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<sst xmlns="http://schemas.openxmlformats.org/spreadsheetml/2006/main" count="341" uniqueCount="198">
  <si>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</si>
  <si>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</si>
  <si>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</si>
  <si>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</si>
  <si>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</si>
  <si>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</si>
  <si>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</si>
  <si>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</si>
  <si>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</si>
  <si>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</si>
  <si>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</si>
  <si>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</si>
  <si>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</si>
  <si>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</si>
  <si>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</si>
  <si>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</si>
  <si>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</si>
  <si>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</si>
  <si>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</si>
  <si>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</si>
  <si>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</si>
  <si>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</si>
  <si>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</si>
  <si>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</si>
  <si>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</si>
  <si>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</si>
  <si>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</si>
  <si>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</si>
  <si>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</si>
  <si>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</si>
  <si>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</si>
  <si>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</si>
  <si>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</si>
  <si>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</si>
  <si>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</si>
  <si>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</si>
  <si>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Poznámka:</t>
  </si>
  <si>
    <t>Objekt</t>
  </si>
  <si>
    <t>Kód</t>
  </si>
  <si>
    <t>762</t>
  </si>
  <si>
    <t>762351911R00IM</t>
  </si>
  <si>
    <t>762950012RA0IM</t>
  </si>
  <si>
    <t>764</t>
  </si>
  <si>
    <t>764900010RAAIM</t>
  </si>
  <si>
    <t>764339832R00IM</t>
  </si>
  <si>
    <t>764334870R00IM</t>
  </si>
  <si>
    <t>764900035RA0IM</t>
  </si>
  <si>
    <t>764362811R00IM</t>
  </si>
  <si>
    <t>764392851R00IM</t>
  </si>
  <si>
    <t>764391821R00IM</t>
  </si>
  <si>
    <t>764339230R00IM</t>
  </si>
  <si>
    <t>764778116RT2IM</t>
  </si>
  <si>
    <t>765</t>
  </si>
  <si>
    <t>765521412R00IM</t>
  </si>
  <si>
    <t>765521416R00IM</t>
  </si>
  <si>
    <t>765521415R00IM</t>
  </si>
  <si>
    <t>765521413R00IM</t>
  </si>
  <si>
    <t>765521411R00IM</t>
  </si>
  <si>
    <t>767</t>
  </si>
  <si>
    <t>767392802R00IM</t>
  </si>
  <si>
    <t>783</t>
  </si>
  <si>
    <t>783782209R00IM</t>
  </si>
  <si>
    <t>210200020RA0IM</t>
  </si>
  <si>
    <t>62866401IM</t>
  </si>
  <si>
    <t>59244325IM</t>
  </si>
  <si>
    <t>5535304100IM</t>
  </si>
  <si>
    <t>5535304140IM</t>
  </si>
  <si>
    <t>553522563IM</t>
  </si>
  <si>
    <t>55352032AIM</t>
  </si>
  <si>
    <t>55352135AIM</t>
  </si>
  <si>
    <t>55352214AIM</t>
  </si>
  <si>
    <t>55352237AIM</t>
  </si>
  <si>
    <t>62866380IM</t>
  </si>
  <si>
    <t>Zkrácený popis</t>
  </si>
  <si>
    <t>Rozměry</t>
  </si>
  <si>
    <t>Konstrukce tesařské</t>
  </si>
  <si>
    <t>Výměna komínových lávek délky do 10 m</t>
  </si>
  <si>
    <t>Výměna bednění střech</t>
  </si>
  <si>
    <t>Konstrukce klempířské</t>
  </si>
  <si>
    <t>Demontáž krytiny střech</t>
  </si>
  <si>
    <t>Demontáž lemov. komínů v ploše, hl. kryt, nad 45°</t>
  </si>
  <si>
    <t>Demontáž lemování zdí plochých střech,rš 750 mm</t>
  </si>
  <si>
    <t>Demontáž podokapních žlabů půlkruhových</t>
  </si>
  <si>
    <t>Demontáž střešního okna, hladká krytina, do 45°</t>
  </si>
  <si>
    <t>Demontáž úžlabí, rš 660 mm, sklon do 45°</t>
  </si>
  <si>
    <t>Demontáž závětrné lišty, rš 250 a 330 mm, do 45°</t>
  </si>
  <si>
    <t>Lemování z Pz, komínů na hladké krytině, v ploše</t>
  </si>
  <si>
    <t>PREFA žlab nástřešní půlkruhový, RŠ 700 mm</t>
  </si>
  <si>
    <t>Krytina tvrdá</t>
  </si>
  <si>
    <t>Živičný šindel, založení u okapu, typ Liberty</t>
  </si>
  <si>
    <t>Živičný šindel, závětrná lišta, typ Liberty</t>
  </si>
  <si>
    <t>Živičný šindel, lemování ke zdi, typ Liberty</t>
  </si>
  <si>
    <t>Živičný šindel, hřeben, typ Liberty</t>
  </si>
  <si>
    <t>Živičný šindel typ Liberty, sklon do 45°</t>
  </si>
  <si>
    <t>Konstrukce doplňkové stavební (zámečnické)</t>
  </si>
  <si>
    <t>Demontáž krytin střech z plechů, šroubovaných</t>
  </si>
  <si>
    <t>Nátěry</t>
  </si>
  <si>
    <t>Nátěr tesařských konstrukcí Bochemitem Plus 2x</t>
  </si>
  <si>
    <t>Ostatní položky práce</t>
  </si>
  <si>
    <t>Hromosvod</t>
  </si>
  <si>
    <t>Ostatní materiál</t>
  </si>
  <si>
    <t>Větrák Isola - plocha pro odvětrání 44 cm2</t>
  </si>
  <si>
    <t>Zábrana protisněhová</t>
  </si>
  <si>
    <t>Žlab nástřešní PREFA 700 x 1,00 mm</t>
  </si>
  <si>
    <t>Vyústění nástřešního žlabu PREFA d 100</t>
  </si>
  <si>
    <t>Objímka svodu d 120 mm pro šroubovací trn pozink</t>
  </si>
  <si>
    <t>Roura svodová kruhová d120 mm plech pozinkovaný</t>
  </si>
  <si>
    <t>Kotlík oválný tvar 330/120 plech pozinkovaný</t>
  </si>
  <si>
    <t>Koleno d 120 mm 72° plech pozinkovaný</t>
  </si>
  <si>
    <t>Koleno soklové d120 mm plech pozinkovaný</t>
  </si>
  <si>
    <t>Pás podkladní Isola š. 1 m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</si>
  <si>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</si>
  <si>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</si>
  <si>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</si>
  <si>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</si>
  <si>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</si>
  <si>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</si>
  <si>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</si>
  <si>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kus</t>
  </si>
  <si>
    <t>kompl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</si>
  <si>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</si>
  <si>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</si>
  <si>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</si>
  <si>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</si>
  <si>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</si>
  <si>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</si>
  <si>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</si>
  <si>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</si>
  <si>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</si>
  <si>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</si>
  <si>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</si>
  <si>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</si>
  <si>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</si>
  <si>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</si>
  <si>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</si>
  <si>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2013</t>
  </si>
  <si>
    <t>0</t>
  </si>
  <si>
    <t>Přesuny</t>
  </si>
  <si>
    <t>Typ skupiny</t>
  </si>
  <si>
    <t>PS</t>
  </si>
  <si>
    <t>HS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</si>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</sst>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9" fillId="33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0" fillId="33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33" borderId="46" xfId="0" applyNumberFormat="1" applyFont="1" applyFill="1" applyBorder="1" applyAlignment="1" applyProtection="1">
      <alignment horizontal="left" vertical="center"/>
      <protection/>
    </xf>
    <xf numFmtId="0" fontId="10" fillId="33" borderId="45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9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tabSelected="1"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3.57421875" style="0" customWidth="1"/>
    <col min="5" max="5" width="5.85156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12.140625" style="0" hidden="1" customWidth="1"/>
  </cols>
  <sheetData>
    <row r="1" spans="1:13" ht="21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12.75">
      <c r="A2" s="65" t="s">
        <v>1</v>
      </c>
      <c r="B2" s="66"/>
      <c r="C2" s="66"/>
      <c r="D2" s="69"/>
      <c r="E2" s="71" t="s">
        <v>111</v>
      </c>
      <c r="F2" s="66"/>
      <c r="G2" s="71"/>
      <c r="H2" s="66"/>
      <c r="I2" s="72" t="s">
        <v>126</v>
      </c>
      <c r="J2" s="72"/>
      <c r="K2" s="66"/>
      <c r="L2" s="66"/>
      <c r="M2" s="73"/>
      <c r="N2" s="33"/>
    </row>
    <row r="3" spans="1:14" ht="12.75">
      <c r="A3" s="67"/>
      <c r="B3" s="68"/>
      <c r="C3" s="68"/>
      <c r="D3" s="70"/>
      <c r="E3" s="68"/>
      <c r="F3" s="68"/>
      <c r="G3" s="68"/>
      <c r="H3" s="68"/>
      <c r="I3" s="68"/>
      <c r="J3" s="68"/>
      <c r="K3" s="68"/>
      <c r="L3" s="68"/>
      <c r="M3" s="74"/>
      <c r="N3" s="33"/>
    </row>
    <row r="4" spans="1:14" ht="12.75">
      <c r="A4" s="75" t="s">
        <v>2</v>
      </c>
      <c r="B4" s="68"/>
      <c r="C4" s="68"/>
      <c r="D4" s="76"/>
      <c r="E4" s="77" t="s">
        <v>112</v>
      </c>
      <c r="F4" s="68"/>
      <c r="G4" s="78">
        <v>42114</v>
      </c>
      <c r="H4" s="68"/>
      <c r="I4" s="76" t="s">
        <v>127</v>
      </c>
      <c r="J4" s="76"/>
      <c r="K4" s="68"/>
      <c r="L4" s="68"/>
      <c r="M4" s="74"/>
      <c r="N4" s="33"/>
    </row>
    <row r="5" spans="1:14" ht="12.7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  <c r="N5" s="33"/>
    </row>
    <row r="6" spans="1:14" ht="12.75">
      <c r="A6" s="75" t="s">
        <v>3</v>
      </c>
      <c r="B6" s="68"/>
      <c r="C6" s="68"/>
      <c r="D6" s="76"/>
      <c r="E6" s="77" t="s">
        <v>113</v>
      </c>
      <c r="F6" s="68"/>
      <c r="G6" s="68"/>
      <c r="H6" s="68"/>
      <c r="I6" s="76" t="s">
        <v>128</v>
      </c>
      <c r="J6" s="76"/>
      <c r="K6" s="68"/>
      <c r="L6" s="68"/>
      <c r="M6" s="74"/>
      <c r="N6" s="33"/>
    </row>
    <row r="7" spans="1:14" ht="12.7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4"/>
      <c r="N7" s="33"/>
    </row>
    <row r="8" spans="1:14" ht="12.75">
      <c r="A8" s="75" t="s">
        <v>4</v>
      </c>
      <c r="B8" s="68"/>
      <c r="C8" s="68"/>
      <c r="D8" s="76"/>
      <c r="E8" s="77" t="s">
        <v>114</v>
      </c>
      <c r="F8" s="68"/>
      <c r="G8" s="78">
        <v>42114</v>
      </c>
      <c r="H8" s="68"/>
      <c r="I8" s="76" t="s">
        <v>129</v>
      </c>
      <c r="J8" s="76"/>
      <c r="K8" s="68"/>
      <c r="L8" s="68"/>
      <c r="M8" s="74"/>
      <c r="N8" s="33"/>
    </row>
    <row r="9" spans="1:14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33"/>
    </row>
    <row r="10" spans="1:14" ht="12.75">
      <c r="A10" s="1" t="s">
        <v>5</v>
      </c>
      <c r="B10" s="10" t="s">
        <v>37</v>
      </c>
      <c r="C10" s="10" t="s">
        <v>38</v>
      </c>
      <c r="D10" s="10" t="s">
        <v>73</v>
      </c>
      <c r="E10" s="10" t="s">
        <v>115</v>
      </c>
      <c r="F10" s="16" t="s">
        <v>120</v>
      </c>
      <c r="G10" s="20" t="s">
        <v>121</v>
      </c>
      <c r="H10" s="82" t="s">
        <v>123</v>
      </c>
      <c r="I10" s="83"/>
      <c r="J10" s="84"/>
      <c r="K10" s="82" t="s">
        <v>132</v>
      </c>
      <c r="L10" s="84"/>
      <c r="M10" s="28" t="s">
        <v>133</v>
      </c>
      <c r="N10" s="34"/>
    </row>
    <row r="11" spans="1:24" ht="12.75">
      <c r="A11" s="2" t="s">
        <v>6</v>
      </c>
      <c r="B11" s="11" t="s">
        <v>6</v>
      </c>
      <c r="C11" s="11" t="s">
        <v>6</v>
      </c>
      <c r="D11" s="14" t="s">
        <v>74</v>
      </c>
      <c r="E11" s="11" t="s">
        <v>6</v>
      </c>
      <c r="F11" s="11" t="s">
        <v>6</v>
      </c>
      <c r="G11" s="21" t="s">
        <v>122</v>
      </c>
      <c r="H11" s="23" t="s">
        <v>124</v>
      </c>
      <c r="I11" s="24" t="s">
        <v>130</v>
      </c>
      <c r="J11" s="25" t="s">
        <v>131</v>
      </c>
      <c r="K11" s="23" t="s">
        <v>121</v>
      </c>
      <c r="L11" s="25" t="s">
        <v>131</v>
      </c>
      <c r="M11" s="29" t="s">
        <v>134</v>
      </c>
      <c r="N11" s="34"/>
      <c r="P11" s="27" t="s">
        <v>137</v>
      </c>
      <c r="Q11" s="27" t="s">
        <v>138</v>
      </c>
      <c r="R11" s="27" t="s">
        <v>142</v>
      </c>
      <c r="S11" s="27" t="s">
        <v>143</v>
      </c>
      <c r="T11" s="27" t="s">
        <v>144</v>
      </c>
      <c r="U11" s="27" t="s">
        <v>145</v>
      </c>
      <c r="V11" s="27" t="s">
        <v>146</v>
      </c>
      <c r="W11" s="27" t="s">
        <v>147</v>
      </c>
      <c r="X11" s="27" t="s">
        <v>148</v>
      </c>
    </row>
    <row r="12" spans="1:37" ht="12.75">
      <c r="A12" s="3"/>
      <c r="B12" s="12"/>
      <c r="C12" s="12" t="s">
        <v>39</v>
      </c>
      <c r="D12" s="85" t="s">
        <v>75</v>
      </c>
      <c r="E12" s="86"/>
      <c r="F12" s="86"/>
      <c r="G12" s="86"/>
      <c r="H12" s="36">
        <f>SUM(H13:H14)</f>
        <v>0</v>
      </c>
      <c r="I12" s="36">
        <f>SUM(I13:I14)</f>
        <v>0</v>
      </c>
      <c r="J12" s="36">
        <f>H12+I12</f>
        <v>0</v>
      </c>
      <c r="K12" s="26"/>
      <c r="L12" s="36">
        <f>SUM(L13:L14)</f>
        <v>17509.4</v>
      </c>
      <c r="M12" s="26"/>
      <c r="P12" s="37">
        <f>IF(Q12="PR",J12,SUM(O13:O14))</f>
        <v>0</v>
      </c>
      <c r="Q12" s="27" t="s">
        <v>139</v>
      </c>
      <c r="R12" s="37">
        <f>IF(Q12="HS",H12,0)</f>
        <v>0</v>
      </c>
      <c r="S12" s="37">
        <f>IF(Q12="HS",I12-P12,0)</f>
        <v>0</v>
      </c>
      <c r="T12" s="37">
        <f>IF(Q12="PS",H12,0)</f>
        <v>0</v>
      </c>
      <c r="U12" s="37">
        <f>IF(Q12="PS",I12-P12,0)</f>
        <v>0</v>
      </c>
      <c r="V12" s="37">
        <f>IF(Q12="MP",H12,0)</f>
        <v>0</v>
      </c>
      <c r="W12" s="37">
        <f>IF(Q12="MP",I12-P12,0)</f>
        <v>0</v>
      </c>
      <c r="X12" s="37">
        <f>IF(Q12="OM",H12,0)</f>
        <v>0</v>
      </c>
      <c r="Y12" s="27"/>
      <c r="AI12" s="37">
        <f>SUM(Z13:Z14)</f>
        <v>0</v>
      </c>
      <c r="AJ12" s="37">
        <f>SUM(AA13:AA14)</f>
        <v>0</v>
      </c>
      <c r="AK12" s="37">
        <f>SUM(AB13:AB14)</f>
        <v>0</v>
      </c>
    </row>
    <row r="13" spans="1:32" ht="12.75">
      <c r="A13" s="4" t="s">
        <v>7</v>
      </c>
      <c r="B13" s="4"/>
      <c r="C13" s="4" t="s">
        <v>40</v>
      </c>
      <c r="D13" s="4" t="s">
        <v>76</v>
      </c>
      <c r="E13" s="4" t="s">
        <v>116</v>
      </c>
      <c r="F13" s="17">
        <v>1</v>
      </c>
      <c r="H13" s="17">
        <f>ROUND(F13*AE13,2)</f>
        <v>0</v>
      </c>
      <c r="I13" s="17">
        <f>J13-H13</f>
        <v>0</v>
      </c>
      <c r="J13" s="17">
        <f>ROUND(F13*G13,2)</f>
        <v>0</v>
      </c>
      <c r="K13" s="17">
        <v>509</v>
      </c>
      <c r="L13" s="17">
        <f>F13*K13</f>
        <v>509</v>
      </c>
      <c r="M13" s="30" t="s">
        <v>135</v>
      </c>
      <c r="N13" s="30" t="s">
        <v>7</v>
      </c>
      <c r="O13" s="17">
        <f>IF(N13="5",I13,0)</f>
        <v>0</v>
      </c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5">
        <v>15</v>
      </c>
      <c r="AE13" s="35">
        <f>G13*0</f>
        <v>0</v>
      </c>
      <c r="AF13" s="35">
        <f>G13*(1-0)</f>
        <v>0</v>
      </c>
    </row>
    <row r="14" spans="1:32" ht="12.75">
      <c r="A14" s="4" t="s">
        <v>8</v>
      </c>
      <c r="B14" s="4"/>
      <c r="C14" s="4" t="s">
        <v>41</v>
      </c>
      <c r="D14" s="4" t="s">
        <v>77</v>
      </c>
      <c r="E14" s="4" t="s">
        <v>117</v>
      </c>
      <c r="F14" s="17">
        <v>20</v>
      </c>
      <c r="H14" s="17">
        <f>ROUND(F14*AE14,2)</f>
        <v>0</v>
      </c>
      <c r="I14" s="17">
        <f>J14-H14</f>
        <v>0</v>
      </c>
      <c r="J14" s="17">
        <f>ROUND(F14*G14,2)</f>
        <v>0</v>
      </c>
      <c r="K14" s="17">
        <v>850.02</v>
      </c>
      <c r="L14" s="17">
        <f>F14*K14</f>
        <v>17000.4</v>
      </c>
      <c r="M14" s="30" t="s">
        <v>135</v>
      </c>
      <c r="N14" s="30" t="s">
        <v>7</v>
      </c>
      <c r="O14" s="17">
        <f>IF(N14="5",I14,0)</f>
        <v>0</v>
      </c>
      <c r="Z14" s="17">
        <f>IF(AD14=0,J14,0)</f>
        <v>0</v>
      </c>
      <c r="AA14" s="17">
        <f>IF(AD14=15,J14,0)</f>
        <v>0</v>
      </c>
      <c r="AB14" s="17">
        <f>IF(AD14=21,J14,0)</f>
        <v>0</v>
      </c>
      <c r="AD14" s="35">
        <v>15</v>
      </c>
      <c r="AE14" s="35">
        <f>G14*0</f>
        <v>0</v>
      </c>
      <c r="AF14" s="35">
        <f>G14*(1-0)</f>
        <v>0</v>
      </c>
    </row>
    <row r="15" spans="1:37" ht="12.75">
      <c r="A15" s="5"/>
      <c r="B15" s="13"/>
      <c r="C15" s="13" t="s">
        <v>42</v>
      </c>
      <c r="D15" s="87" t="s">
        <v>78</v>
      </c>
      <c r="E15" s="88"/>
      <c r="F15" s="88"/>
      <c r="G15" s="88"/>
      <c r="H15" s="37">
        <f>SUM(H16:H24)</f>
        <v>0</v>
      </c>
      <c r="I15" s="37">
        <f>SUM(I16:I24)</f>
        <v>0</v>
      </c>
      <c r="J15" s="37">
        <f>H15+I15</f>
        <v>0</v>
      </c>
      <c r="K15" s="27"/>
      <c r="L15" s="37">
        <f>SUM(L16:L24)</f>
        <v>84699.79000000001</v>
      </c>
      <c r="M15" s="27"/>
      <c r="P15" s="37">
        <f>IF(Q15="PR",J15,SUM(O16:O24))</f>
        <v>0</v>
      </c>
      <c r="Q15" s="27" t="s">
        <v>139</v>
      </c>
      <c r="R15" s="37">
        <f>IF(Q15="HS",H15,0)</f>
        <v>0</v>
      </c>
      <c r="S15" s="37">
        <f>IF(Q15="HS",I15-P15,0)</f>
        <v>0</v>
      </c>
      <c r="T15" s="37">
        <f>IF(Q15="PS",H15,0)</f>
        <v>0</v>
      </c>
      <c r="U15" s="37">
        <f>IF(Q15="PS",I15-P15,0)</f>
        <v>0</v>
      </c>
      <c r="V15" s="37">
        <f>IF(Q15="MP",H15,0)</f>
        <v>0</v>
      </c>
      <c r="W15" s="37">
        <f>IF(Q15="MP",I15-P15,0)</f>
        <v>0</v>
      </c>
      <c r="X15" s="37">
        <f>IF(Q15="OM",H15,0)</f>
        <v>0</v>
      </c>
      <c r="Y15" s="27"/>
      <c r="AI15" s="37">
        <f>SUM(Z16:Z24)</f>
        <v>0</v>
      </c>
      <c r="AJ15" s="37">
        <f>SUM(AA16:AA24)</f>
        <v>0</v>
      </c>
      <c r="AK15" s="37">
        <f>SUM(AB16:AB24)</f>
        <v>0</v>
      </c>
    </row>
    <row r="16" spans="1:32" ht="12.75">
      <c r="A16" s="4" t="s">
        <v>9</v>
      </c>
      <c r="B16" s="4"/>
      <c r="C16" s="4" t="s">
        <v>43</v>
      </c>
      <c r="D16" s="4" t="s">
        <v>79</v>
      </c>
      <c r="E16" s="4" t="s">
        <v>117</v>
      </c>
      <c r="F16" s="17">
        <v>400</v>
      </c>
      <c r="H16" s="17">
        <f aca="true" t="shared" si="0" ref="H16:H24">ROUND(F16*AE16,2)</f>
        <v>0</v>
      </c>
      <c r="I16" s="17">
        <f aca="true" t="shared" si="1" ref="I16:I24">J16-H16</f>
        <v>0</v>
      </c>
      <c r="J16" s="17">
        <f aca="true" t="shared" si="2" ref="J16:J24">ROUND(F16*G16,2)</f>
        <v>0</v>
      </c>
      <c r="K16" s="17">
        <v>50.89</v>
      </c>
      <c r="L16" s="17">
        <f aca="true" t="shared" si="3" ref="L16:L24">F16*K16</f>
        <v>20356</v>
      </c>
      <c r="M16" s="30" t="s">
        <v>135</v>
      </c>
      <c r="N16" s="30" t="s">
        <v>7</v>
      </c>
      <c r="O16" s="17">
        <f aca="true" t="shared" si="4" ref="O16:O24">IF(N16="5",I16,0)</f>
        <v>0</v>
      </c>
      <c r="Z16" s="17">
        <f aca="true" t="shared" si="5" ref="Z16:Z24">IF(AD16=0,J16,0)</f>
        <v>0</v>
      </c>
      <c r="AA16" s="17">
        <f aca="true" t="shared" si="6" ref="AA16:AA24">IF(AD16=15,J16,0)</f>
        <v>0</v>
      </c>
      <c r="AB16" s="17">
        <f aca="true" t="shared" si="7" ref="AB16:AB24">IF(AD16=21,J16,0)</f>
        <v>0</v>
      </c>
      <c r="AD16" s="35">
        <v>15</v>
      </c>
      <c r="AE16" s="35">
        <f aca="true" t="shared" si="8" ref="AE16:AE24">G16*0</f>
        <v>0</v>
      </c>
      <c r="AF16" s="35">
        <f aca="true" t="shared" si="9" ref="AF16:AF24">G16*(1-0)</f>
        <v>0</v>
      </c>
    </row>
    <row r="17" spans="1:32" ht="12.75">
      <c r="A17" s="4" t="s">
        <v>10</v>
      </c>
      <c r="B17" s="4"/>
      <c r="C17" s="4" t="s">
        <v>44</v>
      </c>
      <c r="D17" s="4" t="s">
        <v>80</v>
      </c>
      <c r="E17" s="4" t="s">
        <v>117</v>
      </c>
      <c r="F17" s="17">
        <v>2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57.5</v>
      </c>
      <c r="L17" s="17">
        <f t="shared" si="3"/>
        <v>115</v>
      </c>
      <c r="M17" s="30" t="s">
        <v>135</v>
      </c>
      <c r="N17" s="30" t="s">
        <v>7</v>
      </c>
      <c r="O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D17" s="35">
        <v>15</v>
      </c>
      <c r="AE17" s="35">
        <f t="shared" si="8"/>
        <v>0</v>
      </c>
      <c r="AF17" s="35">
        <f t="shared" si="9"/>
        <v>0</v>
      </c>
    </row>
    <row r="18" spans="1:32" ht="12.75">
      <c r="A18" s="4" t="s">
        <v>11</v>
      </c>
      <c r="B18" s="4"/>
      <c r="C18" s="4" t="s">
        <v>45</v>
      </c>
      <c r="D18" s="4" t="s">
        <v>81</v>
      </c>
      <c r="E18" s="4" t="s">
        <v>116</v>
      </c>
      <c r="F18" s="17">
        <v>25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26.6</v>
      </c>
      <c r="L18" s="17">
        <f t="shared" si="3"/>
        <v>665</v>
      </c>
      <c r="M18" s="30" t="s">
        <v>135</v>
      </c>
      <c r="N18" s="30" t="s">
        <v>7</v>
      </c>
      <c r="O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D18" s="35">
        <v>15</v>
      </c>
      <c r="AE18" s="35">
        <f t="shared" si="8"/>
        <v>0</v>
      </c>
      <c r="AF18" s="35">
        <f t="shared" si="9"/>
        <v>0</v>
      </c>
    </row>
    <row r="19" spans="1:32" ht="12.75">
      <c r="A19" s="4" t="s">
        <v>12</v>
      </c>
      <c r="B19" s="4"/>
      <c r="C19" s="4" t="s">
        <v>46</v>
      </c>
      <c r="D19" s="4" t="s">
        <v>82</v>
      </c>
      <c r="E19" s="4" t="s">
        <v>116</v>
      </c>
      <c r="F19" s="17">
        <v>50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56.43</v>
      </c>
      <c r="L19" s="17">
        <f t="shared" si="3"/>
        <v>2821.5</v>
      </c>
      <c r="M19" s="30" t="s">
        <v>135</v>
      </c>
      <c r="N19" s="30" t="s">
        <v>7</v>
      </c>
      <c r="O19" s="17">
        <f t="shared" si="4"/>
        <v>0</v>
      </c>
      <c r="Z19" s="17">
        <f t="shared" si="5"/>
        <v>0</v>
      </c>
      <c r="AA19" s="17">
        <f t="shared" si="6"/>
        <v>0</v>
      </c>
      <c r="AB19" s="17">
        <f t="shared" si="7"/>
        <v>0</v>
      </c>
      <c r="AD19" s="35">
        <v>15</v>
      </c>
      <c r="AE19" s="35">
        <f t="shared" si="8"/>
        <v>0</v>
      </c>
      <c r="AF19" s="35">
        <f t="shared" si="9"/>
        <v>0</v>
      </c>
    </row>
    <row r="20" spans="1:32" ht="12.75">
      <c r="A20" s="4" t="s">
        <v>13</v>
      </c>
      <c r="B20" s="4"/>
      <c r="C20" s="4" t="s">
        <v>47</v>
      </c>
      <c r="D20" s="4" t="s">
        <v>83</v>
      </c>
      <c r="E20" s="4" t="s">
        <v>118</v>
      </c>
      <c r="F20" s="17">
        <v>1</v>
      </c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38.29</v>
      </c>
      <c r="L20" s="17">
        <f t="shared" si="3"/>
        <v>38.29</v>
      </c>
      <c r="M20" s="30" t="s">
        <v>135</v>
      </c>
      <c r="N20" s="30" t="s">
        <v>7</v>
      </c>
      <c r="O20" s="17">
        <f t="shared" si="4"/>
        <v>0</v>
      </c>
      <c r="Z20" s="17">
        <f t="shared" si="5"/>
        <v>0</v>
      </c>
      <c r="AA20" s="17">
        <f t="shared" si="6"/>
        <v>0</v>
      </c>
      <c r="AB20" s="17">
        <f t="shared" si="7"/>
        <v>0</v>
      </c>
      <c r="AD20" s="35">
        <v>15</v>
      </c>
      <c r="AE20" s="35">
        <f t="shared" si="8"/>
        <v>0</v>
      </c>
      <c r="AF20" s="35">
        <f t="shared" si="9"/>
        <v>0</v>
      </c>
    </row>
    <row r="21" spans="1:32" ht="12.75">
      <c r="A21" s="4" t="s">
        <v>14</v>
      </c>
      <c r="B21" s="4"/>
      <c r="C21" s="4" t="s">
        <v>48</v>
      </c>
      <c r="D21" s="4" t="s">
        <v>84</v>
      </c>
      <c r="E21" s="4" t="s">
        <v>116</v>
      </c>
      <c r="F21" s="17">
        <v>25</v>
      </c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23.7</v>
      </c>
      <c r="L21" s="17">
        <f t="shared" si="3"/>
        <v>592.5</v>
      </c>
      <c r="M21" s="30" t="s">
        <v>135</v>
      </c>
      <c r="N21" s="30" t="s">
        <v>7</v>
      </c>
      <c r="O21" s="17">
        <f t="shared" si="4"/>
        <v>0</v>
      </c>
      <c r="Z21" s="17">
        <f t="shared" si="5"/>
        <v>0</v>
      </c>
      <c r="AA21" s="17">
        <f t="shared" si="6"/>
        <v>0</v>
      </c>
      <c r="AB21" s="17">
        <f t="shared" si="7"/>
        <v>0</v>
      </c>
      <c r="AD21" s="35">
        <v>15</v>
      </c>
      <c r="AE21" s="35">
        <f t="shared" si="8"/>
        <v>0</v>
      </c>
      <c r="AF21" s="35">
        <f t="shared" si="9"/>
        <v>0</v>
      </c>
    </row>
    <row r="22" spans="1:32" ht="12.75">
      <c r="A22" s="4" t="s">
        <v>15</v>
      </c>
      <c r="B22" s="4"/>
      <c r="C22" s="4" t="s">
        <v>49</v>
      </c>
      <c r="D22" s="4" t="s">
        <v>85</v>
      </c>
      <c r="E22" s="4" t="s">
        <v>116</v>
      </c>
      <c r="F22" s="17">
        <v>55</v>
      </c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21.7</v>
      </c>
      <c r="L22" s="17">
        <f t="shared" si="3"/>
        <v>1193.5</v>
      </c>
      <c r="M22" s="30" t="s">
        <v>135</v>
      </c>
      <c r="N22" s="30" t="s">
        <v>7</v>
      </c>
      <c r="O22" s="17">
        <f t="shared" si="4"/>
        <v>0</v>
      </c>
      <c r="Z22" s="17">
        <f t="shared" si="5"/>
        <v>0</v>
      </c>
      <c r="AA22" s="17">
        <f t="shared" si="6"/>
        <v>0</v>
      </c>
      <c r="AB22" s="17">
        <f t="shared" si="7"/>
        <v>0</v>
      </c>
      <c r="AD22" s="35">
        <v>15</v>
      </c>
      <c r="AE22" s="35">
        <f t="shared" si="8"/>
        <v>0</v>
      </c>
      <c r="AF22" s="35">
        <f t="shared" si="9"/>
        <v>0</v>
      </c>
    </row>
    <row r="23" spans="1:32" ht="12.75">
      <c r="A23" s="4" t="s">
        <v>16</v>
      </c>
      <c r="B23" s="4"/>
      <c r="C23" s="4" t="s">
        <v>50</v>
      </c>
      <c r="D23" s="4" t="s">
        <v>86</v>
      </c>
      <c r="E23" s="4" t="s">
        <v>117</v>
      </c>
      <c r="F23" s="17">
        <v>2</v>
      </c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859</v>
      </c>
      <c r="L23" s="17">
        <f t="shared" si="3"/>
        <v>1718</v>
      </c>
      <c r="M23" s="30" t="s">
        <v>135</v>
      </c>
      <c r="N23" s="30" t="s">
        <v>7</v>
      </c>
      <c r="O23" s="17">
        <f t="shared" si="4"/>
        <v>0</v>
      </c>
      <c r="Z23" s="17">
        <f t="shared" si="5"/>
        <v>0</v>
      </c>
      <c r="AA23" s="17">
        <f t="shared" si="6"/>
        <v>0</v>
      </c>
      <c r="AB23" s="17">
        <f t="shared" si="7"/>
        <v>0</v>
      </c>
      <c r="AD23" s="35">
        <v>15</v>
      </c>
      <c r="AE23" s="35">
        <f t="shared" si="8"/>
        <v>0</v>
      </c>
      <c r="AF23" s="35">
        <f t="shared" si="9"/>
        <v>0</v>
      </c>
    </row>
    <row r="24" spans="1:32" ht="12.75">
      <c r="A24" s="4" t="s">
        <v>17</v>
      </c>
      <c r="B24" s="4"/>
      <c r="C24" s="4" t="s">
        <v>51</v>
      </c>
      <c r="D24" s="4" t="s">
        <v>87</v>
      </c>
      <c r="E24" s="4" t="s">
        <v>116</v>
      </c>
      <c r="F24" s="17">
        <v>50</v>
      </c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1144</v>
      </c>
      <c r="L24" s="17">
        <f t="shared" si="3"/>
        <v>57200</v>
      </c>
      <c r="M24" s="30" t="s">
        <v>135</v>
      </c>
      <c r="N24" s="30" t="s">
        <v>7</v>
      </c>
      <c r="O24" s="17">
        <f t="shared" si="4"/>
        <v>0</v>
      </c>
      <c r="Z24" s="17">
        <f t="shared" si="5"/>
        <v>0</v>
      </c>
      <c r="AA24" s="17">
        <f t="shared" si="6"/>
        <v>0</v>
      </c>
      <c r="AB24" s="17">
        <f t="shared" si="7"/>
        <v>0</v>
      </c>
      <c r="AD24" s="35">
        <v>15</v>
      </c>
      <c r="AE24" s="35">
        <f t="shared" si="8"/>
        <v>0</v>
      </c>
      <c r="AF24" s="35">
        <f t="shared" si="9"/>
        <v>0</v>
      </c>
    </row>
    <row r="25" spans="1:37" ht="12.75">
      <c r="A25" s="5"/>
      <c r="B25" s="13"/>
      <c r="C25" s="13" t="s">
        <v>52</v>
      </c>
      <c r="D25" s="87" t="s">
        <v>88</v>
      </c>
      <c r="E25" s="88"/>
      <c r="F25" s="88"/>
      <c r="G25" s="88"/>
      <c r="H25" s="37">
        <f>SUM(H26:H30)</f>
        <v>0</v>
      </c>
      <c r="I25" s="37">
        <f>SUM(I26:I30)</f>
        <v>0</v>
      </c>
      <c r="J25" s="37">
        <f>H25+I25</f>
        <v>0</v>
      </c>
      <c r="K25" s="27"/>
      <c r="L25" s="37">
        <f>SUM(L26:L30)</f>
        <v>221292.8</v>
      </c>
      <c r="M25" s="27"/>
      <c r="P25" s="37">
        <f>IF(Q25="PR",J25,SUM(O26:O30))</f>
        <v>0</v>
      </c>
      <c r="Q25" s="27" t="s">
        <v>139</v>
      </c>
      <c r="R25" s="37">
        <f>IF(Q25="HS",H25,0)</f>
        <v>0</v>
      </c>
      <c r="S25" s="37">
        <f>IF(Q25="HS",I25-P25,0)</f>
        <v>0</v>
      </c>
      <c r="T25" s="37">
        <f>IF(Q25="PS",H25,0)</f>
        <v>0</v>
      </c>
      <c r="U25" s="37">
        <f>IF(Q25="PS",I25-P25,0)</f>
        <v>0</v>
      </c>
      <c r="V25" s="37">
        <f>IF(Q25="MP",H25,0)</f>
        <v>0</v>
      </c>
      <c r="W25" s="37">
        <f>IF(Q25="MP",I25-P25,0)</f>
        <v>0</v>
      </c>
      <c r="X25" s="37">
        <f>IF(Q25="OM",H25,0)</f>
        <v>0</v>
      </c>
      <c r="Y25" s="27"/>
      <c r="AI25" s="37">
        <f>SUM(Z26:Z30)</f>
        <v>0</v>
      </c>
      <c r="AJ25" s="37">
        <f>SUM(AA26:AA30)</f>
        <v>0</v>
      </c>
      <c r="AK25" s="37">
        <f>SUM(AB26:AB30)</f>
        <v>0</v>
      </c>
    </row>
    <row r="26" spans="1:32" ht="12.75">
      <c r="A26" s="4" t="s">
        <v>18</v>
      </c>
      <c r="B26" s="4"/>
      <c r="C26" s="4" t="s">
        <v>53</v>
      </c>
      <c r="D26" s="4" t="s">
        <v>89</v>
      </c>
      <c r="E26" s="4" t="s">
        <v>116</v>
      </c>
      <c r="F26" s="17">
        <v>50</v>
      </c>
      <c r="H26" s="17">
        <f>ROUND(F26*AE26,2)</f>
        <v>0</v>
      </c>
      <c r="I26" s="17">
        <f>J26-H26</f>
        <v>0</v>
      </c>
      <c r="J26" s="17">
        <f>ROUND(F26*G26,2)</f>
        <v>0</v>
      </c>
      <c r="K26" s="17">
        <v>117.99</v>
      </c>
      <c r="L26" s="17">
        <f>F26*K26</f>
        <v>5899.5</v>
      </c>
      <c r="M26" s="30" t="s">
        <v>135</v>
      </c>
      <c r="N26" s="30" t="s">
        <v>7</v>
      </c>
      <c r="O26" s="17">
        <f>IF(N26="5",I26,0)</f>
        <v>0</v>
      </c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5">
        <v>15</v>
      </c>
      <c r="AE26" s="35">
        <f>G26*0</f>
        <v>0</v>
      </c>
      <c r="AF26" s="35">
        <f>G26*(1-0)</f>
        <v>0</v>
      </c>
    </row>
    <row r="27" spans="1:32" ht="12.75">
      <c r="A27" s="4" t="s">
        <v>19</v>
      </c>
      <c r="B27" s="4"/>
      <c r="C27" s="4" t="s">
        <v>54</v>
      </c>
      <c r="D27" s="4" t="s">
        <v>90</v>
      </c>
      <c r="E27" s="4" t="s">
        <v>116</v>
      </c>
      <c r="F27" s="17">
        <v>55</v>
      </c>
      <c r="H27" s="17">
        <f>ROUND(F27*AE27,2)</f>
        <v>0</v>
      </c>
      <c r="I27" s="17">
        <f>J27-H27</f>
        <v>0</v>
      </c>
      <c r="J27" s="17">
        <f>ROUND(F27*G27,2)</f>
        <v>0</v>
      </c>
      <c r="K27" s="17">
        <v>193.51</v>
      </c>
      <c r="L27" s="17">
        <f>F27*K27</f>
        <v>10643.05</v>
      </c>
      <c r="M27" s="30" t="s">
        <v>135</v>
      </c>
      <c r="N27" s="30" t="s">
        <v>7</v>
      </c>
      <c r="O27" s="17">
        <f>IF(N27="5",I27,0)</f>
        <v>0</v>
      </c>
      <c r="Z27" s="17">
        <f>IF(AD27=0,J27,0)</f>
        <v>0</v>
      </c>
      <c r="AA27" s="17">
        <f>IF(AD27=15,J27,0)</f>
        <v>0</v>
      </c>
      <c r="AB27" s="17">
        <f>IF(AD27=21,J27,0)</f>
        <v>0</v>
      </c>
      <c r="AD27" s="35">
        <v>15</v>
      </c>
      <c r="AE27" s="35">
        <f>G27*0</f>
        <v>0</v>
      </c>
      <c r="AF27" s="35">
        <f>G27*(1-0)</f>
        <v>0</v>
      </c>
    </row>
    <row r="28" spans="1:32" ht="12.75">
      <c r="A28" s="4" t="s">
        <v>20</v>
      </c>
      <c r="B28" s="4"/>
      <c r="C28" s="4" t="s">
        <v>55</v>
      </c>
      <c r="D28" s="4" t="s">
        <v>91</v>
      </c>
      <c r="E28" s="4" t="s">
        <v>116</v>
      </c>
      <c r="F28" s="17">
        <v>25</v>
      </c>
      <c r="H28" s="17">
        <f>ROUND(F28*AE28,2)</f>
        <v>0</v>
      </c>
      <c r="I28" s="17">
        <f>J28-H28</f>
        <v>0</v>
      </c>
      <c r="J28" s="17">
        <f>ROUND(F28*G28,2)</f>
        <v>0</v>
      </c>
      <c r="K28" s="17">
        <v>193.51</v>
      </c>
      <c r="L28" s="17">
        <f>F28*K28</f>
        <v>4837.75</v>
      </c>
      <c r="M28" s="30" t="s">
        <v>135</v>
      </c>
      <c r="N28" s="30" t="s">
        <v>7</v>
      </c>
      <c r="O28" s="17">
        <f>IF(N28="5",I28,0)</f>
        <v>0</v>
      </c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5">
        <v>15</v>
      </c>
      <c r="AE28" s="35">
        <f>G28*0</f>
        <v>0</v>
      </c>
      <c r="AF28" s="35">
        <f>G28*(1-0)</f>
        <v>0</v>
      </c>
    </row>
    <row r="29" spans="1:32" ht="12.75">
      <c r="A29" s="4" t="s">
        <v>21</v>
      </c>
      <c r="B29" s="4"/>
      <c r="C29" s="4" t="s">
        <v>56</v>
      </c>
      <c r="D29" s="4" t="s">
        <v>92</v>
      </c>
      <c r="E29" s="4" t="s">
        <v>116</v>
      </c>
      <c r="F29" s="17">
        <v>25</v>
      </c>
      <c r="H29" s="17">
        <f>ROUND(F29*AE29,2)</f>
        <v>0</v>
      </c>
      <c r="I29" s="17">
        <f>J29-H29</f>
        <v>0</v>
      </c>
      <c r="J29" s="17">
        <f>ROUND(F29*G29,2)</f>
        <v>0</v>
      </c>
      <c r="K29" s="17">
        <v>260.5</v>
      </c>
      <c r="L29" s="17">
        <f>F29*K29</f>
        <v>6512.5</v>
      </c>
      <c r="M29" s="30" t="s">
        <v>135</v>
      </c>
      <c r="N29" s="30" t="s">
        <v>7</v>
      </c>
      <c r="O29" s="17">
        <f>IF(N29="5",I29,0)</f>
        <v>0</v>
      </c>
      <c r="Z29" s="17">
        <f>IF(AD29=0,J29,0)</f>
        <v>0</v>
      </c>
      <c r="AA29" s="17">
        <f>IF(AD29=15,J29,0)</f>
        <v>0</v>
      </c>
      <c r="AB29" s="17">
        <f>IF(AD29=21,J29,0)</f>
        <v>0</v>
      </c>
      <c r="AD29" s="35">
        <v>15</v>
      </c>
      <c r="AE29" s="35">
        <f>G29*0</f>
        <v>0</v>
      </c>
      <c r="AF29" s="35">
        <f>G29*(1-0)</f>
        <v>0</v>
      </c>
    </row>
    <row r="30" spans="1:32" ht="12.75">
      <c r="A30" s="4" t="s">
        <v>22</v>
      </c>
      <c r="B30" s="4"/>
      <c r="C30" s="4" t="s">
        <v>57</v>
      </c>
      <c r="D30" s="4" t="s">
        <v>93</v>
      </c>
      <c r="E30" s="4" t="s">
        <v>117</v>
      </c>
      <c r="F30" s="17">
        <v>400</v>
      </c>
      <c r="H30" s="17">
        <f>ROUND(F30*AE30,2)</f>
        <v>0</v>
      </c>
      <c r="I30" s="17">
        <f>J30-H30</f>
        <v>0</v>
      </c>
      <c r="J30" s="17">
        <f>ROUND(F30*G30,2)</f>
        <v>0</v>
      </c>
      <c r="K30" s="17">
        <v>483.5</v>
      </c>
      <c r="L30" s="17">
        <f>F30*K30</f>
        <v>193400</v>
      </c>
      <c r="M30" s="30" t="s">
        <v>135</v>
      </c>
      <c r="N30" s="30" t="s">
        <v>7</v>
      </c>
      <c r="O30" s="17">
        <f>IF(N30="5",I30,0)</f>
        <v>0</v>
      </c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5">
        <v>15</v>
      </c>
      <c r="AE30" s="35">
        <f>G30*0</f>
        <v>0</v>
      </c>
      <c r="AF30" s="35">
        <f>G30*(1-0)</f>
        <v>0</v>
      </c>
    </row>
    <row r="31" spans="1:37" ht="12.75">
      <c r="A31" s="5"/>
      <c r="B31" s="13"/>
      <c r="C31" s="13" t="s">
        <v>58</v>
      </c>
      <c r="D31" s="87" t="s">
        <v>94</v>
      </c>
      <c r="E31" s="88"/>
      <c r="F31" s="88"/>
      <c r="G31" s="88"/>
      <c r="H31" s="37">
        <f>SUM(H32:H32)</f>
        <v>0</v>
      </c>
      <c r="I31" s="37">
        <f>SUM(I32:I32)</f>
        <v>0</v>
      </c>
      <c r="J31" s="37">
        <f>H31+I31</f>
        <v>0</v>
      </c>
      <c r="K31" s="27"/>
      <c r="L31" s="37">
        <f>SUM(L32:L32)</f>
        <v>30280</v>
      </c>
      <c r="M31" s="27"/>
      <c r="P31" s="37">
        <f>IF(Q31="PR",J31,SUM(O32:O32))</f>
        <v>0</v>
      </c>
      <c r="Q31" s="27" t="s">
        <v>139</v>
      </c>
      <c r="R31" s="37">
        <f>IF(Q31="HS",H31,0)</f>
        <v>0</v>
      </c>
      <c r="S31" s="37">
        <f>IF(Q31="HS",I31-P31,0)</f>
        <v>0</v>
      </c>
      <c r="T31" s="37">
        <f>IF(Q31="PS",H31,0)</f>
        <v>0</v>
      </c>
      <c r="U31" s="37">
        <f>IF(Q31="PS",I31-P31,0)</f>
        <v>0</v>
      </c>
      <c r="V31" s="37">
        <f>IF(Q31="MP",H31,0)</f>
        <v>0</v>
      </c>
      <c r="W31" s="37">
        <f>IF(Q31="MP",I31-P31,0)</f>
        <v>0</v>
      </c>
      <c r="X31" s="37">
        <f>IF(Q31="OM",H31,0)</f>
        <v>0</v>
      </c>
      <c r="Y31" s="27"/>
      <c r="AI31" s="37">
        <f>SUM(Z32:Z32)</f>
        <v>0</v>
      </c>
      <c r="AJ31" s="37">
        <f>SUM(AA32:AA32)</f>
        <v>0</v>
      </c>
      <c r="AK31" s="37">
        <f>SUM(AB32:AB32)</f>
        <v>0</v>
      </c>
    </row>
    <row r="32" spans="1:32" ht="12.75">
      <c r="A32" s="4" t="s">
        <v>23</v>
      </c>
      <c r="B32" s="4"/>
      <c r="C32" s="4" t="s">
        <v>59</v>
      </c>
      <c r="D32" s="4" t="s">
        <v>95</v>
      </c>
      <c r="E32" s="4" t="s">
        <v>117</v>
      </c>
      <c r="F32" s="17">
        <v>400</v>
      </c>
      <c r="H32" s="17">
        <f>ROUND(F32*AE32,2)</f>
        <v>0</v>
      </c>
      <c r="I32" s="17">
        <f>J32-H32</f>
        <v>0</v>
      </c>
      <c r="J32" s="17">
        <f>ROUND(F32*G32,2)</f>
        <v>0</v>
      </c>
      <c r="K32" s="17">
        <v>75.7</v>
      </c>
      <c r="L32" s="17">
        <f>F32*K32</f>
        <v>30280</v>
      </c>
      <c r="M32" s="30" t="s">
        <v>135</v>
      </c>
      <c r="N32" s="30" t="s">
        <v>7</v>
      </c>
      <c r="O32" s="17">
        <f>IF(N32="5",I32,0)</f>
        <v>0</v>
      </c>
      <c r="Z32" s="17">
        <f>IF(AD32=0,J32,0)</f>
        <v>0</v>
      </c>
      <c r="AA32" s="17">
        <f>IF(AD32=15,J32,0)</f>
        <v>0</v>
      </c>
      <c r="AB32" s="17">
        <f>IF(AD32=21,J32,0)</f>
        <v>0</v>
      </c>
      <c r="AD32" s="35">
        <v>15</v>
      </c>
      <c r="AE32" s="35">
        <f>G32*0</f>
        <v>0</v>
      </c>
      <c r="AF32" s="35">
        <f>G32*(1-0)</f>
        <v>0</v>
      </c>
    </row>
    <row r="33" spans="1:37" ht="12.75">
      <c r="A33" s="5"/>
      <c r="B33" s="13"/>
      <c r="C33" s="13" t="s">
        <v>60</v>
      </c>
      <c r="D33" s="87" t="s">
        <v>96</v>
      </c>
      <c r="E33" s="88"/>
      <c r="F33" s="88"/>
      <c r="G33" s="88"/>
      <c r="H33" s="37">
        <f>SUM(H34:H34)</f>
        <v>0</v>
      </c>
      <c r="I33" s="37">
        <f>SUM(I34:I34)</f>
        <v>0</v>
      </c>
      <c r="J33" s="37">
        <f>H33+I33</f>
        <v>0</v>
      </c>
      <c r="K33" s="27"/>
      <c r="L33" s="37">
        <f>SUM(L34:L34)</f>
        <v>37120</v>
      </c>
      <c r="M33" s="27"/>
      <c r="P33" s="37">
        <f>IF(Q33="PR",J33,SUM(O34:O34))</f>
        <v>0</v>
      </c>
      <c r="Q33" s="27" t="s">
        <v>139</v>
      </c>
      <c r="R33" s="37">
        <f>IF(Q33="HS",H33,0)</f>
        <v>0</v>
      </c>
      <c r="S33" s="37">
        <f>IF(Q33="HS",I33-P33,0)</f>
        <v>0</v>
      </c>
      <c r="T33" s="37">
        <f>IF(Q33="PS",H33,0)</f>
        <v>0</v>
      </c>
      <c r="U33" s="37">
        <f>IF(Q33="PS",I33-P33,0)</f>
        <v>0</v>
      </c>
      <c r="V33" s="37">
        <f>IF(Q33="MP",H33,0)</f>
        <v>0</v>
      </c>
      <c r="W33" s="37">
        <f>IF(Q33="MP",I33-P33,0)</f>
        <v>0</v>
      </c>
      <c r="X33" s="37">
        <f>IF(Q33="OM",H33,0)</f>
        <v>0</v>
      </c>
      <c r="Y33" s="27"/>
      <c r="AI33" s="37">
        <f>SUM(Z34:Z34)</f>
        <v>0</v>
      </c>
      <c r="AJ33" s="37">
        <f>SUM(AA34:AA34)</f>
        <v>0</v>
      </c>
      <c r="AK33" s="37">
        <f>SUM(AB34:AB34)</f>
        <v>0</v>
      </c>
    </row>
    <row r="34" spans="1:32" ht="12.75">
      <c r="A34" s="4" t="s">
        <v>24</v>
      </c>
      <c r="B34" s="4"/>
      <c r="C34" s="4" t="s">
        <v>61</v>
      </c>
      <c r="D34" s="4" t="s">
        <v>97</v>
      </c>
      <c r="E34" s="4" t="s">
        <v>117</v>
      </c>
      <c r="F34" s="17">
        <v>800</v>
      </c>
      <c r="H34" s="17">
        <f>ROUND(F34*AE34,2)</f>
        <v>0</v>
      </c>
      <c r="I34" s="17">
        <f>J34-H34</f>
        <v>0</v>
      </c>
      <c r="J34" s="17">
        <f>ROUND(F34*G34,2)</f>
        <v>0</v>
      </c>
      <c r="K34" s="17">
        <v>46.4</v>
      </c>
      <c r="L34" s="17">
        <f>F34*K34</f>
        <v>37120</v>
      </c>
      <c r="M34" s="30" t="s">
        <v>135</v>
      </c>
      <c r="N34" s="30" t="s">
        <v>7</v>
      </c>
      <c r="O34" s="17">
        <f>IF(N34="5",I34,0)</f>
        <v>0</v>
      </c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5">
        <v>15</v>
      </c>
      <c r="AE34" s="35">
        <f>G34*0</f>
        <v>0</v>
      </c>
      <c r="AF34" s="35">
        <f>G34*(1-0)</f>
        <v>0</v>
      </c>
    </row>
    <row r="35" spans="1:37" ht="12.75">
      <c r="A35" s="5"/>
      <c r="B35" s="13"/>
      <c r="C35" s="13"/>
      <c r="D35" s="87" t="s">
        <v>98</v>
      </c>
      <c r="E35" s="88"/>
      <c r="F35" s="88"/>
      <c r="G35" s="88"/>
      <c r="H35" s="37">
        <f>SUM(H36:H36)</f>
        <v>0</v>
      </c>
      <c r="I35" s="37">
        <f>SUM(I36:I36)</f>
        <v>0</v>
      </c>
      <c r="J35" s="37">
        <f>H35+I35</f>
        <v>0</v>
      </c>
      <c r="K35" s="27"/>
      <c r="L35" s="37">
        <f>SUM(L36:L36)</f>
        <v>62637.95</v>
      </c>
      <c r="M35" s="27"/>
      <c r="P35" s="37">
        <f>IF(Q35="PR",J35,SUM(O36:O36))</f>
        <v>0</v>
      </c>
      <c r="Q35" s="27" t="s">
        <v>140</v>
      </c>
      <c r="R35" s="37">
        <f>IF(Q35="HS",H35,0)</f>
        <v>0</v>
      </c>
      <c r="S35" s="37">
        <f>IF(Q35="HS",I35-P35,0)</f>
        <v>0</v>
      </c>
      <c r="T35" s="37">
        <f>IF(Q35="PS",H35,0)</f>
        <v>0</v>
      </c>
      <c r="U35" s="37">
        <f>IF(Q35="PS",I35-P35,0)</f>
        <v>0</v>
      </c>
      <c r="V35" s="37">
        <f>IF(Q35="MP",H35,0)</f>
        <v>0</v>
      </c>
      <c r="W35" s="37">
        <f>IF(Q35="MP",I35-P35,0)</f>
        <v>0</v>
      </c>
      <c r="X35" s="37">
        <f>IF(Q35="OM",H35,0)</f>
        <v>0</v>
      </c>
      <c r="Y35" s="27"/>
      <c r="AI35" s="37">
        <f>SUM(Z36:Z36)</f>
        <v>0</v>
      </c>
      <c r="AJ35" s="37">
        <f>SUM(AA36:AA36)</f>
        <v>0</v>
      </c>
      <c r="AK35" s="37">
        <f>SUM(AB36:AB36)</f>
        <v>0</v>
      </c>
    </row>
    <row r="36" spans="1:32" ht="12.75">
      <c r="A36" s="4" t="s">
        <v>25</v>
      </c>
      <c r="B36" s="4"/>
      <c r="C36" s="4" t="s">
        <v>62</v>
      </c>
      <c r="D36" s="4" t="s">
        <v>99</v>
      </c>
      <c r="E36" s="4" t="s">
        <v>119</v>
      </c>
      <c r="F36" s="17">
        <v>1</v>
      </c>
      <c r="H36" s="17">
        <f>ROUND(F36*AE36,2)</f>
        <v>0</v>
      </c>
      <c r="I36" s="17">
        <f>J36-H36</f>
        <v>0</v>
      </c>
      <c r="J36" s="17">
        <f>ROUND(F36*G36,2)</f>
        <v>0</v>
      </c>
      <c r="K36" s="17">
        <v>62637.95</v>
      </c>
      <c r="L36" s="17">
        <f>F36*K36</f>
        <v>62637.95</v>
      </c>
      <c r="M36" s="30" t="s">
        <v>135</v>
      </c>
      <c r="N36" s="30" t="s">
        <v>7</v>
      </c>
      <c r="O36" s="17">
        <f>IF(N36="5",I36,0)</f>
        <v>0</v>
      </c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5">
        <v>15</v>
      </c>
      <c r="AE36" s="35">
        <f>G36*0</f>
        <v>0</v>
      </c>
      <c r="AF36" s="35">
        <f>G36*(1-0)</f>
        <v>0</v>
      </c>
    </row>
    <row r="37" spans="1:37" ht="12.75">
      <c r="A37" s="5"/>
      <c r="B37" s="13"/>
      <c r="C37" s="13"/>
      <c r="D37" s="87" t="s">
        <v>100</v>
      </c>
      <c r="E37" s="88"/>
      <c r="F37" s="88"/>
      <c r="G37" s="88"/>
      <c r="H37" s="37">
        <f>SUM(H38:H47)</f>
        <v>0</v>
      </c>
      <c r="I37" s="37">
        <f>SUM(I38:I47)</f>
        <v>0</v>
      </c>
      <c r="J37" s="37">
        <f>H37+I37</f>
        <v>0</v>
      </c>
      <c r="K37" s="27"/>
      <c r="L37" s="37">
        <f>SUM(L38:L47)</f>
        <v>75342.13</v>
      </c>
      <c r="M37" s="27"/>
      <c r="P37" s="37">
        <f>IF(Q37="PR",J37,SUM(O38:O47))</f>
        <v>0</v>
      </c>
      <c r="Q37" s="27" t="s">
        <v>141</v>
      </c>
      <c r="R37" s="37">
        <f>IF(Q37="HS",H37,0)</f>
        <v>0</v>
      </c>
      <c r="S37" s="37">
        <f>IF(Q37="HS",I37-P37,0)</f>
        <v>0</v>
      </c>
      <c r="T37" s="37">
        <f>IF(Q37="PS",H37,0)</f>
        <v>0</v>
      </c>
      <c r="U37" s="37">
        <f>IF(Q37="PS",I37-P37,0)</f>
        <v>0</v>
      </c>
      <c r="V37" s="37">
        <f>IF(Q37="MP",H37,0)</f>
        <v>0</v>
      </c>
      <c r="W37" s="37">
        <f>IF(Q37="MP",I37-P37,0)</f>
        <v>0</v>
      </c>
      <c r="X37" s="37">
        <f>IF(Q37="OM",H37,0)</f>
        <v>0</v>
      </c>
      <c r="Y37" s="27"/>
      <c r="AI37" s="37">
        <f>SUM(Z38:Z47)</f>
        <v>0</v>
      </c>
      <c r="AJ37" s="37">
        <f>SUM(AA38:AA47)</f>
        <v>0</v>
      </c>
      <c r="AK37" s="37">
        <f>SUM(AB38:AB47)</f>
        <v>0</v>
      </c>
    </row>
    <row r="38" spans="1:32" ht="12.75">
      <c r="A38" s="6" t="s">
        <v>26</v>
      </c>
      <c r="B38" s="6"/>
      <c r="C38" s="6" t="s">
        <v>63</v>
      </c>
      <c r="D38" s="6" t="s">
        <v>101</v>
      </c>
      <c r="E38" s="6" t="s">
        <v>118</v>
      </c>
      <c r="F38" s="18">
        <v>30</v>
      </c>
      <c r="H38" s="18">
        <f aca="true" t="shared" si="10" ref="H38:H47">ROUND(F38*AE38,2)</f>
        <v>0</v>
      </c>
      <c r="I38" s="18">
        <f aca="true" t="shared" si="11" ref="I38:I47">J38-H38</f>
        <v>0</v>
      </c>
      <c r="J38" s="18">
        <f aca="true" t="shared" si="12" ref="J38:J47">ROUND(F38*G38,2)</f>
        <v>0</v>
      </c>
      <c r="K38" s="18">
        <v>631.54</v>
      </c>
      <c r="L38" s="18">
        <f aca="true" t="shared" si="13" ref="L38:L47">F38*K38</f>
        <v>18946.199999999997</v>
      </c>
      <c r="M38" s="31" t="s">
        <v>135</v>
      </c>
      <c r="N38" s="31" t="s">
        <v>136</v>
      </c>
      <c r="O38" s="18">
        <f aca="true" t="shared" si="14" ref="O38:O47">IF(N38="5",I38,0)</f>
        <v>0</v>
      </c>
      <c r="Z38" s="18">
        <f aca="true" t="shared" si="15" ref="Z38:Z47">IF(AD38=0,J38,0)</f>
        <v>0</v>
      </c>
      <c r="AA38" s="18">
        <f aca="true" t="shared" si="16" ref="AA38:AA47">IF(AD38=15,J38,0)</f>
        <v>0</v>
      </c>
      <c r="AB38" s="18">
        <f aca="true" t="shared" si="17" ref="AB38:AB47">IF(AD38=21,J38,0)</f>
        <v>0</v>
      </c>
      <c r="AD38" s="35">
        <v>15</v>
      </c>
      <c r="AE38" s="35">
        <f aca="true" t="shared" si="18" ref="AE38:AE47">G38*1</f>
        <v>0</v>
      </c>
      <c r="AF38" s="35">
        <f aca="true" t="shared" si="19" ref="AF38:AF47">G38*(1-1)</f>
        <v>0</v>
      </c>
    </row>
    <row r="39" spans="1:32" ht="12.75">
      <c r="A39" s="6" t="s">
        <v>27</v>
      </c>
      <c r="B39" s="6"/>
      <c r="C39" s="6" t="s">
        <v>64</v>
      </c>
      <c r="D39" s="6" t="s">
        <v>102</v>
      </c>
      <c r="E39" s="6" t="s">
        <v>118</v>
      </c>
      <c r="F39" s="18">
        <v>60</v>
      </c>
      <c r="H39" s="18">
        <f t="shared" si="10"/>
        <v>0</v>
      </c>
      <c r="I39" s="18">
        <f t="shared" si="11"/>
        <v>0</v>
      </c>
      <c r="J39" s="18">
        <f t="shared" si="12"/>
        <v>0</v>
      </c>
      <c r="K39" s="18">
        <v>19.69</v>
      </c>
      <c r="L39" s="18">
        <f t="shared" si="13"/>
        <v>1181.4</v>
      </c>
      <c r="M39" s="31" t="s">
        <v>135</v>
      </c>
      <c r="N39" s="31" t="s">
        <v>136</v>
      </c>
      <c r="O39" s="18">
        <f t="shared" si="14"/>
        <v>0</v>
      </c>
      <c r="Z39" s="18">
        <f t="shared" si="15"/>
        <v>0</v>
      </c>
      <c r="AA39" s="18">
        <f t="shared" si="16"/>
        <v>0</v>
      </c>
      <c r="AB39" s="18">
        <f t="shared" si="17"/>
        <v>0</v>
      </c>
      <c r="AD39" s="35">
        <v>15</v>
      </c>
      <c r="AE39" s="35">
        <f t="shared" si="18"/>
        <v>0</v>
      </c>
      <c r="AF39" s="35">
        <f t="shared" si="19"/>
        <v>0</v>
      </c>
    </row>
    <row r="40" spans="1:32" ht="12.75">
      <c r="A40" s="6" t="s">
        <v>28</v>
      </c>
      <c r="B40" s="6"/>
      <c r="C40" s="6" t="s">
        <v>65</v>
      </c>
      <c r="D40" s="6" t="s">
        <v>103</v>
      </c>
      <c r="E40" s="6" t="s">
        <v>116</v>
      </c>
      <c r="F40" s="18">
        <v>50</v>
      </c>
      <c r="H40" s="18">
        <f t="shared" si="10"/>
        <v>0</v>
      </c>
      <c r="I40" s="18">
        <f t="shared" si="11"/>
        <v>0</v>
      </c>
      <c r="J40" s="18">
        <f t="shared" si="12"/>
        <v>0</v>
      </c>
      <c r="K40" s="18">
        <v>513.94</v>
      </c>
      <c r="L40" s="18">
        <f t="shared" si="13"/>
        <v>25697.000000000004</v>
      </c>
      <c r="M40" s="31" t="s">
        <v>135</v>
      </c>
      <c r="N40" s="31" t="s">
        <v>136</v>
      </c>
      <c r="O40" s="18">
        <f t="shared" si="14"/>
        <v>0</v>
      </c>
      <c r="Z40" s="18">
        <f t="shared" si="15"/>
        <v>0</v>
      </c>
      <c r="AA40" s="18">
        <f t="shared" si="16"/>
        <v>0</v>
      </c>
      <c r="AB40" s="18">
        <f t="shared" si="17"/>
        <v>0</v>
      </c>
      <c r="AD40" s="35">
        <v>15</v>
      </c>
      <c r="AE40" s="35">
        <f t="shared" si="18"/>
        <v>0</v>
      </c>
      <c r="AF40" s="35">
        <f t="shared" si="19"/>
        <v>0</v>
      </c>
    </row>
    <row r="41" spans="1:32" ht="12.75">
      <c r="A41" s="6" t="s">
        <v>29</v>
      </c>
      <c r="B41" s="6"/>
      <c r="C41" s="6" t="s">
        <v>66</v>
      </c>
      <c r="D41" s="6" t="s">
        <v>104</v>
      </c>
      <c r="E41" s="6" t="s">
        <v>118</v>
      </c>
      <c r="F41" s="18">
        <v>6</v>
      </c>
      <c r="H41" s="18">
        <f t="shared" si="10"/>
        <v>0</v>
      </c>
      <c r="I41" s="18">
        <f t="shared" si="11"/>
        <v>0</v>
      </c>
      <c r="J41" s="18">
        <f t="shared" si="12"/>
        <v>0</v>
      </c>
      <c r="K41" s="18">
        <v>653.3</v>
      </c>
      <c r="L41" s="18">
        <f t="shared" si="13"/>
        <v>3919.7999999999997</v>
      </c>
      <c r="M41" s="31" t="s">
        <v>135</v>
      </c>
      <c r="N41" s="31" t="s">
        <v>136</v>
      </c>
      <c r="O41" s="18">
        <f t="shared" si="14"/>
        <v>0</v>
      </c>
      <c r="Z41" s="18">
        <f t="shared" si="15"/>
        <v>0</v>
      </c>
      <c r="AA41" s="18">
        <f t="shared" si="16"/>
        <v>0</v>
      </c>
      <c r="AB41" s="18">
        <f t="shared" si="17"/>
        <v>0</v>
      </c>
      <c r="AD41" s="35">
        <v>15</v>
      </c>
      <c r="AE41" s="35">
        <f t="shared" si="18"/>
        <v>0</v>
      </c>
      <c r="AF41" s="35">
        <f t="shared" si="19"/>
        <v>0</v>
      </c>
    </row>
    <row r="42" spans="1:32" ht="12.75">
      <c r="A42" s="6" t="s">
        <v>30</v>
      </c>
      <c r="B42" s="6"/>
      <c r="C42" s="6" t="s">
        <v>67</v>
      </c>
      <c r="D42" s="6" t="s">
        <v>105</v>
      </c>
      <c r="E42" s="6" t="s">
        <v>118</v>
      </c>
      <c r="F42" s="18">
        <v>20</v>
      </c>
      <c r="H42" s="18">
        <f t="shared" si="10"/>
        <v>0</v>
      </c>
      <c r="I42" s="18">
        <f t="shared" si="11"/>
        <v>0</v>
      </c>
      <c r="J42" s="18">
        <f t="shared" si="12"/>
        <v>0</v>
      </c>
      <c r="K42" s="18">
        <v>49.19</v>
      </c>
      <c r="L42" s="18">
        <f t="shared" si="13"/>
        <v>983.8</v>
      </c>
      <c r="M42" s="31" t="s">
        <v>135</v>
      </c>
      <c r="N42" s="31" t="s">
        <v>136</v>
      </c>
      <c r="O42" s="18">
        <f t="shared" si="14"/>
        <v>0</v>
      </c>
      <c r="Z42" s="18">
        <f t="shared" si="15"/>
        <v>0</v>
      </c>
      <c r="AA42" s="18">
        <f t="shared" si="16"/>
        <v>0</v>
      </c>
      <c r="AB42" s="18">
        <f t="shared" si="17"/>
        <v>0</v>
      </c>
      <c r="AD42" s="35">
        <v>15</v>
      </c>
      <c r="AE42" s="35">
        <f t="shared" si="18"/>
        <v>0</v>
      </c>
      <c r="AF42" s="35">
        <f t="shared" si="19"/>
        <v>0</v>
      </c>
    </row>
    <row r="43" spans="1:32" ht="12.75">
      <c r="A43" s="6" t="s">
        <v>31</v>
      </c>
      <c r="B43" s="6"/>
      <c r="C43" s="6" t="s">
        <v>68</v>
      </c>
      <c r="D43" s="6" t="s">
        <v>106</v>
      </c>
      <c r="E43" s="6" t="s">
        <v>116</v>
      </c>
      <c r="F43" s="18">
        <v>25</v>
      </c>
      <c r="H43" s="18">
        <f t="shared" si="10"/>
        <v>0</v>
      </c>
      <c r="I43" s="18">
        <f t="shared" si="11"/>
        <v>0</v>
      </c>
      <c r="J43" s="18">
        <f t="shared" si="12"/>
        <v>0</v>
      </c>
      <c r="K43" s="18">
        <v>67.05</v>
      </c>
      <c r="L43" s="18">
        <f t="shared" si="13"/>
        <v>1676.25</v>
      </c>
      <c r="M43" s="31" t="s">
        <v>135</v>
      </c>
      <c r="N43" s="31" t="s">
        <v>136</v>
      </c>
      <c r="O43" s="18">
        <f t="shared" si="14"/>
        <v>0</v>
      </c>
      <c r="Z43" s="18">
        <f t="shared" si="15"/>
        <v>0</v>
      </c>
      <c r="AA43" s="18">
        <f t="shared" si="16"/>
        <v>0</v>
      </c>
      <c r="AB43" s="18">
        <f t="shared" si="17"/>
        <v>0</v>
      </c>
      <c r="AD43" s="35">
        <v>15</v>
      </c>
      <c r="AE43" s="35">
        <f t="shared" si="18"/>
        <v>0</v>
      </c>
      <c r="AF43" s="35">
        <f t="shared" si="19"/>
        <v>0</v>
      </c>
    </row>
    <row r="44" spans="1:32" ht="12.75">
      <c r="A44" s="6" t="s">
        <v>32</v>
      </c>
      <c r="B44" s="6"/>
      <c r="C44" s="6" t="s">
        <v>69</v>
      </c>
      <c r="D44" s="6" t="s">
        <v>107</v>
      </c>
      <c r="E44" s="6" t="s">
        <v>118</v>
      </c>
      <c r="F44" s="18">
        <v>6</v>
      </c>
      <c r="H44" s="18">
        <f t="shared" si="10"/>
        <v>0</v>
      </c>
      <c r="I44" s="18">
        <f t="shared" si="11"/>
        <v>0</v>
      </c>
      <c r="J44" s="18">
        <f t="shared" si="12"/>
        <v>0</v>
      </c>
      <c r="K44" s="18">
        <v>246.46</v>
      </c>
      <c r="L44" s="18">
        <f t="shared" si="13"/>
        <v>1478.76</v>
      </c>
      <c r="M44" s="31" t="s">
        <v>135</v>
      </c>
      <c r="N44" s="31" t="s">
        <v>136</v>
      </c>
      <c r="O44" s="18">
        <f t="shared" si="14"/>
        <v>0</v>
      </c>
      <c r="Z44" s="18">
        <f t="shared" si="15"/>
        <v>0</v>
      </c>
      <c r="AA44" s="18">
        <f t="shared" si="16"/>
        <v>0</v>
      </c>
      <c r="AB44" s="18">
        <f t="shared" si="17"/>
        <v>0</v>
      </c>
      <c r="AD44" s="35">
        <v>15</v>
      </c>
      <c r="AE44" s="35">
        <f t="shared" si="18"/>
        <v>0</v>
      </c>
      <c r="AF44" s="35">
        <f t="shared" si="19"/>
        <v>0</v>
      </c>
    </row>
    <row r="45" spans="1:32" ht="12.75">
      <c r="A45" s="6" t="s">
        <v>33</v>
      </c>
      <c r="B45" s="6"/>
      <c r="C45" s="6" t="s">
        <v>70</v>
      </c>
      <c r="D45" s="6" t="s">
        <v>108</v>
      </c>
      <c r="E45" s="6" t="s">
        <v>118</v>
      </c>
      <c r="F45" s="18">
        <v>18</v>
      </c>
      <c r="H45" s="18">
        <f t="shared" si="10"/>
        <v>0</v>
      </c>
      <c r="I45" s="18">
        <f t="shared" si="11"/>
        <v>0</v>
      </c>
      <c r="J45" s="18">
        <f t="shared" si="12"/>
        <v>0</v>
      </c>
      <c r="K45" s="18">
        <v>194.96</v>
      </c>
      <c r="L45" s="18">
        <f t="shared" si="13"/>
        <v>3509.28</v>
      </c>
      <c r="M45" s="31" t="s">
        <v>135</v>
      </c>
      <c r="N45" s="31" t="s">
        <v>136</v>
      </c>
      <c r="O45" s="18">
        <f t="shared" si="14"/>
        <v>0</v>
      </c>
      <c r="Z45" s="18">
        <f t="shared" si="15"/>
        <v>0</v>
      </c>
      <c r="AA45" s="18">
        <f t="shared" si="16"/>
        <v>0</v>
      </c>
      <c r="AB45" s="18">
        <f t="shared" si="17"/>
        <v>0</v>
      </c>
      <c r="AD45" s="35">
        <v>15</v>
      </c>
      <c r="AE45" s="35">
        <f t="shared" si="18"/>
        <v>0</v>
      </c>
      <c r="AF45" s="35">
        <f t="shared" si="19"/>
        <v>0</v>
      </c>
    </row>
    <row r="46" spans="1:32" ht="12.75">
      <c r="A46" s="6" t="s">
        <v>34</v>
      </c>
      <c r="B46" s="6"/>
      <c r="C46" s="6" t="s">
        <v>71</v>
      </c>
      <c r="D46" s="6" t="s">
        <v>109</v>
      </c>
      <c r="E46" s="6" t="s">
        <v>118</v>
      </c>
      <c r="F46" s="18">
        <v>2</v>
      </c>
      <c r="H46" s="18">
        <f t="shared" si="10"/>
        <v>0</v>
      </c>
      <c r="I46" s="18">
        <f t="shared" si="11"/>
        <v>0</v>
      </c>
      <c r="J46" s="18">
        <f t="shared" si="12"/>
        <v>0</v>
      </c>
      <c r="K46" s="18">
        <v>284.82</v>
      </c>
      <c r="L46" s="18">
        <f t="shared" si="13"/>
        <v>569.64</v>
      </c>
      <c r="M46" s="31" t="s">
        <v>135</v>
      </c>
      <c r="N46" s="31" t="s">
        <v>136</v>
      </c>
      <c r="O46" s="18">
        <f t="shared" si="14"/>
        <v>0</v>
      </c>
      <c r="Z46" s="18">
        <f t="shared" si="15"/>
        <v>0</v>
      </c>
      <c r="AA46" s="18">
        <f t="shared" si="16"/>
        <v>0</v>
      </c>
      <c r="AB46" s="18">
        <f t="shared" si="17"/>
        <v>0</v>
      </c>
      <c r="AD46" s="35">
        <v>15</v>
      </c>
      <c r="AE46" s="35">
        <f t="shared" si="18"/>
        <v>0</v>
      </c>
      <c r="AF46" s="35">
        <f t="shared" si="19"/>
        <v>0</v>
      </c>
    </row>
    <row r="47" spans="1:32" ht="12.75">
      <c r="A47" s="7" t="s">
        <v>35</v>
      </c>
      <c r="B47" s="7"/>
      <c r="C47" s="7" t="s">
        <v>72</v>
      </c>
      <c r="D47" s="7" t="s">
        <v>110</v>
      </c>
      <c r="E47" s="7" t="s">
        <v>117</v>
      </c>
      <c r="F47" s="19">
        <v>400</v>
      </c>
      <c r="G47" s="22"/>
      <c r="H47" s="19">
        <f t="shared" si="10"/>
        <v>0</v>
      </c>
      <c r="I47" s="19">
        <f t="shared" si="11"/>
        <v>0</v>
      </c>
      <c r="J47" s="19">
        <f t="shared" si="12"/>
        <v>0</v>
      </c>
      <c r="K47" s="19">
        <v>43.45</v>
      </c>
      <c r="L47" s="19">
        <f t="shared" si="13"/>
        <v>17380</v>
      </c>
      <c r="M47" s="32" t="s">
        <v>135</v>
      </c>
      <c r="N47" s="31" t="s">
        <v>136</v>
      </c>
      <c r="O47" s="18">
        <f t="shared" si="14"/>
        <v>0</v>
      </c>
      <c r="Z47" s="18">
        <f t="shared" si="15"/>
        <v>0</v>
      </c>
      <c r="AA47" s="18">
        <f t="shared" si="16"/>
        <v>0</v>
      </c>
      <c r="AB47" s="18">
        <f t="shared" si="17"/>
        <v>0</v>
      </c>
      <c r="AD47" s="35">
        <v>15</v>
      </c>
      <c r="AE47" s="35">
        <f t="shared" si="18"/>
        <v>0</v>
      </c>
      <c r="AF47" s="35">
        <f t="shared" si="19"/>
        <v>0</v>
      </c>
    </row>
    <row r="48" spans="1:28" ht="12.75">
      <c r="A48" s="8"/>
      <c r="B48" s="8"/>
      <c r="C48" s="8"/>
      <c r="D48" s="8"/>
      <c r="E48" s="8"/>
      <c r="F48" s="8"/>
      <c r="G48" s="8"/>
      <c r="H48" s="89" t="s">
        <v>125</v>
      </c>
      <c r="I48" s="90"/>
      <c r="J48" s="38">
        <f>J12+J15+J25+J31+J33+J35+J37</f>
        <v>0</v>
      </c>
      <c r="K48" s="8"/>
      <c r="L48" s="8"/>
      <c r="M48" s="8"/>
      <c r="Z48" s="39">
        <f>SUM(Z13:Z47)</f>
        <v>0</v>
      </c>
      <c r="AA48" s="39">
        <f>SUM(AA13:AA47)</f>
        <v>0</v>
      </c>
      <c r="AB48" s="39">
        <f>SUM(AB13:AB47)</f>
        <v>0</v>
      </c>
    </row>
    <row r="49" ht="11.25" customHeight="1">
      <c r="A49" s="9" t="s">
        <v>36</v>
      </c>
    </row>
    <row r="50" spans="1:13" ht="409.5" customHeight="1" hidden="1">
      <c r="A50" s="7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</sheetData>
  <sheetProtection/>
  <mergeCells count="36">
    <mergeCell ref="D33:G33"/>
    <mergeCell ref="D35:G35"/>
    <mergeCell ref="D37:G37"/>
    <mergeCell ref="H48:I48"/>
    <mergeCell ref="A50:M50"/>
    <mergeCell ref="H10:J10"/>
    <mergeCell ref="K10:L10"/>
    <mergeCell ref="D12:G12"/>
    <mergeCell ref="D15:G15"/>
    <mergeCell ref="D25:G25"/>
    <mergeCell ref="D31:G3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63" t="s">
        <v>149</v>
      </c>
      <c r="B1" s="64"/>
      <c r="C1" s="64"/>
      <c r="D1" s="64"/>
      <c r="E1" s="64"/>
      <c r="F1" s="64"/>
      <c r="G1" s="22"/>
    </row>
    <row r="2" spans="1:8" ht="12.75">
      <c r="A2" s="65" t="s">
        <v>1</v>
      </c>
      <c r="B2" s="69"/>
      <c r="C2" s="90"/>
      <c r="D2" s="72" t="s">
        <v>126</v>
      </c>
      <c r="E2" s="72"/>
      <c r="F2" s="66"/>
      <c r="G2" s="73"/>
      <c r="H2" s="33"/>
    </row>
    <row r="3" spans="1:8" ht="12.75">
      <c r="A3" s="67"/>
      <c r="B3" s="70"/>
      <c r="C3" s="70"/>
      <c r="D3" s="68"/>
      <c r="E3" s="68"/>
      <c r="F3" s="68"/>
      <c r="G3" s="74"/>
      <c r="H3" s="33"/>
    </row>
    <row r="4" spans="1:8" ht="12.75">
      <c r="A4" s="75" t="s">
        <v>2</v>
      </c>
      <c r="B4" s="76"/>
      <c r="C4" s="68"/>
      <c r="D4" s="76" t="s">
        <v>127</v>
      </c>
      <c r="E4" s="76"/>
      <c r="F4" s="68"/>
      <c r="G4" s="74"/>
      <c r="H4" s="33"/>
    </row>
    <row r="5" spans="1:8" ht="12.75">
      <c r="A5" s="67"/>
      <c r="B5" s="68"/>
      <c r="C5" s="68"/>
      <c r="D5" s="68"/>
      <c r="E5" s="68"/>
      <c r="F5" s="68"/>
      <c r="G5" s="74"/>
      <c r="H5" s="33"/>
    </row>
    <row r="6" spans="1:8" ht="12.75">
      <c r="A6" s="75" t="s">
        <v>3</v>
      </c>
      <c r="B6" s="76"/>
      <c r="C6" s="68"/>
      <c r="D6" s="76" t="s">
        <v>128</v>
      </c>
      <c r="E6" s="76"/>
      <c r="F6" s="68"/>
      <c r="G6" s="74"/>
      <c r="H6" s="33"/>
    </row>
    <row r="7" spans="1:8" ht="12.75">
      <c r="A7" s="67"/>
      <c r="B7" s="68"/>
      <c r="C7" s="68"/>
      <c r="D7" s="68"/>
      <c r="E7" s="68"/>
      <c r="F7" s="68"/>
      <c r="G7" s="74"/>
      <c r="H7" s="33"/>
    </row>
    <row r="8" spans="1:8" ht="12.75">
      <c r="A8" s="75" t="s">
        <v>129</v>
      </c>
      <c r="B8" s="76"/>
      <c r="C8" s="68"/>
      <c r="D8" s="77" t="s">
        <v>114</v>
      </c>
      <c r="E8" s="78">
        <v>42114</v>
      </c>
      <c r="F8" s="68"/>
      <c r="G8" s="74"/>
      <c r="H8" s="33"/>
    </row>
    <row r="9" spans="1:8" ht="12.75">
      <c r="A9" s="79"/>
      <c r="B9" s="80"/>
      <c r="C9" s="80"/>
      <c r="D9" s="80"/>
      <c r="E9" s="80"/>
      <c r="F9" s="80"/>
      <c r="G9" s="81"/>
      <c r="H9" s="33"/>
    </row>
    <row r="10" spans="1:8" ht="12.75">
      <c r="A10" s="40" t="s">
        <v>37</v>
      </c>
      <c r="B10" s="42" t="s">
        <v>38</v>
      </c>
      <c r="C10" s="43" t="s">
        <v>73</v>
      </c>
      <c r="D10" s="44" t="s">
        <v>150</v>
      </c>
      <c r="E10" s="44" t="s">
        <v>151</v>
      </c>
      <c r="F10" s="44" t="s">
        <v>152</v>
      </c>
      <c r="G10" s="47" t="s">
        <v>153</v>
      </c>
      <c r="H10" s="34"/>
    </row>
    <row r="11" spans="1:9" ht="12.75">
      <c r="A11" s="41"/>
      <c r="B11" s="41" t="s">
        <v>39</v>
      </c>
      <c r="C11" s="41" t="s">
        <v>75</v>
      </c>
      <c r="D11" s="45"/>
      <c r="E11" s="45"/>
      <c r="F11" s="48">
        <f aca="true" t="shared" si="0" ref="F11:F17">D11+E11</f>
        <v>0</v>
      </c>
      <c r="G11" s="48">
        <v>17509.4</v>
      </c>
      <c r="H11" s="35" t="s">
        <v>154</v>
      </c>
      <c r="I11" s="35">
        <f aca="true" t="shared" si="1" ref="I11:I17">IF(H11="T",0,F11)</f>
        <v>0</v>
      </c>
    </row>
    <row r="12" spans="1:9" ht="12.75">
      <c r="A12" s="15"/>
      <c r="B12" s="15" t="s">
        <v>42</v>
      </c>
      <c r="C12" s="15" t="s">
        <v>78</v>
      </c>
      <c r="F12" s="35">
        <f t="shared" si="0"/>
        <v>0</v>
      </c>
      <c r="G12" s="35">
        <v>84699.79</v>
      </c>
      <c r="H12" s="35" t="s">
        <v>154</v>
      </c>
      <c r="I12" s="35">
        <f t="shared" si="1"/>
        <v>0</v>
      </c>
    </row>
    <row r="13" spans="1:9" ht="12.75">
      <c r="A13" s="15"/>
      <c r="B13" s="15" t="s">
        <v>52</v>
      </c>
      <c r="C13" s="15" t="s">
        <v>88</v>
      </c>
      <c r="F13" s="35">
        <f t="shared" si="0"/>
        <v>0</v>
      </c>
      <c r="G13" s="35">
        <v>221292.8</v>
      </c>
      <c r="H13" s="35" t="s">
        <v>154</v>
      </c>
      <c r="I13" s="35">
        <f t="shared" si="1"/>
        <v>0</v>
      </c>
    </row>
    <row r="14" spans="1:9" ht="12.75">
      <c r="A14" s="15"/>
      <c r="B14" s="15" t="s">
        <v>58</v>
      </c>
      <c r="C14" s="15" t="s">
        <v>94</v>
      </c>
      <c r="F14" s="35">
        <f t="shared" si="0"/>
        <v>0</v>
      </c>
      <c r="G14" s="35">
        <v>30280</v>
      </c>
      <c r="H14" s="35" t="s">
        <v>154</v>
      </c>
      <c r="I14" s="35">
        <f t="shared" si="1"/>
        <v>0</v>
      </c>
    </row>
    <row r="15" spans="1:9" ht="12.75">
      <c r="A15" s="15"/>
      <c r="B15" s="15" t="s">
        <v>60</v>
      </c>
      <c r="C15" s="15" t="s">
        <v>96</v>
      </c>
      <c r="F15" s="35">
        <f t="shared" si="0"/>
        <v>0</v>
      </c>
      <c r="G15" s="35">
        <v>37120</v>
      </c>
      <c r="H15" s="35" t="s">
        <v>154</v>
      </c>
      <c r="I15" s="35">
        <f t="shared" si="1"/>
        <v>0</v>
      </c>
    </row>
    <row r="16" spans="1:9" ht="12.75">
      <c r="A16" s="15"/>
      <c r="B16" s="15"/>
      <c r="C16" s="15" t="s">
        <v>98</v>
      </c>
      <c r="F16" s="35">
        <f t="shared" si="0"/>
        <v>0</v>
      </c>
      <c r="G16" s="35">
        <v>62637.95</v>
      </c>
      <c r="H16" s="35" t="s">
        <v>154</v>
      </c>
      <c r="I16" s="35">
        <f t="shared" si="1"/>
        <v>0</v>
      </c>
    </row>
    <row r="17" spans="1:9" ht="12.75">
      <c r="A17" s="15"/>
      <c r="B17" s="15"/>
      <c r="C17" s="15" t="s">
        <v>100</v>
      </c>
      <c r="F17" s="35">
        <f t="shared" si="0"/>
        <v>0</v>
      </c>
      <c r="G17" s="35">
        <v>75342.13</v>
      </c>
      <c r="H17" s="35" t="s">
        <v>154</v>
      </c>
      <c r="I17" s="35">
        <f t="shared" si="1"/>
        <v>0</v>
      </c>
    </row>
    <row r="19" spans="5:6" ht="12.75">
      <c r="E19" s="46" t="s">
        <v>125</v>
      </c>
      <c r="F19" s="39">
        <f>SUM(I11:I17)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F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91" t="s">
        <v>155</v>
      </c>
      <c r="B1" s="92"/>
      <c r="C1" s="92"/>
      <c r="D1" s="92"/>
      <c r="E1" s="92"/>
      <c r="F1" s="92"/>
      <c r="G1" s="92"/>
      <c r="H1" s="92"/>
      <c r="I1" s="92"/>
    </row>
    <row r="2" spans="1:10" ht="12.75">
      <c r="A2" s="65" t="s">
        <v>1</v>
      </c>
      <c r="B2" s="66"/>
      <c r="C2" s="69"/>
      <c r="D2" s="90"/>
      <c r="E2" s="72" t="s">
        <v>126</v>
      </c>
      <c r="F2" s="72"/>
      <c r="G2" s="66"/>
      <c r="H2" s="72" t="s">
        <v>194</v>
      </c>
      <c r="I2" s="93"/>
      <c r="J2" s="33"/>
    </row>
    <row r="3" spans="1:10" ht="12.75">
      <c r="A3" s="67"/>
      <c r="B3" s="68"/>
      <c r="C3" s="70"/>
      <c r="D3" s="70"/>
      <c r="E3" s="68"/>
      <c r="F3" s="68"/>
      <c r="G3" s="68"/>
      <c r="H3" s="68"/>
      <c r="I3" s="74"/>
      <c r="J3" s="33"/>
    </row>
    <row r="4" spans="1:10" ht="12.75">
      <c r="A4" s="75" t="s">
        <v>2</v>
      </c>
      <c r="B4" s="68"/>
      <c r="C4" s="76"/>
      <c r="D4" s="68"/>
      <c r="E4" s="76" t="s">
        <v>127</v>
      </c>
      <c r="F4" s="76"/>
      <c r="G4" s="68"/>
      <c r="H4" s="76" t="s">
        <v>194</v>
      </c>
      <c r="I4" s="94"/>
      <c r="J4" s="33"/>
    </row>
    <row r="5" spans="1:10" ht="12.75">
      <c r="A5" s="67"/>
      <c r="B5" s="68"/>
      <c r="C5" s="68"/>
      <c r="D5" s="68"/>
      <c r="E5" s="68"/>
      <c r="F5" s="68"/>
      <c r="G5" s="68"/>
      <c r="H5" s="68"/>
      <c r="I5" s="74"/>
      <c r="J5" s="33"/>
    </row>
    <row r="6" spans="1:10" ht="12.75">
      <c r="A6" s="75" t="s">
        <v>3</v>
      </c>
      <c r="B6" s="68"/>
      <c r="C6" s="76"/>
      <c r="D6" s="68"/>
      <c r="E6" s="76" t="s">
        <v>128</v>
      </c>
      <c r="F6" s="76"/>
      <c r="G6" s="68"/>
      <c r="H6" s="76" t="s">
        <v>194</v>
      </c>
      <c r="I6" s="94"/>
      <c r="J6" s="33"/>
    </row>
    <row r="7" spans="1:10" ht="12.75">
      <c r="A7" s="67"/>
      <c r="B7" s="68"/>
      <c r="C7" s="68"/>
      <c r="D7" s="68"/>
      <c r="E7" s="68"/>
      <c r="F7" s="68"/>
      <c r="G7" s="68"/>
      <c r="H7" s="68"/>
      <c r="I7" s="74"/>
      <c r="J7" s="33"/>
    </row>
    <row r="8" spans="1:10" ht="12.75">
      <c r="A8" s="75" t="s">
        <v>112</v>
      </c>
      <c r="B8" s="68"/>
      <c r="C8" s="78">
        <v>42114</v>
      </c>
      <c r="D8" s="68"/>
      <c r="E8" s="76" t="s">
        <v>113</v>
      </c>
      <c r="F8" s="68"/>
      <c r="G8" s="68"/>
      <c r="H8" s="77" t="s">
        <v>195</v>
      </c>
      <c r="I8" s="94" t="s">
        <v>35</v>
      </c>
      <c r="J8" s="33"/>
    </row>
    <row r="9" spans="1:10" ht="12.75">
      <c r="A9" s="67"/>
      <c r="B9" s="68"/>
      <c r="C9" s="68"/>
      <c r="D9" s="68"/>
      <c r="E9" s="68"/>
      <c r="F9" s="68"/>
      <c r="G9" s="68"/>
      <c r="H9" s="68"/>
      <c r="I9" s="74"/>
      <c r="J9" s="33"/>
    </row>
    <row r="10" spans="1:10" ht="12.75">
      <c r="A10" s="75" t="s">
        <v>4</v>
      </c>
      <c r="B10" s="68"/>
      <c r="C10" s="76"/>
      <c r="D10" s="68"/>
      <c r="E10" s="76" t="s">
        <v>129</v>
      </c>
      <c r="F10" s="76"/>
      <c r="G10" s="68"/>
      <c r="H10" s="77" t="s">
        <v>196</v>
      </c>
      <c r="I10" s="97">
        <v>42114</v>
      </c>
      <c r="J10" s="33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8"/>
      <c r="J11" s="33"/>
    </row>
    <row r="12" spans="1:9" ht="23.25" customHeight="1">
      <c r="A12" s="99" t="s">
        <v>156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9" t="s">
        <v>157</v>
      </c>
      <c r="B13" s="101" t="s">
        <v>168</v>
      </c>
      <c r="C13" s="102"/>
      <c r="D13" s="49" t="s">
        <v>170</v>
      </c>
      <c r="E13" s="101" t="s">
        <v>179</v>
      </c>
      <c r="F13" s="102"/>
      <c r="G13" s="49" t="s">
        <v>180</v>
      </c>
      <c r="H13" s="101" t="s">
        <v>197</v>
      </c>
      <c r="I13" s="102"/>
      <c r="J13" s="33"/>
    </row>
    <row r="14" spans="1:10" ht="15" customHeight="1">
      <c r="A14" s="50" t="s">
        <v>158</v>
      </c>
      <c r="B14" s="54" t="s">
        <v>169</v>
      </c>
      <c r="C14" s="55"/>
      <c r="D14" s="103" t="s">
        <v>171</v>
      </c>
      <c r="E14" s="104"/>
      <c r="F14" s="55"/>
      <c r="G14" s="103" t="s">
        <v>181</v>
      </c>
      <c r="H14" s="104"/>
      <c r="I14" s="55"/>
      <c r="J14" s="33"/>
    </row>
    <row r="15" spans="1:10" ht="15" customHeight="1">
      <c r="A15" s="51"/>
      <c r="B15" s="54" t="s">
        <v>130</v>
      </c>
      <c r="C15" s="55"/>
      <c r="D15" s="103" t="s">
        <v>172</v>
      </c>
      <c r="E15" s="104"/>
      <c r="F15" s="55"/>
      <c r="G15" s="103" t="s">
        <v>182</v>
      </c>
      <c r="H15" s="104"/>
      <c r="I15" s="55"/>
      <c r="J15" s="33"/>
    </row>
    <row r="16" spans="1:10" ht="15" customHeight="1">
      <c r="A16" s="50" t="s">
        <v>159</v>
      </c>
      <c r="B16" s="54" t="s">
        <v>169</v>
      </c>
      <c r="C16" s="55"/>
      <c r="D16" s="103" t="s">
        <v>173</v>
      </c>
      <c r="E16" s="104"/>
      <c r="F16" s="55"/>
      <c r="G16" s="103" t="s">
        <v>183</v>
      </c>
      <c r="H16" s="104"/>
      <c r="I16" s="55"/>
      <c r="J16" s="33"/>
    </row>
    <row r="17" spans="1:10" ht="15" customHeight="1">
      <c r="A17" s="51"/>
      <c r="B17" s="54" t="s">
        <v>130</v>
      </c>
      <c r="C17" s="55"/>
      <c r="D17" s="103"/>
      <c r="E17" s="104"/>
      <c r="F17" s="59"/>
      <c r="G17" s="103" t="s">
        <v>184</v>
      </c>
      <c r="H17" s="104"/>
      <c r="I17" s="55"/>
      <c r="J17" s="33"/>
    </row>
    <row r="18" spans="1:10" ht="15" customHeight="1">
      <c r="A18" s="50" t="s">
        <v>160</v>
      </c>
      <c r="B18" s="54" t="s">
        <v>169</v>
      </c>
      <c r="C18" s="55"/>
      <c r="D18" s="103"/>
      <c r="E18" s="104"/>
      <c r="F18" s="59"/>
      <c r="G18" s="103" t="s">
        <v>185</v>
      </c>
      <c r="H18" s="104"/>
      <c r="I18" s="55"/>
      <c r="J18" s="33"/>
    </row>
    <row r="19" spans="1:10" ht="15" customHeight="1">
      <c r="A19" s="51"/>
      <c r="B19" s="54" t="s">
        <v>130</v>
      </c>
      <c r="C19" s="55"/>
      <c r="D19" s="103"/>
      <c r="E19" s="104"/>
      <c r="F19" s="59"/>
      <c r="G19" s="103" t="s">
        <v>186</v>
      </c>
      <c r="H19" s="104"/>
      <c r="I19" s="55"/>
      <c r="J19" s="33"/>
    </row>
    <row r="20" spans="1:10" ht="15" customHeight="1">
      <c r="A20" s="105" t="s">
        <v>100</v>
      </c>
      <c r="B20" s="106"/>
      <c r="C20" s="55"/>
      <c r="D20" s="103"/>
      <c r="E20" s="104"/>
      <c r="F20" s="59"/>
      <c r="G20" s="103"/>
      <c r="H20" s="104"/>
      <c r="I20" s="59"/>
      <c r="J20" s="33"/>
    </row>
    <row r="21" spans="1:10" ht="15" customHeight="1">
      <c r="A21" s="105" t="s">
        <v>161</v>
      </c>
      <c r="B21" s="106"/>
      <c r="C21" s="55"/>
      <c r="D21" s="103"/>
      <c r="E21" s="104"/>
      <c r="F21" s="59"/>
      <c r="G21" s="103"/>
      <c r="H21" s="104"/>
      <c r="I21" s="59"/>
      <c r="J21" s="33"/>
    </row>
    <row r="22" spans="1:10" ht="16.5" customHeight="1">
      <c r="A22" s="105" t="s">
        <v>162</v>
      </c>
      <c r="B22" s="106"/>
      <c r="C22" s="55"/>
      <c r="D22" s="105" t="s">
        <v>174</v>
      </c>
      <c r="E22" s="106"/>
      <c r="F22" s="55"/>
      <c r="G22" s="105" t="s">
        <v>187</v>
      </c>
      <c r="H22" s="106"/>
      <c r="I22" s="55"/>
      <c r="J22" s="33"/>
    </row>
    <row r="23" spans="1:9" ht="15" customHeight="1">
      <c r="A23" s="8"/>
      <c r="B23" s="8"/>
      <c r="C23" s="56"/>
      <c r="D23" s="105" t="s">
        <v>175</v>
      </c>
      <c r="E23" s="106"/>
      <c r="F23" s="60"/>
      <c r="G23" s="105" t="s">
        <v>188</v>
      </c>
      <c r="H23" s="106"/>
      <c r="I23" s="62"/>
    </row>
    <row r="24" spans="4:9" ht="15" customHeight="1">
      <c r="D24" s="8"/>
      <c r="E24" s="8"/>
      <c r="F24" s="61"/>
      <c r="G24" s="105" t="s">
        <v>189</v>
      </c>
      <c r="H24" s="106"/>
      <c r="I24" s="33"/>
    </row>
    <row r="25" spans="6:9" ht="15" customHeight="1">
      <c r="F25" s="61"/>
      <c r="G25" s="105" t="s">
        <v>190</v>
      </c>
      <c r="H25" s="106"/>
      <c r="I25" s="33"/>
    </row>
    <row r="26" spans="1:8" ht="12.75">
      <c r="A26" s="22"/>
      <c r="B26" s="22"/>
      <c r="C26" s="22"/>
      <c r="G26" s="8"/>
      <c r="H26" s="8"/>
    </row>
    <row r="27" spans="1:9" ht="15" customHeight="1">
      <c r="A27" s="107" t="s">
        <v>163</v>
      </c>
      <c r="B27" s="108"/>
      <c r="C27" s="57"/>
      <c r="D27" s="58"/>
      <c r="E27" s="22"/>
      <c r="F27" s="22"/>
      <c r="G27" s="22"/>
      <c r="H27" s="22"/>
      <c r="I27" s="22"/>
    </row>
    <row r="28" spans="1:10" ht="15" customHeight="1">
      <c r="A28" s="107" t="s">
        <v>164</v>
      </c>
      <c r="B28" s="108"/>
      <c r="C28" s="57"/>
      <c r="D28" s="107" t="s">
        <v>176</v>
      </c>
      <c r="E28" s="108"/>
      <c r="F28" s="57"/>
      <c r="G28" s="107" t="s">
        <v>191</v>
      </c>
      <c r="H28" s="108"/>
      <c r="I28" s="57"/>
      <c r="J28" s="33"/>
    </row>
    <row r="29" spans="1:10" ht="15" customHeight="1">
      <c r="A29" s="107" t="s">
        <v>165</v>
      </c>
      <c r="B29" s="108"/>
      <c r="C29" s="57"/>
      <c r="D29" s="107" t="s">
        <v>177</v>
      </c>
      <c r="E29" s="108"/>
      <c r="F29" s="57"/>
      <c r="G29" s="107" t="s">
        <v>192</v>
      </c>
      <c r="H29" s="108"/>
      <c r="I29" s="57"/>
      <c r="J29" s="33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09" t="s">
        <v>166</v>
      </c>
      <c r="B31" s="110"/>
      <c r="C31" s="111"/>
      <c r="D31" s="109" t="s">
        <v>178</v>
      </c>
      <c r="E31" s="110"/>
      <c r="F31" s="111"/>
      <c r="G31" s="109" t="s">
        <v>193</v>
      </c>
      <c r="H31" s="110"/>
      <c r="I31" s="111"/>
      <c r="J31" s="34"/>
    </row>
    <row r="32" spans="1:10" ht="14.25" customHeight="1">
      <c r="A32" s="112"/>
      <c r="B32" s="113"/>
      <c r="C32" s="114"/>
      <c r="D32" s="112"/>
      <c r="E32" s="113"/>
      <c r="F32" s="114"/>
      <c r="G32" s="112"/>
      <c r="H32" s="113"/>
      <c r="I32" s="114"/>
      <c r="J32" s="34"/>
    </row>
    <row r="33" spans="1:10" ht="14.25" customHeight="1">
      <c r="A33" s="112"/>
      <c r="B33" s="113"/>
      <c r="C33" s="114"/>
      <c r="D33" s="112"/>
      <c r="E33" s="113"/>
      <c r="F33" s="114"/>
      <c r="G33" s="112"/>
      <c r="H33" s="113"/>
      <c r="I33" s="114"/>
      <c r="J33" s="34"/>
    </row>
    <row r="34" spans="1:10" ht="14.25" customHeight="1">
      <c r="A34" s="112"/>
      <c r="B34" s="113"/>
      <c r="C34" s="114"/>
      <c r="D34" s="112"/>
      <c r="E34" s="113"/>
      <c r="F34" s="114"/>
      <c r="G34" s="112"/>
      <c r="H34" s="113"/>
      <c r="I34" s="114"/>
      <c r="J34" s="34"/>
    </row>
    <row r="35" spans="1:10" ht="14.25" customHeight="1">
      <c r="A35" s="115" t="s">
        <v>167</v>
      </c>
      <c r="B35" s="116"/>
      <c r="C35" s="117"/>
      <c r="D35" s="115" t="s">
        <v>167</v>
      </c>
      <c r="E35" s="116"/>
      <c r="F35" s="117"/>
      <c r="G35" s="115" t="s">
        <v>167</v>
      </c>
      <c r="H35" s="116"/>
      <c r="I35" s="117"/>
      <c r="J35" s="34"/>
    </row>
    <row r="36" spans="1:9" ht="11.25" customHeight="1">
      <c r="A36" s="53" t="s">
        <v>36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76"/>
      <c r="B37" s="68"/>
      <c r="C37" s="68"/>
      <c r="D37" s="68"/>
      <c r="E37" s="68"/>
      <c r="F37" s="68"/>
      <c r="G37" s="68"/>
      <c r="H37" s="68"/>
      <c r="I37" s="68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Jansová</dc:creator>
  <cp:keywords/>
  <dc:description/>
  <cp:lastModifiedBy>Monika Jansová, Bc.</cp:lastModifiedBy>
  <dcterms:created xsi:type="dcterms:W3CDTF">2015-04-20T14:01:47Z</dcterms:created>
  <dcterms:modified xsi:type="dcterms:W3CDTF">2015-04-20T14:01:48Z</dcterms:modified>
  <cp:category/>
  <cp:version/>
  <cp:contentType/>
  <cp:contentStatus/>
</cp:coreProperties>
</file>