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1"/>
  </bookViews>
  <sheets>
    <sheet name="Rekapitulace stavby" sheetId="1" r:id="rId1"/>
    <sheet name="001 - Odvodnění areálu st..." sheetId="2" r:id="rId2"/>
    <sheet name="002 - Odvodnění areálu st..." sheetId="3" r:id="rId3"/>
    <sheet name="Pokyny pro vyplnění" sheetId="4" r:id="rId4"/>
  </sheets>
  <definedNames>
    <definedName name="_xlnm._FilterDatabase" localSheetId="1" hidden="1">'001 - Odvodnění areálu st...'!$C$85:$K$85</definedName>
    <definedName name="_xlnm._FilterDatabase" localSheetId="2" hidden="1">'002 - Odvodnění areálu st...'!$C$85:$K$85</definedName>
    <definedName name="_xlnm.Print_Titles" localSheetId="1">'001 - Odvodnění areálu st...'!$85:$85</definedName>
    <definedName name="_xlnm.Print_Titles" localSheetId="2">'002 - Odvodnění areálu st...'!$85:$85</definedName>
    <definedName name="_xlnm.Print_Titles" localSheetId="0">'Rekapitulace stavby'!$49:$49</definedName>
    <definedName name="_xlnm.Print_Area" localSheetId="1">'001 - Odvodnění areálu st...'!$C$4:$J$36,'001 - Odvodnění areálu st...'!$C$42:$J$67,'001 - Odvodnění areálu st...'!$C$73:$K$177</definedName>
    <definedName name="_xlnm.Print_Area" localSheetId="2">'002 - Odvodnění areálu st...'!$C$4:$J$36,'002 - Odvodnění areálu st...'!$C$42:$J$67,'002 - Odvodnění areálu st...'!$C$73:$K$142</definedName>
    <definedName name="_xlnm.Print_Area" localSheetId="3">'Pokyny pro vyplnění'!$B$2:$K$69,'Pokyny pro vyplnění'!$B$72:$K$116,'Pokyny pro vyplnění'!$B$119:$K$184,'Pokyny pro vyplnění'!$B$187:$K$207</definedName>
    <definedName name="_xlnm.Print_Area" localSheetId="0">'Rekapitulace stavby'!$D$4:$AO$33,'Rekapitulace stavby'!$C$39:$AQ$54</definedName>
  </definedNames>
  <calcPr fullCalcOnLoad="1"/>
</workbook>
</file>

<file path=xl/sharedStrings.xml><?xml version="1.0" encoding="utf-8"?>
<sst xmlns="http://schemas.openxmlformats.org/spreadsheetml/2006/main" count="2266" uniqueCount="501">
  <si>
    <t>Export VZ</t>
  </si>
  <si>
    <t>List obsahuje:</t>
  </si>
  <si>
    <t>3.0</t>
  </si>
  <si>
    <t>False</t>
  </si>
  <si>
    <t>{CB076A7B-39B5-4D74-B62F-1E04898AB0FF}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</si>
  <si>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</si>
  <si>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</si>
  <si>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</si>
  <si>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</si>
  <si>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</si>
  <si>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</si>
  <si>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</si>
  <si>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</si>
  <si>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</si>
  <si>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001316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</si>
  <si>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</si>
  <si>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</si>
  <si>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Odvodnění areálu stadionu FK Poříčí u Trutnova</t>
  </si>
  <si>
    <t>KSO:</t>
  </si>
  <si>
    <t>CC-CZ:</t>
  </si>
  <si>
    <t>Místo:</t>
  </si>
  <si>
    <t xml:space="preserve"> </t>
  </si>
  <si>
    <t>Datum:</t>
  </si>
  <si>
    <t>15.04.2015</t>
  </si>
  <si>
    <t>Zadavatel:</t>
  </si>
  <si>
    <t>IČ:</t>
  </si>
  <si>
    <t>DIČ:</t>
  </si>
  <si>
    <t>Uchazeč:</t>
  </si>
  <si>
    <t>Vyplň údaj</t>
  </si>
  <si>
    <t>Projektant:</t>
  </si>
  <si>
    <t>Ing. Pavel Romášek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</si>
  <si>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</si>
  <si>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</si>
  <si>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</si>
  <si>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</si>
  <si>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</si>
  <si>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</si>
  <si>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</si>
  <si>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</si>
  <si>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</si>
  <si>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</si>
  <si>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</si>
  <si>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</si>
  <si>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</si>
  <si>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</si>
  <si>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</si>
  <si>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</si>
  <si>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</si>
  <si>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</si>
  <si>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</si>
  <si>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</si>
  <si>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</si>
  <si>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</si>
  <si>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</si>
  <si>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</si>
  <si>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</si>
  <si>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</si>
  <si>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</si>
  <si>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</si>
  <si>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</si>
  <si>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</si>
  <si>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</si>
  <si>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</si>
  <si>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</si>
  <si>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</si>
  <si>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</si>
  <si>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</si>
  <si>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</si>
  <si>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</si>
  <si>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</si>
  <si>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</si>
  <si>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001</t>
  </si>
  <si>
    <t>STA</t>
  </si>
  <si>
    <t>1</t>
  </si>
  <si>
    <t>{0F1AD7AB-A3A1-40EF-880A-0155A54A44E1}</t>
  </si>
  <si>
    <t>2</t>
  </si>
  <si>
    <t>002</t>
  </si>
  <si>
    <t>Odvodnění areálu stadionu FK Poříčí u Trutnova - p.p.č. 181/5</t>
  </si>
  <si>
    <t>{63FA159C-D91E-4047-AF48-0D5A2BB834D4}</t>
  </si>
  <si>
    <t>Zpět na list:</t>
  </si>
  <si>
    <t>KRYCÍ LIST SOUPISU</t>
  </si>
  <si>
    <t>Objekt:</t>
  </si>
  <si>
    <t>001 - Odvodnění areálu stadionu FK Poříčí u Trutnova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</si>
  <si>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</si>
  <si>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</si>
  <si>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</si>
  <si>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</si>
  <si>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</si>
  <si>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</si>
  <si>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</si>
  <si>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</si>
  <si>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</si>
  <si>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</si>
  <si>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</si>
  <si>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</si>
  <si>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</si>
  <si>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</si>
  <si>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</si>
  <si>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SOUPIS PRACÍ</t>
  </si>
  <si>
    <t>PČ</t>
  </si>
  <si>
    <t>Popis</t>
  </si>
  <si>
    <t>MJ</t>
  </si>
  <si>
    <t>Množství</t>
  </si>
  <si>
    <t>J.cena [CZK]</t>
  </si>
  <si>
    <t>Cena celkem
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</si>
  <si>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</si>
  <si>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</si>
  <si>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</si>
  <si>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</si>
  <si>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</si>
  <si>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</si>
  <si>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</si>
  <si>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</si>
  <si>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</si>
  <si>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</si>
  <si>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</si>
  <si>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</si>
  <si>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</si>
  <si>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111103202</t>
  </si>
  <si>
    <t>Kosení ve vegetačním období travního porostu středně hustého</t>
  </si>
  <si>
    <t>ha</t>
  </si>
  <si>
    <t>CS ÚRS 2015 01</t>
  </si>
  <si>
    <t>4</t>
  </si>
  <si>
    <t>-2146962982</t>
  </si>
  <si>
    <t>VV</t>
  </si>
  <si>
    <t>"nad stokou A a příkopyvč. likvidace"  0,31</t>
  </si>
  <si>
    <t>121101101</t>
  </si>
  <si>
    <t>Sejmutí ornice s přemístěním na vzdálenost do 50 m</t>
  </si>
  <si>
    <t>m3</t>
  </si>
  <si>
    <t>-1137718216</t>
  </si>
  <si>
    <t>"potrubí "  56,3*0,7*0,15</t>
  </si>
  <si>
    <t>"příkop"  44,5*2*0,15</t>
  </si>
  <si>
    <t>Součet</t>
  </si>
  <si>
    <t>3</t>
  </si>
  <si>
    <t>124103101</t>
  </si>
  <si>
    <t>Vykopávky do 1000 m3 pro koryta vodotečí v hornině tř. 1 a 2</t>
  </si>
  <si>
    <t>782323328</t>
  </si>
  <si>
    <t>"příkop"  44,5*0,53</t>
  </si>
  <si>
    <t>132201201</t>
  </si>
  <si>
    <t>Hloubení rýh š do 2000 mm v hornině tř. 3 objemu do 100 m3</t>
  </si>
  <si>
    <t>881867555</t>
  </si>
  <si>
    <t>"stoka A"  52*0,7*0,65</t>
  </si>
  <si>
    <t>"stoka B"  20,2*0,7*0,65</t>
  </si>
  <si>
    <t>5</t>
  </si>
  <si>
    <t>133201101</t>
  </si>
  <si>
    <t>Hloubení šachet v hornině tř. 3 objemu do 100 m3</t>
  </si>
  <si>
    <t>-2015921849</t>
  </si>
  <si>
    <t>"2 šachty, 2 objekty"  2*1*1+2*1+1*1*0,5</t>
  </si>
  <si>
    <t>6</t>
  </si>
  <si>
    <t>171101101</t>
  </si>
  <si>
    <t>Uložení sypaniny z hornin soudržných do násypů zhutněných na 95 % PS</t>
  </si>
  <si>
    <t>64</t>
  </si>
  <si>
    <t>2117380066</t>
  </si>
  <si>
    <t>"výkop vodotečí+rýh+jam-zpětný zýsyp"</t>
  </si>
  <si>
    <t>23,585+4,5+32,851-4,102</t>
  </si>
  <si>
    <t>7</t>
  </si>
  <si>
    <t>174101101</t>
  </si>
  <si>
    <t>Zásyp jam, šachet rýh nebo kolem objektů sypaninou se zhutněním</t>
  </si>
  <si>
    <t>1841954639</t>
  </si>
  <si>
    <t>"výkop rýh+šachet-lože-potrubí-šachty-objekty"</t>
  </si>
  <si>
    <t>4,5+32,851-25,779-3,14*(56,3+20,8+1)*0,15*0,15-2*3,14*0,8*0,3*0,3-1,5</t>
  </si>
  <si>
    <t>8</t>
  </si>
  <si>
    <t>181301102</t>
  </si>
  <si>
    <t>Rozprostření ornice tl vrstvy do 150 mm pl do 500 m2 v rovině nebo ve svahu do 1:5</t>
  </si>
  <si>
    <t>m2</t>
  </si>
  <si>
    <t>194130742</t>
  </si>
  <si>
    <t>"potrubí-odečet objektů " (56,3-4)*0,7</t>
  </si>
  <si>
    <t>"příkop"  44,5*2</t>
  </si>
  <si>
    <t>9</t>
  </si>
  <si>
    <t>181411121</t>
  </si>
  <si>
    <t>Založení lučního trávníku výsevem plochy do 1000 m2 v rovině a ve svahu do 1:5</t>
  </si>
  <si>
    <t>-1146277322</t>
  </si>
  <si>
    <t>10</t>
  </si>
  <si>
    <t>M</t>
  </si>
  <si>
    <t>005724720</t>
  </si>
  <si>
    <t>osivo směs travní krajinná - rovinná</t>
  </si>
  <si>
    <t>kg</t>
  </si>
  <si>
    <t>-443658579</t>
  </si>
  <si>
    <t>128,410*0,015</t>
  </si>
  <si>
    <t>11</t>
  </si>
  <si>
    <t>182101101</t>
  </si>
  <si>
    <t>Svahování v zářezech v hornině tř. 1 až 4</t>
  </si>
  <si>
    <t>-1805274931</t>
  </si>
  <si>
    <t>"příkop+nátoky do objektů"  (44,5+3+3)*2,2</t>
  </si>
  <si>
    <t>Zakládání</t>
  </si>
  <si>
    <t>12</t>
  </si>
  <si>
    <t>279113122</t>
  </si>
  <si>
    <t>Základová zeď tl do 200 mm z tvárnic ztraceného bednění včetně výplně z betonu tř. C 12/15</t>
  </si>
  <si>
    <t>946414240</t>
  </si>
  <si>
    <t>"rekonstrukce st. vtoku"  (1,2+1,2+1,2)*0,5</t>
  </si>
  <si>
    <t>Svislé a kompletní konstrukce</t>
  </si>
  <si>
    <t>13</t>
  </si>
  <si>
    <t>358315114R</t>
  </si>
  <si>
    <t xml:space="preserve">Bourání kanalizace z prostého betonu </t>
  </si>
  <si>
    <t>-1244837082</t>
  </si>
  <si>
    <t>"bet. potrubí DN 150"  1,3*0,02</t>
  </si>
  <si>
    <t>"st. vtok"  1*1,2*0,8-0,6*0,6*0,3</t>
  </si>
  <si>
    <t>14</t>
  </si>
  <si>
    <t>389541113</t>
  </si>
  <si>
    <t>Náplň těles filtrů z hrubého drceného kameniva zrnitosti 16-32 mm</t>
  </si>
  <si>
    <t>-72417683</t>
  </si>
  <si>
    <t>"stoka B"</t>
  </si>
  <si>
    <t>(0,7*0,5-3,14*0,15*0,15)*20,8</t>
  </si>
  <si>
    <t>Vodorovné konstrukce</t>
  </si>
  <si>
    <t>451573111</t>
  </si>
  <si>
    <t>Lože pod potrubí otevřený výkop ze štěrkopísku</t>
  </si>
  <si>
    <t>-700978891</t>
  </si>
  <si>
    <t>"potrubí"  0,7*0,1*(56,3+20,8+1)+56,3*(0,7*0,6-3,14*0,15*0,15)</t>
  </si>
  <si>
    <t>"šachty"  2*(1*1*0,15)</t>
  </si>
  <si>
    <t>"objekty"  1,4*1*0,1</t>
  </si>
  <si>
    <t>"žlabovky"  1*0,6*0,1</t>
  </si>
  <si>
    <t>1,2*1,2*0,1</t>
  </si>
  <si>
    <t>16</t>
  </si>
  <si>
    <t>452321161</t>
  </si>
  <si>
    <t>Podkladní desky ze ŽB tř. C 25/30 otevřený výkop</t>
  </si>
  <si>
    <t>1151623768</t>
  </si>
  <si>
    <t>"vtok stoka A a rekonstrukce st. objektu"</t>
  </si>
  <si>
    <t>1*1,4*0,15+1,2*1,2*0,15</t>
  </si>
  <si>
    <t>17</t>
  </si>
  <si>
    <t>461991111</t>
  </si>
  <si>
    <t>Zřízení ochranného opevnění dna a svahů melioračních kanálů z geotextilie, fólie nebo síťoviny</t>
  </si>
  <si>
    <t>1613966363</t>
  </si>
  <si>
    <t>"stoka B"  23*(0,9*2+0,5*2)</t>
  </si>
  <si>
    <t>18</t>
  </si>
  <si>
    <t>6931114201</t>
  </si>
  <si>
    <t xml:space="preserve">textilie netkaná 200 g/m2 </t>
  </si>
  <si>
    <t>-370896597</t>
  </si>
  <si>
    <t>64,4*1,02 'Přepočtené koeficientem množství</t>
  </si>
  <si>
    <t>19</t>
  </si>
  <si>
    <t>465928111</t>
  </si>
  <si>
    <t>Kladení dlažby dna melioračních kanálů ze žlabů hmotnosti do 60 kg na sucho spáry vyplněné pískem</t>
  </si>
  <si>
    <t>kus</t>
  </si>
  <si>
    <t>1282814571</t>
  </si>
  <si>
    <t>"vtok A  "3</t>
  </si>
  <si>
    <t>"st. vtok"  6</t>
  </si>
  <si>
    <t>20</t>
  </si>
  <si>
    <t>592275130</t>
  </si>
  <si>
    <t>tvárnice betonová příkopová 33x59x8 cm</t>
  </si>
  <si>
    <t>1753059814</t>
  </si>
  <si>
    <t>Komunikace pozemní</t>
  </si>
  <si>
    <t>564762111</t>
  </si>
  <si>
    <t>Podklad z vibrovaného štěrku VŠ tl 200 mm</t>
  </si>
  <si>
    <t>235081383</t>
  </si>
  <si>
    <t>"stoka B"  20*0,7</t>
  </si>
  <si>
    <t>Trubní vedení</t>
  </si>
  <si>
    <t>22</t>
  </si>
  <si>
    <t>871373121</t>
  </si>
  <si>
    <t>Montáž kanalizačního potrubí z PVC těsněné gumovým kroužkem otevřený výkop sklon do 20 % DN 300</t>
  </si>
  <si>
    <t>m</t>
  </si>
  <si>
    <t>-1310003626</t>
  </si>
  <si>
    <t>"stoka A+B"  79,1</t>
  </si>
  <si>
    <t>23</t>
  </si>
  <si>
    <t>271871375221R</t>
  </si>
  <si>
    <t>Kanalizační potrubí z tvrdého PVC-systém KG tuhost třídy SN12 DN300 dl. 6 m</t>
  </si>
  <si>
    <t>ks</t>
  </si>
  <si>
    <t>-582407864</t>
  </si>
  <si>
    <t>"stoka A   50,3 m"  9</t>
  </si>
  <si>
    <t>24</t>
  </si>
  <si>
    <t>271871375221R1</t>
  </si>
  <si>
    <t>Kanalizační potrubí z tvrdého PVC-systém KG tuhost třídy SN16 DN300  dl. 6 m</t>
  </si>
  <si>
    <t>1345056886</t>
  </si>
  <si>
    <t>"stoka A 6 m"  1</t>
  </si>
  <si>
    <t>25</t>
  </si>
  <si>
    <t>881-R</t>
  </si>
  <si>
    <t>Kanalizační potrubí drenážní z PP - tuhost třídy SN 8 DN 300</t>
  </si>
  <si>
    <t>-987844959</t>
  </si>
  <si>
    <t>"stoka B"  20,82*1,1</t>
  </si>
  <si>
    <t>26</t>
  </si>
  <si>
    <t>894812377R</t>
  </si>
  <si>
    <t>Kompl. dod. + mtž. plastová šachta DN 600 výška 1,8 m</t>
  </si>
  <si>
    <t>-441779470</t>
  </si>
  <si>
    <t>"stoka A+B"  2</t>
  </si>
  <si>
    <t>27</t>
  </si>
  <si>
    <t>899203111</t>
  </si>
  <si>
    <t>Osazení mříží litinových včetně rámů a košů na bahno hmotnosti nad 100 do 150 kg</t>
  </si>
  <si>
    <t>30831287</t>
  </si>
  <si>
    <t>28</t>
  </si>
  <si>
    <t>28661774R</t>
  </si>
  <si>
    <t>Mříž dešťová obdélníkova ocelová B125</t>
  </si>
  <si>
    <t>-1432115386</t>
  </si>
  <si>
    <t>"stoka A + st. vtok"  0,5*0,35+0,6*1</t>
  </si>
  <si>
    <t>Ostatní konstrukce a práce, bourání</t>
  </si>
  <si>
    <t>29</t>
  </si>
  <si>
    <t>76791-R</t>
  </si>
  <si>
    <t>demontáž  a zpětná montáž oplocení - pletivo</t>
  </si>
  <si>
    <t>174476126</t>
  </si>
  <si>
    <t>"oplocení areálu"  2</t>
  </si>
  <si>
    <t>30</t>
  </si>
  <si>
    <t>919411111R</t>
  </si>
  <si>
    <t>vtokový objekt prefabrikovaný vč. montáže</t>
  </si>
  <si>
    <t>-495091422</t>
  </si>
  <si>
    <t>"stoka A"  1</t>
  </si>
  <si>
    <t>997</t>
  </si>
  <si>
    <t>Přesun sutě</t>
  </si>
  <si>
    <t>31</t>
  </si>
  <si>
    <t>997013501</t>
  </si>
  <si>
    <t>Odvoz suti a vybouraných hmot na skládku nebo meziskládku do 1 km se složením</t>
  </si>
  <si>
    <t>t</t>
  </si>
  <si>
    <t>-178551376</t>
  </si>
  <si>
    <t>32</t>
  </si>
  <si>
    <t>997013509</t>
  </si>
  <si>
    <t>Příplatek k odvozu suti a vybouraných hmot na skládku ZKD 1 km přes 1 km</t>
  </si>
  <si>
    <t>-148189156</t>
  </si>
  <si>
    <t>1,932*5 'Přepočtené koeficientem množství</t>
  </si>
  <si>
    <t>33</t>
  </si>
  <si>
    <t>997013801</t>
  </si>
  <si>
    <t>Poplatek za uložení stavebního betonového odpadu na skládce (skládkovné)</t>
  </si>
  <si>
    <t>-289219800</t>
  </si>
  <si>
    <t>998</t>
  </si>
  <si>
    <t>Přesun hmot</t>
  </si>
  <si>
    <t>34</t>
  </si>
  <si>
    <t>998276101</t>
  </si>
  <si>
    <t>Přesun hmot pro trubní vedení z trub z plastických hmot otevřený výkop</t>
  </si>
  <si>
    <t>-1660686733</t>
  </si>
  <si>
    <t>002 - Odvodnění areálu stadionu FK Poříčí u Trutnova - p.p.č. 181/5</t>
  </si>
  <si>
    <t>8,2*0,15</t>
  </si>
  <si>
    <t>2,15</t>
  </si>
  <si>
    <t>1,59</t>
  </si>
  <si>
    <t>2,28</t>
  </si>
  <si>
    <t>8,2</t>
  </si>
  <si>
    <t>8,2*0,015</t>
  </si>
  <si>
    <t>6,6</t>
  </si>
  <si>
    <t>0,04</t>
  </si>
  <si>
    <t>0,489</t>
  </si>
  <si>
    <t>0,21</t>
  </si>
  <si>
    <t>6,6*1,02</t>
  </si>
  <si>
    <t>0,2</t>
  </si>
  <si>
    <t>0,175</t>
  </si>
  <si>
    <t>0,088*5 'Přepočtené koeficientem množství</t>
  </si>
  <si>
    <t>1) Rekapitulace stavby</t>
  </si>
  <si>
    <t>2) Rekapitulace objektů stavby a soupisů prací</t>
  </si>
  <si>
    <t>/</t>
  </si>
  <si>
    <t>1) Krycí list soupisu</t>
  </si>
  <si>
    <t>2) Rekapitulace</t>
  </si>
  <si>
    <t>3) Soupis prací</t>
  </si>
  <si>
    <t>Rekapitulace stavby</t>
  </si>
  <si>
    <t>Struktura údajů, formát souboru a metodika pro zpracování</t>
  </si>
  <si>
    <t>Struktura</t>
  </si>
  <si>
    <t>Soubor je složen ze záložky Rekapitulace stavby a záložek s názvem soupisu prací pro jednotlivé objekty ve formátu XLS.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</si>
  <si>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</si>
  <si>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</si>
  <si>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</si>
  <si>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</si>
  <si>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</si>
  <si>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</si>
  <si>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</si>
  <si>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</si>
  <si>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</si>
  <si>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</si>
  <si>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</si>
  <si>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</si>
  <si>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</si>
  <si>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</si>
  <si>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</si>
  <si>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</si>
  <si>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</si>
  <si>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</si>
  <si>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</si>
  <si>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</si>
  <si>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</si>
  <si>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</si>
  <si>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</si>
  <si>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</si>
  <si>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</si>
  <si>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</si>
  <si>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</si>
  <si>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</si>
  <si>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</si>
  <si>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</si>
  <si>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</si>
  <si>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</si>
  <si>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</si>
  <si>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</si>
  <si>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</si>
  <si>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</si>
  <si>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</si>
  <si>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</si>
  <si>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</si>
  <si>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</si>
  <si>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</si>
  <si>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</si>
  <si>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</si>
  <si>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</si>
  <si>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</si>
  <si>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</si>
  <si>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</si>
  <si>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</si>
  <si>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</si>
  <si>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</si>
  <si>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</si>
  <si>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</si>
  <si>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</si>
  <si>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</si>
  <si>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</si>
  <si>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</si>
  <si>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</si>
  <si>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</si>
  <si>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</si>
  <si>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</si>
  <si>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</si>
  <si>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</si>
  <si>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</si>
  <si>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</si>
  <si>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</si>
  <si>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</si>
  <si>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</si>
  <si>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</si>
  <si>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</si>
  <si>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</si>
  <si>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</si>
  <si>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</si>
  <si>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</si>
  <si>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</si>
  <si>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</si>
  <si>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</si>
  <si>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</si>
  <si>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</si>
  <si>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</si>
  <si>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</si>
  <si>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</si>
  <si>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</si>
  <si>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</si>
  <si>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</si>
  <si>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</si>
  <si>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</si>
  <si>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</si>
  <si>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</si>
  <si>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</si>
  <si>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</si>
  <si>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</si>
  <si>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</si>
  <si>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</si>
  <si>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</si>
  <si>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</si>
  <si>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</si>
  <si>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</si>
  <si>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</si>
  <si>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</si>
  <si>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</si>
  <si>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</si>
  <si>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</si>
  <si>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</si>
  <si>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</si>
  <si>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</si>
  <si>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</si>
  <si>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</si>
  <si>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</si>
  <si>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</si>
  <si>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</si>
  <si>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</si>
  <si>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</si>
  <si>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</si>
  <si>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</si>
  <si>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</si>
  <si>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</si>
  <si>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</si>
  <si>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</si>
  <si>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</si>
  <si>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</si>
  <si>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</si>
  <si>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</si>
  <si>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</si>
  <si>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</si>
  <si>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</si>
  <si>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</si>
  <si>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</si>
  <si>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</si>
  <si>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</si>
  <si>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</si>
  <si>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</si>
  <si>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</si>
  <si>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</si>
  <si>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</si>
  <si>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</si>
  <si>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</si>
  <si>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</si>
  <si>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</si>
  <si>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</si>
  <si>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</si>
  <si>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</si>
  <si>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</si>
  <si>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</si>
  <si>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</si>
  <si>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</si>
  <si>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Datová věta</t>
  </si>
  <si>
    <t>Typ věty</t>
  </si>
  <si>
    <t>Hodnota</t>
  </si>
  <si>
    <t>Význam</t>
  </si>
  <si>
    <t>eGSazbaDPH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</si>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</sst>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;\-#,##0.00"/>
    <numFmt numFmtId="165" formatCode="0.00%;\-0.00%"/>
    <numFmt numFmtId="166" formatCode="dd\.mm\.yyyy"/>
    <numFmt numFmtId="167" formatCode="#,##0.00000;\-#,##0.00000"/>
    <numFmt numFmtId="168" formatCode="#,##0.000;\-#,##0.000"/>
  </numFmts>
  <fonts count="74">
    <font>
      <sz val="8"/>
      <name val="Trebuchet MS"/>
      <family val="0"/>
    </font>
    <font>
      <sz val="8"/>
      <color indexed="43"/>
      <name val="Trebuchet MS"/>
      <family val="0"/>
    </font>
    <font>
      <sz val="10"/>
      <color indexed="16"/>
      <name val="Trebuchet MS"/>
      <family val="0"/>
    </font>
    <font>
      <sz val="8"/>
      <color indexed="48"/>
      <name val="Trebuchet MS"/>
      <family val="0"/>
    </font>
    <font>
      <b/>
      <sz val="16"/>
      <name val="Trebuchet MS"/>
      <family val="0"/>
    </font>
    <font>
      <b/>
      <sz val="12"/>
      <color indexed="55"/>
      <name val="Trebuchet MS"/>
      <family val="0"/>
    </font>
    <font>
      <sz val="9"/>
      <color indexed="55"/>
      <name val="Trebuchet MS"/>
      <family val="0"/>
    </font>
    <font>
      <sz val="9"/>
      <name val="Trebuchet MS"/>
      <family val="0"/>
    </font>
    <font>
      <b/>
      <sz val="8"/>
      <color indexed="55"/>
      <name val="Trebuchet MS"/>
      <family val="0"/>
    </font>
    <font>
      <b/>
      <sz val="12"/>
      <name val="Trebuchet MS"/>
      <family val="0"/>
    </font>
    <font>
      <b/>
      <sz val="10"/>
      <name val="Trebuchet MS"/>
      <family val="0"/>
    </font>
    <font>
      <sz val="8"/>
      <color indexed="55"/>
      <name val="Trebuchet MS"/>
      <family val="0"/>
    </font>
    <font>
      <b/>
      <sz val="9"/>
      <name val="Trebuchet MS"/>
      <family val="0"/>
    </font>
    <font>
      <sz val="12"/>
      <color indexed="55"/>
      <name val="Trebuchet MS"/>
      <family val="0"/>
    </font>
    <font>
      <b/>
      <sz val="12"/>
      <color indexed="16"/>
      <name val="Trebuchet MS"/>
      <family val="0"/>
    </font>
    <font>
      <sz val="12"/>
      <name val="Trebuchet MS"/>
      <family val="0"/>
    </font>
    <font>
      <sz val="11"/>
      <name val="Trebuchet MS"/>
      <family val="0"/>
    </font>
    <font>
      <b/>
      <sz val="11"/>
      <color indexed="56"/>
      <name val="Trebuchet MS"/>
      <family val="0"/>
    </font>
    <font>
      <sz val="11"/>
      <color indexed="56"/>
      <name val="Trebuchet MS"/>
      <family val="0"/>
    </font>
    <font>
      <b/>
      <sz val="11"/>
      <name val="Trebuchet MS"/>
      <family val="0"/>
    </font>
    <font>
      <sz val="11"/>
      <color indexed="55"/>
      <name val="Trebuchet MS"/>
      <family val="0"/>
    </font>
    <font>
      <sz val="12"/>
      <color indexed="56"/>
      <name val="Trebuchet MS"/>
      <family val="0"/>
    </font>
    <font>
      <sz val="10"/>
      <name val="Trebuchet MS"/>
      <family val="0"/>
    </font>
    <font>
      <sz val="10"/>
      <color indexed="56"/>
      <name val="Trebuchet MS"/>
      <family val="0"/>
    </font>
    <font>
      <sz val="8"/>
      <color indexed="16"/>
      <name val="Trebuchet MS"/>
      <family val="0"/>
    </font>
    <font>
      <b/>
      <sz val="8"/>
      <name val="Trebuchet MS"/>
      <family val="0"/>
    </font>
    <font>
      <sz val="8"/>
      <color indexed="56"/>
      <name val="Trebuchet MS"/>
      <family val="0"/>
    </font>
    <font>
      <sz val="8"/>
      <color indexed="63"/>
      <name val="Trebuchet MS"/>
      <family val="0"/>
    </font>
    <font>
      <sz val="7"/>
      <color indexed="55"/>
      <name val="Trebuchet MS"/>
      <family val="0"/>
    </font>
    <font>
      <sz val="8"/>
      <color indexed="10"/>
      <name val="Trebuchet MS"/>
      <family val="0"/>
    </font>
    <font>
      <sz val="8"/>
      <color indexed="20"/>
      <name val="Trebuchet MS"/>
      <family val="0"/>
    </font>
    <font>
      <i/>
      <sz val="8"/>
      <color indexed="12"/>
      <name val="Trebuchet MS"/>
      <family val="0"/>
    </font>
    <font>
      <i/>
      <sz val="9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8"/>
      <color indexed="12"/>
      <name val="Trebuchet MS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12"/>
      <name val="Wingdings 2"/>
      <family val="1"/>
    </font>
    <font>
      <u val="single"/>
      <sz val="10"/>
      <color indexed="12"/>
      <name val="Trebuchet MS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8"/>
      <color theme="10"/>
      <name val="Trebuchet MS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10"/>
      <name val="Wingdings 2"/>
      <family val="1"/>
    </font>
    <font>
      <u val="single"/>
      <sz val="10"/>
      <color theme="10"/>
      <name val="Trebuchet MS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 style="hair">
        <color indexed="8"/>
      </top>
      <bottom/>
    </border>
    <border>
      <left/>
      <right/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 style="hair">
        <color indexed="55"/>
      </top>
      <bottom/>
    </border>
    <border>
      <left/>
      <right style="hair">
        <color indexed="55"/>
      </right>
      <top style="hair">
        <color indexed="55"/>
      </top>
      <bottom/>
    </border>
    <border>
      <left/>
      <right style="hair">
        <color indexed="55"/>
      </right>
      <top/>
      <bottom/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55"/>
      </left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/>
      <top style="hair">
        <color indexed="55"/>
      </top>
      <bottom/>
    </border>
    <border>
      <left style="hair">
        <color indexed="55"/>
      </left>
      <right/>
      <top/>
      <bottom/>
    </border>
    <border>
      <left style="hair">
        <color indexed="55"/>
      </left>
      <right/>
      <top/>
      <bottom style="hair">
        <color indexed="55"/>
      </bottom>
    </border>
    <border>
      <left/>
      <right/>
      <top/>
      <bottom style="hair">
        <color indexed="55"/>
      </bottom>
    </border>
    <border>
      <left/>
      <right style="hair">
        <color indexed="55"/>
      </right>
      <top/>
      <bottom style="hair">
        <color indexed="55"/>
      </bottom>
    </border>
    <border>
      <left/>
      <right style="thin">
        <color indexed="8"/>
      </right>
      <top style="hair">
        <color indexed="55"/>
      </top>
      <bottom/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20" borderId="0" applyNumberFormat="0" applyBorder="0" applyAlignment="0" applyProtection="0"/>
    <xf numFmtId="0" fontId="5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5" fillId="0" borderId="7" applyNumberFormat="0" applyFill="0" applyAlignment="0" applyProtection="0"/>
    <xf numFmtId="0" fontId="66" fillId="24" borderId="0" applyNumberFormat="0" applyBorder="0" applyAlignment="0" applyProtection="0"/>
    <xf numFmtId="0" fontId="67" fillId="0" borderId="0" applyNumberFormat="0" applyFill="0" applyBorder="0" applyAlignment="0" applyProtection="0"/>
    <xf numFmtId="0" fontId="68" fillId="25" borderId="8" applyNumberFormat="0" applyAlignment="0" applyProtection="0"/>
    <xf numFmtId="0" fontId="69" fillId="26" borderId="8" applyNumberFormat="0" applyAlignment="0" applyProtection="0"/>
    <xf numFmtId="0" fontId="70" fillId="26" borderId="9" applyNumberFormat="0" applyAlignment="0" applyProtection="0"/>
    <xf numFmtId="0" fontId="71" fillId="0" borderId="0" applyNumberFormat="0" applyFill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55" fillId="30" borderId="0" applyNumberFormat="0" applyBorder="0" applyAlignment="0" applyProtection="0"/>
    <xf numFmtId="0" fontId="55" fillId="31" borderId="0" applyNumberFormat="0" applyBorder="0" applyAlignment="0" applyProtection="0"/>
    <xf numFmtId="0" fontId="55" fillId="32" borderId="0" applyNumberFormat="0" applyBorder="0" applyAlignment="0" applyProtection="0"/>
  </cellStyleXfs>
  <cellXfs count="299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33" borderId="0" xfId="0" applyFill="1" applyAlignment="1">
      <alignment horizontal="left" vertical="top"/>
    </xf>
    <xf numFmtId="0" fontId="1" fillId="33" borderId="0" xfId="0" applyFont="1" applyFill="1" applyAlignment="1">
      <alignment horizontal="left" vertical="center"/>
    </xf>
    <xf numFmtId="0" fontId="0" fillId="33" borderId="0" xfId="0" applyFont="1" applyFill="1" applyAlignment="1">
      <alignment horizontal="left" vertical="top"/>
    </xf>
    <xf numFmtId="0" fontId="0" fillId="0" borderId="0" xfId="0" applyFont="1" applyAlignment="1">
      <alignment horizontal="left" vertical="center"/>
    </xf>
    <xf numFmtId="0" fontId="0" fillId="0" borderId="1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4" fillId="0" borderId="0" xfId="0" applyFont="1" applyAlignment="1">
      <alignment horizontal="left" vertical="center"/>
    </xf>
    <xf numFmtId="0" fontId="0" fillId="0" borderId="14" xfId="0" applyBorder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top"/>
    </xf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 horizontal="left" vertical="top"/>
    </xf>
    <xf numFmtId="0" fontId="6" fillId="0" borderId="0" xfId="0" applyFont="1" applyAlignment="1">
      <alignment horizontal="left" vertical="center"/>
    </xf>
    <xf numFmtId="0" fontId="7" fillId="34" borderId="0" xfId="0" applyFont="1" applyFill="1" applyAlignment="1">
      <alignment horizontal="left" vertical="center"/>
    </xf>
    <xf numFmtId="49" fontId="7" fillId="34" borderId="0" xfId="0" applyNumberFormat="1" applyFont="1" applyFill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0" fillId="0" borderId="13" xfId="0" applyFont="1" applyBorder="1" applyAlignment="1">
      <alignment horizontal="left" vertical="center"/>
    </xf>
    <xf numFmtId="0" fontId="10" fillId="0" borderId="16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11" fillId="0" borderId="0" xfId="0" applyFont="1" applyAlignment="1">
      <alignment horizontal="right" vertical="center"/>
    </xf>
    <xf numFmtId="0" fontId="11" fillId="0" borderId="13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14" xfId="0" applyFont="1" applyBorder="1" applyAlignment="1">
      <alignment horizontal="left" vertical="center"/>
    </xf>
    <xf numFmtId="0" fontId="0" fillId="35" borderId="0" xfId="0" applyFont="1" applyFill="1" applyAlignment="1">
      <alignment horizontal="left" vertical="center"/>
    </xf>
    <xf numFmtId="0" fontId="9" fillId="35" borderId="17" xfId="0" applyFont="1" applyFill="1" applyBorder="1" applyAlignment="1">
      <alignment horizontal="left" vertical="center"/>
    </xf>
    <xf numFmtId="0" fontId="0" fillId="35" borderId="18" xfId="0" applyFont="1" applyFill="1" applyBorder="1" applyAlignment="1">
      <alignment horizontal="left" vertical="center"/>
    </xf>
    <xf numFmtId="0" fontId="9" fillId="35" borderId="18" xfId="0" applyFont="1" applyFill="1" applyBorder="1" applyAlignment="1">
      <alignment horizontal="center" vertical="center"/>
    </xf>
    <xf numFmtId="164" fontId="9" fillId="35" borderId="18" xfId="0" applyNumberFormat="1" applyFont="1" applyFill="1" applyBorder="1" applyAlignment="1">
      <alignment horizontal="right" vertical="center"/>
    </xf>
    <xf numFmtId="0" fontId="0" fillId="35" borderId="14" xfId="0" applyFont="1" applyFill="1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  <xf numFmtId="0" fontId="0" fillId="0" borderId="20" xfId="0" applyFont="1" applyBorder="1" applyAlignment="1">
      <alignment horizontal="left" vertical="center"/>
    </xf>
    <xf numFmtId="0" fontId="0" fillId="0" borderId="21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166" fontId="7" fillId="0" borderId="0" xfId="0" applyNumberFormat="1" applyFont="1" applyAlignment="1">
      <alignment horizontal="left" vertical="top"/>
    </xf>
    <xf numFmtId="0" fontId="0" fillId="0" borderId="22" xfId="0" applyFont="1" applyBorder="1" applyAlignment="1">
      <alignment horizontal="left" vertical="center"/>
    </xf>
    <xf numFmtId="0" fontId="0" fillId="0" borderId="23" xfId="0" applyFont="1" applyBorder="1" applyAlignment="1">
      <alignment horizontal="left" vertical="center"/>
    </xf>
    <xf numFmtId="0" fontId="0" fillId="0" borderId="24" xfId="0" applyFont="1" applyBorder="1" applyAlignment="1">
      <alignment horizontal="left" vertical="center"/>
    </xf>
    <xf numFmtId="0" fontId="7" fillId="35" borderId="25" xfId="0" applyFont="1" applyFill="1" applyBorder="1" applyAlignment="1">
      <alignment horizontal="center" vertical="center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164" fontId="14" fillId="0" borderId="0" xfId="0" applyNumberFormat="1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164" fontId="13" fillId="0" borderId="30" xfId="0" applyNumberFormat="1" applyFont="1" applyBorder="1" applyAlignment="1">
      <alignment horizontal="right" vertical="center"/>
    </xf>
    <xf numFmtId="164" fontId="13" fillId="0" borderId="0" xfId="0" applyNumberFormat="1" applyFont="1" applyAlignment="1">
      <alignment horizontal="right" vertical="center"/>
    </xf>
    <xf numFmtId="167" fontId="13" fillId="0" borderId="0" xfId="0" applyNumberFormat="1" applyFont="1" applyAlignment="1">
      <alignment horizontal="right" vertical="center"/>
    </xf>
    <xf numFmtId="164" fontId="13" fillId="0" borderId="24" xfId="0" applyNumberFormat="1" applyFont="1" applyBorder="1" applyAlignment="1">
      <alignment horizontal="right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6" fillId="0" borderId="13" xfId="0" applyFont="1" applyBorder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center" vertical="center"/>
    </xf>
    <xf numFmtId="164" fontId="20" fillId="0" borderId="30" xfId="0" applyNumberFormat="1" applyFont="1" applyBorder="1" applyAlignment="1">
      <alignment horizontal="right" vertical="center"/>
    </xf>
    <xf numFmtId="164" fontId="20" fillId="0" borderId="0" xfId="0" applyNumberFormat="1" applyFont="1" applyAlignment="1">
      <alignment horizontal="right" vertical="center"/>
    </xf>
    <xf numFmtId="167" fontId="20" fillId="0" borderId="0" xfId="0" applyNumberFormat="1" applyFont="1" applyAlignment="1">
      <alignment horizontal="right" vertical="center"/>
    </xf>
    <xf numFmtId="164" fontId="20" fillId="0" borderId="24" xfId="0" applyNumberFormat="1" applyFont="1" applyBorder="1" applyAlignment="1">
      <alignment horizontal="right" vertical="center"/>
    </xf>
    <xf numFmtId="164" fontId="20" fillId="0" borderId="31" xfId="0" applyNumberFormat="1" applyFont="1" applyBorder="1" applyAlignment="1">
      <alignment horizontal="right" vertical="center"/>
    </xf>
    <xf numFmtId="164" fontId="20" fillId="0" borderId="32" xfId="0" applyNumberFormat="1" applyFont="1" applyBorder="1" applyAlignment="1">
      <alignment horizontal="right" vertical="center"/>
    </xf>
    <xf numFmtId="167" fontId="20" fillId="0" borderId="32" xfId="0" applyNumberFormat="1" applyFont="1" applyBorder="1" applyAlignment="1">
      <alignment horizontal="right" vertical="center"/>
    </xf>
    <xf numFmtId="164" fontId="20" fillId="0" borderId="33" xfId="0" applyNumberFormat="1" applyFont="1" applyBorder="1" applyAlignment="1">
      <alignment horizontal="righ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22" xfId="0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164" fontId="11" fillId="0" borderId="0" xfId="0" applyNumberFormat="1" applyFont="1" applyAlignment="1">
      <alignment horizontal="right" vertical="center"/>
    </xf>
    <xf numFmtId="165" fontId="11" fillId="0" borderId="0" xfId="0" applyNumberFormat="1" applyFont="1" applyAlignment="1">
      <alignment horizontal="right" vertical="center"/>
    </xf>
    <xf numFmtId="0" fontId="0" fillId="35" borderId="0" xfId="0" applyFill="1" applyAlignment="1">
      <alignment horizontal="left" vertical="center"/>
    </xf>
    <xf numFmtId="0" fontId="0" fillId="35" borderId="18" xfId="0" applyFill="1" applyBorder="1" applyAlignment="1">
      <alignment horizontal="left" vertical="center"/>
    </xf>
    <xf numFmtId="0" fontId="9" fillId="35" borderId="18" xfId="0" applyFont="1" applyFill="1" applyBorder="1" applyAlignment="1">
      <alignment horizontal="right" vertical="center"/>
    </xf>
    <xf numFmtId="0" fontId="0" fillId="35" borderId="35" xfId="0" applyFill="1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7" fillId="35" borderId="0" xfId="0" applyFont="1" applyFill="1" applyAlignment="1">
      <alignment horizontal="left" vertical="center"/>
    </xf>
    <xf numFmtId="0" fontId="7" fillId="35" borderId="0" xfId="0" applyFont="1" applyFill="1" applyAlignment="1">
      <alignment horizontal="right" vertical="center"/>
    </xf>
    <xf numFmtId="0" fontId="0" fillId="35" borderId="14" xfId="0" applyFill="1" applyBorder="1" applyAlignment="1">
      <alignment horizontal="left" vertical="center"/>
    </xf>
    <xf numFmtId="0" fontId="21" fillId="0" borderId="13" xfId="0" applyFont="1" applyBorder="1" applyAlignment="1">
      <alignment horizontal="left" vertical="center"/>
    </xf>
    <xf numFmtId="0" fontId="21" fillId="0" borderId="32" xfId="0" applyFont="1" applyBorder="1" applyAlignment="1">
      <alignment horizontal="left" vertical="center"/>
    </xf>
    <xf numFmtId="164" fontId="21" fillId="0" borderId="32" xfId="0" applyNumberFormat="1" applyFont="1" applyBorder="1" applyAlignment="1">
      <alignment horizontal="right" vertical="center"/>
    </xf>
    <xf numFmtId="0" fontId="21" fillId="0" borderId="14" xfId="0" applyFont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3" fillId="0" borderId="13" xfId="0" applyFont="1" applyBorder="1" applyAlignment="1">
      <alignment horizontal="left" vertical="center"/>
    </xf>
    <xf numFmtId="0" fontId="23" fillId="0" borderId="32" xfId="0" applyFont="1" applyBorder="1" applyAlignment="1">
      <alignment horizontal="left" vertical="center"/>
    </xf>
    <xf numFmtId="164" fontId="23" fillId="0" borderId="32" xfId="0" applyNumberFormat="1" applyFont="1" applyBorder="1" applyAlignment="1">
      <alignment horizontal="right" vertical="center"/>
    </xf>
    <xf numFmtId="0" fontId="23" fillId="0" borderId="14" xfId="0" applyFont="1" applyBorder="1" applyAlignment="1">
      <alignment horizontal="left" vertical="center"/>
    </xf>
    <xf numFmtId="0" fontId="0" fillId="0" borderId="0" xfId="0" applyFont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7" fillId="35" borderId="26" xfId="0" applyFont="1" applyFill="1" applyBorder="1" applyAlignment="1">
      <alignment horizontal="center" vertical="center" wrapText="1"/>
    </xf>
    <xf numFmtId="0" fontId="7" fillId="35" borderId="27" xfId="0" applyFont="1" applyFill="1" applyBorder="1" applyAlignment="1">
      <alignment horizontal="center" vertical="center" wrapText="1"/>
    </xf>
    <xf numFmtId="0" fontId="7" fillId="35" borderId="28" xfId="0" applyFont="1" applyFill="1" applyBorder="1" applyAlignment="1">
      <alignment horizontal="center" vertical="center" wrapText="1"/>
    </xf>
    <xf numFmtId="164" fontId="14" fillId="0" borderId="0" xfId="0" applyNumberFormat="1" applyFont="1" applyAlignment="1">
      <alignment horizontal="right"/>
    </xf>
    <xf numFmtId="0" fontId="0" fillId="0" borderId="29" xfId="0" applyBorder="1" applyAlignment="1">
      <alignment horizontal="left" vertical="center"/>
    </xf>
    <xf numFmtId="167" fontId="24" fillId="0" borderId="22" xfId="0" applyNumberFormat="1" applyFont="1" applyBorder="1" applyAlignment="1">
      <alignment horizontal="right"/>
    </xf>
    <xf numFmtId="167" fontId="24" fillId="0" borderId="23" xfId="0" applyNumberFormat="1" applyFont="1" applyBorder="1" applyAlignment="1">
      <alignment horizontal="right"/>
    </xf>
    <xf numFmtId="164" fontId="25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left"/>
    </xf>
    <xf numFmtId="0" fontId="26" fillId="0" borderId="13" xfId="0" applyFont="1" applyBorder="1" applyAlignment="1">
      <alignment horizontal="left"/>
    </xf>
    <xf numFmtId="0" fontId="26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164" fontId="21" fillId="0" borderId="0" xfId="0" applyNumberFormat="1" applyFont="1" applyAlignment="1">
      <alignment horizontal="right"/>
    </xf>
    <xf numFmtId="0" fontId="26" fillId="0" borderId="30" xfId="0" applyFont="1" applyBorder="1" applyAlignment="1">
      <alignment horizontal="left"/>
    </xf>
    <xf numFmtId="167" fontId="26" fillId="0" borderId="0" xfId="0" applyNumberFormat="1" applyFont="1" applyAlignment="1">
      <alignment horizontal="right"/>
    </xf>
    <xf numFmtId="167" fontId="26" fillId="0" borderId="24" xfId="0" applyNumberFormat="1" applyFont="1" applyBorder="1" applyAlignment="1">
      <alignment horizontal="right"/>
    </xf>
    <xf numFmtId="164" fontId="26" fillId="0" borderId="0" xfId="0" applyNumberFormat="1" applyFont="1" applyAlignment="1">
      <alignment horizontal="right" vertical="center"/>
    </xf>
    <xf numFmtId="0" fontId="23" fillId="0" borderId="0" xfId="0" applyFont="1" applyAlignment="1">
      <alignment horizontal="left"/>
    </xf>
    <xf numFmtId="164" fontId="23" fillId="0" borderId="0" xfId="0" applyNumberFormat="1" applyFont="1" applyAlignment="1">
      <alignment horizontal="right"/>
    </xf>
    <xf numFmtId="0" fontId="0" fillId="0" borderId="36" xfId="0" applyFont="1" applyBorder="1" applyAlignment="1">
      <alignment horizontal="center" vertical="center"/>
    </xf>
    <xf numFmtId="49" fontId="0" fillId="0" borderId="36" xfId="0" applyNumberFormat="1" applyFont="1" applyBorder="1" applyAlignment="1">
      <alignment horizontal="left" vertical="center" wrapText="1"/>
    </xf>
    <xf numFmtId="0" fontId="0" fillId="0" borderId="36" xfId="0" applyFont="1" applyBorder="1" applyAlignment="1">
      <alignment horizontal="left" vertical="center" wrapText="1"/>
    </xf>
    <xf numFmtId="0" fontId="0" fillId="0" borderId="36" xfId="0" applyFont="1" applyBorder="1" applyAlignment="1">
      <alignment horizontal="center" vertical="center" wrapText="1"/>
    </xf>
    <xf numFmtId="168" fontId="0" fillId="0" borderId="36" xfId="0" applyNumberFormat="1" applyFont="1" applyBorder="1" applyAlignment="1">
      <alignment horizontal="right" vertical="center"/>
    </xf>
    <xf numFmtId="164" fontId="0" fillId="34" borderId="36" xfId="0" applyNumberFormat="1" applyFont="1" applyFill="1" applyBorder="1" applyAlignment="1">
      <alignment horizontal="right" vertical="center"/>
    </xf>
    <xf numFmtId="164" fontId="0" fillId="0" borderId="36" xfId="0" applyNumberFormat="1" applyFont="1" applyBorder="1" applyAlignment="1">
      <alignment horizontal="right" vertical="center"/>
    </xf>
    <xf numFmtId="0" fontId="11" fillId="34" borderId="36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167" fontId="11" fillId="0" borderId="0" xfId="0" applyNumberFormat="1" applyFont="1" applyAlignment="1">
      <alignment horizontal="right" vertical="center"/>
    </xf>
    <xf numFmtId="167" fontId="11" fillId="0" borderId="24" xfId="0" applyNumberFormat="1" applyFont="1" applyBorder="1" applyAlignment="1">
      <alignment horizontal="right" vertical="center"/>
    </xf>
    <xf numFmtId="164" fontId="0" fillId="0" borderId="0" xfId="0" applyNumberFormat="1" applyFont="1" applyAlignment="1">
      <alignment horizontal="right" vertical="center"/>
    </xf>
    <xf numFmtId="0" fontId="27" fillId="0" borderId="13" xfId="0" applyFont="1" applyBorder="1" applyAlignment="1">
      <alignment horizontal="left" vertical="center"/>
    </xf>
    <xf numFmtId="0" fontId="28" fillId="0" borderId="0" xfId="0" applyFont="1" applyAlignment="1">
      <alignment horizontal="left" vertical="center" wrapText="1"/>
    </xf>
    <xf numFmtId="0" fontId="27" fillId="0" borderId="0" xfId="0" applyFont="1" applyAlignment="1">
      <alignment horizontal="left" vertical="center" wrapText="1"/>
    </xf>
    <xf numFmtId="168" fontId="27" fillId="0" borderId="0" xfId="0" applyNumberFormat="1" applyFont="1" applyAlignment="1">
      <alignment horizontal="right" vertical="center"/>
    </xf>
    <xf numFmtId="0" fontId="27" fillId="0" borderId="30" xfId="0" applyFont="1" applyBorder="1" applyAlignment="1">
      <alignment horizontal="left" vertical="center"/>
    </xf>
    <xf numFmtId="0" fontId="27" fillId="0" borderId="24" xfId="0" applyFont="1" applyBorder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29" fillId="0" borderId="13" xfId="0" applyFont="1" applyBorder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 wrapText="1"/>
    </xf>
    <xf numFmtId="168" fontId="29" fillId="0" borderId="0" xfId="0" applyNumberFormat="1" applyFont="1" applyAlignment="1">
      <alignment horizontal="right" vertical="center"/>
    </xf>
    <xf numFmtId="0" fontId="29" fillId="0" borderId="30" xfId="0" applyFont="1" applyBorder="1" applyAlignment="1">
      <alignment horizontal="left" vertical="center"/>
    </xf>
    <xf numFmtId="0" fontId="29" fillId="0" borderId="24" xfId="0" applyFont="1" applyBorder="1" applyAlignment="1">
      <alignment horizontal="left" vertical="center"/>
    </xf>
    <xf numFmtId="0" fontId="30" fillId="0" borderId="13" xfId="0" applyFont="1" applyBorder="1" applyAlignment="1">
      <alignment horizontal="left" vertical="center"/>
    </xf>
    <xf numFmtId="0" fontId="30" fillId="0" borderId="0" xfId="0" applyFont="1" applyAlignment="1">
      <alignment horizontal="left" vertical="center" wrapText="1"/>
    </xf>
    <xf numFmtId="0" fontId="30" fillId="0" borderId="0" xfId="0" applyFont="1" applyAlignment="1">
      <alignment horizontal="left" vertical="center"/>
    </xf>
    <xf numFmtId="0" fontId="30" fillId="0" borderId="30" xfId="0" applyFont="1" applyBorder="1" applyAlignment="1">
      <alignment horizontal="left" vertical="center"/>
    </xf>
    <xf numFmtId="0" fontId="30" fillId="0" borderId="24" xfId="0" applyFont="1" applyBorder="1" applyAlignment="1">
      <alignment horizontal="left" vertical="center"/>
    </xf>
    <xf numFmtId="0" fontId="31" fillId="0" borderId="36" xfId="0" applyFont="1" applyBorder="1" applyAlignment="1">
      <alignment horizontal="center" vertical="center" wrapText="1"/>
    </xf>
    <xf numFmtId="49" fontId="31" fillId="0" borderId="36" xfId="0" applyNumberFormat="1" applyFont="1" applyBorder="1" applyAlignment="1">
      <alignment horizontal="left" vertical="center" wrapText="1"/>
    </xf>
    <xf numFmtId="0" fontId="31" fillId="0" borderId="36" xfId="0" applyFont="1" applyBorder="1" applyAlignment="1">
      <alignment horizontal="left" vertical="center" wrapText="1"/>
    </xf>
    <xf numFmtId="168" fontId="31" fillId="0" borderId="36" xfId="0" applyNumberFormat="1" applyFont="1" applyBorder="1" applyAlignment="1">
      <alignment horizontal="right" vertical="center"/>
    </xf>
    <xf numFmtId="164" fontId="31" fillId="34" borderId="36" xfId="0" applyNumberFormat="1" applyFont="1" applyFill="1" applyBorder="1" applyAlignment="1">
      <alignment horizontal="right" vertical="center"/>
    </xf>
    <xf numFmtId="164" fontId="31" fillId="0" borderId="36" xfId="0" applyNumberFormat="1" applyFont="1" applyBorder="1" applyAlignment="1">
      <alignment horizontal="right" vertical="center"/>
    </xf>
    <xf numFmtId="0" fontId="31" fillId="0" borderId="13" xfId="0" applyFont="1" applyBorder="1" applyAlignment="1">
      <alignment horizontal="left" vertical="center"/>
    </xf>
    <xf numFmtId="0" fontId="31" fillId="34" borderId="36" xfId="0" applyFont="1" applyFill="1" applyBorder="1" applyAlignment="1">
      <alignment horizontal="left" vertical="center" wrapText="1"/>
    </xf>
    <xf numFmtId="0" fontId="31" fillId="0" borderId="0" xfId="0" applyFont="1" applyAlignment="1">
      <alignment horizontal="center" vertical="center" wrapText="1"/>
    </xf>
    <xf numFmtId="0" fontId="31" fillId="0" borderId="36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 wrapText="1"/>
    </xf>
    <xf numFmtId="0" fontId="0" fillId="0" borderId="32" xfId="0" applyBorder="1" applyAlignment="1">
      <alignment horizontal="left" vertical="center"/>
    </xf>
    <xf numFmtId="167" fontId="11" fillId="0" borderId="32" xfId="0" applyNumberFormat="1" applyFont="1" applyBorder="1" applyAlignment="1">
      <alignment horizontal="right" vertical="center"/>
    </xf>
    <xf numFmtId="167" fontId="11" fillId="0" borderId="33" xfId="0" applyNumberFormat="1" applyFont="1" applyBorder="1" applyAlignment="1">
      <alignment horizontal="right" vertical="center"/>
    </xf>
    <xf numFmtId="0" fontId="57" fillId="33" borderId="0" xfId="36" applyFill="1" applyAlignment="1">
      <alignment horizontal="left" vertical="top"/>
    </xf>
    <xf numFmtId="0" fontId="72" fillId="0" borderId="0" xfId="36" applyFont="1" applyAlignment="1">
      <alignment horizontal="center" vertical="center"/>
    </xf>
    <xf numFmtId="0" fontId="2" fillId="33" borderId="0" xfId="0" applyFont="1" applyFill="1" applyAlignment="1">
      <alignment horizontal="left" vertical="center"/>
    </xf>
    <xf numFmtId="0" fontId="22" fillId="33" borderId="0" xfId="0" applyFont="1" applyFill="1" applyAlignment="1">
      <alignment horizontal="left" vertical="center"/>
    </xf>
    <xf numFmtId="0" fontId="73" fillId="33" borderId="0" xfId="36" applyFont="1" applyFill="1" applyAlignment="1">
      <alignment horizontal="left" vertical="center"/>
    </xf>
    <xf numFmtId="0" fontId="1" fillId="33" borderId="0" xfId="0" applyFont="1" applyFill="1" applyAlignment="1" applyProtection="1">
      <alignment horizontal="left" vertical="center"/>
      <protection/>
    </xf>
    <xf numFmtId="0" fontId="22" fillId="33" borderId="0" xfId="0" applyFont="1" applyFill="1" applyAlignment="1" applyProtection="1">
      <alignment horizontal="left" vertical="center"/>
      <protection/>
    </xf>
    <xf numFmtId="0" fontId="2" fillId="33" borderId="0" xfId="0" applyFont="1" applyFill="1" applyAlignment="1" applyProtection="1">
      <alignment horizontal="left" vertical="center"/>
      <protection/>
    </xf>
    <xf numFmtId="0" fontId="73" fillId="33" borderId="0" xfId="36" applyFont="1" applyFill="1" applyAlignment="1" applyProtection="1">
      <alignment horizontal="left" vertical="center"/>
      <protection/>
    </xf>
    <xf numFmtId="0" fontId="0" fillId="0" borderId="37" xfId="0" applyFont="1" applyBorder="1" applyAlignment="1">
      <alignment vertical="center" wrapText="1"/>
    </xf>
    <xf numFmtId="0" fontId="0" fillId="0" borderId="38" xfId="0" applyFont="1" applyBorder="1" applyAlignment="1">
      <alignment vertical="center" wrapText="1"/>
    </xf>
    <xf numFmtId="0" fontId="0" fillId="0" borderId="39" xfId="0" applyFont="1" applyBorder="1" applyAlignment="1">
      <alignment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40" xfId="0" applyFont="1" applyBorder="1" applyAlignment="1">
      <alignment vertical="center" wrapText="1"/>
    </xf>
    <xf numFmtId="0" fontId="0" fillId="0" borderId="41" xfId="0" applyFont="1" applyBorder="1" applyAlignment="1">
      <alignment vertical="center" wrapText="1"/>
    </xf>
    <xf numFmtId="0" fontId="19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4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49" fontId="7" fillId="0" borderId="0" xfId="0" applyNumberFormat="1" applyFont="1" applyBorder="1" applyAlignment="1">
      <alignment vertical="center" wrapText="1"/>
    </xf>
    <xf numFmtId="0" fontId="0" fillId="0" borderId="42" xfId="0" applyFont="1" applyBorder="1" applyAlignment="1">
      <alignment vertical="center" wrapText="1"/>
    </xf>
    <xf numFmtId="0" fontId="22" fillId="0" borderId="43" xfId="0" applyFont="1" applyBorder="1" applyAlignment="1">
      <alignment vertical="center" wrapText="1"/>
    </xf>
    <xf numFmtId="0" fontId="0" fillId="0" borderId="44" xfId="0" applyFont="1" applyBorder="1" applyAlignment="1">
      <alignment vertical="center" wrapText="1"/>
    </xf>
    <xf numFmtId="0" fontId="0" fillId="0" borderId="0" xfId="0" applyFont="1" applyBorder="1" applyAlignment="1">
      <alignment vertical="top"/>
    </xf>
    <xf numFmtId="0" fontId="0" fillId="0" borderId="0" xfId="0" applyFont="1" applyAlignment="1">
      <alignment vertical="top"/>
    </xf>
    <xf numFmtId="0" fontId="0" fillId="0" borderId="37" xfId="0" applyFont="1" applyBorder="1" applyAlignment="1">
      <alignment horizontal="left" vertical="center"/>
    </xf>
    <xf numFmtId="0" fontId="0" fillId="0" borderId="38" xfId="0" applyFont="1" applyBorder="1" applyAlignment="1">
      <alignment horizontal="left" vertical="center"/>
    </xf>
    <xf numFmtId="0" fontId="0" fillId="0" borderId="39" xfId="0" applyFont="1" applyBorder="1" applyAlignment="1">
      <alignment horizontal="left" vertical="center"/>
    </xf>
    <xf numFmtId="0" fontId="0" fillId="0" borderId="40" xfId="0" applyFont="1" applyBorder="1" applyAlignment="1">
      <alignment horizontal="left" vertical="center"/>
    </xf>
    <xf numFmtId="0" fontId="0" fillId="0" borderId="41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9" fillId="0" borderId="43" xfId="0" applyFont="1" applyBorder="1" applyAlignment="1">
      <alignment horizontal="left" vertical="center"/>
    </xf>
    <xf numFmtId="0" fontId="19" fillId="0" borderId="43" xfId="0" applyFont="1" applyBorder="1" applyAlignment="1">
      <alignment horizontal="center" vertical="center"/>
    </xf>
    <xf numFmtId="0" fontId="16" fillId="0" borderId="43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7" fillId="0" borderId="40" xfId="0" applyFont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42" xfId="0" applyFont="1" applyBorder="1" applyAlignment="1">
      <alignment horizontal="left" vertical="center"/>
    </xf>
    <xf numFmtId="0" fontId="22" fillId="0" borderId="43" xfId="0" applyFont="1" applyBorder="1" applyAlignment="1">
      <alignment horizontal="left" vertical="center"/>
    </xf>
    <xf numFmtId="0" fontId="0" fillId="0" borderId="44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7" fillId="0" borderId="43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left" vertical="center" wrapText="1"/>
    </xf>
    <xf numFmtId="0" fontId="0" fillId="0" borderId="38" xfId="0" applyFont="1" applyBorder="1" applyAlignment="1">
      <alignment horizontal="left" vertical="center" wrapText="1"/>
    </xf>
    <xf numFmtId="0" fontId="0" fillId="0" borderId="39" xfId="0" applyFont="1" applyBorder="1" applyAlignment="1">
      <alignment horizontal="left" vertical="center" wrapText="1"/>
    </xf>
    <xf numFmtId="0" fontId="0" fillId="0" borderId="40" xfId="0" applyFont="1" applyBorder="1" applyAlignment="1">
      <alignment horizontal="left" vertical="center" wrapText="1"/>
    </xf>
    <xf numFmtId="0" fontId="0" fillId="0" borderId="41" xfId="0" applyFont="1" applyBorder="1" applyAlignment="1">
      <alignment horizontal="left" vertical="center" wrapText="1"/>
    </xf>
    <xf numFmtId="0" fontId="16" fillId="0" borderId="40" xfId="0" applyFont="1" applyBorder="1" applyAlignment="1">
      <alignment horizontal="left" vertical="center" wrapText="1"/>
    </xf>
    <xf numFmtId="0" fontId="16" fillId="0" borderId="41" xfId="0" applyFont="1" applyBorder="1" applyAlignment="1">
      <alignment horizontal="left" vertical="center" wrapText="1"/>
    </xf>
    <xf numFmtId="0" fontId="7" fillId="0" borderId="40" xfId="0" applyFont="1" applyBorder="1" applyAlignment="1">
      <alignment horizontal="left" vertical="center" wrapText="1"/>
    </xf>
    <xf numFmtId="0" fontId="7" fillId="0" borderId="41" xfId="0" applyFont="1" applyBorder="1" applyAlignment="1">
      <alignment horizontal="left" vertical="center" wrapText="1"/>
    </xf>
    <xf numFmtId="0" fontId="7" fillId="0" borderId="41" xfId="0" applyFont="1" applyBorder="1" applyAlignment="1">
      <alignment horizontal="left" vertical="center"/>
    </xf>
    <xf numFmtId="0" fontId="7" fillId="0" borderId="42" xfId="0" applyFont="1" applyBorder="1" applyAlignment="1">
      <alignment horizontal="left" vertical="center" wrapText="1"/>
    </xf>
    <xf numFmtId="0" fontId="7" fillId="0" borderId="43" xfId="0" applyFont="1" applyBorder="1" applyAlignment="1">
      <alignment horizontal="left" vertical="center" wrapText="1"/>
    </xf>
    <xf numFmtId="0" fontId="7" fillId="0" borderId="44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center" vertical="top"/>
    </xf>
    <xf numFmtId="0" fontId="7" fillId="0" borderId="42" xfId="0" applyFont="1" applyBorder="1" applyAlignment="1">
      <alignment horizontal="left" vertical="center"/>
    </xf>
    <xf numFmtId="0" fontId="7" fillId="0" borderId="44" xfId="0" applyFont="1" applyBorder="1" applyAlignment="1">
      <alignment horizontal="left" vertical="center"/>
    </xf>
    <xf numFmtId="0" fontId="16" fillId="0" borderId="0" xfId="0" applyFont="1" applyAlignment="1">
      <alignment vertical="center"/>
    </xf>
    <xf numFmtId="0" fontId="19" fillId="0" borderId="0" xfId="0" applyFont="1" applyBorder="1" applyAlignment="1">
      <alignment vertical="center"/>
    </xf>
    <xf numFmtId="0" fontId="16" fillId="0" borderId="43" xfId="0" applyFont="1" applyBorder="1" applyAlignment="1">
      <alignment vertical="center"/>
    </xf>
    <xf numFmtId="0" fontId="19" fillId="0" borderId="43" xfId="0" applyFont="1" applyBorder="1" applyAlignment="1">
      <alignment vertical="center"/>
    </xf>
    <xf numFmtId="0" fontId="19" fillId="0" borderId="43" xfId="0" applyFont="1" applyBorder="1" applyAlignment="1">
      <alignment horizontal="left"/>
    </xf>
    <xf numFmtId="0" fontId="16" fillId="0" borderId="43" xfId="0" applyFont="1" applyBorder="1" applyAlignment="1">
      <alignment/>
    </xf>
    <xf numFmtId="0" fontId="0" fillId="0" borderId="40" xfId="0" applyFont="1" applyBorder="1" applyAlignment="1">
      <alignment vertical="top"/>
    </xf>
    <xf numFmtId="0" fontId="0" fillId="0" borderId="41" xfId="0" applyFont="1" applyBorder="1" applyAlignment="1">
      <alignment vertical="top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top"/>
    </xf>
    <xf numFmtId="0" fontId="0" fillId="0" borderId="42" xfId="0" applyFont="1" applyBorder="1" applyAlignment="1">
      <alignment vertical="top"/>
    </xf>
    <xf numFmtId="0" fontId="0" fillId="0" borderId="43" xfId="0" applyFont="1" applyBorder="1" applyAlignment="1">
      <alignment vertical="top"/>
    </xf>
    <xf numFmtId="0" fontId="0" fillId="0" borderId="44" xfId="0" applyFont="1" applyBorder="1" applyAlignment="1">
      <alignment vertical="top"/>
    </xf>
    <xf numFmtId="0" fontId="8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 horizontal="left" vertical="top" wrapText="1"/>
    </xf>
    <xf numFmtId="49" fontId="7" fillId="34" borderId="0" xfId="0" applyNumberFormat="1" applyFont="1" applyFill="1" applyAlignment="1">
      <alignment horizontal="left" vertical="top"/>
    </xf>
    <xf numFmtId="0" fontId="7" fillId="0" borderId="0" xfId="0" applyFont="1" applyAlignment="1">
      <alignment horizontal="left" vertical="center" wrapText="1"/>
    </xf>
    <xf numFmtId="164" fontId="10" fillId="0" borderId="16" xfId="0" applyNumberFormat="1" applyFont="1" applyBorder="1" applyAlignment="1">
      <alignment horizontal="right" vertical="center"/>
    </xf>
    <xf numFmtId="0" fontId="0" fillId="0" borderId="16" xfId="0" applyFont="1" applyBorder="1" applyAlignment="1">
      <alignment horizontal="left" vertical="center"/>
    </xf>
    <xf numFmtId="0" fontId="11" fillId="0" borderId="0" xfId="0" applyFont="1" applyAlignment="1">
      <alignment horizontal="right" vertical="center"/>
    </xf>
    <xf numFmtId="165" fontId="11" fillId="0" borderId="0" xfId="0" applyNumberFormat="1" applyFont="1" applyAlignment="1">
      <alignment horizontal="center" vertical="center"/>
    </xf>
    <xf numFmtId="164" fontId="8" fillId="0" borderId="0" xfId="0" applyNumberFormat="1" applyFont="1" applyAlignment="1">
      <alignment horizontal="right" vertical="center"/>
    </xf>
    <xf numFmtId="0" fontId="13" fillId="0" borderId="29" xfId="0" applyFont="1" applyBorder="1" applyAlignment="1">
      <alignment horizontal="center" vertical="center"/>
    </xf>
    <xf numFmtId="0" fontId="0" fillId="0" borderId="22" xfId="0" applyFont="1" applyBorder="1" applyAlignment="1">
      <alignment horizontal="left" vertical="center"/>
    </xf>
    <xf numFmtId="0" fontId="0" fillId="0" borderId="30" xfId="0" applyFont="1" applyBorder="1" applyAlignment="1">
      <alignment horizontal="left" vertical="center"/>
    </xf>
    <xf numFmtId="0" fontId="7" fillId="35" borderId="18" xfId="0" applyFont="1" applyFill="1" applyBorder="1" applyAlignment="1">
      <alignment horizontal="center" vertical="center"/>
    </xf>
    <xf numFmtId="0" fontId="0" fillId="35" borderId="18" xfId="0" applyFont="1" applyFill="1" applyBorder="1" applyAlignment="1">
      <alignment horizontal="left" vertical="center"/>
    </xf>
    <xf numFmtId="164" fontId="18" fillId="0" borderId="0" xfId="0" applyNumberFormat="1" applyFont="1" applyAlignment="1">
      <alignment horizontal="right" vertical="center"/>
    </xf>
    <xf numFmtId="0" fontId="18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center"/>
    </xf>
    <xf numFmtId="0" fontId="9" fillId="35" borderId="18" xfId="0" applyFont="1" applyFill="1" applyBorder="1" applyAlignment="1">
      <alignment horizontal="left" vertical="center"/>
    </xf>
    <xf numFmtId="164" fontId="9" fillId="35" borderId="18" xfId="0" applyNumberFormat="1" applyFont="1" applyFill="1" applyBorder="1" applyAlignment="1">
      <alignment horizontal="right" vertical="center"/>
    </xf>
    <xf numFmtId="0" fontId="0" fillId="35" borderId="25" xfId="0" applyFont="1" applyFill="1" applyBorder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166" fontId="7" fillId="0" borderId="0" xfId="0" applyNumberFormat="1" applyFont="1" applyAlignment="1">
      <alignment horizontal="left" vertical="top"/>
    </xf>
    <xf numFmtId="0" fontId="3" fillId="35" borderId="0" xfId="0" applyFont="1" applyFill="1" applyAlignment="1">
      <alignment horizontal="center" vertical="center"/>
    </xf>
    <xf numFmtId="164" fontId="14" fillId="0" borderId="0" xfId="0" applyNumberFormat="1" applyFont="1" applyAlignment="1">
      <alignment horizontal="right" vertical="center"/>
    </xf>
    <xf numFmtId="0" fontId="14" fillId="0" borderId="0" xfId="0" applyFont="1" applyAlignment="1">
      <alignment horizontal="left" vertical="center"/>
    </xf>
    <xf numFmtId="0" fontId="7" fillId="35" borderId="17" xfId="0" applyFont="1" applyFill="1" applyBorder="1" applyAlignment="1">
      <alignment horizontal="center" vertical="center"/>
    </xf>
    <xf numFmtId="0" fontId="7" fillId="35" borderId="18" xfId="0" applyFont="1" applyFill="1" applyBorder="1" applyAlignment="1">
      <alignment horizontal="right" vertical="center"/>
    </xf>
    <xf numFmtId="0" fontId="73" fillId="33" borderId="0" xfId="36" applyFont="1" applyFill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19" fillId="0" borderId="43" xfId="0" applyFont="1" applyBorder="1" applyAlignment="1">
      <alignment horizontal="left" wrapText="1"/>
    </xf>
    <xf numFmtId="0" fontId="7" fillId="0" borderId="0" xfId="0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top"/>
    </xf>
    <xf numFmtId="0" fontId="19" fillId="0" borderId="43" xfId="0" applyFont="1" applyBorder="1" applyAlignment="1">
      <alignment horizontal="left"/>
    </xf>
    <xf numFmtId="0" fontId="7" fillId="0" borderId="0" xfId="0" applyFont="1" applyBorder="1" applyAlignment="1">
      <alignment horizontal="left" vertic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C0228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4553B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66C26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171450</xdr:colOff>
      <xdr:row>1</xdr:row>
      <xdr:rowOff>0</xdr:rowOff>
    </xdr:to>
    <xdr:pic>
      <xdr:nvPicPr>
        <xdr:cNvPr id="1" name="Obrázek 1" descr="C:\KROSplusData\System\Temp\radC0228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905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171450</xdr:colOff>
      <xdr:row>1</xdr:row>
      <xdr:rowOff>0</xdr:rowOff>
    </xdr:to>
    <xdr:pic>
      <xdr:nvPicPr>
        <xdr:cNvPr id="1" name="Obrázek 1" descr="C:\KROSplusData\System\Temp\rad4553B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905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171450</xdr:colOff>
      <xdr:row>1</xdr:row>
      <xdr:rowOff>0</xdr:rowOff>
    </xdr:to>
    <xdr:pic>
      <xdr:nvPicPr>
        <xdr:cNvPr id="1" name="Obrázek 1" descr="C:\KROSplusData\System\Temp\rad66C26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905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5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1.5" defaultRowHeight="12" customHeight="1"/>
  <cols>
    <col min="1" max="1" width="9" style="2" customWidth="1"/>
    <col min="2" max="2" width="1.83203125" style="2" customWidth="1"/>
    <col min="3" max="3" width="4.5" style="2" customWidth="1"/>
    <col min="4" max="33" width="2.83203125" style="2" customWidth="1"/>
    <col min="34" max="34" width="3.5" style="2" customWidth="1"/>
    <col min="35" max="35" width="34" style="2" customWidth="1"/>
    <col min="36" max="37" width="2.66015625" style="2" customWidth="1"/>
    <col min="38" max="38" width="9" style="2" customWidth="1"/>
    <col min="39" max="39" width="3.5" style="2" customWidth="1"/>
    <col min="40" max="40" width="14.33203125" style="2" customWidth="1"/>
    <col min="41" max="41" width="8" style="2" customWidth="1"/>
    <col min="42" max="42" width="4.5" style="2" customWidth="1"/>
    <col min="43" max="43" width="16.83203125" style="2" customWidth="1"/>
    <col min="44" max="44" width="14.66015625" style="2" customWidth="1"/>
    <col min="45" max="46" width="27.66015625" style="2" hidden="1" customWidth="1"/>
    <col min="47" max="47" width="26.83203125" style="2" hidden="1" customWidth="1"/>
    <col min="48" max="52" width="23.33203125" style="2" hidden="1" customWidth="1"/>
    <col min="53" max="53" width="20.5" style="2" hidden="1" customWidth="1"/>
    <col min="54" max="54" width="26.83203125" style="2" hidden="1" customWidth="1"/>
    <col min="55" max="56" width="20.5" style="2" hidden="1" customWidth="1"/>
    <col min="57" max="57" width="71.33203125" style="2" customWidth="1"/>
    <col min="58" max="70" width="11.5" style="1" customWidth="1"/>
    <col min="71" max="91" width="11.5" style="2" hidden="1" customWidth="1"/>
    <col min="92" max="16384" width="11.5" style="1" customWidth="1"/>
  </cols>
  <sheetData>
    <row r="1" spans="1:256" s="3" customFormat="1" ht="21.75" customHeight="1">
      <c r="A1" s="177" t="s">
        <v>0</v>
      </c>
      <c r="B1" s="178"/>
      <c r="C1" s="178"/>
      <c r="D1" s="179" t="s">
        <v>1</v>
      </c>
      <c r="E1" s="178"/>
      <c r="F1" s="178"/>
      <c r="G1" s="178"/>
      <c r="H1" s="178"/>
      <c r="I1" s="178"/>
      <c r="J1" s="178"/>
      <c r="K1" s="180" t="s">
        <v>329</v>
      </c>
      <c r="L1" s="180"/>
      <c r="M1" s="180"/>
      <c r="N1" s="180"/>
      <c r="O1" s="180"/>
      <c r="P1" s="180"/>
      <c r="Q1" s="180"/>
      <c r="R1" s="180"/>
      <c r="S1" s="180"/>
      <c r="T1" s="178"/>
      <c r="U1" s="178"/>
      <c r="V1" s="178"/>
      <c r="W1" s="180" t="s">
        <v>330</v>
      </c>
      <c r="X1" s="180"/>
      <c r="Y1" s="180"/>
      <c r="Z1" s="180"/>
      <c r="AA1" s="180"/>
      <c r="AB1" s="180"/>
      <c r="AC1" s="180"/>
      <c r="AD1" s="180"/>
      <c r="AE1" s="180"/>
      <c r="AF1" s="180"/>
      <c r="AG1" s="180"/>
      <c r="AH1" s="180"/>
      <c r="AI1" s="172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4" t="s">
        <v>2</v>
      </c>
      <c r="BB1" s="4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4" t="s">
        <v>3</v>
      </c>
      <c r="BU1" s="4" t="s">
        <v>3</v>
      </c>
      <c r="BV1" s="4" t="s">
        <v>4</v>
      </c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72" s="2" customFormat="1" ht="37.5" customHeight="1">
      <c r="C2" s="2"/>
      <c r="AR2" s="283" t="s">
        <v>5</v>
      </c>
      <c r="AS2" s="257"/>
      <c r="AT2" s="257"/>
      <c r="AU2" s="257"/>
      <c r="AV2" s="257"/>
      <c r="AW2" s="257"/>
      <c r="AX2" s="257"/>
      <c r="AY2" s="257"/>
      <c r="AZ2" s="257"/>
      <c r="BA2" s="257"/>
      <c r="BB2" s="257"/>
      <c r="BC2" s="257"/>
      <c r="BD2" s="257"/>
      <c r="BE2" s="257"/>
      <c r="BS2" s="6" t="s">
        <v>6</v>
      </c>
      <c r="BT2" s="6" t="s">
        <v>7</v>
      </c>
    </row>
    <row r="3" spans="2:72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9"/>
      <c r="BS3" s="6" t="s">
        <v>6</v>
      </c>
      <c r="BT3" s="6" t="s">
        <v>8</v>
      </c>
    </row>
    <row r="4" spans="2:71" s="2" customFormat="1" ht="37.5" customHeight="1">
      <c r="B4" s="10"/>
      <c r="D4" s="11" t="s">
        <v>9</v>
      </c>
      <c r="AQ4" s="12"/>
      <c r="AS4" s="13" t="s">
        <v>10</v>
      </c>
      <c r="BE4" s="14" t="s">
        <v>11</v>
      </c>
      <c r="BS4" s="6" t="s">
        <v>12</v>
      </c>
    </row>
    <row r="5" spans="2:71" s="2" customFormat="1" ht="15" customHeight="1">
      <c r="B5" s="10"/>
      <c r="D5" s="15" t="s">
        <v>13</v>
      </c>
      <c r="K5" s="260" t="s">
        <v>14</v>
      </c>
      <c r="L5" s="257"/>
      <c r="M5" s="257"/>
      <c r="N5" s="257"/>
      <c r="O5" s="257"/>
      <c r="P5" s="257"/>
      <c r="Q5" s="257"/>
      <c r="R5" s="257"/>
      <c r="S5" s="257"/>
      <c r="T5" s="257"/>
      <c r="U5" s="257"/>
      <c r="V5" s="257"/>
      <c r="W5" s="257"/>
      <c r="X5" s="257"/>
      <c r="Y5" s="257"/>
      <c r="Z5" s="257"/>
      <c r="AA5" s="257"/>
      <c r="AB5" s="257"/>
      <c r="AC5" s="257"/>
      <c r="AD5" s="257"/>
      <c r="AE5" s="257"/>
      <c r="AF5" s="257"/>
      <c r="AG5" s="257"/>
      <c r="AH5" s="257"/>
      <c r="AI5" s="257"/>
      <c r="AJ5" s="257"/>
      <c r="AK5" s="257"/>
      <c r="AL5" s="257"/>
      <c r="AM5" s="257"/>
      <c r="AN5" s="257"/>
      <c r="AO5" s="257"/>
      <c r="AQ5" s="12"/>
      <c r="BE5" s="256" t="s">
        <v>15</v>
      </c>
      <c r="BS5" s="6" t="s">
        <v>6</v>
      </c>
    </row>
    <row r="6" spans="2:71" s="2" customFormat="1" ht="37.5" customHeight="1">
      <c r="B6" s="10"/>
      <c r="D6" s="17" t="s">
        <v>16</v>
      </c>
      <c r="K6" s="261" t="s">
        <v>17</v>
      </c>
      <c r="L6" s="257"/>
      <c r="M6" s="257"/>
      <c r="N6" s="257"/>
      <c r="O6" s="257"/>
      <c r="P6" s="257"/>
      <c r="Q6" s="257"/>
      <c r="R6" s="257"/>
      <c r="S6" s="257"/>
      <c r="T6" s="257"/>
      <c r="U6" s="257"/>
      <c r="V6" s="257"/>
      <c r="W6" s="257"/>
      <c r="X6" s="257"/>
      <c r="Y6" s="257"/>
      <c r="Z6" s="257"/>
      <c r="AA6" s="257"/>
      <c r="AB6" s="257"/>
      <c r="AC6" s="257"/>
      <c r="AD6" s="257"/>
      <c r="AE6" s="257"/>
      <c r="AF6" s="257"/>
      <c r="AG6" s="257"/>
      <c r="AH6" s="257"/>
      <c r="AI6" s="257"/>
      <c r="AJ6" s="257"/>
      <c r="AK6" s="257"/>
      <c r="AL6" s="257"/>
      <c r="AM6" s="257"/>
      <c r="AN6" s="257"/>
      <c r="AO6" s="257"/>
      <c r="AQ6" s="12"/>
      <c r="BE6" s="257"/>
      <c r="BS6" s="6" t="s">
        <v>6</v>
      </c>
    </row>
    <row r="7" spans="2:71" s="2" customFormat="1" ht="15" customHeight="1">
      <c r="B7" s="10"/>
      <c r="D7" s="18" t="s">
        <v>18</v>
      </c>
      <c r="K7" s="16"/>
      <c r="AK7" s="18" t="s">
        <v>19</v>
      </c>
      <c r="AN7" s="16"/>
      <c r="AQ7" s="12"/>
      <c r="BE7" s="257"/>
      <c r="BS7" s="6" t="s">
        <v>6</v>
      </c>
    </row>
    <row r="8" spans="2:71" s="2" customFormat="1" ht="15" customHeight="1">
      <c r="B8" s="10"/>
      <c r="D8" s="18" t="s">
        <v>20</v>
      </c>
      <c r="K8" s="16" t="s">
        <v>21</v>
      </c>
      <c r="AK8" s="18" t="s">
        <v>22</v>
      </c>
      <c r="AN8" s="19" t="s">
        <v>23</v>
      </c>
      <c r="AQ8" s="12"/>
      <c r="BE8" s="257"/>
      <c r="BS8" s="6" t="s">
        <v>6</v>
      </c>
    </row>
    <row r="9" spans="2:71" s="2" customFormat="1" ht="15" customHeight="1">
      <c r="B9" s="10"/>
      <c r="AQ9" s="12"/>
      <c r="BE9" s="257"/>
      <c r="BS9" s="6" t="s">
        <v>6</v>
      </c>
    </row>
    <row r="10" spans="2:71" s="2" customFormat="1" ht="15" customHeight="1">
      <c r="B10" s="10"/>
      <c r="D10" s="18" t="s">
        <v>24</v>
      </c>
      <c r="AK10" s="18" t="s">
        <v>25</v>
      </c>
      <c r="AN10" s="16"/>
      <c r="AQ10" s="12"/>
      <c r="BE10" s="257"/>
      <c r="BS10" s="6" t="s">
        <v>6</v>
      </c>
    </row>
    <row r="11" spans="2:71" s="2" customFormat="1" ht="18.75" customHeight="1">
      <c r="B11" s="10"/>
      <c r="E11" s="16" t="s">
        <v>21</v>
      </c>
      <c r="AK11" s="18" t="s">
        <v>26</v>
      </c>
      <c r="AN11" s="16"/>
      <c r="AQ11" s="12"/>
      <c r="BE11" s="257"/>
      <c r="BS11" s="6" t="s">
        <v>6</v>
      </c>
    </row>
    <row r="12" spans="2:71" s="2" customFormat="1" ht="7.5" customHeight="1">
      <c r="B12" s="10"/>
      <c r="AQ12" s="12"/>
      <c r="BE12" s="257"/>
      <c r="BS12" s="6" t="s">
        <v>6</v>
      </c>
    </row>
    <row r="13" spans="2:71" s="2" customFormat="1" ht="15" customHeight="1">
      <c r="B13" s="10"/>
      <c r="D13" s="18" t="s">
        <v>27</v>
      </c>
      <c r="AK13" s="18" t="s">
        <v>25</v>
      </c>
      <c r="AN13" s="20" t="s">
        <v>28</v>
      </c>
      <c r="AQ13" s="12"/>
      <c r="BE13" s="257"/>
      <c r="BS13" s="6" t="s">
        <v>6</v>
      </c>
    </row>
    <row r="14" spans="2:71" s="2" customFormat="1" ht="13.5" customHeight="1">
      <c r="B14" s="10"/>
      <c r="E14" s="262" t="s">
        <v>28</v>
      </c>
      <c r="F14" s="257"/>
      <c r="G14" s="257"/>
      <c r="H14" s="257"/>
      <c r="I14" s="257"/>
      <c r="J14" s="257"/>
      <c r="K14" s="257"/>
      <c r="L14" s="257"/>
      <c r="M14" s="257"/>
      <c r="N14" s="257"/>
      <c r="O14" s="257"/>
      <c r="P14" s="257"/>
      <c r="Q14" s="257"/>
      <c r="R14" s="257"/>
      <c r="S14" s="257"/>
      <c r="T14" s="257"/>
      <c r="U14" s="257"/>
      <c r="V14" s="257"/>
      <c r="W14" s="257"/>
      <c r="X14" s="257"/>
      <c r="Y14" s="257"/>
      <c r="Z14" s="257"/>
      <c r="AA14" s="257"/>
      <c r="AB14" s="257"/>
      <c r="AC14" s="257"/>
      <c r="AD14" s="257"/>
      <c r="AE14" s="257"/>
      <c r="AF14" s="257"/>
      <c r="AG14" s="257"/>
      <c r="AH14" s="257"/>
      <c r="AI14" s="257"/>
      <c r="AJ14" s="257"/>
      <c r="AK14" s="18" t="s">
        <v>26</v>
      </c>
      <c r="AN14" s="20" t="s">
        <v>28</v>
      </c>
      <c r="AQ14" s="12"/>
      <c r="BE14" s="257"/>
      <c r="BS14" s="6" t="s">
        <v>6</v>
      </c>
    </row>
    <row r="15" spans="2:71" s="2" customFormat="1" ht="7.5" customHeight="1">
      <c r="B15" s="10"/>
      <c r="AQ15" s="12"/>
      <c r="BE15" s="257"/>
      <c r="BS15" s="6" t="s">
        <v>3</v>
      </c>
    </row>
    <row r="16" spans="2:71" s="2" customFormat="1" ht="15" customHeight="1">
      <c r="B16" s="10"/>
      <c r="D16" s="18" t="s">
        <v>29</v>
      </c>
      <c r="AK16" s="18" t="s">
        <v>25</v>
      </c>
      <c r="AN16" s="16"/>
      <c r="AQ16" s="12"/>
      <c r="BE16" s="257"/>
      <c r="BS16" s="6" t="s">
        <v>3</v>
      </c>
    </row>
    <row r="17" spans="2:71" s="2" customFormat="1" ht="18.75" customHeight="1">
      <c r="B17" s="10"/>
      <c r="E17" s="16" t="s">
        <v>30</v>
      </c>
      <c r="AK17" s="18" t="s">
        <v>26</v>
      </c>
      <c r="AN17" s="16"/>
      <c r="AQ17" s="12"/>
      <c r="BE17" s="257"/>
      <c r="BS17" s="6" t="s">
        <v>31</v>
      </c>
    </row>
    <row r="18" spans="2:71" s="2" customFormat="1" ht="7.5" customHeight="1">
      <c r="B18" s="10"/>
      <c r="AQ18" s="12"/>
      <c r="BE18" s="257"/>
      <c r="BS18" s="6" t="s">
        <v>6</v>
      </c>
    </row>
    <row r="19" spans="2:71" s="2" customFormat="1" ht="15" customHeight="1">
      <c r="B19" s="10"/>
      <c r="D19" s="18" t="s">
        <v>32</v>
      </c>
      <c r="AQ19" s="12"/>
      <c r="BE19" s="257"/>
      <c r="BS19" s="6" t="s">
        <v>6</v>
      </c>
    </row>
    <row r="20" spans="2:71" s="2" customFormat="1" ht="13.5" customHeight="1">
      <c r="B20" s="10"/>
      <c r="E20" s="263"/>
      <c r="F20" s="257"/>
      <c r="G20" s="257"/>
      <c r="H20" s="257"/>
      <c r="I20" s="257"/>
      <c r="J20" s="257"/>
      <c r="K20" s="257"/>
      <c r="L20" s="257"/>
      <c r="M20" s="257"/>
      <c r="N20" s="257"/>
      <c r="O20" s="257"/>
      <c r="P20" s="257"/>
      <c r="Q20" s="257"/>
      <c r="R20" s="257"/>
      <c r="S20" s="257"/>
      <c r="T20" s="257"/>
      <c r="U20" s="257"/>
      <c r="V20" s="257"/>
      <c r="W20" s="257"/>
      <c r="X20" s="257"/>
      <c r="Y20" s="257"/>
      <c r="Z20" s="257"/>
      <c r="AA20" s="257"/>
      <c r="AB20" s="257"/>
      <c r="AC20" s="257"/>
      <c r="AD20" s="257"/>
      <c r="AE20" s="257"/>
      <c r="AF20" s="257"/>
      <c r="AG20" s="257"/>
      <c r="AH20" s="257"/>
      <c r="AI20" s="257"/>
      <c r="AJ20" s="257"/>
      <c r="AK20" s="257"/>
      <c r="AL20" s="257"/>
      <c r="AM20" s="257"/>
      <c r="AN20" s="257"/>
      <c r="AQ20" s="12"/>
      <c r="BE20" s="257"/>
      <c r="BS20" s="6" t="s">
        <v>31</v>
      </c>
    </row>
    <row r="21" spans="2:57" s="2" customFormat="1" ht="7.5" customHeight="1">
      <c r="B21" s="10"/>
      <c r="AQ21" s="12"/>
      <c r="BE21" s="257"/>
    </row>
    <row r="22" spans="2:57" s="2" customFormat="1" ht="7.5" customHeight="1">
      <c r="B22" s="10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Q22" s="12"/>
      <c r="BE22" s="257"/>
    </row>
    <row r="23" spans="2:57" s="6" customFormat="1" ht="26.25" customHeight="1">
      <c r="B23" s="22"/>
      <c r="D23" s="23" t="s">
        <v>33</v>
      </c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64">
        <f>ROUND($AG$51,2)</f>
        <v>0</v>
      </c>
      <c r="AL23" s="265"/>
      <c r="AM23" s="265"/>
      <c r="AN23" s="265"/>
      <c r="AO23" s="265"/>
      <c r="AQ23" s="25"/>
      <c r="BE23" s="258"/>
    </row>
    <row r="24" spans="2:57" s="6" customFormat="1" ht="7.5" customHeight="1">
      <c r="B24" s="22"/>
      <c r="AQ24" s="25"/>
      <c r="BE24" s="258"/>
    </row>
    <row r="25" spans="2:57" s="6" customFormat="1" ht="12" customHeight="1">
      <c r="B25" s="22"/>
      <c r="L25" s="266" t="s">
        <v>34</v>
      </c>
      <c r="M25" s="258"/>
      <c r="N25" s="258"/>
      <c r="O25" s="258"/>
      <c r="W25" s="266" t="s">
        <v>35</v>
      </c>
      <c r="X25" s="258"/>
      <c r="Y25" s="258"/>
      <c r="Z25" s="258"/>
      <c r="AA25" s="258"/>
      <c r="AB25" s="258"/>
      <c r="AC25" s="258"/>
      <c r="AD25" s="258"/>
      <c r="AE25" s="258"/>
      <c r="AK25" s="266" t="s">
        <v>36</v>
      </c>
      <c r="AL25" s="258"/>
      <c r="AM25" s="258"/>
      <c r="AN25" s="258"/>
      <c r="AO25" s="258"/>
      <c r="AQ25" s="25"/>
      <c r="BE25" s="258"/>
    </row>
    <row r="26" spans="2:57" s="6" customFormat="1" ht="15" customHeight="1">
      <c r="B26" s="27"/>
      <c r="D26" s="28" t="s">
        <v>37</v>
      </c>
      <c r="F26" s="28" t="s">
        <v>38</v>
      </c>
      <c r="L26" s="267">
        <v>0.21</v>
      </c>
      <c r="M26" s="259"/>
      <c r="N26" s="259"/>
      <c r="O26" s="259"/>
      <c r="W26" s="268">
        <f>ROUND($AZ$51,2)</f>
        <v>0</v>
      </c>
      <c r="X26" s="259"/>
      <c r="Y26" s="259"/>
      <c r="Z26" s="259"/>
      <c r="AA26" s="259"/>
      <c r="AB26" s="259"/>
      <c r="AC26" s="259"/>
      <c r="AD26" s="259"/>
      <c r="AE26" s="259"/>
      <c r="AK26" s="268">
        <f>ROUND($AV$51,2)</f>
        <v>0</v>
      </c>
      <c r="AL26" s="259"/>
      <c r="AM26" s="259"/>
      <c r="AN26" s="259"/>
      <c r="AO26" s="259"/>
      <c r="AQ26" s="29"/>
      <c r="BE26" s="259"/>
    </row>
    <row r="27" spans="2:57" s="6" customFormat="1" ht="15" customHeight="1">
      <c r="B27" s="27"/>
      <c r="F27" s="28" t="s">
        <v>39</v>
      </c>
      <c r="L27" s="267">
        <v>0.15</v>
      </c>
      <c r="M27" s="259"/>
      <c r="N27" s="259"/>
      <c r="O27" s="259"/>
      <c r="W27" s="268">
        <f>ROUND($BA$51,2)</f>
        <v>0</v>
      </c>
      <c r="X27" s="259"/>
      <c r="Y27" s="259"/>
      <c r="Z27" s="259"/>
      <c r="AA27" s="259"/>
      <c r="AB27" s="259"/>
      <c r="AC27" s="259"/>
      <c r="AD27" s="259"/>
      <c r="AE27" s="259"/>
      <c r="AK27" s="268">
        <f>ROUND($AW$51,2)</f>
        <v>0</v>
      </c>
      <c r="AL27" s="259"/>
      <c r="AM27" s="259"/>
      <c r="AN27" s="259"/>
      <c r="AO27" s="259"/>
      <c r="AQ27" s="29"/>
      <c r="BE27" s="259"/>
    </row>
    <row r="28" spans="2:57" s="6" customFormat="1" ht="15" customHeight="1" hidden="1">
      <c r="B28" s="27"/>
      <c r="F28" s="28" t="s">
        <v>40</v>
      </c>
      <c r="L28" s="267">
        <v>0.21</v>
      </c>
      <c r="M28" s="259"/>
      <c r="N28" s="259"/>
      <c r="O28" s="259"/>
      <c r="W28" s="268">
        <f>ROUND($BB$51,2)</f>
        <v>0</v>
      </c>
      <c r="X28" s="259"/>
      <c r="Y28" s="259"/>
      <c r="Z28" s="259"/>
      <c r="AA28" s="259"/>
      <c r="AB28" s="259"/>
      <c r="AC28" s="259"/>
      <c r="AD28" s="259"/>
      <c r="AE28" s="259"/>
      <c r="AK28" s="268">
        <v>0</v>
      </c>
      <c r="AL28" s="259"/>
      <c r="AM28" s="259"/>
      <c r="AN28" s="259"/>
      <c r="AO28" s="259"/>
      <c r="AQ28" s="29"/>
      <c r="BE28" s="259"/>
    </row>
    <row r="29" spans="2:57" s="6" customFormat="1" ht="15" customHeight="1" hidden="1">
      <c r="B29" s="27"/>
      <c r="F29" s="28" t="s">
        <v>41</v>
      </c>
      <c r="L29" s="267">
        <v>0.15</v>
      </c>
      <c r="M29" s="259"/>
      <c r="N29" s="259"/>
      <c r="O29" s="259"/>
      <c r="W29" s="268">
        <f>ROUND($BC$51,2)</f>
        <v>0</v>
      </c>
      <c r="X29" s="259"/>
      <c r="Y29" s="259"/>
      <c r="Z29" s="259"/>
      <c r="AA29" s="259"/>
      <c r="AB29" s="259"/>
      <c r="AC29" s="259"/>
      <c r="AD29" s="259"/>
      <c r="AE29" s="259"/>
      <c r="AK29" s="268">
        <v>0</v>
      </c>
      <c r="AL29" s="259"/>
      <c r="AM29" s="259"/>
      <c r="AN29" s="259"/>
      <c r="AO29" s="259"/>
      <c r="AQ29" s="29"/>
      <c r="BE29" s="259"/>
    </row>
    <row r="30" spans="2:57" s="6" customFormat="1" ht="15" customHeight="1" hidden="1">
      <c r="B30" s="27"/>
      <c r="F30" s="28" t="s">
        <v>42</v>
      </c>
      <c r="L30" s="267">
        <v>0</v>
      </c>
      <c r="M30" s="259"/>
      <c r="N30" s="259"/>
      <c r="O30" s="259"/>
      <c r="W30" s="268">
        <f>ROUND($BD$51,2)</f>
        <v>0</v>
      </c>
      <c r="X30" s="259"/>
      <c r="Y30" s="259"/>
      <c r="Z30" s="259"/>
      <c r="AA30" s="259"/>
      <c r="AB30" s="259"/>
      <c r="AC30" s="259"/>
      <c r="AD30" s="259"/>
      <c r="AE30" s="259"/>
      <c r="AK30" s="268">
        <v>0</v>
      </c>
      <c r="AL30" s="259"/>
      <c r="AM30" s="259"/>
      <c r="AN30" s="259"/>
      <c r="AO30" s="259"/>
      <c r="AQ30" s="29"/>
      <c r="BE30" s="259"/>
    </row>
    <row r="31" spans="2:57" s="6" customFormat="1" ht="7.5" customHeight="1">
      <c r="B31" s="22"/>
      <c r="AQ31" s="25"/>
      <c r="BE31" s="258"/>
    </row>
    <row r="32" spans="2:57" s="6" customFormat="1" ht="26.25" customHeight="1">
      <c r="B32" s="22"/>
      <c r="C32" s="30"/>
      <c r="D32" s="31" t="s">
        <v>43</v>
      </c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3" t="s">
        <v>44</v>
      </c>
      <c r="U32" s="32"/>
      <c r="V32" s="32"/>
      <c r="W32" s="32"/>
      <c r="X32" s="278" t="s">
        <v>45</v>
      </c>
      <c r="Y32" s="273"/>
      <c r="Z32" s="273"/>
      <c r="AA32" s="273"/>
      <c r="AB32" s="273"/>
      <c r="AC32" s="32"/>
      <c r="AD32" s="32"/>
      <c r="AE32" s="32"/>
      <c r="AF32" s="32"/>
      <c r="AG32" s="32"/>
      <c r="AH32" s="32"/>
      <c r="AI32" s="32"/>
      <c r="AJ32" s="32"/>
      <c r="AK32" s="279">
        <f>SUM($AK$23:$AK$30)</f>
        <v>0</v>
      </c>
      <c r="AL32" s="273"/>
      <c r="AM32" s="273"/>
      <c r="AN32" s="273"/>
      <c r="AO32" s="280"/>
      <c r="AP32" s="30"/>
      <c r="AQ32" s="35"/>
      <c r="BE32" s="258"/>
    </row>
    <row r="33" spans="2:43" s="6" customFormat="1" ht="7.5" customHeight="1">
      <c r="B33" s="22"/>
      <c r="AQ33" s="25"/>
    </row>
    <row r="34" spans="2:43" s="6" customFormat="1" ht="7.5" customHeight="1">
      <c r="B34" s="36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8"/>
    </row>
    <row r="38" spans="2:44" s="6" customFormat="1" ht="7.5" customHeight="1">
      <c r="B38" s="39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22"/>
    </row>
    <row r="39" spans="2:44" s="6" customFormat="1" ht="37.5" customHeight="1">
      <c r="B39" s="22"/>
      <c r="C39" s="11" t="s">
        <v>46</v>
      </c>
      <c r="AR39" s="22"/>
    </row>
    <row r="40" spans="2:44" s="6" customFormat="1" ht="7.5" customHeight="1">
      <c r="B40" s="22"/>
      <c r="AR40" s="22"/>
    </row>
    <row r="41" spans="2:44" s="16" customFormat="1" ht="15" customHeight="1">
      <c r="B41" s="41"/>
      <c r="C41" s="18" t="s">
        <v>13</v>
      </c>
      <c r="L41" s="16" t="str">
        <f>$K$5</f>
        <v>001316</v>
      </c>
      <c r="AR41" s="41"/>
    </row>
    <row r="42" spans="2:44" s="42" customFormat="1" ht="37.5" customHeight="1">
      <c r="B42" s="43"/>
      <c r="C42" s="42" t="s">
        <v>16</v>
      </c>
      <c r="L42" s="281" t="str">
        <f>$K$6</f>
        <v>Odvodnění areálu stadionu FK Poříčí u Trutnova</v>
      </c>
      <c r="M42" s="258"/>
      <c r="N42" s="258"/>
      <c r="O42" s="258"/>
      <c r="P42" s="258"/>
      <c r="Q42" s="258"/>
      <c r="R42" s="258"/>
      <c r="S42" s="258"/>
      <c r="T42" s="258"/>
      <c r="U42" s="258"/>
      <c r="V42" s="258"/>
      <c r="W42" s="258"/>
      <c r="X42" s="258"/>
      <c r="Y42" s="258"/>
      <c r="Z42" s="258"/>
      <c r="AA42" s="258"/>
      <c r="AB42" s="258"/>
      <c r="AC42" s="258"/>
      <c r="AD42" s="258"/>
      <c r="AE42" s="258"/>
      <c r="AF42" s="258"/>
      <c r="AG42" s="258"/>
      <c r="AH42" s="258"/>
      <c r="AI42" s="258"/>
      <c r="AJ42" s="258"/>
      <c r="AK42" s="258"/>
      <c r="AL42" s="258"/>
      <c r="AM42" s="258"/>
      <c r="AN42" s="258"/>
      <c r="AO42" s="258"/>
      <c r="AR42" s="43"/>
    </row>
    <row r="43" spans="2:44" s="6" customFormat="1" ht="7.5" customHeight="1">
      <c r="B43" s="22"/>
      <c r="AR43" s="22"/>
    </row>
    <row r="44" spans="2:44" s="6" customFormat="1" ht="13.5" customHeight="1">
      <c r="B44" s="22"/>
      <c r="C44" s="18" t="s">
        <v>20</v>
      </c>
      <c r="L44" s="44" t="str">
        <f>IF($K$8="","",$K$8)</f>
        <v> </v>
      </c>
      <c r="AI44" s="18" t="s">
        <v>22</v>
      </c>
      <c r="AM44" s="282" t="str">
        <f>IF($AN$8="","",$AN$8)</f>
        <v>15.04.2015</v>
      </c>
      <c r="AN44" s="258"/>
      <c r="AR44" s="22"/>
    </row>
    <row r="45" spans="2:44" s="6" customFormat="1" ht="7.5" customHeight="1">
      <c r="B45" s="22"/>
      <c r="AR45" s="22"/>
    </row>
    <row r="46" spans="2:56" s="6" customFormat="1" ht="17.25" customHeight="1">
      <c r="B46" s="22"/>
      <c r="C46" s="18" t="s">
        <v>24</v>
      </c>
      <c r="L46" s="16" t="str">
        <f>IF($E$11="","",$E$11)</f>
        <v> </v>
      </c>
      <c r="AI46" s="18" t="s">
        <v>29</v>
      </c>
      <c r="AM46" s="260" t="str">
        <f>IF($E$17="","",$E$17)</f>
        <v>Ing. Pavel Romášek</v>
      </c>
      <c r="AN46" s="258"/>
      <c r="AO46" s="258"/>
      <c r="AP46" s="258"/>
      <c r="AR46" s="22"/>
      <c r="AS46" s="269" t="s">
        <v>47</v>
      </c>
      <c r="AT46" s="270"/>
      <c r="AU46" s="46"/>
      <c r="AV46" s="46"/>
      <c r="AW46" s="46"/>
      <c r="AX46" s="46"/>
      <c r="AY46" s="46"/>
      <c r="AZ46" s="46"/>
      <c r="BA46" s="46"/>
      <c r="BB46" s="46"/>
      <c r="BC46" s="46"/>
      <c r="BD46" s="47"/>
    </row>
    <row r="47" spans="2:56" s="6" customFormat="1" ht="13.5" customHeight="1">
      <c r="B47" s="22"/>
      <c r="C47" s="18" t="s">
        <v>27</v>
      </c>
      <c r="L47" s="16">
        <f>IF($E$14="Vyplň údaj","",$E$14)</f>
      </c>
      <c r="AR47" s="22"/>
      <c r="AS47" s="271"/>
      <c r="AT47" s="258"/>
      <c r="BD47" s="48"/>
    </row>
    <row r="48" spans="2:56" s="6" customFormat="1" ht="11.25" customHeight="1">
      <c r="B48" s="22"/>
      <c r="AR48" s="22"/>
      <c r="AS48" s="271"/>
      <c r="AT48" s="258"/>
      <c r="BD48" s="48"/>
    </row>
    <row r="49" spans="2:56" s="6" customFormat="1" ht="30" customHeight="1">
      <c r="B49" s="22"/>
      <c r="C49" s="286" t="s">
        <v>48</v>
      </c>
      <c r="D49" s="273"/>
      <c r="E49" s="273"/>
      <c r="F49" s="273"/>
      <c r="G49" s="273"/>
      <c r="H49" s="32"/>
      <c r="I49" s="272" t="s">
        <v>49</v>
      </c>
      <c r="J49" s="273"/>
      <c r="K49" s="273"/>
      <c r="L49" s="273"/>
      <c r="M49" s="273"/>
      <c r="N49" s="273"/>
      <c r="O49" s="273"/>
      <c r="P49" s="273"/>
      <c r="Q49" s="273"/>
      <c r="R49" s="273"/>
      <c r="S49" s="273"/>
      <c r="T49" s="273"/>
      <c r="U49" s="273"/>
      <c r="V49" s="273"/>
      <c r="W49" s="273"/>
      <c r="X49" s="273"/>
      <c r="Y49" s="273"/>
      <c r="Z49" s="273"/>
      <c r="AA49" s="273"/>
      <c r="AB49" s="273"/>
      <c r="AC49" s="273"/>
      <c r="AD49" s="273"/>
      <c r="AE49" s="273"/>
      <c r="AF49" s="273"/>
      <c r="AG49" s="287" t="s">
        <v>50</v>
      </c>
      <c r="AH49" s="273"/>
      <c r="AI49" s="273"/>
      <c r="AJ49" s="273"/>
      <c r="AK49" s="273"/>
      <c r="AL49" s="273"/>
      <c r="AM49" s="273"/>
      <c r="AN49" s="272" t="s">
        <v>51</v>
      </c>
      <c r="AO49" s="273"/>
      <c r="AP49" s="273"/>
      <c r="AQ49" s="49" t="s">
        <v>52</v>
      </c>
      <c r="AR49" s="22"/>
      <c r="AS49" s="50" t="s">
        <v>53</v>
      </c>
      <c r="AT49" s="51" t="s">
        <v>54</v>
      </c>
      <c r="AU49" s="51" t="s">
        <v>55</v>
      </c>
      <c r="AV49" s="51" t="s">
        <v>56</v>
      </c>
      <c r="AW49" s="51" t="s">
        <v>57</v>
      </c>
      <c r="AX49" s="51" t="s">
        <v>58</v>
      </c>
      <c r="AY49" s="51" t="s">
        <v>59</v>
      </c>
      <c r="AZ49" s="51" t="s">
        <v>60</v>
      </c>
      <c r="BA49" s="51" t="s">
        <v>61</v>
      </c>
      <c r="BB49" s="51" t="s">
        <v>62</v>
      </c>
      <c r="BC49" s="51" t="s">
        <v>63</v>
      </c>
      <c r="BD49" s="52" t="s">
        <v>64</v>
      </c>
    </row>
    <row r="50" spans="2:56" s="6" customFormat="1" ht="11.25" customHeight="1">
      <c r="B50" s="22"/>
      <c r="AR50" s="22"/>
      <c r="AS50" s="53"/>
      <c r="AT50" s="46"/>
      <c r="AU50" s="46"/>
      <c r="AV50" s="46"/>
      <c r="AW50" s="46"/>
      <c r="AX50" s="46"/>
      <c r="AY50" s="46"/>
      <c r="AZ50" s="46"/>
      <c r="BA50" s="46"/>
      <c r="BB50" s="46"/>
      <c r="BC50" s="46"/>
      <c r="BD50" s="47"/>
    </row>
    <row r="51" spans="2:76" s="42" customFormat="1" ht="33" customHeight="1">
      <c r="B51" s="43"/>
      <c r="C51" s="54" t="s">
        <v>65</v>
      </c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284">
        <f>ROUND(SUM($AG$52:$AG$53),2)</f>
        <v>0</v>
      </c>
      <c r="AH51" s="285"/>
      <c r="AI51" s="285"/>
      <c r="AJ51" s="285"/>
      <c r="AK51" s="285"/>
      <c r="AL51" s="285"/>
      <c r="AM51" s="285"/>
      <c r="AN51" s="284">
        <f>SUM($AG$51,$AT$51)</f>
        <v>0</v>
      </c>
      <c r="AO51" s="285"/>
      <c r="AP51" s="285"/>
      <c r="AQ51" s="56"/>
      <c r="AR51" s="43"/>
      <c r="AS51" s="57">
        <f>ROUND(SUM($AS$52:$AS$53),2)</f>
        <v>0</v>
      </c>
      <c r="AT51" s="58">
        <f>ROUND(SUM($AV$51:$AW$51),2)</f>
        <v>0</v>
      </c>
      <c r="AU51" s="59">
        <f>ROUND(SUM($AU$52:$AU$53),5)</f>
        <v>0</v>
      </c>
      <c r="AV51" s="58">
        <f>ROUND($AZ$51*$L$26,2)</f>
        <v>0</v>
      </c>
      <c r="AW51" s="58">
        <f>ROUND($BA$51*$L$27,2)</f>
        <v>0</v>
      </c>
      <c r="AX51" s="58">
        <f>ROUND($BB$51*$L$26,2)</f>
        <v>0</v>
      </c>
      <c r="AY51" s="58">
        <f>ROUND($BC$51*$L$27,2)</f>
        <v>0</v>
      </c>
      <c r="AZ51" s="58">
        <f>ROUND(SUM($AZ$52:$AZ$53),2)</f>
        <v>0</v>
      </c>
      <c r="BA51" s="58">
        <f>ROUND(SUM($BA$52:$BA$53),2)</f>
        <v>0</v>
      </c>
      <c r="BB51" s="58">
        <f>ROUND(SUM($BB$52:$BB$53),2)</f>
        <v>0</v>
      </c>
      <c r="BC51" s="58">
        <f>ROUND(SUM($BC$52:$BC$53),2)</f>
        <v>0</v>
      </c>
      <c r="BD51" s="60">
        <f>ROUND(SUM($BD$52:$BD$53),2)</f>
        <v>0</v>
      </c>
      <c r="BS51" s="42" t="s">
        <v>66</v>
      </c>
      <c r="BT51" s="42" t="s">
        <v>67</v>
      </c>
      <c r="BU51" s="61" t="s">
        <v>68</v>
      </c>
      <c r="BV51" s="42" t="s">
        <v>69</v>
      </c>
      <c r="BW51" s="42" t="s">
        <v>4</v>
      </c>
      <c r="BX51" s="42" t="s">
        <v>70</v>
      </c>
    </row>
    <row r="52" spans="1:91" s="62" customFormat="1" ht="27.75" customHeight="1">
      <c r="A52" s="173" t="s">
        <v>331</v>
      </c>
      <c r="B52" s="63"/>
      <c r="C52" s="64"/>
      <c r="D52" s="276" t="s">
        <v>71</v>
      </c>
      <c r="E52" s="277"/>
      <c r="F52" s="277"/>
      <c r="G52" s="277"/>
      <c r="H52" s="277"/>
      <c r="I52" s="64"/>
      <c r="J52" s="276" t="s">
        <v>17</v>
      </c>
      <c r="K52" s="277"/>
      <c r="L52" s="277"/>
      <c r="M52" s="277"/>
      <c r="N52" s="277"/>
      <c r="O52" s="277"/>
      <c r="P52" s="277"/>
      <c r="Q52" s="277"/>
      <c r="R52" s="277"/>
      <c r="S52" s="277"/>
      <c r="T52" s="277"/>
      <c r="U52" s="277"/>
      <c r="V52" s="277"/>
      <c r="W52" s="277"/>
      <c r="X52" s="277"/>
      <c r="Y52" s="277"/>
      <c r="Z52" s="277"/>
      <c r="AA52" s="277"/>
      <c r="AB52" s="277"/>
      <c r="AC52" s="277"/>
      <c r="AD52" s="277"/>
      <c r="AE52" s="277"/>
      <c r="AF52" s="277"/>
      <c r="AG52" s="274">
        <f>'001 - Odvodnění areálu st...'!$J$27</f>
        <v>0</v>
      </c>
      <c r="AH52" s="275"/>
      <c r="AI52" s="275"/>
      <c r="AJ52" s="275"/>
      <c r="AK52" s="275"/>
      <c r="AL52" s="275"/>
      <c r="AM52" s="275"/>
      <c r="AN52" s="274">
        <f>SUM($AG$52,$AT$52)</f>
        <v>0</v>
      </c>
      <c r="AO52" s="275"/>
      <c r="AP52" s="275"/>
      <c r="AQ52" s="65" t="s">
        <v>72</v>
      </c>
      <c r="AR52" s="63"/>
      <c r="AS52" s="66">
        <v>0</v>
      </c>
      <c r="AT52" s="67">
        <f>ROUND(SUM($AV$52:$AW$52),2)</f>
        <v>0</v>
      </c>
      <c r="AU52" s="68">
        <f>'001 - Odvodnění areálu st...'!$P$86</f>
        <v>0</v>
      </c>
      <c r="AV52" s="67">
        <f>'001 - Odvodnění areálu st...'!$J$30</f>
        <v>0</v>
      </c>
      <c r="AW52" s="67">
        <f>'001 - Odvodnění areálu st...'!$J$31</f>
        <v>0</v>
      </c>
      <c r="AX52" s="67">
        <f>'001 - Odvodnění areálu st...'!$J$32</f>
        <v>0</v>
      </c>
      <c r="AY52" s="67">
        <f>'001 - Odvodnění areálu st...'!$J$33</f>
        <v>0</v>
      </c>
      <c r="AZ52" s="67">
        <f>'001 - Odvodnění areálu st...'!$F$30</f>
        <v>0</v>
      </c>
      <c r="BA52" s="67">
        <f>'001 - Odvodnění areálu st...'!$F$31</f>
        <v>0</v>
      </c>
      <c r="BB52" s="67">
        <f>'001 - Odvodnění areálu st...'!$F$32</f>
        <v>0</v>
      </c>
      <c r="BC52" s="67">
        <f>'001 - Odvodnění areálu st...'!$F$33</f>
        <v>0</v>
      </c>
      <c r="BD52" s="69">
        <f>'001 - Odvodnění areálu st...'!$F$34</f>
        <v>0</v>
      </c>
      <c r="BT52" s="62" t="s">
        <v>73</v>
      </c>
      <c r="BV52" s="62" t="s">
        <v>69</v>
      </c>
      <c r="BW52" s="62" t="s">
        <v>74</v>
      </c>
      <c r="BX52" s="62" t="s">
        <v>4</v>
      </c>
      <c r="CM52" s="62" t="s">
        <v>75</v>
      </c>
    </row>
    <row r="53" spans="1:91" s="62" customFormat="1" ht="27.75" customHeight="1">
      <c r="A53" s="173" t="s">
        <v>331</v>
      </c>
      <c r="B53" s="63"/>
      <c r="C53" s="64"/>
      <c r="D53" s="276" t="s">
        <v>76</v>
      </c>
      <c r="E53" s="277"/>
      <c r="F53" s="277"/>
      <c r="G53" s="277"/>
      <c r="H53" s="277"/>
      <c r="I53" s="64"/>
      <c r="J53" s="276" t="s">
        <v>77</v>
      </c>
      <c r="K53" s="277"/>
      <c r="L53" s="277"/>
      <c r="M53" s="277"/>
      <c r="N53" s="277"/>
      <c r="O53" s="277"/>
      <c r="P53" s="277"/>
      <c r="Q53" s="277"/>
      <c r="R53" s="277"/>
      <c r="S53" s="277"/>
      <c r="T53" s="277"/>
      <c r="U53" s="277"/>
      <c r="V53" s="277"/>
      <c r="W53" s="277"/>
      <c r="X53" s="277"/>
      <c r="Y53" s="277"/>
      <c r="Z53" s="277"/>
      <c r="AA53" s="277"/>
      <c r="AB53" s="277"/>
      <c r="AC53" s="277"/>
      <c r="AD53" s="277"/>
      <c r="AE53" s="277"/>
      <c r="AF53" s="277"/>
      <c r="AG53" s="274">
        <f>'002 - Odvodnění areálu st...'!$J$27</f>
        <v>0</v>
      </c>
      <c r="AH53" s="275"/>
      <c r="AI53" s="275"/>
      <c r="AJ53" s="275"/>
      <c r="AK53" s="275"/>
      <c r="AL53" s="275"/>
      <c r="AM53" s="275"/>
      <c r="AN53" s="274">
        <f>SUM($AG$53,$AT$53)</f>
        <v>0</v>
      </c>
      <c r="AO53" s="275"/>
      <c r="AP53" s="275"/>
      <c r="AQ53" s="65" t="s">
        <v>72</v>
      </c>
      <c r="AR53" s="63"/>
      <c r="AS53" s="70">
        <v>0</v>
      </c>
      <c r="AT53" s="71">
        <f>ROUND(SUM($AV$53:$AW$53),2)</f>
        <v>0</v>
      </c>
      <c r="AU53" s="72">
        <f>'002 - Odvodnění areálu st...'!$P$86</f>
        <v>0</v>
      </c>
      <c r="AV53" s="71">
        <f>'002 - Odvodnění areálu st...'!$J$30</f>
        <v>0</v>
      </c>
      <c r="AW53" s="71">
        <f>'002 - Odvodnění areálu st...'!$J$31</f>
        <v>0</v>
      </c>
      <c r="AX53" s="71">
        <f>'002 - Odvodnění areálu st...'!$J$32</f>
        <v>0</v>
      </c>
      <c r="AY53" s="71">
        <f>'002 - Odvodnění areálu st...'!$J$33</f>
        <v>0</v>
      </c>
      <c r="AZ53" s="71">
        <f>'002 - Odvodnění areálu st...'!$F$30</f>
        <v>0</v>
      </c>
      <c r="BA53" s="71">
        <f>'002 - Odvodnění areálu st...'!$F$31</f>
        <v>0</v>
      </c>
      <c r="BB53" s="71">
        <f>'002 - Odvodnění areálu st...'!$F$32</f>
        <v>0</v>
      </c>
      <c r="BC53" s="71">
        <f>'002 - Odvodnění areálu st...'!$F$33</f>
        <v>0</v>
      </c>
      <c r="BD53" s="73">
        <f>'002 - Odvodnění areálu st...'!$F$34</f>
        <v>0</v>
      </c>
      <c r="BT53" s="62" t="s">
        <v>73</v>
      </c>
      <c r="BV53" s="62" t="s">
        <v>69</v>
      </c>
      <c r="BW53" s="62" t="s">
        <v>78</v>
      </c>
      <c r="BX53" s="62" t="s">
        <v>4</v>
      </c>
      <c r="CM53" s="62" t="s">
        <v>75</v>
      </c>
    </row>
    <row r="54" spans="2:44" s="6" customFormat="1" ht="30" customHeight="1">
      <c r="B54" s="22"/>
      <c r="AR54" s="22"/>
    </row>
    <row r="55" spans="2:44" s="6" customFormat="1" ht="7.5" customHeight="1">
      <c r="B55" s="36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  <c r="AO55" s="37"/>
      <c r="AP55" s="37"/>
      <c r="AQ55" s="37"/>
      <c r="AR55" s="22"/>
    </row>
  </sheetData>
  <sheetProtection/>
  <mergeCells count="45">
    <mergeCell ref="AR2:BE2"/>
    <mergeCell ref="AN53:AP53"/>
    <mergeCell ref="AG53:AM53"/>
    <mergeCell ref="D53:H53"/>
    <mergeCell ref="J53:AF53"/>
    <mergeCell ref="AG51:AM51"/>
    <mergeCell ref="AN51:AP51"/>
    <mergeCell ref="C49:G49"/>
    <mergeCell ref="I49:AF49"/>
    <mergeCell ref="AG49:AM49"/>
    <mergeCell ref="AN49:AP49"/>
    <mergeCell ref="AN52:AP52"/>
    <mergeCell ref="AG52:AM52"/>
    <mergeCell ref="D52:H52"/>
    <mergeCell ref="J52:AF52"/>
    <mergeCell ref="X32:AB32"/>
    <mergeCell ref="AK32:AO32"/>
    <mergeCell ref="L42:AO42"/>
    <mergeCell ref="AM44:AN44"/>
    <mergeCell ref="AM46:AP46"/>
    <mergeCell ref="AS46:AT48"/>
    <mergeCell ref="L29:O29"/>
    <mergeCell ref="W29:AE29"/>
    <mergeCell ref="AK29:AO29"/>
    <mergeCell ref="L30:O30"/>
    <mergeCell ref="W30:AE30"/>
    <mergeCell ref="AK30:AO30"/>
    <mergeCell ref="W26:AE26"/>
    <mergeCell ref="AK26:AO26"/>
    <mergeCell ref="L27:O27"/>
    <mergeCell ref="W27:AE27"/>
    <mergeCell ref="AK27:AO27"/>
    <mergeCell ref="L28:O28"/>
    <mergeCell ref="W28:AE28"/>
    <mergeCell ref="AK28:AO28"/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</mergeCells>
  <hyperlinks>
    <hyperlink ref="K1:S1" location="C2" tooltip="Rekapitulace stavby" display="1) Rekapitulace stavby"/>
    <hyperlink ref="W1:AI1" location="C51" tooltip="Rekapitulace objektů stavby a soupisů prací" display="2) Rekapitulace objektů stavby a soupisů prací"/>
    <hyperlink ref="A52" location="'001 - Odvodnění areálu st...'!C2" tooltip="001 - Odvodnění areálu st..." display="/"/>
    <hyperlink ref="A53" location="'002 - Odvodnění areálu st...'!C2" tooltip="002 - Odvodnění areálu st..." display="/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landscape" paperSize="9" scale="95" r:id="rId2"/>
  <headerFooter alignWithMargins="0"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78"/>
  <sheetViews>
    <sheetView showGridLines="0" tabSelected="1" zoomScalePageLayoutView="0" workbookViewId="0" topLeftCell="A1">
      <pane ySplit="1" topLeftCell="A134" activePane="bottomLeft" state="frozen"/>
      <selection pane="topLeft" activeCell="A1" sqref="A1"/>
      <selection pane="bottomLeft" activeCell="G164" sqref="G164"/>
    </sheetView>
  </sheetViews>
  <sheetFormatPr defaultColWidth="11.33203125" defaultRowHeight="12" customHeight="1"/>
  <cols>
    <col min="1" max="1" width="9" style="2" customWidth="1"/>
    <col min="2" max="2" width="1.83203125" style="2" customWidth="1"/>
    <col min="3" max="3" width="4.5" style="2" customWidth="1"/>
    <col min="4" max="4" width="4.66015625" style="2" customWidth="1"/>
    <col min="5" max="5" width="18.5" style="2" customWidth="1"/>
    <col min="6" max="6" width="97.33203125" style="2" customWidth="1"/>
    <col min="7" max="7" width="9.33203125" style="2" customWidth="1"/>
    <col min="8" max="8" width="12" style="2" customWidth="1"/>
    <col min="9" max="9" width="13.5" style="2" customWidth="1"/>
    <col min="10" max="10" width="25.16015625" style="2" customWidth="1"/>
    <col min="11" max="11" width="16.5" style="2" customWidth="1"/>
    <col min="12" max="12" width="11.33203125" style="1" customWidth="1"/>
    <col min="13" max="18" width="11.33203125" style="2" hidden="1" customWidth="1"/>
    <col min="19" max="19" width="8.66015625" style="2" hidden="1" customWidth="1"/>
    <col min="20" max="20" width="31.83203125" style="2" hidden="1" customWidth="1"/>
    <col min="21" max="21" width="17.5" style="2" hidden="1" customWidth="1"/>
    <col min="22" max="22" width="13.33203125" style="2" customWidth="1"/>
    <col min="23" max="23" width="17.5" style="2" customWidth="1"/>
    <col min="24" max="24" width="13.16015625" style="2" customWidth="1"/>
    <col min="25" max="25" width="16.16015625" style="2" customWidth="1"/>
    <col min="26" max="26" width="11.83203125" style="2" customWidth="1"/>
    <col min="27" max="27" width="16.16015625" style="2" customWidth="1"/>
    <col min="28" max="28" width="17.5" style="2" customWidth="1"/>
    <col min="29" max="29" width="11.83203125" style="2" customWidth="1"/>
    <col min="30" max="30" width="16.16015625" style="2" customWidth="1"/>
    <col min="31" max="31" width="17.5" style="2" customWidth="1"/>
    <col min="32" max="43" width="11.33203125" style="1" customWidth="1"/>
    <col min="44" max="65" width="11.33203125" style="2" hidden="1" customWidth="1"/>
    <col min="66" max="16384" width="11.33203125" style="1" customWidth="1"/>
  </cols>
  <sheetData>
    <row r="1" spans="1:256" s="3" customFormat="1" ht="22.5" customHeight="1">
      <c r="A1" s="5"/>
      <c r="B1" s="175"/>
      <c r="C1" s="175"/>
      <c r="D1" s="174" t="s">
        <v>1</v>
      </c>
      <c r="E1" s="175"/>
      <c r="F1" s="176" t="s">
        <v>332</v>
      </c>
      <c r="G1" s="288" t="s">
        <v>333</v>
      </c>
      <c r="H1" s="288"/>
      <c r="I1" s="175"/>
      <c r="J1" s="176" t="s">
        <v>334</v>
      </c>
      <c r="K1" s="174" t="s">
        <v>79</v>
      </c>
      <c r="L1" s="176" t="s">
        <v>335</v>
      </c>
      <c r="M1" s="176"/>
      <c r="N1" s="176"/>
      <c r="O1" s="176"/>
      <c r="P1" s="176"/>
      <c r="Q1" s="176"/>
      <c r="R1" s="176"/>
      <c r="S1" s="176"/>
      <c r="T1" s="176"/>
      <c r="U1" s="172"/>
      <c r="V1" s="172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2"/>
      <c r="L2" s="283" t="s">
        <v>5</v>
      </c>
      <c r="M2" s="257"/>
      <c r="N2" s="257"/>
      <c r="O2" s="257"/>
      <c r="P2" s="257"/>
      <c r="Q2" s="257"/>
      <c r="R2" s="257"/>
      <c r="S2" s="257"/>
      <c r="T2" s="257"/>
      <c r="U2" s="257"/>
      <c r="V2" s="257"/>
      <c r="AT2" s="2" t="s">
        <v>74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9"/>
      <c r="AT3" s="2" t="s">
        <v>75</v>
      </c>
    </row>
    <row r="4" spans="2:46" s="2" customFormat="1" ht="37.5" customHeight="1">
      <c r="B4" s="10"/>
      <c r="D4" s="11" t="s">
        <v>80</v>
      </c>
      <c r="K4" s="12"/>
      <c r="M4" s="13" t="s">
        <v>10</v>
      </c>
      <c r="AT4" s="2" t="s">
        <v>3</v>
      </c>
    </row>
    <row r="5" spans="2:11" s="2" customFormat="1" ht="7.5" customHeight="1">
      <c r="B5" s="10"/>
      <c r="K5" s="12"/>
    </row>
    <row r="6" spans="2:11" s="2" customFormat="1" ht="13.5" customHeight="1">
      <c r="B6" s="10"/>
      <c r="D6" s="18" t="s">
        <v>16</v>
      </c>
      <c r="K6" s="12"/>
    </row>
    <row r="7" spans="2:11" s="2" customFormat="1" ht="13.5" customHeight="1">
      <c r="B7" s="10"/>
      <c r="E7" s="289" t="str">
        <f>'Rekapitulace stavby'!$K$6</f>
        <v>Odvodnění areálu stadionu FK Poříčí u Trutnova</v>
      </c>
      <c r="F7" s="257"/>
      <c r="G7" s="257"/>
      <c r="H7" s="257"/>
      <c r="K7" s="12"/>
    </row>
    <row r="8" spans="2:11" s="6" customFormat="1" ht="13.5" customHeight="1">
      <c r="B8" s="74"/>
      <c r="D8" s="18" t="s">
        <v>81</v>
      </c>
      <c r="K8" s="75"/>
    </row>
    <row r="9" spans="2:11" s="6" customFormat="1" ht="37.5" customHeight="1">
      <c r="B9" s="74"/>
      <c r="E9" s="281" t="s">
        <v>82</v>
      </c>
      <c r="F9" s="258"/>
      <c r="G9" s="258"/>
      <c r="H9" s="258"/>
      <c r="K9" s="75"/>
    </row>
    <row r="10" spans="2:11" s="6" customFormat="1" ht="12" customHeight="1">
      <c r="B10" s="74"/>
      <c r="K10" s="75"/>
    </row>
    <row r="11" spans="2:11" s="6" customFormat="1" ht="15" customHeight="1">
      <c r="B11" s="74"/>
      <c r="D11" s="18" t="s">
        <v>18</v>
      </c>
      <c r="F11" s="16"/>
      <c r="I11" s="18" t="s">
        <v>19</v>
      </c>
      <c r="J11" s="16"/>
      <c r="K11" s="75"/>
    </row>
    <row r="12" spans="2:11" s="6" customFormat="1" ht="15" customHeight="1">
      <c r="B12" s="74"/>
      <c r="D12" s="18" t="s">
        <v>20</v>
      </c>
      <c r="F12" s="16" t="s">
        <v>21</v>
      </c>
      <c r="I12" s="18" t="s">
        <v>22</v>
      </c>
      <c r="J12" s="45" t="str">
        <f>'Rekapitulace stavby'!$AN$8</f>
        <v>15.04.2015</v>
      </c>
      <c r="K12" s="75"/>
    </row>
    <row r="13" spans="2:11" s="6" customFormat="1" ht="11.25" customHeight="1">
      <c r="B13" s="74"/>
      <c r="K13" s="75"/>
    </row>
    <row r="14" spans="2:11" s="6" customFormat="1" ht="15" customHeight="1">
      <c r="B14" s="74"/>
      <c r="D14" s="18" t="s">
        <v>24</v>
      </c>
      <c r="I14" s="18" t="s">
        <v>25</v>
      </c>
      <c r="J14" s="16">
        <f>IF('Rekapitulace stavby'!$AN$10="","",'Rekapitulace stavby'!$AN$10)</f>
      </c>
      <c r="K14" s="75"/>
    </row>
    <row r="15" spans="2:11" s="6" customFormat="1" ht="18" customHeight="1">
      <c r="B15" s="74"/>
      <c r="E15" s="16" t="str">
        <f>IF('Rekapitulace stavby'!$E$11="","",'Rekapitulace stavby'!$E$11)</f>
        <v> </v>
      </c>
      <c r="I15" s="18" t="s">
        <v>26</v>
      </c>
      <c r="J15" s="16">
        <f>IF('Rekapitulace stavby'!$AN$11="","",'Rekapitulace stavby'!$AN$11)</f>
      </c>
      <c r="K15" s="75"/>
    </row>
    <row r="16" spans="2:11" s="6" customFormat="1" ht="7.5" customHeight="1">
      <c r="B16" s="74"/>
      <c r="K16" s="75"/>
    </row>
    <row r="17" spans="2:11" s="6" customFormat="1" ht="15" customHeight="1">
      <c r="B17" s="74"/>
      <c r="D17" s="18" t="s">
        <v>27</v>
      </c>
      <c r="I17" s="18" t="s">
        <v>25</v>
      </c>
      <c r="J17" s="16">
        <f>IF('Rekapitulace stavby'!$AN$13="Vyplň údaj","",IF('Rekapitulace stavby'!$AN$13="","",'Rekapitulace stavby'!$AN$13))</f>
      </c>
      <c r="K17" s="75"/>
    </row>
    <row r="18" spans="2:11" s="6" customFormat="1" ht="18" customHeight="1">
      <c r="B18" s="74"/>
      <c r="E18" s="16">
        <f>IF('Rekapitulace stavby'!$E$14="Vyplň údaj","",IF('Rekapitulace stavby'!$E$14="","",'Rekapitulace stavby'!$E$14))</f>
      </c>
      <c r="I18" s="18" t="s">
        <v>26</v>
      </c>
      <c r="J18" s="16">
        <f>IF('Rekapitulace stavby'!$AN$14="Vyplň údaj","",IF('Rekapitulace stavby'!$AN$14="","",'Rekapitulace stavby'!$AN$14))</f>
      </c>
      <c r="K18" s="75"/>
    </row>
    <row r="19" spans="2:11" s="6" customFormat="1" ht="7.5" customHeight="1">
      <c r="B19" s="74"/>
      <c r="K19" s="75"/>
    </row>
    <row r="20" spans="2:11" s="6" customFormat="1" ht="15" customHeight="1">
      <c r="B20" s="74"/>
      <c r="D20" s="18" t="s">
        <v>29</v>
      </c>
      <c r="I20" s="18" t="s">
        <v>25</v>
      </c>
      <c r="J20" s="16"/>
      <c r="K20" s="75"/>
    </row>
    <row r="21" spans="2:11" s="6" customFormat="1" ht="18" customHeight="1">
      <c r="B21" s="74"/>
      <c r="E21" s="16" t="s">
        <v>30</v>
      </c>
      <c r="I21" s="18" t="s">
        <v>26</v>
      </c>
      <c r="J21" s="16"/>
      <c r="K21" s="75"/>
    </row>
    <row r="22" spans="2:11" s="6" customFormat="1" ht="7.5" customHeight="1">
      <c r="B22" s="74"/>
      <c r="K22" s="75"/>
    </row>
    <row r="23" spans="2:11" s="6" customFormat="1" ht="15" customHeight="1">
      <c r="B23" s="74"/>
      <c r="D23" s="18" t="s">
        <v>32</v>
      </c>
      <c r="K23" s="75"/>
    </row>
    <row r="24" spans="2:11" s="76" customFormat="1" ht="13.5" customHeight="1">
      <c r="B24" s="77"/>
      <c r="E24" s="263"/>
      <c r="F24" s="290"/>
      <c r="G24" s="290"/>
      <c r="H24" s="290"/>
      <c r="K24" s="78"/>
    </row>
    <row r="25" spans="2:11" s="6" customFormat="1" ht="7.5" customHeight="1">
      <c r="B25" s="74"/>
      <c r="K25" s="75"/>
    </row>
    <row r="26" spans="2:11" s="6" customFormat="1" ht="7.5" customHeight="1">
      <c r="B26" s="74"/>
      <c r="D26" s="79"/>
      <c r="E26" s="79"/>
      <c r="F26" s="79"/>
      <c r="G26" s="79"/>
      <c r="H26" s="79"/>
      <c r="I26" s="79"/>
      <c r="J26" s="79"/>
      <c r="K26" s="80"/>
    </row>
    <row r="27" spans="2:11" s="6" customFormat="1" ht="26.25" customHeight="1">
      <c r="B27" s="74"/>
      <c r="D27" s="81" t="s">
        <v>33</v>
      </c>
      <c r="J27" s="55">
        <f>ROUND($J$86,2)</f>
        <v>0</v>
      </c>
      <c r="K27" s="75"/>
    </row>
    <row r="28" spans="2:11" s="6" customFormat="1" ht="7.5" customHeight="1">
      <c r="B28" s="74"/>
      <c r="D28" s="79"/>
      <c r="E28" s="79"/>
      <c r="F28" s="79"/>
      <c r="G28" s="79"/>
      <c r="H28" s="79"/>
      <c r="I28" s="79"/>
      <c r="J28" s="79"/>
      <c r="K28" s="80"/>
    </row>
    <row r="29" spans="2:11" s="6" customFormat="1" ht="15" customHeight="1">
      <c r="B29" s="74"/>
      <c r="F29" s="26" t="s">
        <v>35</v>
      </c>
      <c r="I29" s="26" t="s">
        <v>34</v>
      </c>
      <c r="J29" s="26" t="s">
        <v>36</v>
      </c>
      <c r="K29" s="75"/>
    </row>
    <row r="30" spans="2:11" s="6" customFormat="1" ht="15" customHeight="1">
      <c r="B30" s="74"/>
      <c r="D30" s="28" t="s">
        <v>37</v>
      </c>
      <c r="E30" s="28" t="s">
        <v>38</v>
      </c>
      <c r="F30" s="82">
        <f>ROUND(SUM($BE$86:$BE$177),2)</f>
        <v>0</v>
      </c>
      <c r="I30" s="83">
        <v>0.21</v>
      </c>
      <c r="J30" s="82">
        <f>ROUND(ROUND((SUM($BE$86:$BE$177)),2)*$I$30,2)</f>
        <v>0</v>
      </c>
      <c r="K30" s="75"/>
    </row>
    <row r="31" spans="2:11" s="6" customFormat="1" ht="15" customHeight="1">
      <c r="B31" s="74"/>
      <c r="E31" s="28" t="s">
        <v>39</v>
      </c>
      <c r="F31" s="82">
        <f>ROUND(SUM($BF$86:$BF$177),2)</f>
        <v>0</v>
      </c>
      <c r="I31" s="83">
        <v>0.15</v>
      </c>
      <c r="J31" s="82">
        <f>ROUND(ROUND((SUM($BF$86:$BF$177)),2)*$I$31,2)</f>
        <v>0</v>
      </c>
      <c r="K31" s="75"/>
    </row>
    <row r="32" spans="2:11" s="6" customFormat="1" ht="15" customHeight="1" hidden="1">
      <c r="B32" s="74"/>
      <c r="E32" s="28" t="s">
        <v>40</v>
      </c>
      <c r="F32" s="82">
        <f>ROUND(SUM($BG$86:$BG$177),2)</f>
        <v>0</v>
      </c>
      <c r="I32" s="83">
        <v>0.21</v>
      </c>
      <c r="J32" s="82">
        <v>0</v>
      </c>
      <c r="K32" s="75"/>
    </row>
    <row r="33" spans="2:11" s="6" customFormat="1" ht="15" customHeight="1" hidden="1">
      <c r="B33" s="74"/>
      <c r="E33" s="28" t="s">
        <v>41</v>
      </c>
      <c r="F33" s="82">
        <f>ROUND(SUM($BH$86:$BH$177),2)</f>
        <v>0</v>
      </c>
      <c r="I33" s="83">
        <v>0.15</v>
      </c>
      <c r="J33" s="82">
        <v>0</v>
      </c>
      <c r="K33" s="75"/>
    </row>
    <row r="34" spans="2:11" s="6" customFormat="1" ht="15" customHeight="1" hidden="1">
      <c r="B34" s="74"/>
      <c r="E34" s="28" t="s">
        <v>42</v>
      </c>
      <c r="F34" s="82">
        <f>ROUND(SUM($BI$86:$BI$177),2)</f>
        <v>0</v>
      </c>
      <c r="I34" s="83">
        <v>0</v>
      </c>
      <c r="J34" s="82">
        <v>0</v>
      </c>
      <c r="K34" s="75"/>
    </row>
    <row r="35" spans="2:11" s="6" customFormat="1" ht="7.5" customHeight="1">
      <c r="B35" s="74"/>
      <c r="K35" s="75"/>
    </row>
    <row r="36" spans="2:11" s="6" customFormat="1" ht="26.25" customHeight="1">
      <c r="B36" s="74"/>
      <c r="C36" s="84"/>
      <c r="D36" s="31" t="s">
        <v>43</v>
      </c>
      <c r="E36" s="85"/>
      <c r="F36" s="85"/>
      <c r="G36" s="86" t="s">
        <v>44</v>
      </c>
      <c r="H36" s="33" t="s">
        <v>45</v>
      </c>
      <c r="I36" s="85"/>
      <c r="J36" s="34">
        <f>SUM($J$27:$J$34)</f>
        <v>0</v>
      </c>
      <c r="K36" s="87"/>
    </row>
    <row r="37" spans="2:11" s="6" customFormat="1" ht="15" customHeight="1">
      <c r="B37" s="88"/>
      <c r="C37" s="89"/>
      <c r="D37" s="89"/>
      <c r="E37" s="89"/>
      <c r="F37" s="89"/>
      <c r="G37" s="89"/>
      <c r="H37" s="89"/>
      <c r="I37" s="89"/>
      <c r="J37" s="89"/>
      <c r="K37" s="90"/>
    </row>
    <row r="41" spans="2:11" s="6" customFormat="1" ht="7.5" customHeight="1">
      <c r="B41" s="91"/>
      <c r="C41" s="92"/>
      <c r="D41" s="92"/>
      <c r="E41" s="92"/>
      <c r="F41" s="92"/>
      <c r="G41" s="92"/>
      <c r="H41" s="92"/>
      <c r="I41" s="92"/>
      <c r="J41" s="92"/>
      <c r="K41" s="93"/>
    </row>
    <row r="42" spans="2:11" s="6" customFormat="1" ht="37.5" customHeight="1">
      <c r="B42" s="74"/>
      <c r="C42" s="11" t="s">
        <v>83</v>
      </c>
      <c r="K42" s="75"/>
    </row>
    <row r="43" spans="2:11" s="6" customFormat="1" ht="7.5" customHeight="1">
      <c r="B43" s="74"/>
      <c r="K43" s="75"/>
    </row>
    <row r="44" spans="2:11" s="6" customFormat="1" ht="15" customHeight="1">
      <c r="B44" s="74"/>
      <c r="C44" s="18" t="s">
        <v>16</v>
      </c>
      <c r="K44" s="75"/>
    </row>
    <row r="45" spans="2:11" s="6" customFormat="1" ht="14.25" customHeight="1">
      <c r="B45" s="74"/>
      <c r="E45" s="289" t="str">
        <f>$E$7</f>
        <v>Odvodnění areálu stadionu FK Poříčí u Trutnova</v>
      </c>
      <c r="F45" s="258"/>
      <c r="G45" s="258"/>
      <c r="H45" s="258"/>
      <c r="K45" s="75"/>
    </row>
    <row r="46" spans="2:11" s="6" customFormat="1" ht="15" customHeight="1">
      <c r="B46" s="74"/>
      <c r="C46" s="18" t="s">
        <v>81</v>
      </c>
      <c r="K46" s="75"/>
    </row>
    <row r="47" spans="2:11" s="6" customFormat="1" ht="18" customHeight="1">
      <c r="B47" s="74"/>
      <c r="E47" s="281" t="str">
        <f>$E$9</f>
        <v>001 - Odvodnění areálu stadionu FK Poříčí u Trutnova</v>
      </c>
      <c r="F47" s="258"/>
      <c r="G47" s="258"/>
      <c r="H47" s="258"/>
      <c r="K47" s="75"/>
    </row>
    <row r="48" spans="2:11" s="6" customFormat="1" ht="7.5" customHeight="1">
      <c r="B48" s="74"/>
      <c r="K48" s="75"/>
    </row>
    <row r="49" spans="2:11" s="6" customFormat="1" ht="18" customHeight="1">
      <c r="B49" s="74"/>
      <c r="C49" s="18" t="s">
        <v>20</v>
      </c>
      <c r="F49" s="16" t="str">
        <f>$F$12</f>
        <v> </v>
      </c>
      <c r="I49" s="18" t="s">
        <v>22</v>
      </c>
      <c r="J49" s="45" t="str">
        <f>IF($J$12="","",$J$12)</f>
        <v>15.04.2015</v>
      </c>
      <c r="K49" s="75"/>
    </row>
    <row r="50" spans="2:11" s="6" customFormat="1" ht="7.5" customHeight="1">
      <c r="B50" s="74"/>
      <c r="K50" s="75"/>
    </row>
    <row r="51" spans="2:11" s="6" customFormat="1" ht="13.5" customHeight="1">
      <c r="B51" s="74"/>
      <c r="C51" s="18" t="s">
        <v>24</v>
      </c>
      <c r="F51" s="16" t="str">
        <f>$E$15</f>
        <v> </v>
      </c>
      <c r="I51" s="18" t="s">
        <v>29</v>
      </c>
      <c r="J51" s="16" t="str">
        <f>$E$21</f>
        <v>Ing. Pavel Romášek</v>
      </c>
      <c r="K51" s="75"/>
    </row>
    <row r="52" spans="2:11" s="6" customFormat="1" ht="15" customHeight="1">
      <c r="B52" s="74"/>
      <c r="C52" s="18" t="s">
        <v>27</v>
      </c>
      <c r="F52" s="16">
        <f>IF($E$18="","",$E$18)</f>
      </c>
      <c r="K52" s="75"/>
    </row>
    <row r="53" spans="2:11" s="6" customFormat="1" ht="11.25" customHeight="1">
      <c r="B53" s="74"/>
      <c r="K53" s="75"/>
    </row>
    <row r="54" spans="2:11" s="6" customFormat="1" ht="30" customHeight="1">
      <c r="B54" s="74"/>
      <c r="C54" s="94" t="s">
        <v>84</v>
      </c>
      <c r="D54" s="84"/>
      <c r="E54" s="84"/>
      <c r="F54" s="84"/>
      <c r="G54" s="84"/>
      <c r="H54" s="84"/>
      <c r="I54" s="84"/>
      <c r="J54" s="95" t="s">
        <v>85</v>
      </c>
      <c r="K54" s="96"/>
    </row>
    <row r="55" spans="2:11" s="6" customFormat="1" ht="11.25" customHeight="1">
      <c r="B55" s="74"/>
      <c r="K55" s="75"/>
    </row>
    <row r="56" spans="2:47" s="6" customFormat="1" ht="30" customHeight="1">
      <c r="B56" s="74"/>
      <c r="C56" s="54" t="s">
        <v>86</v>
      </c>
      <c r="J56" s="55">
        <f>$J$86</f>
        <v>0</v>
      </c>
      <c r="K56" s="75"/>
      <c r="AU56" s="6" t="s">
        <v>87</v>
      </c>
    </row>
    <row r="57" spans="2:11" s="61" customFormat="1" ht="25.5" customHeight="1">
      <c r="B57" s="97"/>
      <c r="D57" s="98" t="s">
        <v>88</v>
      </c>
      <c r="E57" s="98"/>
      <c r="F57" s="98"/>
      <c r="G57" s="98"/>
      <c r="H57" s="98"/>
      <c r="I57" s="98"/>
      <c r="J57" s="99">
        <f>$J$87</f>
        <v>0</v>
      </c>
      <c r="K57" s="100"/>
    </row>
    <row r="58" spans="2:11" s="101" customFormat="1" ht="20.25" customHeight="1">
      <c r="B58" s="102"/>
      <c r="D58" s="103" t="s">
        <v>89</v>
      </c>
      <c r="E58" s="103"/>
      <c r="F58" s="103"/>
      <c r="G58" s="103"/>
      <c r="H58" s="103"/>
      <c r="I58" s="103"/>
      <c r="J58" s="104">
        <f>$J$88</f>
        <v>0</v>
      </c>
      <c r="K58" s="105"/>
    </row>
    <row r="59" spans="2:11" s="101" customFormat="1" ht="20.25" customHeight="1">
      <c r="B59" s="102"/>
      <c r="D59" s="103" t="s">
        <v>90</v>
      </c>
      <c r="E59" s="103"/>
      <c r="F59" s="103"/>
      <c r="G59" s="103"/>
      <c r="H59" s="103"/>
      <c r="I59" s="103"/>
      <c r="J59" s="104">
        <f>$J$118</f>
        <v>0</v>
      </c>
      <c r="K59" s="105"/>
    </row>
    <row r="60" spans="2:11" s="101" customFormat="1" ht="20.25" customHeight="1">
      <c r="B60" s="102"/>
      <c r="D60" s="103" t="s">
        <v>91</v>
      </c>
      <c r="E60" s="103"/>
      <c r="F60" s="103"/>
      <c r="G60" s="103"/>
      <c r="H60" s="103"/>
      <c r="I60" s="103"/>
      <c r="J60" s="104">
        <f>$J$121</f>
        <v>0</v>
      </c>
      <c r="K60" s="105"/>
    </row>
    <row r="61" spans="2:11" s="101" customFormat="1" ht="20.25" customHeight="1">
      <c r="B61" s="102"/>
      <c r="D61" s="103" t="s">
        <v>92</v>
      </c>
      <c r="E61" s="103"/>
      <c r="F61" s="103"/>
      <c r="G61" s="103"/>
      <c r="H61" s="103"/>
      <c r="I61" s="103"/>
      <c r="J61" s="104">
        <f>$J$129</f>
        <v>0</v>
      </c>
      <c r="K61" s="105"/>
    </row>
    <row r="62" spans="2:11" s="101" customFormat="1" ht="20.25" customHeight="1">
      <c r="B62" s="102"/>
      <c r="D62" s="103" t="s">
        <v>93</v>
      </c>
      <c r="E62" s="103"/>
      <c r="F62" s="103"/>
      <c r="G62" s="103"/>
      <c r="H62" s="103"/>
      <c r="I62" s="103"/>
      <c r="J62" s="104">
        <f>$J$149</f>
        <v>0</v>
      </c>
      <c r="K62" s="105"/>
    </row>
    <row r="63" spans="2:11" s="101" customFormat="1" ht="20.25" customHeight="1">
      <c r="B63" s="102"/>
      <c r="D63" s="103" t="s">
        <v>94</v>
      </c>
      <c r="E63" s="103"/>
      <c r="F63" s="103"/>
      <c r="G63" s="103"/>
      <c r="H63" s="103"/>
      <c r="I63" s="103"/>
      <c r="J63" s="104">
        <f>$J$152</f>
        <v>0</v>
      </c>
      <c r="K63" s="105"/>
    </row>
    <row r="64" spans="2:11" s="101" customFormat="1" ht="20.25" customHeight="1">
      <c r="B64" s="102"/>
      <c r="D64" s="103" t="s">
        <v>95</v>
      </c>
      <c r="E64" s="103"/>
      <c r="F64" s="103"/>
      <c r="G64" s="103"/>
      <c r="H64" s="103"/>
      <c r="I64" s="103"/>
      <c r="J64" s="104">
        <f>$J$166</f>
        <v>0</v>
      </c>
      <c r="K64" s="105"/>
    </row>
    <row r="65" spans="2:11" s="101" customFormat="1" ht="20.25" customHeight="1">
      <c r="B65" s="102"/>
      <c r="D65" s="103" t="s">
        <v>96</v>
      </c>
      <c r="E65" s="103"/>
      <c r="F65" s="103"/>
      <c r="G65" s="103"/>
      <c r="H65" s="103"/>
      <c r="I65" s="103"/>
      <c r="J65" s="104">
        <f>$J$171</f>
        <v>0</v>
      </c>
      <c r="K65" s="105"/>
    </row>
    <row r="66" spans="2:11" s="101" customFormat="1" ht="20.25" customHeight="1">
      <c r="B66" s="102"/>
      <c r="D66" s="103" t="s">
        <v>97</v>
      </c>
      <c r="E66" s="103"/>
      <c r="F66" s="103"/>
      <c r="G66" s="103"/>
      <c r="H66" s="103"/>
      <c r="I66" s="103"/>
      <c r="J66" s="104">
        <f>$J$176</f>
        <v>0</v>
      </c>
      <c r="K66" s="105"/>
    </row>
    <row r="67" spans="2:11" s="6" customFormat="1" ht="22.5" customHeight="1">
      <c r="B67" s="74"/>
      <c r="K67" s="75"/>
    </row>
    <row r="68" spans="2:11" s="6" customFormat="1" ht="7.5" customHeight="1">
      <c r="B68" s="88"/>
      <c r="C68" s="89"/>
      <c r="D68" s="89"/>
      <c r="E68" s="89"/>
      <c r="F68" s="89"/>
      <c r="G68" s="89"/>
      <c r="H68" s="89"/>
      <c r="I68" s="89"/>
      <c r="J68" s="89"/>
      <c r="K68" s="90"/>
    </row>
    <row r="72" spans="2:12" s="6" customFormat="1" ht="7.5" customHeight="1">
      <c r="B72" s="91"/>
      <c r="C72" s="92"/>
      <c r="D72" s="92"/>
      <c r="E72" s="92"/>
      <c r="F72" s="92"/>
      <c r="G72" s="92"/>
      <c r="H72" s="92"/>
      <c r="I72" s="92"/>
      <c r="J72" s="92"/>
      <c r="K72" s="92"/>
      <c r="L72" s="74"/>
    </row>
    <row r="73" spans="2:12" s="6" customFormat="1" ht="37.5" customHeight="1">
      <c r="B73" s="74"/>
      <c r="C73" s="11" t="s">
        <v>98</v>
      </c>
      <c r="L73" s="74"/>
    </row>
    <row r="74" spans="2:12" s="6" customFormat="1" ht="7.5" customHeight="1">
      <c r="B74" s="74"/>
      <c r="L74" s="74"/>
    </row>
    <row r="75" spans="2:12" s="6" customFormat="1" ht="15" customHeight="1">
      <c r="B75" s="74"/>
      <c r="C75" s="18" t="s">
        <v>16</v>
      </c>
      <c r="L75" s="74"/>
    </row>
    <row r="76" spans="2:12" s="6" customFormat="1" ht="14.25" customHeight="1">
      <c r="B76" s="74"/>
      <c r="E76" s="289" t="str">
        <f>$E$7</f>
        <v>Odvodnění areálu stadionu FK Poříčí u Trutnova</v>
      </c>
      <c r="F76" s="258"/>
      <c r="G76" s="258"/>
      <c r="H76" s="258"/>
      <c r="L76" s="74"/>
    </row>
    <row r="77" spans="2:12" s="6" customFormat="1" ht="15" customHeight="1">
      <c r="B77" s="74"/>
      <c r="C77" s="18" t="s">
        <v>81</v>
      </c>
      <c r="L77" s="74"/>
    </row>
    <row r="78" spans="2:12" s="6" customFormat="1" ht="18" customHeight="1">
      <c r="B78" s="74"/>
      <c r="E78" s="281" t="str">
        <f>$E$9</f>
        <v>001 - Odvodnění areálu stadionu FK Poříčí u Trutnova</v>
      </c>
      <c r="F78" s="258"/>
      <c r="G78" s="258"/>
      <c r="H78" s="258"/>
      <c r="L78" s="74"/>
    </row>
    <row r="79" spans="2:12" s="6" customFormat="1" ht="7.5" customHeight="1">
      <c r="B79" s="74"/>
      <c r="L79" s="74"/>
    </row>
    <row r="80" spans="2:12" s="6" customFormat="1" ht="18" customHeight="1">
      <c r="B80" s="74"/>
      <c r="C80" s="18" t="s">
        <v>20</v>
      </c>
      <c r="F80" s="16" t="str">
        <f>$F$12</f>
        <v> </v>
      </c>
      <c r="I80" s="18" t="s">
        <v>22</v>
      </c>
      <c r="J80" s="45" t="str">
        <f>IF($J$12="","",$J$12)</f>
        <v>15.04.2015</v>
      </c>
      <c r="L80" s="74"/>
    </row>
    <row r="81" spans="2:12" s="6" customFormat="1" ht="7.5" customHeight="1">
      <c r="B81" s="74"/>
      <c r="L81" s="74"/>
    </row>
    <row r="82" spans="2:12" s="6" customFormat="1" ht="13.5" customHeight="1">
      <c r="B82" s="74"/>
      <c r="C82" s="18" t="s">
        <v>24</v>
      </c>
      <c r="F82" s="16" t="str">
        <f>$E$15</f>
        <v> </v>
      </c>
      <c r="I82" s="18" t="s">
        <v>29</v>
      </c>
      <c r="J82" s="16" t="str">
        <f>$E$21</f>
        <v>Ing. Pavel Romášek</v>
      </c>
      <c r="L82" s="74"/>
    </row>
    <row r="83" spans="2:12" s="6" customFormat="1" ht="15" customHeight="1">
      <c r="B83" s="74"/>
      <c r="C83" s="18" t="s">
        <v>27</v>
      </c>
      <c r="F83" s="16">
        <f>IF($E$18="","",$E$18)</f>
      </c>
      <c r="L83" s="74"/>
    </row>
    <row r="84" spans="2:12" s="6" customFormat="1" ht="11.25" customHeight="1">
      <c r="B84" s="74"/>
      <c r="L84" s="74"/>
    </row>
    <row r="85" spans="2:20" s="106" customFormat="1" ht="30" customHeight="1">
      <c r="B85" s="107"/>
      <c r="C85" s="108" t="s">
        <v>99</v>
      </c>
      <c r="D85" s="109" t="s">
        <v>52</v>
      </c>
      <c r="E85" s="109" t="s">
        <v>48</v>
      </c>
      <c r="F85" s="109" t="s">
        <v>100</v>
      </c>
      <c r="G85" s="109" t="s">
        <v>101</v>
      </c>
      <c r="H85" s="109" t="s">
        <v>102</v>
      </c>
      <c r="I85" s="109" t="s">
        <v>103</v>
      </c>
      <c r="J85" s="109" t="s">
        <v>104</v>
      </c>
      <c r="K85" s="110" t="s">
        <v>105</v>
      </c>
      <c r="L85" s="107"/>
      <c r="M85" s="50" t="s">
        <v>106</v>
      </c>
      <c r="N85" s="51" t="s">
        <v>37</v>
      </c>
      <c r="O85" s="51" t="s">
        <v>107</v>
      </c>
      <c r="P85" s="51" t="s">
        <v>108</v>
      </c>
      <c r="Q85" s="51" t="s">
        <v>109</v>
      </c>
      <c r="R85" s="51" t="s">
        <v>110</v>
      </c>
      <c r="S85" s="51" t="s">
        <v>111</v>
      </c>
      <c r="T85" s="52" t="s">
        <v>112</v>
      </c>
    </row>
    <row r="86" spans="2:63" s="6" customFormat="1" ht="30" customHeight="1">
      <c r="B86" s="74"/>
      <c r="C86" s="54" t="s">
        <v>86</v>
      </c>
      <c r="J86" s="111">
        <f>$BK$86</f>
        <v>0</v>
      </c>
      <c r="L86" s="74"/>
      <c r="M86" s="112"/>
      <c r="N86" s="79"/>
      <c r="O86" s="79"/>
      <c r="P86" s="113">
        <f>$P$87</f>
        <v>0</v>
      </c>
      <c r="Q86" s="79"/>
      <c r="R86" s="113">
        <f>$R$87</f>
        <v>12.770317599999998</v>
      </c>
      <c r="S86" s="79"/>
      <c r="T86" s="114">
        <f>$T$87</f>
        <v>1.9316000000000002</v>
      </c>
      <c r="AT86" s="6" t="s">
        <v>66</v>
      </c>
      <c r="AU86" s="6" t="s">
        <v>87</v>
      </c>
      <c r="BK86" s="115">
        <f>$BK$87</f>
        <v>0</v>
      </c>
    </row>
    <row r="87" spans="2:63" s="116" customFormat="1" ht="38.25" customHeight="1">
      <c r="B87" s="117"/>
      <c r="D87" s="118" t="s">
        <v>66</v>
      </c>
      <c r="E87" s="119" t="s">
        <v>113</v>
      </c>
      <c r="F87" s="119" t="s">
        <v>114</v>
      </c>
      <c r="J87" s="120">
        <f>$BK$87</f>
        <v>0</v>
      </c>
      <c r="L87" s="117"/>
      <c r="M87" s="121"/>
      <c r="P87" s="122">
        <f>$P$88+$P$118+$P$121+$P$129+$P$149+$P$152+$P$166+$P$171+$P$176</f>
        <v>0</v>
      </c>
      <c r="R87" s="122">
        <f>$R$88+$R$118+$R$121+$R$129+$R$149+$R$152+$R$166+$R$171+$R$176</f>
        <v>12.770317599999998</v>
      </c>
      <c r="T87" s="123">
        <f>$T$88+$T$118+$T$121+$T$129+$T$149+$T$152+$T$166+$T$171+$T$176</f>
        <v>1.9316000000000002</v>
      </c>
      <c r="AR87" s="118" t="s">
        <v>73</v>
      </c>
      <c r="AT87" s="118" t="s">
        <v>66</v>
      </c>
      <c r="AU87" s="118" t="s">
        <v>67</v>
      </c>
      <c r="AY87" s="118" t="s">
        <v>115</v>
      </c>
      <c r="BK87" s="124">
        <f>$BK$88+$BK$118+$BK$121+$BK$129+$BK$149+$BK$152+$BK$166+$BK$171+$BK$176</f>
        <v>0</v>
      </c>
    </row>
    <row r="88" spans="2:63" s="116" customFormat="1" ht="20.25" customHeight="1">
      <c r="B88" s="117"/>
      <c r="D88" s="118" t="s">
        <v>66</v>
      </c>
      <c r="E88" s="125" t="s">
        <v>73</v>
      </c>
      <c r="F88" s="125" t="s">
        <v>116</v>
      </c>
      <c r="J88" s="126">
        <f>$BK$88</f>
        <v>0</v>
      </c>
      <c r="L88" s="117"/>
      <c r="M88" s="121"/>
      <c r="P88" s="122">
        <f>SUM($P$89:$P$117)</f>
        <v>0</v>
      </c>
      <c r="R88" s="122">
        <f>SUM($R$89:$R$117)</f>
        <v>0.001926</v>
      </c>
      <c r="T88" s="123">
        <f>SUM($T$89:$T$117)</f>
        <v>0</v>
      </c>
      <c r="AR88" s="118" t="s">
        <v>73</v>
      </c>
      <c r="AT88" s="118" t="s">
        <v>66</v>
      </c>
      <c r="AU88" s="118" t="s">
        <v>73</v>
      </c>
      <c r="AY88" s="118" t="s">
        <v>115</v>
      </c>
      <c r="BK88" s="124">
        <f>SUM($BK$89:$BK$117)</f>
        <v>0</v>
      </c>
    </row>
    <row r="89" spans="2:65" s="6" customFormat="1" ht="13.5" customHeight="1">
      <c r="B89" s="74"/>
      <c r="C89" s="127" t="s">
        <v>73</v>
      </c>
      <c r="D89" s="127" t="s">
        <v>117</v>
      </c>
      <c r="E89" s="128" t="s">
        <v>118</v>
      </c>
      <c r="F89" s="129" t="s">
        <v>119</v>
      </c>
      <c r="G89" s="130" t="s">
        <v>120</v>
      </c>
      <c r="H89" s="131">
        <v>0.31</v>
      </c>
      <c r="I89" s="132"/>
      <c r="J89" s="133">
        <f>ROUND($I$89*$H$89,2)</f>
        <v>0</v>
      </c>
      <c r="K89" s="129" t="s">
        <v>121</v>
      </c>
      <c r="L89" s="74"/>
      <c r="M89" s="134"/>
      <c r="N89" s="135" t="s">
        <v>38</v>
      </c>
      <c r="P89" s="136">
        <f>$O$89*$H$89</f>
        <v>0</v>
      </c>
      <c r="Q89" s="136">
        <v>0</v>
      </c>
      <c r="R89" s="136">
        <f>$Q$89*$H$89</f>
        <v>0</v>
      </c>
      <c r="S89" s="136">
        <v>0</v>
      </c>
      <c r="T89" s="137">
        <f>$S$89*$H$89</f>
        <v>0</v>
      </c>
      <c r="AR89" s="76" t="s">
        <v>122</v>
      </c>
      <c r="AT89" s="76" t="s">
        <v>117</v>
      </c>
      <c r="AU89" s="76" t="s">
        <v>75</v>
      </c>
      <c r="AY89" s="6" t="s">
        <v>115</v>
      </c>
      <c r="BE89" s="138">
        <f>IF($N$89="základní",$J$89,0)</f>
        <v>0</v>
      </c>
      <c r="BF89" s="138">
        <f>IF($N$89="snížená",$J$89,0)</f>
        <v>0</v>
      </c>
      <c r="BG89" s="138">
        <f>IF($N$89="zákl. přenesená",$J$89,0)</f>
        <v>0</v>
      </c>
      <c r="BH89" s="138">
        <f>IF($N$89="sníž. přenesená",$J$89,0)</f>
        <v>0</v>
      </c>
      <c r="BI89" s="138">
        <f>IF($N$89="nulová",$J$89,0)</f>
        <v>0</v>
      </c>
      <c r="BJ89" s="76" t="s">
        <v>73</v>
      </c>
      <c r="BK89" s="138">
        <f>ROUND($I$89*$H$89,2)</f>
        <v>0</v>
      </c>
      <c r="BL89" s="76" t="s">
        <v>122</v>
      </c>
      <c r="BM89" s="76" t="s">
        <v>123</v>
      </c>
    </row>
    <row r="90" spans="2:51" s="6" customFormat="1" ht="13.5" customHeight="1">
      <c r="B90" s="139"/>
      <c r="D90" s="140" t="s">
        <v>124</v>
      </c>
      <c r="E90" s="141"/>
      <c r="F90" s="141" t="s">
        <v>125</v>
      </c>
      <c r="H90" s="142">
        <v>0.31</v>
      </c>
      <c r="L90" s="139"/>
      <c r="M90" s="143"/>
      <c r="T90" s="144"/>
      <c r="AT90" s="145" t="s">
        <v>124</v>
      </c>
      <c r="AU90" s="145" t="s">
        <v>75</v>
      </c>
      <c r="AV90" s="145" t="s">
        <v>75</v>
      </c>
      <c r="AW90" s="145" t="s">
        <v>87</v>
      </c>
      <c r="AX90" s="145" t="s">
        <v>73</v>
      </c>
      <c r="AY90" s="145" t="s">
        <v>115</v>
      </c>
    </row>
    <row r="91" spans="2:65" s="6" customFormat="1" ht="13.5" customHeight="1">
      <c r="B91" s="74"/>
      <c r="C91" s="127" t="s">
        <v>75</v>
      </c>
      <c r="D91" s="127" t="s">
        <v>117</v>
      </c>
      <c r="E91" s="128" t="s">
        <v>126</v>
      </c>
      <c r="F91" s="129" t="s">
        <v>127</v>
      </c>
      <c r="G91" s="130" t="s">
        <v>128</v>
      </c>
      <c r="H91" s="131">
        <v>19.262</v>
      </c>
      <c r="I91" s="132"/>
      <c r="J91" s="133">
        <f>ROUND($I$91*$H$91,2)</f>
        <v>0</v>
      </c>
      <c r="K91" s="129" t="s">
        <v>121</v>
      </c>
      <c r="L91" s="74"/>
      <c r="M91" s="134"/>
      <c r="N91" s="135" t="s">
        <v>38</v>
      </c>
      <c r="P91" s="136">
        <f>$O$91*$H$91</f>
        <v>0</v>
      </c>
      <c r="Q91" s="136">
        <v>0</v>
      </c>
      <c r="R91" s="136">
        <f>$Q$91*$H$91</f>
        <v>0</v>
      </c>
      <c r="S91" s="136">
        <v>0</v>
      </c>
      <c r="T91" s="137">
        <f>$S$91*$H$91</f>
        <v>0</v>
      </c>
      <c r="AR91" s="76" t="s">
        <v>122</v>
      </c>
      <c r="AT91" s="76" t="s">
        <v>117</v>
      </c>
      <c r="AU91" s="76" t="s">
        <v>75</v>
      </c>
      <c r="AY91" s="6" t="s">
        <v>115</v>
      </c>
      <c r="BE91" s="138">
        <f>IF($N$91="základní",$J$91,0)</f>
        <v>0</v>
      </c>
      <c r="BF91" s="138">
        <f>IF($N$91="snížená",$J$91,0)</f>
        <v>0</v>
      </c>
      <c r="BG91" s="138">
        <f>IF($N$91="zákl. přenesená",$J$91,0)</f>
        <v>0</v>
      </c>
      <c r="BH91" s="138">
        <f>IF($N$91="sníž. přenesená",$J$91,0)</f>
        <v>0</v>
      </c>
      <c r="BI91" s="138">
        <f>IF($N$91="nulová",$J$91,0)</f>
        <v>0</v>
      </c>
      <c r="BJ91" s="76" t="s">
        <v>73</v>
      </c>
      <c r="BK91" s="138">
        <f>ROUND($I$91*$H$91,2)</f>
        <v>0</v>
      </c>
      <c r="BL91" s="76" t="s">
        <v>122</v>
      </c>
      <c r="BM91" s="76" t="s">
        <v>129</v>
      </c>
    </row>
    <row r="92" spans="2:51" s="6" customFormat="1" ht="13.5" customHeight="1">
      <c r="B92" s="139"/>
      <c r="D92" s="140" t="s">
        <v>124</v>
      </c>
      <c r="E92" s="141"/>
      <c r="F92" s="141" t="s">
        <v>130</v>
      </c>
      <c r="H92" s="142">
        <v>5.912</v>
      </c>
      <c r="L92" s="139"/>
      <c r="M92" s="143"/>
      <c r="T92" s="144"/>
      <c r="AT92" s="145" t="s">
        <v>124</v>
      </c>
      <c r="AU92" s="145" t="s">
        <v>75</v>
      </c>
      <c r="AV92" s="145" t="s">
        <v>75</v>
      </c>
      <c r="AW92" s="145" t="s">
        <v>87</v>
      </c>
      <c r="AX92" s="145" t="s">
        <v>67</v>
      </c>
      <c r="AY92" s="145" t="s">
        <v>115</v>
      </c>
    </row>
    <row r="93" spans="2:51" s="6" customFormat="1" ht="13.5" customHeight="1">
      <c r="B93" s="139"/>
      <c r="D93" s="146" t="s">
        <v>124</v>
      </c>
      <c r="E93" s="145"/>
      <c r="F93" s="141" t="s">
        <v>131</v>
      </c>
      <c r="H93" s="142">
        <v>13.35</v>
      </c>
      <c r="L93" s="139"/>
      <c r="M93" s="143"/>
      <c r="T93" s="144"/>
      <c r="AT93" s="145" t="s">
        <v>124</v>
      </c>
      <c r="AU93" s="145" t="s">
        <v>75</v>
      </c>
      <c r="AV93" s="145" t="s">
        <v>75</v>
      </c>
      <c r="AW93" s="145" t="s">
        <v>87</v>
      </c>
      <c r="AX93" s="145" t="s">
        <v>67</v>
      </c>
      <c r="AY93" s="145" t="s">
        <v>115</v>
      </c>
    </row>
    <row r="94" spans="2:51" s="6" customFormat="1" ht="13.5" customHeight="1">
      <c r="B94" s="147"/>
      <c r="D94" s="146" t="s">
        <v>124</v>
      </c>
      <c r="E94" s="148"/>
      <c r="F94" s="149" t="s">
        <v>132</v>
      </c>
      <c r="H94" s="150">
        <v>19.262</v>
      </c>
      <c r="L94" s="147"/>
      <c r="M94" s="151"/>
      <c r="T94" s="152"/>
      <c r="AT94" s="148" t="s">
        <v>124</v>
      </c>
      <c r="AU94" s="148" t="s">
        <v>75</v>
      </c>
      <c r="AV94" s="148" t="s">
        <v>122</v>
      </c>
      <c r="AW94" s="148" t="s">
        <v>87</v>
      </c>
      <c r="AX94" s="148" t="s">
        <v>73</v>
      </c>
      <c r="AY94" s="148" t="s">
        <v>115</v>
      </c>
    </row>
    <row r="95" spans="2:65" s="6" customFormat="1" ht="13.5" customHeight="1">
      <c r="B95" s="74"/>
      <c r="C95" s="127" t="s">
        <v>133</v>
      </c>
      <c r="D95" s="127" t="s">
        <v>117</v>
      </c>
      <c r="E95" s="128" t="s">
        <v>134</v>
      </c>
      <c r="F95" s="129" t="s">
        <v>135</v>
      </c>
      <c r="G95" s="130" t="s">
        <v>128</v>
      </c>
      <c r="H95" s="131">
        <v>23.585</v>
      </c>
      <c r="I95" s="132"/>
      <c r="J95" s="133">
        <f>ROUND($I$95*$H$95,2)</f>
        <v>0</v>
      </c>
      <c r="K95" s="129" t="s">
        <v>121</v>
      </c>
      <c r="L95" s="74"/>
      <c r="M95" s="134"/>
      <c r="N95" s="135" t="s">
        <v>38</v>
      </c>
      <c r="P95" s="136">
        <f>$O$95*$H$95</f>
        <v>0</v>
      </c>
      <c r="Q95" s="136">
        <v>0</v>
      </c>
      <c r="R95" s="136">
        <f>$Q$95*$H$95</f>
        <v>0</v>
      </c>
      <c r="S95" s="136">
        <v>0</v>
      </c>
      <c r="T95" s="137">
        <f>$S$95*$H$95</f>
        <v>0</v>
      </c>
      <c r="AR95" s="76" t="s">
        <v>122</v>
      </c>
      <c r="AT95" s="76" t="s">
        <v>117</v>
      </c>
      <c r="AU95" s="76" t="s">
        <v>75</v>
      </c>
      <c r="AY95" s="6" t="s">
        <v>115</v>
      </c>
      <c r="BE95" s="138">
        <f>IF($N$95="základní",$J$95,0)</f>
        <v>0</v>
      </c>
      <c r="BF95" s="138">
        <f>IF($N$95="snížená",$J$95,0)</f>
        <v>0</v>
      </c>
      <c r="BG95" s="138">
        <f>IF($N$95="zákl. přenesená",$J$95,0)</f>
        <v>0</v>
      </c>
      <c r="BH95" s="138">
        <f>IF($N$95="sníž. přenesená",$J$95,0)</f>
        <v>0</v>
      </c>
      <c r="BI95" s="138">
        <f>IF($N$95="nulová",$J$95,0)</f>
        <v>0</v>
      </c>
      <c r="BJ95" s="76" t="s">
        <v>73</v>
      </c>
      <c r="BK95" s="138">
        <f>ROUND($I$95*$H$95,2)</f>
        <v>0</v>
      </c>
      <c r="BL95" s="76" t="s">
        <v>122</v>
      </c>
      <c r="BM95" s="76" t="s">
        <v>136</v>
      </c>
    </row>
    <row r="96" spans="2:51" s="6" customFormat="1" ht="13.5" customHeight="1">
      <c r="B96" s="139"/>
      <c r="D96" s="140" t="s">
        <v>124</v>
      </c>
      <c r="E96" s="141"/>
      <c r="F96" s="141" t="s">
        <v>137</v>
      </c>
      <c r="H96" s="142">
        <v>23.585</v>
      </c>
      <c r="L96" s="139"/>
      <c r="M96" s="143"/>
      <c r="T96" s="144"/>
      <c r="AT96" s="145" t="s">
        <v>124</v>
      </c>
      <c r="AU96" s="145" t="s">
        <v>75</v>
      </c>
      <c r="AV96" s="145" t="s">
        <v>75</v>
      </c>
      <c r="AW96" s="145" t="s">
        <v>87</v>
      </c>
      <c r="AX96" s="145" t="s">
        <v>73</v>
      </c>
      <c r="AY96" s="145" t="s">
        <v>115</v>
      </c>
    </row>
    <row r="97" spans="2:65" s="6" customFormat="1" ht="13.5" customHeight="1">
      <c r="B97" s="74"/>
      <c r="C97" s="127" t="s">
        <v>122</v>
      </c>
      <c r="D97" s="127" t="s">
        <v>117</v>
      </c>
      <c r="E97" s="128" t="s">
        <v>138</v>
      </c>
      <c r="F97" s="129" t="s">
        <v>139</v>
      </c>
      <c r="G97" s="130" t="s">
        <v>128</v>
      </c>
      <c r="H97" s="131">
        <v>32.851</v>
      </c>
      <c r="I97" s="132"/>
      <c r="J97" s="133">
        <f>ROUND($I$97*$H$97,2)</f>
        <v>0</v>
      </c>
      <c r="K97" s="129" t="s">
        <v>121</v>
      </c>
      <c r="L97" s="74"/>
      <c r="M97" s="134"/>
      <c r="N97" s="135" t="s">
        <v>38</v>
      </c>
      <c r="P97" s="136">
        <f>$O$97*$H$97</f>
        <v>0</v>
      </c>
      <c r="Q97" s="136">
        <v>0</v>
      </c>
      <c r="R97" s="136">
        <f>$Q$97*$H$97</f>
        <v>0</v>
      </c>
      <c r="S97" s="136">
        <v>0</v>
      </c>
      <c r="T97" s="137">
        <f>$S$97*$H$97</f>
        <v>0</v>
      </c>
      <c r="AR97" s="76" t="s">
        <v>122</v>
      </c>
      <c r="AT97" s="76" t="s">
        <v>117</v>
      </c>
      <c r="AU97" s="76" t="s">
        <v>75</v>
      </c>
      <c r="AY97" s="6" t="s">
        <v>115</v>
      </c>
      <c r="BE97" s="138">
        <f>IF($N$97="základní",$J$97,0)</f>
        <v>0</v>
      </c>
      <c r="BF97" s="138">
        <f>IF($N$97="snížená",$J$97,0)</f>
        <v>0</v>
      </c>
      <c r="BG97" s="138">
        <f>IF($N$97="zákl. přenesená",$J$97,0)</f>
        <v>0</v>
      </c>
      <c r="BH97" s="138">
        <f>IF($N$97="sníž. přenesená",$J$97,0)</f>
        <v>0</v>
      </c>
      <c r="BI97" s="138">
        <f>IF($N$97="nulová",$J$97,0)</f>
        <v>0</v>
      </c>
      <c r="BJ97" s="76" t="s">
        <v>73</v>
      </c>
      <c r="BK97" s="138">
        <f>ROUND($I$97*$H$97,2)</f>
        <v>0</v>
      </c>
      <c r="BL97" s="76" t="s">
        <v>122</v>
      </c>
      <c r="BM97" s="76" t="s">
        <v>140</v>
      </c>
    </row>
    <row r="98" spans="2:51" s="6" customFormat="1" ht="13.5" customHeight="1">
      <c r="B98" s="139"/>
      <c r="D98" s="140" t="s">
        <v>124</v>
      </c>
      <c r="E98" s="141"/>
      <c r="F98" s="141" t="s">
        <v>141</v>
      </c>
      <c r="H98" s="142">
        <v>23.66</v>
      </c>
      <c r="L98" s="139"/>
      <c r="M98" s="143"/>
      <c r="T98" s="144"/>
      <c r="AT98" s="145" t="s">
        <v>124</v>
      </c>
      <c r="AU98" s="145" t="s">
        <v>75</v>
      </c>
      <c r="AV98" s="145" t="s">
        <v>75</v>
      </c>
      <c r="AW98" s="145" t="s">
        <v>87</v>
      </c>
      <c r="AX98" s="145" t="s">
        <v>67</v>
      </c>
      <c r="AY98" s="145" t="s">
        <v>115</v>
      </c>
    </row>
    <row r="99" spans="2:51" s="6" customFormat="1" ht="13.5" customHeight="1">
      <c r="B99" s="139"/>
      <c r="D99" s="146" t="s">
        <v>124</v>
      </c>
      <c r="E99" s="145"/>
      <c r="F99" s="141" t="s">
        <v>142</v>
      </c>
      <c r="H99" s="142">
        <v>9.191</v>
      </c>
      <c r="L99" s="139"/>
      <c r="M99" s="143"/>
      <c r="T99" s="144"/>
      <c r="AT99" s="145" t="s">
        <v>124</v>
      </c>
      <c r="AU99" s="145" t="s">
        <v>75</v>
      </c>
      <c r="AV99" s="145" t="s">
        <v>75</v>
      </c>
      <c r="AW99" s="145" t="s">
        <v>87</v>
      </c>
      <c r="AX99" s="145" t="s">
        <v>67</v>
      </c>
      <c r="AY99" s="145" t="s">
        <v>115</v>
      </c>
    </row>
    <row r="100" spans="2:51" s="6" customFormat="1" ht="13.5" customHeight="1">
      <c r="B100" s="147"/>
      <c r="D100" s="146" t="s">
        <v>124</v>
      </c>
      <c r="E100" s="148"/>
      <c r="F100" s="149" t="s">
        <v>132</v>
      </c>
      <c r="H100" s="150">
        <v>32.851</v>
      </c>
      <c r="L100" s="147"/>
      <c r="M100" s="151"/>
      <c r="T100" s="152"/>
      <c r="AT100" s="148" t="s">
        <v>124</v>
      </c>
      <c r="AU100" s="148" t="s">
        <v>75</v>
      </c>
      <c r="AV100" s="148" t="s">
        <v>122</v>
      </c>
      <c r="AW100" s="148" t="s">
        <v>87</v>
      </c>
      <c r="AX100" s="148" t="s">
        <v>73</v>
      </c>
      <c r="AY100" s="148" t="s">
        <v>115</v>
      </c>
    </row>
    <row r="101" spans="2:65" s="6" customFormat="1" ht="13.5" customHeight="1">
      <c r="B101" s="74"/>
      <c r="C101" s="127" t="s">
        <v>143</v>
      </c>
      <c r="D101" s="127" t="s">
        <v>117</v>
      </c>
      <c r="E101" s="128" t="s">
        <v>144</v>
      </c>
      <c r="F101" s="129" t="s">
        <v>145</v>
      </c>
      <c r="G101" s="130" t="s">
        <v>128</v>
      </c>
      <c r="H101" s="131">
        <v>4.5</v>
      </c>
      <c r="I101" s="132"/>
      <c r="J101" s="133">
        <f>ROUND($I$101*$H$101,2)</f>
        <v>0</v>
      </c>
      <c r="K101" s="129" t="s">
        <v>121</v>
      </c>
      <c r="L101" s="74"/>
      <c r="M101" s="134"/>
      <c r="N101" s="135" t="s">
        <v>38</v>
      </c>
      <c r="P101" s="136">
        <f>$O$101*$H$101</f>
        <v>0</v>
      </c>
      <c r="Q101" s="136">
        <v>0</v>
      </c>
      <c r="R101" s="136">
        <f>$Q$101*$H$101</f>
        <v>0</v>
      </c>
      <c r="S101" s="136">
        <v>0</v>
      </c>
      <c r="T101" s="137">
        <f>$S$101*$H$101</f>
        <v>0</v>
      </c>
      <c r="AR101" s="76" t="s">
        <v>122</v>
      </c>
      <c r="AT101" s="76" t="s">
        <v>117</v>
      </c>
      <c r="AU101" s="76" t="s">
        <v>75</v>
      </c>
      <c r="AY101" s="6" t="s">
        <v>115</v>
      </c>
      <c r="BE101" s="138">
        <f>IF($N$101="základní",$J$101,0)</f>
        <v>0</v>
      </c>
      <c r="BF101" s="138">
        <f>IF($N$101="snížená",$J$101,0)</f>
        <v>0</v>
      </c>
      <c r="BG101" s="138">
        <f>IF($N$101="zákl. přenesená",$J$101,0)</f>
        <v>0</v>
      </c>
      <c r="BH101" s="138">
        <f>IF($N$101="sníž. přenesená",$J$101,0)</f>
        <v>0</v>
      </c>
      <c r="BI101" s="138">
        <f>IF($N$101="nulová",$J$101,0)</f>
        <v>0</v>
      </c>
      <c r="BJ101" s="76" t="s">
        <v>73</v>
      </c>
      <c r="BK101" s="138">
        <f>ROUND($I$101*$H$101,2)</f>
        <v>0</v>
      </c>
      <c r="BL101" s="76" t="s">
        <v>122</v>
      </c>
      <c r="BM101" s="76" t="s">
        <v>146</v>
      </c>
    </row>
    <row r="102" spans="2:51" s="6" customFormat="1" ht="13.5" customHeight="1">
      <c r="B102" s="139"/>
      <c r="D102" s="140" t="s">
        <v>124</v>
      </c>
      <c r="E102" s="141"/>
      <c r="F102" s="141" t="s">
        <v>147</v>
      </c>
      <c r="H102" s="142">
        <v>4.5</v>
      </c>
      <c r="L102" s="139"/>
      <c r="M102" s="143"/>
      <c r="T102" s="144"/>
      <c r="AT102" s="145" t="s">
        <v>124</v>
      </c>
      <c r="AU102" s="145" t="s">
        <v>75</v>
      </c>
      <c r="AV102" s="145" t="s">
        <v>75</v>
      </c>
      <c r="AW102" s="145" t="s">
        <v>87</v>
      </c>
      <c r="AX102" s="145" t="s">
        <v>73</v>
      </c>
      <c r="AY102" s="145" t="s">
        <v>115</v>
      </c>
    </row>
    <row r="103" spans="2:65" s="6" customFormat="1" ht="13.5" customHeight="1">
      <c r="B103" s="74"/>
      <c r="C103" s="127" t="s">
        <v>148</v>
      </c>
      <c r="D103" s="127" t="s">
        <v>117</v>
      </c>
      <c r="E103" s="128" t="s">
        <v>149</v>
      </c>
      <c r="F103" s="129" t="s">
        <v>150</v>
      </c>
      <c r="G103" s="130" t="s">
        <v>128</v>
      </c>
      <c r="H103" s="131">
        <v>56.834</v>
      </c>
      <c r="I103" s="132"/>
      <c r="J103" s="133">
        <f>ROUND($I$103*$H$103,2)</f>
        <v>0</v>
      </c>
      <c r="K103" s="129" t="s">
        <v>121</v>
      </c>
      <c r="L103" s="74"/>
      <c r="M103" s="134"/>
      <c r="N103" s="135" t="s">
        <v>38</v>
      </c>
      <c r="P103" s="136">
        <f>$O$103*$H$103</f>
        <v>0</v>
      </c>
      <c r="Q103" s="136">
        <v>0</v>
      </c>
      <c r="R103" s="136">
        <f>$Q$103*$H$103</f>
        <v>0</v>
      </c>
      <c r="S103" s="136">
        <v>0</v>
      </c>
      <c r="T103" s="137">
        <f>$S$103*$H$103</f>
        <v>0</v>
      </c>
      <c r="AR103" s="76" t="s">
        <v>151</v>
      </c>
      <c r="AT103" s="76" t="s">
        <v>117</v>
      </c>
      <c r="AU103" s="76" t="s">
        <v>75</v>
      </c>
      <c r="AY103" s="6" t="s">
        <v>115</v>
      </c>
      <c r="BE103" s="138">
        <f>IF($N$103="základní",$J$103,0)</f>
        <v>0</v>
      </c>
      <c r="BF103" s="138">
        <f>IF($N$103="snížená",$J$103,0)</f>
        <v>0</v>
      </c>
      <c r="BG103" s="138">
        <f>IF($N$103="zákl. přenesená",$J$103,0)</f>
        <v>0</v>
      </c>
      <c r="BH103" s="138">
        <f>IF($N$103="sníž. přenesená",$J$103,0)</f>
        <v>0</v>
      </c>
      <c r="BI103" s="138">
        <f>IF($N$103="nulová",$J$103,0)</f>
        <v>0</v>
      </c>
      <c r="BJ103" s="76" t="s">
        <v>73</v>
      </c>
      <c r="BK103" s="138">
        <f>ROUND($I$103*$H$103,2)</f>
        <v>0</v>
      </c>
      <c r="BL103" s="76" t="s">
        <v>151</v>
      </c>
      <c r="BM103" s="76" t="s">
        <v>152</v>
      </c>
    </row>
    <row r="104" spans="2:51" s="6" customFormat="1" ht="13.5" customHeight="1">
      <c r="B104" s="153"/>
      <c r="D104" s="140" t="s">
        <v>124</v>
      </c>
      <c r="E104" s="154"/>
      <c r="F104" s="154" t="s">
        <v>153</v>
      </c>
      <c r="H104" s="155"/>
      <c r="L104" s="153"/>
      <c r="M104" s="156"/>
      <c r="T104" s="157"/>
      <c r="AT104" s="155" t="s">
        <v>124</v>
      </c>
      <c r="AU104" s="155" t="s">
        <v>75</v>
      </c>
      <c r="AV104" s="155" t="s">
        <v>73</v>
      </c>
      <c r="AW104" s="155" t="s">
        <v>87</v>
      </c>
      <c r="AX104" s="155" t="s">
        <v>67</v>
      </c>
      <c r="AY104" s="155" t="s">
        <v>115</v>
      </c>
    </row>
    <row r="105" spans="2:51" s="6" customFormat="1" ht="13.5" customHeight="1">
      <c r="B105" s="139"/>
      <c r="D105" s="146" t="s">
        <v>124</v>
      </c>
      <c r="E105" s="145"/>
      <c r="F105" s="141" t="s">
        <v>154</v>
      </c>
      <c r="H105" s="142">
        <v>56.834</v>
      </c>
      <c r="L105" s="139"/>
      <c r="M105" s="143"/>
      <c r="T105" s="144"/>
      <c r="AT105" s="145" t="s">
        <v>124</v>
      </c>
      <c r="AU105" s="145" t="s">
        <v>75</v>
      </c>
      <c r="AV105" s="145" t="s">
        <v>75</v>
      </c>
      <c r="AW105" s="145" t="s">
        <v>87</v>
      </c>
      <c r="AX105" s="145" t="s">
        <v>73</v>
      </c>
      <c r="AY105" s="145" t="s">
        <v>115</v>
      </c>
    </row>
    <row r="106" spans="2:65" s="6" customFormat="1" ht="13.5" customHeight="1">
      <c r="B106" s="74"/>
      <c r="C106" s="127" t="s">
        <v>155</v>
      </c>
      <c r="D106" s="127" t="s">
        <v>117</v>
      </c>
      <c r="E106" s="128" t="s">
        <v>156</v>
      </c>
      <c r="F106" s="129" t="s">
        <v>157</v>
      </c>
      <c r="G106" s="130" t="s">
        <v>128</v>
      </c>
      <c r="H106" s="131">
        <v>4.102</v>
      </c>
      <c r="I106" s="132"/>
      <c r="J106" s="133">
        <f>ROUND($I$106*$H$106,2)</f>
        <v>0</v>
      </c>
      <c r="K106" s="129" t="s">
        <v>121</v>
      </c>
      <c r="L106" s="74"/>
      <c r="M106" s="134"/>
      <c r="N106" s="135" t="s">
        <v>38</v>
      </c>
      <c r="P106" s="136">
        <f>$O$106*$H$106</f>
        <v>0</v>
      </c>
      <c r="Q106" s="136">
        <v>0</v>
      </c>
      <c r="R106" s="136">
        <f>$Q$106*$H$106</f>
        <v>0</v>
      </c>
      <c r="S106" s="136">
        <v>0</v>
      </c>
      <c r="T106" s="137">
        <f>$S$106*$H$106</f>
        <v>0</v>
      </c>
      <c r="AR106" s="76" t="s">
        <v>122</v>
      </c>
      <c r="AT106" s="76" t="s">
        <v>117</v>
      </c>
      <c r="AU106" s="76" t="s">
        <v>75</v>
      </c>
      <c r="AY106" s="6" t="s">
        <v>115</v>
      </c>
      <c r="BE106" s="138">
        <f>IF($N$106="základní",$J$106,0)</f>
        <v>0</v>
      </c>
      <c r="BF106" s="138">
        <f>IF($N$106="snížená",$J$106,0)</f>
        <v>0</v>
      </c>
      <c r="BG106" s="138">
        <f>IF($N$106="zákl. přenesená",$J$106,0)</f>
        <v>0</v>
      </c>
      <c r="BH106" s="138">
        <f>IF($N$106="sníž. přenesená",$J$106,0)</f>
        <v>0</v>
      </c>
      <c r="BI106" s="138">
        <f>IF($N$106="nulová",$J$106,0)</f>
        <v>0</v>
      </c>
      <c r="BJ106" s="76" t="s">
        <v>73</v>
      </c>
      <c r="BK106" s="138">
        <f>ROUND($I$106*$H$106,2)</f>
        <v>0</v>
      </c>
      <c r="BL106" s="76" t="s">
        <v>122</v>
      </c>
      <c r="BM106" s="76" t="s">
        <v>158</v>
      </c>
    </row>
    <row r="107" spans="2:51" s="6" customFormat="1" ht="13.5" customHeight="1">
      <c r="B107" s="153"/>
      <c r="D107" s="140" t="s">
        <v>124</v>
      </c>
      <c r="E107" s="154"/>
      <c r="F107" s="154" t="s">
        <v>159</v>
      </c>
      <c r="H107" s="155"/>
      <c r="L107" s="153"/>
      <c r="M107" s="156"/>
      <c r="T107" s="157"/>
      <c r="AT107" s="155" t="s">
        <v>124</v>
      </c>
      <c r="AU107" s="155" t="s">
        <v>75</v>
      </c>
      <c r="AV107" s="155" t="s">
        <v>73</v>
      </c>
      <c r="AW107" s="155" t="s">
        <v>87</v>
      </c>
      <c r="AX107" s="155" t="s">
        <v>67</v>
      </c>
      <c r="AY107" s="155" t="s">
        <v>115</v>
      </c>
    </row>
    <row r="108" spans="2:51" s="6" customFormat="1" ht="13.5" customHeight="1">
      <c r="B108" s="139"/>
      <c r="D108" s="146" t="s">
        <v>124</v>
      </c>
      <c r="E108" s="145"/>
      <c r="F108" s="141" t="s">
        <v>160</v>
      </c>
      <c r="H108" s="142">
        <v>4.102</v>
      </c>
      <c r="L108" s="139"/>
      <c r="M108" s="143"/>
      <c r="T108" s="144"/>
      <c r="AT108" s="145" t="s">
        <v>124</v>
      </c>
      <c r="AU108" s="145" t="s">
        <v>75</v>
      </c>
      <c r="AV108" s="145" t="s">
        <v>75</v>
      </c>
      <c r="AW108" s="145" t="s">
        <v>87</v>
      </c>
      <c r="AX108" s="145" t="s">
        <v>73</v>
      </c>
      <c r="AY108" s="145" t="s">
        <v>115</v>
      </c>
    </row>
    <row r="109" spans="2:65" s="6" customFormat="1" ht="13.5" customHeight="1">
      <c r="B109" s="74"/>
      <c r="C109" s="127" t="s">
        <v>161</v>
      </c>
      <c r="D109" s="127" t="s">
        <v>117</v>
      </c>
      <c r="E109" s="128" t="s">
        <v>162</v>
      </c>
      <c r="F109" s="129" t="s">
        <v>163</v>
      </c>
      <c r="G109" s="130" t="s">
        <v>164</v>
      </c>
      <c r="H109" s="131">
        <v>125.61</v>
      </c>
      <c r="I109" s="132"/>
      <c r="J109" s="133">
        <f>ROUND($I$109*$H$109,2)</f>
        <v>0</v>
      </c>
      <c r="K109" s="129" t="s">
        <v>121</v>
      </c>
      <c r="L109" s="74"/>
      <c r="M109" s="134"/>
      <c r="N109" s="135" t="s">
        <v>38</v>
      </c>
      <c r="P109" s="136">
        <f>$O$109*$H$109</f>
        <v>0</v>
      </c>
      <c r="Q109" s="136">
        <v>0</v>
      </c>
      <c r="R109" s="136">
        <f>$Q$109*$H$109</f>
        <v>0</v>
      </c>
      <c r="S109" s="136">
        <v>0</v>
      </c>
      <c r="T109" s="137">
        <f>$S$109*$H$109</f>
        <v>0</v>
      </c>
      <c r="AR109" s="76" t="s">
        <v>122</v>
      </c>
      <c r="AT109" s="76" t="s">
        <v>117</v>
      </c>
      <c r="AU109" s="76" t="s">
        <v>75</v>
      </c>
      <c r="AY109" s="6" t="s">
        <v>115</v>
      </c>
      <c r="BE109" s="138">
        <f>IF($N$109="základní",$J$109,0)</f>
        <v>0</v>
      </c>
      <c r="BF109" s="138">
        <f>IF($N$109="snížená",$J$109,0)</f>
        <v>0</v>
      </c>
      <c r="BG109" s="138">
        <f>IF($N$109="zákl. přenesená",$J$109,0)</f>
        <v>0</v>
      </c>
      <c r="BH109" s="138">
        <f>IF($N$109="sníž. přenesená",$J$109,0)</f>
        <v>0</v>
      </c>
      <c r="BI109" s="138">
        <f>IF($N$109="nulová",$J$109,0)</f>
        <v>0</v>
      </c>
      <c r="BJ109" s="76" t="s">
        <v>73</v>
      </c>
      <c r="BK109" s="138">
        <f>ROUND($I$109*$H$109,2)</f>
        <v>0</v>
      </c>
      <c r="BL109" s="76" t="s">
        <v>122</v>
      </c>
      <c r="BM109" s="76" t="s">
        <v>165</v>
      </c>
    </row>
    <row r="110" spans="2:51" s="6" customFormat="1" ht="13.5" customHeight="1">
      <c r="B110" s="139"/>
      <c r="D110" s="140" t="s">
        <v>124</v>
      </c>
      <c r="E110" s="141"/>
      <c r="F110" s="141" t="s">
        <v>166</v>
      </c>
      <c r="H110" s="142">
        <v>36.61</v>
      </c>
      <c r="L110" s="139"/>
      <c r="M110" s="143"/>
      <c r="T110" s="144"/>
      <c r="AT110" s="145" t="s">
        <v>124</v>
      </c>
      <c r="AU110" s="145" t="s">
        <v>75</v>
      </c>
      <c r="AV110" s="145" t="s">
        <v>75</v>
      </c>
      <c r="AW110" s="145" t="s">
        <v>87</v>
      </c>
      <c r="AX110" s="145" t="s">
        <v>67</v>
      </c>
      <c r="AY110" s="145" t="s">
        <v>115</v>
      </c>
    </row>
    <row r="111" spans="2:51" s="6" customFormat="1" ht="13.5" customHeight="1">
      <c r="B111" s="139"/>
      <c r="D111" s="146" t="s">
        <v>124</v>
      </c>
      <c r="E111" s="145"/>
      <c r="F111" s="141" t="s">
        <v>167</v>
      </c>
      <c r="H111" s="142">
        <v>89</v>
      </c>
      <c r="L111" s="139"/>
      <c r="M111" s="143"/>
      <c r="T111" s="144"/>
      <c r="AT111" s="145" t="s">
        <v>124</v>
      </c>
      <c r="AU111" s="145" t="s">
        <v>75</v>
      </c>
      <c r="AV111" s="145" t="s">
        <v>75</v>
      </c>
      <c r="AW111" s="145" t="s">
        <v>87</v>
      </c>
      <c r="AX111" s="145" t="s">
        <v>67</v>
      </c>
      <c r="AY111" s="145" t="s">
        <v>115</v>
      </c>
    </row>
    <row r="112" spans="2:51" s="6" customFormat="1" ht="13.5" customHeight="1">
      <c r="B112" s="147"/>
      <c r="D112" s="146" t="s">
        <v>124</v>
      </c>
      <c r="E112" s="148"/>
      <c r="F112" s="149" t="s">
        <v>132</v>
      </c>
      <c r="H112" s="150">
        <v>125.61</v>
      </c>
      <c r="L112" s="147"/>
      <c r="M112" s="151"/>
      <c r="T112" s="152"/>
      <c r="AT112" s="148" t="s">
        <v>124</v>
      </c>
      <c r="AU112" s="148" t="s">
        <v>75</v>
      </c>
      <c r="AV112" s="148" t="s">
        <v>122</v>
      </c>
      <c r="AW112" s="148" t="s">
        <v>87</v>
      </c>
      <c r="AX112" s="148" t="s">
        <v>73</v>
      </c>
      <c r="AY112" s="148" t="s">
        <v>115</v>
      </c>
    </row>
    <row r="113" spans="2:65" s="6" customFormat="1" ht="13.5" customHeight="1">
      <c r="B113" s="74"/>
      <c r="C113" s="127" t="s">
        <v>168</v>
      </c>
      <c r="D113" s="127" t="s">
        <v>117</v>
      </c>
      <c r="E113" s="128" t="s">
        <v>169</v>
      </c>
      <c r="F113" s="129" t="s">
        <v>170</v>
      </c>
      <c r="G113" s="130" t="s">
        <v>164</v>
      </c>
      <c r="H113" s="131">
        <v>128.41</v>
      </c>
      <c r="I113" s="132"/>
      <c r="J113" s="133">
        <f>ROUND($I$113*$H$113,2)</f>
        <v>0</v>
      </c>
      <c r="K113" s="129" t="s">
        <v>121</v>
      </c>
      <c r="L113" s="74"/>
      <c r="M113" s="134"/>
      <c r="N113" s="135" t="s">
        <v>38</v>
      </c>
      <c r="P113" s="136">
        <f>$O$113*$H$113</f>
        <v>0</v>
      </c>
      <c r="Q113" s="136">
        <v>0</v>
      </c>
      <c r="R113" s="136">
        <f>$Q$113*$H$113</f>
        <v>0</v>
      </c>
      <c r="S113" s="136">
        <v>0</v>
      </c>
      <c r="T113" s="137">
        <f>$S$113*$H$113</f>
        <v>0</v>
      </c>
      <c r="AR113" s="76" t="s">
        <v>122</v>
      </c>
      <c r="AT113" s="76" t="s">
        <v>117</v>
      </c>
      <c r="AU113" s="76" t="s">
        <v>75</v>
      </c>
      <c r="AY113" s="6" t="s">
        <v>115</v>
      </c>
      <c r="BE113" s="138">
        <f>IF($N$113="základní",$J$113,0)</f>
        <v>0</v>
      </c>
      <c r="BF113" s="138">
        <f>IF($N$113="snížená",$J$113,0)</f>
        <v>0</v>
      </c>
      <c r="BG113" s="138">
        <f>IF($N$113="zákl. přenesená",$J$113,0)</f>
        <v>0</v>
      </c>
      <c r="BH113" s="138">
        <f>IF($N$113="sníž. přenesená",$J$113,0)</f>
        <v>0</v>
      </c>
      <c r="BI113" s="138">
        <f>IF($N$113="nulová",$J$113,0)</f>
        <v>0</v>
      </c>
      <c r="BJ113" s="76" t="s">
        <v>73</v>
      </c>
      <c r="BK113" s="138">
        <f>ROUND($I$113*$H$113,2)</f>
        <v>0</v>
      </c>
      <c r="BL113" s="76" t="s">
        <v>122</v>
      </c>
      <c r="BM113" s="76" t="s">
        <v>171</v>
      </c>
    </row>
    <row r="114" spans="2:65" s="6" customFormat="1" ht="13.5" customHeight="1">
      <c r="B114" s="74"/>
      <c r="C114" s="158" t="s">
        <v>172</v>
      </c>
      <c r="D114" s="158" t="s">
        <v>173</v>
      </c>
      <c r="E114" s="159" t="s">
        <v>174</v>
      </c>
      <c r="F114" s="160" t="s">
        <v>175</v>
      </c>
      <c r="G114" s="158" t="s">
        <v>176</v>
      </c>
      <c r="H114" s="161">
        <v>1.926</v>
      </c>
      <c r="I114" s="162"/>
      <c r="J114" s="163">
        <f>ROUND($I$114*$H$114,2)</f>
        <v>0</v>
      </c>
      <c r="K114" s="160" t="s">
        <v>121</v>
      </c>
      <c r="L114" s="164"/>
      <c r="M114" s="165"/>
      <c r="N114" s="166" t="s">
        <v>38</v>
      </c>
      <c r="P114" s="136">
        <f>$O$114*$H$114</f>
        <v>0</v>
      </c>
      <c r="Q114" s="136">
        <v>0.001</v>
      </c>
      <c r="R114" s="136">
        <f>$Q$114*$H$114</f>
        <v>0.001926</v>
      </c>
      <c r="S114" s="136">
        <v>0</v>
      </c>
      <c r="T114" s="137">
        <f>$S$114*$H$114</f>
        <v>0</v>
      </c>
      <c r="AR114" s="76" t="s">
        <v>161</v>
      </c>
      <c r="AT114" s="76" t="s">
        <v>173</v>
      </c>
      <c r="AU114" s="76" t="s">
        <v>75</v>
      </c>
      <c r="AY114" s="76" t="s">
        <v>115</v>
      </c>
      <c r="BE114" s="138">
        <f>IF($N$114="základní",$J$114,0)</f>
        <v>0</v>
      </c>
      <c r="BF114" s="138">
        <f>IF($N$114="snížená",$J$114,0)</f>
        <v>0</v>
      </c>
      <c r="BG114" s="138">
        <f>IF($N$114="zákl. přenesená",$J$114,0)</f>
        <v>0</v>
      </c>
      <c r="BH114" s="138">
        <f>IF($N$114="sníž. přenesená",$J$114,0)</f>
        <v>0</v>
      </c>
      <c r="BI114" s="138">
        <f>IF($N$114="nulová",$J$114,0)</f>
        <v>0</v>
      </c>
      <c r="BJ114" s="76" t="s">
        <v>73</v>
      </c>
      <c r="BK114" s="138">
        <f>ROUND($I$114*$H$114,2)</f>
        <v>0</v>
      </c>
      <c r="BL114" s="76" t="s">
        <v>122</v>
      </c>
      <c r="BM114" s="76" t="s">
        <v>177</v>
      </c>
    </row>
    <row r="115" spans="2:51" s="6" customFormat="1" ht="13.5" customHeight="1">
      <c r="B115" s="139"/>
      <c r="D115" s="140" t="s">
        <v>124</v>
      </c>
      <c r="E115" s="141"/>
      <c r="F115" s="141" t="s">
        <v>178</v>
      </c>
      <c r="H115" s="142">
        <v>1.926</v>
      </c>
      <c r="L115" s="139"/>
      <c r="M115" s="143"/>
      <c r="T115" s="144"/>
      <c r="AT115" s="145" t="s">
        <v>124</v>
      </c>
      <c r="AU115" s="145" t="s">
        <v>75</v>
      </c>
      <c r="AV115" s="145" t="s">
        <v>75</v>
      </c>
      <c r="AW115" s="145" t="s">
        <v>87</v>
      </c>
      <c r="AX115" s="145" t="s">
        <v>73</v>
      </c>
      <c r="AY115" s="145" t="s">
        <v>115</v>
      </c>
    </row>
    <row r="116" spans="2:65" s="6" customFormat="1" ht="13.5" customHeight="1">
      <c r="B116" s="74"/>
      <c r="C116" s="127" t="s">
        <v>179</v>
      </c>
      <c r="D116" s="127" t="s">
        <v>117</v>
      </c>
      <c r="E116" s="128" t="s">
        <v>180</v>
      </c>
      <c r="F116" s="129" t="s">
        <v>181</v>
      </c>
      <c r="G116" s="130" t="s">
        <v>164</v>
      </c>
      <c r="H116" s="131">
        <v>111.1</v>
      </c>
      <c r="I116" s="132"/>
      <c r="J116" s="133">
        <f>ROUND($I$116*$H$116,2)</f>
        <v>0</v>
      </c>
      <c r="K116" s="129" t="s">
        <v>121</v>
      </c>
      <c r="L116" s="74"/>
      <c r="M116" s="134"/>
      <c r="N116" s="135" t="s">
        <v>38</v>
      </c>
      <c r="P116" s="136">
        <f>$O$116*$H$116</f>
        <v>0</v>
      </c>
      <c r="Q116" s="136">
        <v>0</v>
      </c>
      <c r="R116" s="136">
        <f>$Q$116*$H$116</f>
        <v>0</v>
      </c>
      <c r="S116" s="136">
        <v>0</v>
      </c>
      <c r="T116" s="137">
        <f>$S$116*$H$116</f>
        <v>0</v>
      </c>
      <c r="AR116" s="76" t="s">
        <v>122</v>
      </c>
      <c r="AT116" s="76" t="s">
        <v>117</v>
      </c>
      <c r="AU116" s="76" t="s">
        <v>75</v>
      </c>
      <c r="AY116" s="6" t="s">
        <v>115</v>
      </c>
      <c r="BE116" s="138">
        <f>IF($N$116="základní",$J$116,0)</f>
        <v>0</v>
      </c>
      <c r="BF116" s="138">
        <f>IF($N$116="snížená",$J$116,0)</f>
        <v>0</v>
      </c>
      <c r="BG116" s="138">
        <f>IF($N$116="zákl. přenesená",$J$116,0)</f>
        <v>0</v>
      </c>
      <c r="BH116" s="138">
        <f>IF($N$116="sníž. přenesená",$J$116,0)</f>
        <v>0</v>
      </c>
      <c r="BI116" s="138">
        <f>IF($N$116="nulová",$J$116,0)</f>
        <v>0</v>
      </c>
      <c r="BJ116" s="76" t="s">
        <v>73</v>
      </c>
      <c r="BK116" s="138">
        <f>ROUND($I$116*$H$116,2)</f>
        <v>0</v>
      </c>
      <c r="BL116" s="76" t="s">
        <v>122</v>
      </c>
      <c r="BM116" s="76" t="s">
        <v>182</v>
      </c>
    </row>
    <row r="117" spans="2:51" s="6" customFormat="1" ht="13.5" customHeight="1">
      <c r="B117" s="139"/>
      <c r="D117" s="140" t="s">
        <v>124</v>
      </c>
      <c r="E117" s="141"/>
      <c r="F117" s="141" t="s">
        <v>183</v>
      </c>
      <c r="H117" s="142">
        <v>111.1</v>
      </c>
      <c r="L117" s="139"/>
      <c r="M117" s="143"/>
      <c r="T117" s="144"/>
      <c r="AT117" s="145" t="s">
        <v>124</v>
      </c>
      <c r="AU117" s="145" t="s">
        <v>75</v>
      </c>
      <c r="AV117" s="145" t="s">
        <v>75</v>
      </c>
      <c r="AW117" s="145" t="s">
        <v>87</v>
      </c>
      <c r="AX117" s="145" t="s">
        <v>73</v>
      </c>
      <c r="AY117" s="145" t="s">
        <v>115</v>
      </c>
    </row>
    <row r="118" spans="2:63" s="116" customFormat="1" ht="30" customHeight="1">
      <c r="B118" s="117"/>
      <c r="D118" s="118" t="s">
        <v>66</v>
      </c>
      <c r="E118" s="125" t="s">
        <v>75</v>
      </c>
      <c r="F118" s="125" t="s">
        <v>184</v>
      </c>
      <c r="J118" s="126">
        <f>$BK$118</f>
        <v>0</v>
      </c>
      <c r="L118" s="117"/>
      <c r="M118" s="121"/>
      <c r="P118" s="122">
        <f>SUM($P$119:$P$120)</f>
        <v>0</v>
      </c>
      <c r="R118" s="122">
        <f>SUM($R$119:$R$120)</f>
        <v>0.770976</v>
      </c>
      <c r="T118" s="123">
        <f>SUM($T$119:$T$120)</f>
        <v>0</v>
      </c>
      <c r="AR118" s="118" t="s">
        <v>73</v>
      </c>
      <c r="AT118" s="118" t="s">
        <v>66</v>
      </c>
      <c r="AU118" s="118" t="s">
        <v>73</v>
      </c>
      <c r="AY118" s="118" t="s">
        <v>115</v>
      </c>
      <c r="BK118" s="124">
        <f>SUM($BK$119:$BK$120)</f>
        <v>0</v>
      </c>
    </row>
    <row r="119" spans="2:65" s="6" customFormat="1" ht="13.5" customHeight="1">
      <c r="B119" s="74"/>
      <c r="C119" s="127" t="s">
        <v>185</v>
      </c>
      <c r="D119" s="127" t="s">
        <v>117</v>
      </c>
      <c r="E119" s="128" t="s">
        <v>186</v>
      </c>
      <c r="F119" s="129" t="s">
        <v>187</v>
      </c>
      <c r="G119" s="130" t="s">
        <v>164</v>
      </c>
      <c r="H119" s="131">
        <v>1.8</v>
      </c>
      <c r="I119" s="132"/>
      <c r="J119" s="133">
        <f>ROUND($I$119*$H$119,2)</f>
        <v>0</v>
      </c>
      <c r="K119" s="129" t="s">
        <v>121</v>
      </c>
      <c r="L119" s="74"/>
      <c r="M119" s="134"/>
      <c r="N119" s="135" t="s">
        <v>38</v>
      </c>
      <c r="P119" s="136">
        <f>$O$119*$H$119</f>
        <v>0</v>
      </c>
      <c r="Q119" s="136">
        <v>0.42832</v>
      </c>
      <c r="R119" s="136">
        <f>$Q$119*$H$119</f>
        <v>0.770976</v>
      </c>
      <c r="S119" s="136">
        <v>0</v>
      </c>
      <c r="T119" s="137">
        <f>$S$119*$H$119</f>
        <v>0</v>
      </c>
      <c r="AR119" s="76" t="s">
        <v>122</v>
      </c>
      <c r="AT119" s="76" t="s">
        <v>117</v>
      </c>
      <c r="AU119" s="76" t="s">
        <v>75</v>
      </c>
      <c r="AY119" s="6" t="s">
        <v>115</v>
      </c>
      <c r="BE119" s="138">
        <f>IF($N$119="základní",$J$119,0)</f>
        <v>0</v>
      </c>
      <c r="BF119" s="138">
        <f>IF($N$119="snížená",$J$119,0)</f>
        <v>0</v>
      </c>
      <c r="BG119" s="138">
        <f>IF($N$119="zákl. přenesená",$J$119,0)</f>
        <v>0</v>
      </c>
      <c r="BH119" s="138">
        <f>IF($N$119="sníž. přenesená",$J$119,0)</f>
        <v>0</v>
      </c>
      <c r="BI119" s="138">
        <f>IF($N$119="nulová",$J$119,0)</f>
        <v>0</v>
      </c>
      <c r="BJ119" s="76" t="s">
        <v>73</v>
      </c>
      <c r="BK119" s="138">
        <f>ROUND($I$119*$H$119,2)</f>
        <v>0</v>
      </c>
      <c r="BL119" s="76" t="s">
        <v>122</v>
      </c>
      <c r="BM119" s="76" t="s">
        <v>188</v>
      </c>
    </row>
    <row r="120" spans="2:51" s="6" customFormat="1" ht="13.5" customHeight="1">
      <c r="B120" s="139"/>
      <c r="D120" s="140" t="s">
        <v>124</v>
      </c>
      <c r="E120" s="141"/>
      <c r="F120" s="141" t="s">
        <v>189</v>
      </c>
      <c r="H120" s="142">
        <v>1.8</v>
      </c>
      <c r="L120" s="139"/>
      <c r="M120" s="143"/>
      <c r="T120" s="144"/>
      <c r="AT120" s="145" t="s">
        <v>124</v>
      </c>
      <c r="AU120" s="145" t="s">
        <v>75</v>
      </c>
      <c r="AV120" s="145" t="s">
        <v>75</v>
      </c>
      <c r="AW120" s="145" t="s">
        <v>87</v>
      </c>
      <c r="AX120" s="145" t="s">
        <v>73</v>
      </c>
      <c r="AY120" s="145" t="s">
        <v>115</v>
      </c>
    </row>
    <row r="121" spans="2:63" s="116" customFormat="1" ht="30" customHeight="1">
      <c r="B121" s="117"/>
      <c r="D121" s="118" t="s">
        <v>66</v>
      </c>
      <c r="E121" s="125" t="s">
        <v>133</v>
      </c>
      <c r="F121" s="125" t="s">
        <v>190</v>
      </c>
      <c r="J121" s="126">
        <f>$BK$121</f>
        <v>0</v>
      </c>
      <c r="L121" s="117"/>
      <c r="M121" s="121"/>
      <c r="P121" s="122">
        <f>SUM($P$122:$P$128)</f>
        <v>0</v>
      </c>
      <c r="R121" s="122">
        <f>SUM($R$122:$R$128)</f>
        <v>11.363197999999999</v>
      </c>
      <c r="T121" s="123">
        <f>SUM($T$122:$T$128)</f>
        <v>1.9316000000000002</v>
      </c>
      <c r="AR121" s="118" t="s">
        <v>73</v>
      </c>
      <c r="AT121" s="118" t="s">
        <v>66</v>
      </c>
      <c r="AU121" s="118" t="s">
        <v>73</v>
      </c>
      <c r="AY121" s="118" t="s">
        <v>115</v>
      </c>
      <c r="BK121" s="124">
        <f>SUM($BK$122:$BK$128)</f>
        <v>0</v>
      </c>
    </row>
    <row r="122" spans="2:65" s="6" customFormat="1" ht="13.5" customHeight="1">
      <c r="B122" s="74"/>
      <c r="C122" s="127" t="s">
        <v>191</v>
      </c>
      <c r="D122" s="127" t="s">
        <v>117</v>
      </c>
      <c r="E122" s="128" t="s">
        <v>192</v>
      </c>
      <c r="F122" s="129" t="s">
        <v>193</v>
      </c>
      <c r="G122" s="130" t="s">
        <v>128</v>
      </c>
      <c r="H122" s="131">
        <v>0.878</v>
      </c>
      <c r="I122" s="132"/>
      <c r="J122" s="133">
        <f>ROUND($I$122*$H$122,2)</f>
        <v>0</v>
      </c>
      <c r="K122" s="129"/>
      <c r="L122" s="74"/>
      <c r="M122" s="134"/>
      <c r="N122" s="135" t="s">
        <v>38</v>
      </c>
      <c r="P122" s="136">
        <f>$O$122*$H$122</f>
        <v>0</v>
      </c>
      <c r="Q122" s="136">
        <v>0</v>
      </c>
      <c r="R122" s="136">
        <f>$Q$122*$H$122</f>
        <v>0</v>
      </c>
      <c r="S122" s="136">
        <v>2.2</v>
      </c>
      <c r="T122" s="137">
        <f>$S$122*$H$122</f>
        <v>1.9316000000000002</v>
      </c>
      <c r="AR122" s="76" t="s">
        <v>122</v>
      </c>
      <c r="AT122" s="76" t="s">
        <v>117</v>
      </c>
      <c r="AU122" s="76" t="s">
        <v>75</v>
      </c>
      <c r="AY122" s="6" t="s">
        <v>115</v>
      </c>
      <c r="BE122" s="138">
        <f>IF($N$122="základní",$J$122,0)</f>
        <v>0</v>
      </c>
      <c r="BF122" s="138">
        <f>IF($N$122="snížená",$J$122,0)</f>
        <v>0</v>
      </c>
      <c r="BG122" s="138">
        <f>IF($N$122="zákl. přenesená",$J$122,0)</f>
        <v>0</v>
      </c>
      <c r="BH122" s="138">
        <f>IF($N$122="sníž. přenesená",$J$122,0)</f>
        <v>0</v>
      </c>
      <c r="BI122" s="138">
        <f>IF($N$122="nulová",$J$122,0)</f>
        <v>0</v>
      </c>
      <c r="BJ122" s="76" t="s">
        <v>73</v>
      </c>
      <c r="BK122" s="138">
        <f>ROUND($I$122*$H$122,2)</f>
        <v>0</v>
      </c>
      <c r="BL122" s="76" t="s">
        <v>122</v>
      </c>
      <c r="BM122" s="76" t="s">
        <v>194</v>
      </c>
    </row>
    <row r="123" spans="2:51" s="6" customFormat="1" ht="13.5" customHeight="1">
      <c r="B123" s="139"/>
      <c r="D123" s="140" t="s">
        <v>124</v>
      </c>
      <c r="E123" s="141"/>
      <c r="F123" s="141" t="s">
        <v>195</v>
      </c>
      <c r="H123" s="142">
        <v>0.026</v>
      </c>
      <c r="L123" s="139"/>
      <c r="M123" s="143"/>
      <c r="T123" s="144"/>
      <c r="AT123" s="145" t="s">
        <v>124</v>
      </c>
      <c r="AU123" s="145" t="s">
        <v>75</v>
      </c>
      <c r="AV123" s="145" t="s">
        <v>75</v>
      </c>
      <c r="AW123" s="145" t="s">
        <v>87</v>
      </c>
      <c r="AX123" s="145" t="s">
        <v>67</v>
      </c>
      <c r="AY123" s="145" t="s">
        <v>115</v>
      </c>
    </row>
    <row r="124" spans="2:51" s="6" customFormat="1" ht="13.5" customHeight="1">
      <c r="B124" s="139"/>
      <c r="D124" s="146" t="s">
        <v>124</v>
      </c>
      <c r="E124" s="145"/>
      <c r="F124" s="141" t="s">
        <v>196</v>
      </c>
      <c r="H124" s="142">
        <v>0.852</v>
      </c>
      <c r="L124" s="139"/>
      <c r="M124" s="143"/>
      <c r="T124" s="144"/>
      <c r="AT124" s="145" t="s">
        <v>124</v>
      </c>
      <c r="AU124" s="145" t="s">
        <v>75</v>
      </c>
      <c r="AV124" s="145" t="s">
        <v>75</v>
      </c>
      <c r="AW124" s="145" t="s">
        <v>87</v>
      </c>
      <c r="AX124" s="145" t="s">
        <v>67</v>
      </c>
      <c r="AY124" s="145" t="s">
        <v>115</v>
      </c>
    </row>
    <row r="125" spans="2:51" s="6" customFormat="1" ht="13.5" customHeight="1">
      <c r="B125" s="147"/>
      <c r="D125" s="146" t="s">
        <v>124</v>
      </c>
      <c r="E125" s="148"/>
      <c r="F125" s="149" t="s">
        <v>132</v>
      </c>
      <c r="H125" s="150">
        <v>0.878</v>
      </c>
      <c r="L125" s="147"/>
      <c r="M125" s="151"/>
      <c r="T125" s="152"/>
      <c r="AT125" s="148" t="s">
        <v>124</v>
      </c>
      <c r="AU125" s="148" t="s">
        <v>75</v>
      </c>
      <c r="AV125" s="148" t="s">
        <v>122</v>
      </c>
      <c r="AW125" s="148" t="s">
        <v>87</v>
      </c>
      <c r="AX125" s="148" t="s">
        <v>73</v>
      </c>
      <c r="AY125" s="148" t="s">
        <v>115</v>
      </c>
    </row>
    <row r="126" spans="2:65" s="6" customFormat="1" ht="13.5" customHeight="1">
      <c r="B126" s="74"/>
      <c r="C126" s="127" t="s">
        <v>197</v>
      </c>
      <c r="D126" s="127" t="s">
        <v>117</v>
      </c>
      <c r="E126" s="128" t="s">
        <v>198</v>
      </c>
      <c r="F126" s="129" t="s">
        <v>199</v>
      </c>
      <c r="G126" s="130" t="s">
        <v>128</v>
      </c>
      <c r="H126" s="131">
        <v>5.81</v>
      </c>
      <c r="I126" s="132"/>
      <c r="J126" s="133">
        <f>ROUND($I$126*$H$126,2)</f>
        <v>0</v>
      </c>
      <c r="K126" s="129" t="s">
        <v>121</v>
      </c>
      <c r="L126" s="74"/>
      <c r="M126" s="134"/>
      <c r="N126" s="135" t="s">
        <v>38</v>
      </c>
      <c r="P126" s="136">
        <f>$O$126*$H$126</f>
        <v>0</v>
      </c>
      <c r="Q126" s="136">
        <v>1.9558</v>
      </c>
      <c r="R126" s="136">
        <f>$Q$126*$H$126</f>
        <v>11.363197999999999</v>
      </c>
      <c r="S126" s="136">
        <v>0</v>
      </c>
      <c r="T126" s="137">
        <f>$S$126*$H$126</f>
        <v>0</v>
      </c>
      <c r="AR126" s="76" t="s">
        <v>122</v>
      </c>
      <c r="AT126" s="76" t="s">
        <v>117</v>
      </c>
      <c r="AU126" s="76" t="s">
        <v>75</v>
      </c>
      <c r="AY126" s="6" t="s">
        <v>115</v>
      </c>
      <c r="BE126" s="138">
        <f>IF($N$126="základní",$J$126,0)</f>
        <v>0</v>
      </c>
      <c r="BF126" s="138">
        <f>IF($N$126="snížená",$J$126,0)</f>
        <v>0</v>
      </c>
      <c r="BG126" s="138">
        <f>IF($N$126="zákl. přenesená",$J$126,0)</f>
        <v>0</v>
      </c>
      <c r="BH126" s="138">
        <f>IF($N$126="sníž. přenesená",$J$126,0)</f>
        <v>0</v>
      </c>
      <c r="BI126" s="138">
        <f>IF($N$126="nulová",$J$126,0)</f>
        <v>0</v>
      </c>
      <c r="BJ126" s="76" t="s">
        <v>73</v>
      </c>
      <c r="BK126" s="138">
        <f>ROUND($I$126*$H$126,2)</f>
        <v>0</v>
      </c>
      <c r="BL126" s="76" t="s">
        <v>122</v>
      </c>
      <c r="BM126" s="76" t="s">
        <v>200</v>
      </c>
    </row>
    <row r="127" spans="2:51" s="6" customFormat="1" ht="13.5" customHeight="1">
      <c r="B127" s="153"/>
      <c r="D127" s="140" t="s">
        <v>124</v>
      </c>
      <c r="E127" s="154"/>
      <c r="F127" s="154" t="s">
        <v>201</v>
      </c>
      <c r="H127" s="155"/>
      <c r="L127" s="153"/>
      <c r="M127" s="156"/>
      <c r="T127" s="157"/>
      <c r="AT127" s="155" t="s">
        <v>124</v>
      </c>
      <c r="AU127" s="155" t="s">
        <v>75</v>
      </c>
      <c r="AV127" s="155" t="s">
        <v>73</v>
      </c>
      <c r="AW127" s="155" t="s">
        <v>87</v>
      </c>
      <c r="AX127" s="155" t="s">
        <v>67</v>
      </c>
      <c r="AY127" s="155" t="s">
        <v>115</v>
      </c>
    </row>
    <row r="128" spans="2:51" s="6" customFormat="1" ht="13.5" customHeight="1">
      <c r="B128" s="139"/>
      <c r="D128" s="146" t="s">
        <v>124</v>
      </c>
      <c r="E128" s="145"/>
      <c r="F128" s="141" t="s">
        <v>202</v>
      </c>
      <c r="H128" s="142">
        <v>5.81</v>
      </c>
      <c r="L128" s="139"/>
      <c r="M128" s="143"/>
      <c r="T128" s="144"/>
      <c r="AT128" s="145" t="s">
        <v>124</v>
      </c>
      <c r="AU128" s="145" t="s">
        <v>75</v>
      </c>
      <c r="AV128" s="145" t="s">
        <v>75</v>
      </c>
      <c r="AW128" s="145" t="s">
        <v>87</v>
      </c>
      <c r="AX128" s="145" t="s">
        <v>73</v>
      </c>
      <c r="AY128" s="145" t="s">
        <v>115</v>
      </c>
    </row>
    <row r="129" spans="2:63" s="116" customFormat="1" ht="30" customHeight="1">
      <c r="B129" s="117"/>
      <c r="D129" s="118" t="s">
        <v>66</v>
      </c>
      <c r="E129" s="125" t="s">
        <v>122</v>
      </c>
      <c r="F129" s="125" t="s">
        <v>203</v>
      </c>
      <c r="J129" s="126">
        <f>$BK$129</f>
        <v>0</v>
      </c>
      <c r="L129" s="117"/>
      <c r="M129" s="121"/>
      <c r="P129" s="122">
        <f>SUM($P$130:$P$148)</f>
        <v>0</v>
      </c>
      <c r="R129" s="122">
        <f>SUM($R$130:$R$148)</f>
        <v>0.5008975999999999</v>
      </c>
      <c r="T129" s="123">
        <f>SUM($T$130:$T$148)</f>
        <v>0</v>
      </c>
      <c r="AR129" s="118" t="s">
        <v>73</v>
      </c>
      <c r="AT129" s="118" t="s">
        <v>66</v>
      </c>
      <c r="AU129" s="118" t="s">
        <v>73</v>
      </c>
      <c r="AY129" s="118" t="s">
        <v>115</v>
      </c>
      <c r="BK129" s="124">
        <f>SUM($BK$130:$BK$148)</f>
        <v>0</v>
      </c>
    </row>
    <row r="130" spans="2:65" s="6" customFormat="1" ht="13.5" customHeight="1">
      <c r="B130" s="74"/>
      <c r="C130" s="127" t="s">
        <v>8</v>
      </c>
      <c r="D130" s="127" t="s">
        <v>117</v>
      </c>
      <c r="E130" s="128" t="s">
        <v>204</v>
      </c>
      <c r="F130" s="129" t="s">
        <v>205</v>
      </c>
      <c r="G130" s="130" t="s">
        <v>128</v>
      </c>
      <c r="H130" s="131">
        <v>25.779</v>
      </c>
      <c r="I130" s="132"/>
      <c r="J130" s="133">
        <f>ROUND($I$130*$H$130,2)</f>
        <v>0</v>
      </c>
      <c r="K130" s="129" t="s">
        <v>121</v>
      </c>
      <c r="L130" s="74"/>
      <c r="M130" s="134"/>
      <c r="N130" s="135" t="s">
        <v>38</v>
      </c>
      <c r="P130" s="136">
        <f>$O$130*$H$130</f>
        <v>0</v>
      </c>
      <c r="Q130" s="136">
        <v>0</v>
      </c>
      <c r="R130" s="136">
        <f>$Q$130*$H$130</f>
        <v>0</v>
      </c>
      <c r="S130" s="136">
        <v>0</v>
      </c>
      <c r="T130" s="137">
        <f>$S$130*$H$130</f>
        <v>0</v>
      </c>
      <c r="AR130" s="76" t="s">
        <v>122</v>
      </c>
      <c r="AT130" s="76" t="s">
        <v>117</v>
      </c>
      <c r="AU130" s="76" t="s">
        <v>75</v>
      </c>
      <c r="AY130" s="6" t="s">
        <v>115</v>
      </c>
      <c r="BE130" s="138">
        <f>IF($N$130="základní",$J$130,0)</f>
        <v>0</v>
      </c>
      <c r="BF130" s="138">
        <f>IF($N$130="snížená",$J$130,0)</f>
        <v>0</v>
      </c>
      <c r="BG130" s="138">
        <f>IF($N$130="zákl. přenesená",$J$130,0)</f>
        <v>0</v>
      </c>
      <c r="BH130" s="138">
        <f>IF($N$130="sníž. přenesená",$J$130,0)</f>
        <v>0</v>
      </c>
      <c r="BI130" s="138">
        <f>IF($N$130="nulová",$J$130,0)</f>
        <v>0</v>
      </c>
      <c r="BJ130" s="76" t="s">
        <v>73</v>
      </c>
      <c r="BK130" s="138">
        <f>ROUND($I$130*$H$130,2)</f>
        <v>0</v>
      </c>
      <c r="BL130" s="76" t="s">
        <v>122</v>
      </c>
      <c r="BM130" s="76" t="s">
        <v>206</v>
      </c>
    </row>
    <row r="131" spans="2:51" s="6" customFormat="1" ht="13.5" customHeight="1">
      <c r="B131" s="139"/>
      <c r="D131" s="140" t="s">
        <v>124</v>
      </c>
      <c r="E131" s="141"/>
      <c r="F131" s="141" t="s">
        <v>207</v>
      </c>
      <c r="H131" s="142">
        <v>25.135</v>
      </c>
      <c r="L131" s="139"/>
      <c r="M131" s="143"/>
      <c r="T131" s="144"/>
      <c r="AT131" s="145" t="s">
        <v>124</v>
      </c>
      <c r="AU131" s="145" t="s">
        <v>75</v>
      </c>
      <c r="AV131" s="145" t="s">
        <v>75</v>
      </c>
      <c r="AW131" s="145" t="s">
        <v>87</v>
      </c>
      <c r="AX131" s="145" t="s">
        <v>67</v>
      </c>
      <c r="AY131" s="145" t="s">
        <v>115</v>
      </c>
    </row>
    <row r="132" spans="2:51" s="6" customFormat="1" ht="13.5" customHeight="1">
      <c r="B132" s="139"/>
      <c r="D132" s="146" t="s">
        <v>124</v>
      </c>
      <c r="E132" s="145"/>
      <c r="F132" s="141" t="s">
        <v>208</v>
      </c>
      <c r="H132" s="142">
        <v>0.3</v>
      </c>
      <c r="L132" s="139"/>
      <c r="M132" s="143"/>
      <c r="T132" s="144"/>
      <c r="AT132" s="145" t="s">
        <v>124</v>
      </c>
      <c r="AU132" s="145" t="s">
        <v>75</v>
      </c>
      <c r="AV132" s="145" t="s">
        <v>75</v>
      </c>
      <c r="AW132" s="145" t="s">
        <v>87</v>
      </c>
      <c r="AX132" s="145" t="s">
        <v>67</v>
      </c>
      <c r="AY132" s="145" t="s">
        <v>115</v>
      </c>
    </row>
    <row r="133" spans="2:51" s="6" customFormat="1" ht="13.5" customHeight="1">
      <c r="B133" s="139"/>
      <c r="D133" s="146" t="s">
        <v>124</v>
      </c>
      <c r="E133" s="145"/>
      <c r="F133" s="141" t="s">
        <v>209</v>
      </c>
      <c r="H133" s="142">
        <v>0.14</v>
      </c>
      <c r="L133" s="139"/>
      <c r="M133" s="143"/>
      <c r="T133" s="144"/>
      <c r="AT133" s="145" t="s">
        <v>124</v>
      </c>
      <c r="AU133" s="145" t="s">
        <v>75</v>
      </c>
      <c r="AV133" s="145" t="s">
        <v>75</v>
      </c>
      <c r="AW133" s="145" t="s">
        <v>87</v>
      </c>
      <c r="AX133" s="145" t="s">
        <v>67</v>
      </c>
      <c r="AY133" s="145" t="s">
        <v>115</v>
      </c>
    </row>
    <row r="134" spans="2:51" s="6" customFormat="1" ht="13.5" customHeight="1">
      <c r="B134" s="139"/>
      <c r="D134" s="146" t="s">
        <v>124</v>
      </c>
      <c r="E134" s="145"/>
      <c r="F134" s="141" t="s">
        <v>210</v>
      </c>
      <c r="H134" s="142">
        <v>0.06</v>
      </c>
      <c r="L134" s="139"/>
      <c r="M134" s="143"/>
      <c r="T134" s="144"/>
      <c r="AT134" s="145" t="s">
        <v>124</v>
      </c>
      <c r="AU134" s="145" t="s">
        <v>75</v>
      </c>
      <c r="AV134" s="145" t="s">
        <v>75</v>
      </c>
      <c r="AW134" s="145" t="s">
        <v>87</v>
      </c>
      <c r="AX134" s="145" t="s">
        <v>67</v>
      </c>
      <c r="AY134" s="145" t="s">
        <v>115</v>
      </c>
    </row>
    <row r="135" spans="2:51" s="6" customFormat="1" ht="13.5" customHeight="1">
      <c r="B135" s="139"/>
      <c r="D135" s="146" t="s">
        <v>124</v>
      </c>
      <c r="E135" s="145"/>
      <c r="F135" s="141" t="s">
        <v>211</v>
      </c>
      <c r="H135" s="142">
        <v>0.144</v>
      </c>
      <c r="L135" s="139"/>
      <c r="M135" s="143"/>
      <c r="T135" s="144"/>
      <c r="AT135" s="145" t="s">
        <v>124</v>
      </c>
      <c r="AU135" s="145" t="s">
        <v>75</v>
      </c>
      <c r="AV135" s="145" t="s">
        <v>75</v>
      </c>
      <c r="AW135" s="145" t="s">
        <v>87</v>
      </c>
      <c r="AX135" s="145" t="s">
        <v>67</v>
      </c>
      <c r="AY135" s="145" t="s">
        <v>115</v>
      </c>
    </row>
    <row r="136" spans="2:51" s="6" customFormat="1" ht="13.5" customHeight="1">
      <c r="B136" s="147"/>
      <c r="D136" s="146" t="s">
        <v>124</v>
      </c>
      <c r="E136" s="148"/>
      <c r="F136" s="149" t="s">
        <v>132</v>
      </c>
      <c r="H136" s="150">
        <v>25.779</v>
      </c>
      <c r="L136" s="147"/>
      <c r="M136" s="151"/>
      <c r="T136" s="152"/>
      <c r="AT136" s="148" t="s">
        <v>124</v>
      </c>
      <c r="AU136" s="148" t="s">
        <v>75</v>
      </c>
      <c r="AV136" s="148" t="s">
        <v>122</v>
      </c>
      <c r="AW136" s="148" t="s">
        <v>87</v>
      </c>
      <c r="AX136" s="148" t="s">
        <v>73</v>
      </c>
      <c r="AY136" s="148" t="s">
        <v>115</v>
      </c>
    </row>
    <row r="137" spans="2:65" s="6" customFormat="1" ht="13.5" customHeight="1">
      <c r="B137" s="74"/>
      <c r="C137" s="127" t="s">
        <v>212</v>
      </c>
      <c r="D137" s="127" t="s">
        <v>117</v>
      </c>
      <c r="E137" s="128" t="s">
        <v>213</v>
      </c>
      <c r="F137" s="129" t="s">
        <v>214</v>
      </c>
      <c r="G137" s="130" t="s">
        <v>128</v>
      </c>
      <c r="H137" s="131">
        <v>0.426</v>
      </c>
      <c r="I137" s="132"/>
      <c r="J137" s="133">
        <f>ROUND($I$137*$H$137,2)</f>
        <v>0</v>
      </c>
      <c r="K137" s="129" t="s">
        <v>121</v>
      </c>
      <c r="L137" s="74"/>
      <c r="M137" s="134"/>
      <c r="N137" s="135" t="s">
        <v>38</v>
      </c>
      <c r="P137" s="136">
        <f>$O$137*$H$137</f>
        <v>0</v>
      </c>
      <c r="Q137" s="136">
        <v>0</v>
      </c>
      <c r="R137" s="136">
        <f>$Q$137*$H$137</f>
        <v>0</v>
      </c>
      <c r="S137" s="136">
        <v>0</v>
      </c>
      <c r="T137" s="137">
        <f>$S$137*$H$137</f>
        <v>0</v>
      </c>
      <c r="AR137" s="76" t="s">
        <v>122</v>
      </c>
      <c r="AT137" s="76" t="s">
        <v>117</v>
      </c>
      <c r="AU137" s="76" t="s">
        <v>75</v>
      </c>
      <c r="AY137" s="6" t="s">
        <v>115</v>
      </c>
      <c r="BE137" s="138">
        <f>IF($N$137="základní",$J$137,0)</f>
        <v>0</v>
      </c>
      <c r="BF137" s="138">
        <f>IF($N$137="snížená",$J$137,0)</f>
        <v>0</v>
      </c>
      <c r="BG137" s="138">
        <f>IF($N$137="zákl. přenesená",$J$137,0)</f>
        <v>0</v>
      </c>
      <c r="BH137" s="138">
        <f>IF($N$137="sníž. přenesená",$J$137,0)</f>
        <v>0</v>
      </c>
      <c r="BI137" s="138">
        <f>IF($N$137="nulová",$J$137,0)</f>
        <v>0</v>
      </c>
      <c r="BJ137" s="76" t="s">
        <v>73</v>
      </c>
      <c r="BK137" s="138">
        <f>ROUND($I$137*$H$137,2)</f>
        <v>0</v>
      </c>
      <c r="BL137" s="76" t="s">
        <v>122</v>
      </c>
      <c r="BM137" s="76" t="s">
        <v>215</v>
      </c>
    </row>
    <row r="138" spans="2:51" s="6" customFormat="1" ht="13.5" customHeight="1">
      <c r="B138" s="153"/>
      <c r="D138" s="140" t="s">
        <v>124</v>
      </c>
      <c r="E138" s="154"/>
      <c r="F138" s="154" t="s">
        <v>216</v>
      </c>
      <c r="H138" s="155"/>
      <c r="L138" s="153"/>
      <c r="M138" s="156"/>
      <c r="T138" s="157"/>
      <c r="AT138" s="155" t="s">
        <v>124</v>
      </c>
      <c r="AU138" s="155" t="s">
        <v>75</v>
      </c>
      <c r="AV138" s="155" t="s">
        <v>73</v>
      </c>
      <c r="AW138" s="155" t="s">
        <v>87</v>
      </c>
      <c r="AX138" s="155" t="s">
        <v>67</v>
      </c>
      <c r="AY138" s="155" t="s">
        <v>115</v>
      </c>
    </row>
    <row r="139" spans="2:51" s="6" customFormat="1" ht="13.5" customHeight="1">
      <c r="B139" s="139"/>
      <c r="D139" s="146" t="s">
        <v>124</v>
      </c>
      <c r="E139" s="145"/>
      <c r="F139" s="141" t="s">
        <v>217</v>
      </c>
      <c r="H139" s="142">
        <v>0.426</v>
      </c>
      <c r="L139" s="139"/>
      <c r="M139" s="143"/>
      <c r="T139" s="144"/>
      <c r="AT139" s="145" t="s">
        <v>124</v>
      </c>
      <c r="AU139" s="145" t="s">
        <v>75</v>
      </c>
      <c r="AV139" s="145" t="s">
        <v>75</v>
      </c>
      <c r="AW139" s="145" t="s">
        <v>87</v>
      </c>
      <c r="AX139" s="145" t="s">
        <v>73</v>
      </c>
      <c r="AY139" s="145" t="s">
        <v>115</v>
      </c>
    </row>
    <row r="140" spans="2:65" s="6" customFormat="1" ht="13.5" customHeight="1">
      <c r="B140" s="74"/>
      <c r="C140" s="127" t="s">
        <v>218</v>
      </c>
      <c r="D140" s="127" t="s">
        <v>117</v>
      </c>
      <c r="E140" s="128" t="s">
        <v>219</v>
      </c>
      <c r="F140" s="129" t="s">
        <v>220</v>
      </c>
      <c r="G140" s="130" t="s">
        <v>164</v>
      </c>
      <c r="H140" s="131">
        <v>64.4</v>
      </c>
      <c r="I140" s="132"/>
      <c r="J140" s="133">
        <f>ROUND($I$140*$H$140,2)</f>
        <v>0</v>
      </c>
      <c r="K140" s="129" t="s">
        <v>121</v>
      </c>
      <c r="L140" s="74"/>
      <c r="M140" s="134"/>
      <c r="N140" s="135" t="s">
        <v>38</v>
      </c>
      <c r="P140" s="136">
        <f>$O$140*$H$140</f>
        <v>0</v>
      </c>
      <c r="Q140" s="136">
        <v>0.001</v>
      </c>
      <c r="R140" s="136">
        <f>$Q$140*$H$140</f>
        <v>0.06440000000000001</v>
      </c>
      <c r="S140" s="136">
        <v>0</v>
      </c>
      <c r="T140" s="137">
        <f>$S$140*$H$140</f>
        <v>0</v>
      </c>
      <c r="AR140" s="76" t="s">
        <v>122</v>
      </c>
      <c r="AT140" s="76" t="s">
        <v>117</v>
      </c>
      <c r="AU140" s="76" t="s">
        <v>75</v>
      </c>
      <c r="AY140" s="6" t="s">
        <v>115</v>
      </c>
      <c r="BE140" s="138">
        <f>IF($N$140="základní",$J$140,0)</f>
        <v>0</v>
      </c>
      <c r="BF140" s="138">
        <f>IF($N$140="snížená",$J$140,0)</f>
        <v>0</v>
      </c>
      <c r="BG140" s="138">
        <f>IF($N$140="zákl. přenesená",$J$140,0)</f>
        <v>0</v>
      </c>
      <c r="BH140" s="138">
        <f>IF($N$140="sníž. přenesená",$J$140,0)</f>
        <v>0</v>
      </c>
      <c r="BI140" s="138">
        <f>IF($N$140="nulová",$J$140,0)</f>
        <v>0</v>
      </c>
      <c r="BJ140" s="76" t="s">
        <v>73</v>
      </c>
      <c r="BK140" s="138">
        <f>ROUND($I$140*$H$140,2)</f>
        <v>0</v>
      </c>
      <c r="BL140" s="76" t="s">
        <v>122</v>
      </c>
      <c r="BM140" s="76" t="s">
        <v>221</v>
      </c>
    </row>
    <row r="141" spans="2:51" s="6" customFormat="1" ht="13.5" customHeight="1">
      <c r="B141" s="139"/>
      <c r="D141" s="140" t="s">
        <v>124</v>
      </c>
      <c r="E141" s="141"/>
      <c r="F141" s="141" t="s">
        <v>222</v>
      </c>
      <c r="H141" s="142">
        <v>64.4</v>
      </c>
      <c r="L141" s="139"/>
      <c r="M141" s="143"/>
      <c r="T141" s="144"/>
      <c r="AT141" s="145" t="s">
        <v>124</v>
      </c>
      <c r="AU141" s="145" t="s">
        <v>75</v>
      </c>
      <c r="AV141" s="145" t="s">
        <v>75</v>
      </c>
      <c r="AW141" s="145" t="s">
        <v>87</v>
      </c>
      <c r="AX141" s="145" t="s">
        <v>73</v>
      </c>
      <c r="AY141" s="145" t="s">
        <v>115</v>
      </c>
    </row>
    <row r="142" spans="2:65" s="6" customFormat="1" ht="13.5" customHeight="1">
      <c r="B142" s="74"/>
      <c r="C142" s="167" t="s">
        <v>223</v>
      </c>
      <c r="D142" s="167" t="s">
        <v>173</v>
      </c>
      <c r="E142" s="159" t="s">
        <v>224</v>
      </c>
      <c r="F142" s="160" t="s">
        <v>225</v>
      </c>
      <c r="G142" s="158" t="s">
        <v>164</v>
      </c>
      <c r="H142" s="161">
        <v>65.688</v>
      </c>
      <c r="I142" s="162"/>
      <c r="J142" s="163">
        <f>ROUND($I$142*$H$142,2)</f>
        <v>0</v>
      </c>
      <c r="K142" s="160"/>
      <c r="L142" s="164"/>
      <c r="M142" s="165"/>
      <c r="N142" s="166" t="s">
        <v>38</v>
      </c>
      <c r="P142" s="136">
        <f>$O$142*$H$142</f>
        <v>0</v>
      </c>
      <c r="Q142" s="136">
        <v>0.0002</v>
      </c>
      <c r="R142" s="136">
        <f>$Q$142*$H$142</f>
        <v>0.013137600000000001</v>
      </c>
      <c r="S142" s="136">
        <v>0</v>
      </c>
      <c r="T142" s="137">
        <f>$S$142*$H$142</f>
        <v>0</v>
      </c>
      <c r="AR142" s="76" t="s">
        <v>161</v>
      </c>
      <c r="AT142" s="76" t="s">
        <v>173</v>
      </c>
      <c r="AU142" s="76" t="s">
        <v>75</v>
      </c>
      <c r="AY142" s="6" t="s">
        <v>115</v>
      </c>
      <c r="BE142" s="138">
        <f>IF($N$142="základní",$J$142,0)</f>
        <v>0</v>
      </c>
      <c r="BF142" s="138">
        <f>IF($N$142="snížená",$J$142,0)</f>
        <v>0</v>
      </c>
      <c r="BG142" s="138">
        <f>IF($N$142="zákl. přenesená",$J$142,0)</f>
        <v>0</v>
      </c>
      <c r="BH142" s="138">
        <f>IF($N$142="sníž. přenesená",$J$142,0)</f>
        <v>0</v>
      </c>
      <c r="BI142" s="138">
        <f>IF($N$142="nulová",$J$142,0)</f>
        <v>0</v>
      </c>
      <c r="BJ142" s="76" t="s">
        <v>73</v>
      </c>
      <c r="BK142" s="138">
        <f>ROUND($I$142*$H$142,2)</f>
        <v>0</v>
      </c>
      <c r="BL142" s="76" t="s">
        <v>122</v>
      </c>
      <c r="BM142" s="76" t="s">
        <v>226</v>
      </c>
    </row>
    <row r="143" spans="2:51" s="6" customFormat="1" ht="13.5" customHeight="1">
      <c r="B143" s="139"/>
      <c r="D143" s="146" t="s">
        <v>124</v>
      </c>
      <c r="F143" s="141" t="s">
        <v>227</v>
      </c>
      <c r="H143" s="142">
        <v>65.688</v>
      </c>
      <c r="L143" s="139"/>
      <c r="M143" s="143"/>
      <c r="T143" s="144"/>
      <c r="AT143" s="145" t="s">
        <v>124</v>
      </c>
      <c r="AU143" s="145" t="s">
        <v>75</v>
      </c>
      <c r="AV143" s="145" t="s">
        <v>75</v>
      </c>
      <c r="AW143" s="145" t="s">
        <v>67</v>
      </c>
      <c r="AX143" s="145" t="s">
        <v>73</v>
      </c>
      <c r="AY143" s="145" t="s">
        <v>115</v>
      </c>
    </row>
    <row r="144" spans="2:65" s="6" customFormat="1" ht="13.5" customHeight="1">
      <c r="B144" s="74"/>
      <c r="C144" s="127" t="s">
        <v>228</v>
      </c>
      <c r="D144" s="127" t="s">
        <v>117</v>
      </c>
      <c r="E144" s="128" t="s">
        <v>229</v>
      </c>
      <c r="F144" s="129" t="s">
        <v>230</v>
      </c>
      <c r="G144" s="130" t="s">
        <v>231</v>
      </c>
      <c r="H144" s="131">
        <v>9</v>
      </c>
      <c r="I144" s="132"/>
      <c r="J144" s="133">
        <f>ROUND($I$144*$H$144,2)</f>
        <v>0</v>
      </c>
      <c r="K144" s="129" t="s">
        <v>121</v>
      </c>
      <c r="L144" s="74"/>
      <c r="M144" s="134"/>
      <c r="N144" s="135" t="s">
        <v>38</v>
      </c>
      <c r="P144" s="136">
        <f>$O$144*$H$144</f>
        <v>0</v>
      </c>
      <c r="Q144" s="136">
        <v>0.00404</v>
      </c>
      <c r="R144" s="136">
        <f>$Q$144*$H$144</f>
        <v>0.03636</v>
      </c>
      <c r="S144" s="136">
        <v>0</v>
      </c>
      <c r="T144" s="137">
        <f>$S$144*$H$144</f>
        <v>0</v>
      </c>
      <c r="AR144" s="76" t="s">
        <v>122</v>
      </c>
      <c r="AT144" s="76" t="s">
        <v>117</v>
      </c>
      <c r="AU144" s="76" t="s">
        <v>75</v>
      </c>
      <c r="AY144" s="6" t="s">
        <v>115</v>
      </c>
      <c r="BE144" s="138">
        <f>IF($N$144="základní",$J$144,0)</f>
        <v>0</v>
      </c>
      <c r="BF144" s="138">
        <f>IF($N$144="snížená",$J$144,0)</f>
        <v>0</v>
      </c>
      <c r="BG144" s="138">
        <f>IF($N$144="zákl. přenesená",$J$144,0)</f>
        <v>0</v>
      </c>
      <c r="BH144" s="138">
        <f>IF($N$144="sníž. přenesená",$J$144,0)</f>
        <v>0</v>
      </c>
      <c r="BI144" s="138">
        <f>IF($N$144="nulová",$J$144,0)</f>
        <v>0</v>
      </c>
      <c r="BJ144" s="76" t="s">
        <v>73</v>
      </c>
      <c r="BK144" s="138">
        <f>ROUND($I$144*$H$144,2)</f>
        <v>0</v>
      </c>
      <c r="BL144" s="76" t="s">
        <v>122</v>
      </c>
      <c r="BM144" s="76" t="s">
        <v>232</v>
      </c>
    </row>
    <row r="145" spans="2:51" s="6" customFormat="1" ht="13.5" customHeight="1">
      <c r="B145" s="139"/>
      <c r="D145" s="140" t="s">
        <v>124</v>
      </c>
      <c r="E145" s="141"/>
      <c r="F145" s="141" t="s">
        <v>233</v>
      </c>
      <c r="H145" s="142">
        <v>3</v>
      </c>
      <c r="L145" s="139"/>
      <c r="M145" s="143"/>
      <c r="T145" s="144"/>
      <c r="AT145" s="145" t="s">
        <v>124</v>
      </c>
      <c r="AU145" s="145" t="s">
        <v>75</v>
      </c>
      <c r="AV145" s="145" t="s">
        <v>75</v>
      </c>
      <c r="AW145" s="145" t="s">
        <v>87</v>
      </c>
      <c r="AX145" s="145" t="s">
        <v>67</v>
      </c>
      <c r="AY145" s="145" t="s">
        <v>115</v>
      </c>
    </row>
    <row r="146" spans="2:51" s="6" customFormat="1" ht="13.5" customHeight="1">
      <c r="B146" s="139"/>
      <c r="D146" s="146" t="s">
        <v>124</v>
      </c>
      <c r="E146" s="145"/>
      <c r="F146" s="141" t="s">
        <v>234</v>
      </c>
      <c r="H146" s="142">
        <v>6</v>
      </c>
      <c r="L146" s="139"/>
      <c r="M146" s="143"/>
      <c r="T146" s="144"/>
      <c r="AT146" s="145" t="s">
        <v>124</v>
      </c>
      <c r="AU146" s="145" t="s">
        <v>75</v>
      </c>
      <c r="AV146" s="145" t="s">
        <v>75</v>
      </c>
      <c r="AW146" s="145" t="s">
        <v>87</v>
      </c>
      <c r="AX146" s="145" t="s">
        <v>67</v>
      </c>
      <c r="AY146" s="145" t="s">
        <v>115</v>
      </c>
    </row>
    <row r="147" spans="2:51" s="6" customFormat="1" ht="13.5" customHeight="1">
      <c r="B147" s="147"/>
      <c r="D147" s="146" t="s">
        <v>124</v>
      </c>
      <c r="E147" s="148"/>
      <c r="F147" s="149" t="s">
        <v>132</v>
      </c>
      <c r="H147" s="150">
        <v>9</v>
      </c>
      <c r="L147" s="147"/>
      <c r="M147" s="151"/>
      <c r="T147" s="152"/>
      <c r="AT147" s="148" t="s">
        <v>124</v>
      </c>
      <c r="AU147" s="148" t="s">
        <v>75</v>
      </c>
      <c r="AV147" s="148" t="s">
        <v>122</v>
      </c>
      <c r="AW147" s="148" t="s">
        <v>87</v>
      </c>
      <c r="AX147" s="148" t="s">
        <v>73</v>
      </c>
      <c r="AY147" s="148" t="s">
        <v>115</v>
      </c>
    </row>
    <row r="148" spans="2:65" s="6" customFormat="1" ht="13.5" customHeight="1">
      <c r="B148" s="74"/>
      <c r="C148" s="167" t="s">
        <v>235</v>
      </c>
      <c r="D148" s="167" t="s">
        <v>173</v>
      </c>
      <c r="E148" s="159" t="s">
        <v>236</v>
      </c>
      <c r="F148" s="160" t="s">
        <v>237</v>
      </c>
      <c r="G148" s="158" t="s">
        <v>231</v>
      </c>
      <c r="H148" s="161">
        <v>9</v>
      </c>
      <c r="I148" s="162"/>
      <c r="J148" s="163">
        <f>ROUND($I$148*$H$148,2)</f>
        <v>0</v>
      </c>
      <c r="K148" s="160" t="s">
        <v>121</v>
      </c>
      <c r="L148" s="164"/>
      <c r="M148" s="165"/>
      <c r="N148" s="166" t="s">
        <v>38</v>
      </c>
      <c r="P148" s="136">
        <f>$O$148*$H$148</f>
        <v>0</v>
      </c>
      <c r="Q148" s="136">
        <v>0.043</v>
      </c>
      <c r="R148" s="136">
        <f>$Q$148*$H$148</f>
        <v>0.38699999999999996</v>
      </c>
      <c r="S148" s="136">
        <v>0</v>
      </c>
      <c r="T148" s="137">
        <f>$S$148*$H$148</f>
        <v>0</v>
      </c>
      <c r="AR148" s="76" t="s">
        <v>161</v>
      </c>
      <c r="AT148" s="76" t="s">
        <v>173</v>
      </c>
      <c r="AU148" s="76" t="s">
        <v>75</v>
      </c>
      <c r="AY148" s="6" t="s">
        <v>115</v>
      </c>
      <c r="BE148" s="138">
        <f>IF($N$148="základní",$J$148,0)</f>
        <v>0</v>
      </c>
      <c r="BF148" s="138">
        <f>IF($N$148="snížená",$J$148,0)</f>
        <v>0</v>
      </c>
      <c r="BG148" s="138">
        <f>IF($N$148="zákl. přenesená",$J$148,0)</f>
        <v>0</v>
      </c>
      <c r="BH148" s="138">
        <f>IF($N$148="sníž. přenesená",$J$148,0)</f>
        <v>0</v>
      </c>
      <c r="BI148" s="138">
        <f>IF($N$148="nulová",$J$148,0)</f>
        <v>0</v>
      </c>
      <c r="BJ148" s="76" t="s">
        <v>73</v>
      </c>
      <c r="BK148" s="138">
        <f>ROUND($I$148*$H$148,2)</f>
        <v>0</v>
      </c>
      <c r="BL148" s="76" t="s">
        <v>122</v>
      </c>
      <c r="BM148" s="76" t="s">
        <v>238</v>
      </c>
    </row>
    <row r="149" spans="2:63" s="116" customFormat="1" ht="30" customHeight="1">
      <c r="B149" s="117"/>
      <c r="D149" s="118" t="s">
        <v>66</v>
      </c>
      <c r="E149" s="125" t="s">
        <v>143</v>
      </c>
      <c r="F149" s="125" t="s">
        <v>239</v>
      </c>
      <c r="J149" s="126">
        <f>$BK$149</f>
        <v>0</v>
      </c>
      <c r="L149" s="117"/>
      <c r="M149" s="121"/>
      <c r="P149" s="122">
        <f>SUM($P$150:$P$151)</f>
        <v>0</v>
      </c>
      <c r="R149" s="122">
        <f>SUM($R$150:$R$151)</f>
        <v>0</v>
      </c>
      <c r="T149" s="123">
        <f>SUM($T$150:$T$151)</f>
        <v>0</v>
      </c>
      <c r="AR149" s="118" t="s">
        <v>73</v>
      </c>
      <c r="AT149" s="118" t="s">
        <v>66</v>
      </c>
      <c r="AU149" s="118" t="s">
        <v>73</v>
      </c>
      <c r="AY149" s="118" t="s">
        <v>115</v>
      </c>
      <c r="BK149" s="124">
        <f>SUM($BK$150:$BK$151)</f>
        <v>0</v>
      </c>
    </row>
    <row r="150" spans="2:65" s="6" customFormat="1" ht="13.5" customHeight="1">
      <c r="B150" s="74"/>
      <c r="C150" s="130" t="s">
        <v>7</v>
      </c>
      <c r="D150" s="130" t="s">
        <v>117</v>
      </c>
      <c r="E150" s="128" t="s">
        <v>240</v>
      </c>
      <c r="F150" s="129" t="s">
        <v>241</v>
      </c>
      <c r="G150" s="130" t="s">
        <v>164</v>
      </c>
      <c r="H150" s="131">
        <v>14</v>
      </c>
      <c r="I150" s="132"/>
      <c r="J150" s="133">
        <f>ROUND($I$150*$H$150,2)</f>
        <v>0</v>
      </c>
      <c r="K150" s="129" t="s">
        <v>121</v>
      </c>
      <c r="L150" s="74"/>
      <c r="M150" s="134"/>
      <c r="N150" s="135" t="s">
        <v>38</v>
      </c>
      <c r="P150" s="136">
        <f>$O$150*$H$150</f>
        <v>0</v>
      </c>
      <c r="Q150" s="136">
        <v>0</v>
      </c>
      <c r="R150" s="136">
        <f>$Q$150*$H$150</f>
        <v>0</v>
      </c>
      <c r="S150" s="136">
        <v>0</v>
      </c>
      <c r="T150" s="137">
        <f>$S$150*$H$150</f>
        <v>0</v>
      </c>
      <c r="AR150" s="76" t="s">
        <v>122</v>
      </c>
      <c r="AT150" s="76" t="s">
        <v>117</v>
      </c>
      <c r="AU150" s="76" t="s">
        <v>75</v>
      </c>
      <c r="AY150" s="76" t="s">
        <v>115</v>
      </c>
      <c r="BE150" s="138">
        <f>IF($N$150="základní",$J$150,0)</f>
        <v>0</v>
      </c>
      <c r="BF150" s="138">
        <f>IF($N$150="snížená",$J$150,0)</f>
        <v>0</v>
      </c>
      <c r="BG150" s="138">
        <f>IF($N$150="zákl. přenesená",$J$150,0)</f>
        <v>0</v>
      </c>
      <c r="BH150" s="138">
        <f>IF($N$150="sníž. přenesená",$J$150,0)</f>
        <v>0</v>
      </c>
      <c r="BI150" s="138">
        <f>IF($N$150="nulová",$J$150,0)</f>
        <v>0</v>
      </c>
      <c r="BJ150" s="76" t="s">
        <v>73</v>
      </c>
      <c r="BK150" s="138">
        <f>ROUND($I$150*$H$150,2)</f>
        <v>0</v>
      </c>
      <c r="BL150" s="76" t="s">
        <v>122</v>
      </c>
      <c r="BM150" s="76" t="s">
        <v>242</v>
      </c>
    </row>
    <row r="151" spans="2:51" s="6" customFormat="1" ht="13.5" customHeight="1">
      <c r="B151" s="139"/>
      <c r="D151" s="140" t="s">
        <v>124</v>
      </c>
      <c r="E151" s="141"/>
      <c r="F151" s="141" t="s">
        <v>243</v>
      </c>
      <c r="H151" s="142">
        <v>14</v>
      </c>
      <c r="L151" s="139"/>
      <c r="M151" s="143"/>
      <c r="T151" s="144"/>
      <c r="AT151" s="145" t="s">
        <v>124</v>
      </c>
      <c r="AU151" s="145" t="s">
        <v>75</v>
      </c>
      <c r="AV151" s="145" t="s">
        <v>75</v>
      </c>
      <c r="AW151" s="145" t="s">
        <v>87</v>
      </c>
      <c r="AX151" s="145" t="s">
        <v>73</v>
      </c>
      <c r="AY151" s="145" t="s">
        <v>115</v>
      </c>
    </row>
    <row r="152" spans="2:63" s="116" customFormat="1" ht="30" customHeight="1">
      <c r="B152" s="117"/>
      <c r="D152" s="118" t="s">
        <v>66</v>
      </c>
      <c r="E152" s="125" t="s">
        <v>161</v>
      </c>
      <c r="F152" s="125" t="s">
        <v>244</v>
      </c>
      <c r="J152" s="126">
        <f>$BK$152</f>
        <v>0</v>
      </c>
      <c r="L152" s="117"/>
      <c r="M152" s="121"/>
      <c r="P152" s="122">
        <f>SUM($P$153:$P$165)</f>
        <v>0</v>
      </c>
      <c r="R152" s="122">
        <f>SUM($R$153:$R$165)</f>
        <v>0.13332</v>
      </c>
      <c r="T152" s="123">
        <f>SUM($T$153:$T$165)</f>
        <v>0</v>
      </c>
      <c r="AR152" s="118" t="s">
        <v>73</v>
      </c>
      <c r="AT152" s="118" t="s">
        <v>66</v>
      </c>
      <c r="AU152" s="118" t="s">
        <v>73</v>
      </c>
      <c r="AY152" s="118" t="s">
        <v>115</v>
      </c>
      <c r="BK152" s="124">
        <f>SUM($BK$153:$BK$165)</f>
        <v>0</v>
      </c>
    </row>
    <row r="153" spans="2:65" s="6" customFormat="1" ht="13.5" customHeight="1">
      <c r="B153" s="74"/>
      <c r="C153" s="127" t="s">
        <v>245</v>
      </c>
      <c r="D153" s="127" t="s">
        <v>117</v>
      </c>
      <c r="E153" s="128" t="s">
        <v>246</v>
      </c>
      <c r="F153" s="129" t="s">
        <v>247</v>
      </c>
      <c r="G153" s="130" t="s">
        <v>248</v>
      </c>
      <c r="H153" s="131">
        <v>79.1</v>
      </c>
      <c r="I153" s="132"/>
      <c r="J153" s="133">
        <f>ROUND($I$153*$H$153,2)</f>
        <v>0</v>
      </c>
      <c r="K153" s="129" t="s">
        <v>121</v>
      </c>
      <c r="L153" s="74"/>
      <c r="M153" s="134"/>
      <c r="N153" s="135" t="s">
        <v>38</v>
      </c>
      <c r="P153" s="136">
        <f>$O$153*$H$153</f>
        <v>0</v>
      </c>
      <c r="Q153" s="136">
        <v>0</v>
      </c>
      <c r="R153" s="136">
        <f>$Q$153*$H$153</f>
        <v>0</v>
      </c>
      <c r="S153" s="136">
        <v>0</v>
      </c>
      <c r="T153" s="137">
        <f>$S$153*$H$153</f>
        <v>0</v>
      </c>
      <c r="AR153" s="76" t="s">
        <v>122</v>
      </c>
      <c r="AT153" s="76" t="s">
        <v>117</v>
      </c>
      <c r="AU153" s="76" t="s">
        <v>75</v>
      </c>
      <c r="AY153" s="6" t="s">
        <v>115</v>
      </c>
      <c r="BE153" s="138">
        <f>IF($N$153="základní",$J$153,0)</f>
        <v>0</v>
      </c>
      <c r="BF153" s="138">
        <f>IF($N$153="snížená",$J$153,0)</f>
        <v>0</v>
      </c>
      <c r="BG153" s="138">
        <f>IF($N$153="zákl. přenesená",$J$153,0)</f>
        <v>0</v>
      </c>
      <c r="BH153" s="138">
        <f>IF($N$153="sníž. přenesená",$J$153,0)</f>
        <v>0</v>
      </c>
      <c r="BI153" s="138">
        <f>IF($N$153="nulová",$J$153,0)</f>
        <v>0</v>
      </c>
      <c r="BJ153" s="76" t="s">
        <v>73</v>
      </c>
      <c r="BK153" s="138">
        <f>ROUND($I$153*$H$153,2)</f>
        <v>0</v>
      </c>
      <c r="BL153" s="76" t="s">
        <v>122</v>
      </c>
      <c r="BM153" s="76" t="s">
        <v>249</v>
      </c>
    </row>
    <row r="154" spans="2:51" s="6" customFormat="1" ht="13.5" customHeight="1">
      <c r="B154" s="139"/>
      <c r="D154" s="140" t="s">
        <v>124</v>
      </c>
      <c r="E154" s="141"/>
      <c r="F154" s="141" t="s">
        <v>250</v>
      </c>
      <c r="H154" s="142">
        <v>79.1</v>
      </c>
      <c r="L154" s="139"/>
      <c r="M154" s="143"/>
      <c r="T154" s="144"/>
      <c r="AT154" s="145" t="s">
        <v>124</v>
      </c>
      <c r="AU154" s="145" t="s">
        <v>75</v>
      </c>
      <c r="AV154" s="145" t="s">
        <v>75</v>
      </c>
      <c r="AW154" s="145" t="s">
        <v>87</v>
      </c>
      <c r="AX154" s="145" t="s">
        <v>73</v>
      </c>
      <c r="AY154" s="145" t="s">
        <v>115</v>
      </c>
    </row>
    <row r="155" spans="2:65" s="6" customFormat="1" ht="13.5" customHeight="1">
      <c r="B155" s="74"/>
      <c r="C155" s="167" t="s">
        <v>251</v>
      </c>
      <c r="D155" s="167" t="s">
        <v>173</v>
      </c>
      <c r="E155" s="159" t="s">
        <v>252</v>
      </c>
      <c r="F155" s="160" t="s">
        <v>253</v>
      </c>
      <c r="G155" s="158" t="s">
        <v>254</v>
      </c>
      <c r="H155" s="161">
        <v>9</v>
      </c>
      <c r="I155" s="162"/>
      <c r="J155" s="163">
        <f>ROUND($I$155*$H$155,2)</f>
        <v>0</v>
      </c>
      <c r="K155" s="160"/>
      <c r="L155" s="164"/>
      <c r="M155" s="165"/>
      <c r="N155" s="166" t="s">
        <v>38</v>
      </c>
      <c r="P155" s="136">
        <f>$O$155*$H$155</f>
        <v>0</v>
      </c>
      <c r="Q155" s="136">
        <v>0.01146</v>
      </c>
      <c r="R155" s="136">
        <f>$Q$155*$H$155</f>
        <v>0.10314</v>
      </c>
      <c r="S155" s="136">
        <v>0</v>
      </c>
      <c r="T155" s="137">
        <f>$S$155*$H$155</f>
        <v>0</v>
      </c>
      <c r="AR155" s="76" t="s">
        <v>161</v>
      </c>
      <c r="AT155" s="76" t="s">
        <v>173</v>
      </c>
      <c r="AU155" s="76" t="s">
        <v>75</v>
      </c>
      <c r="AY155" s="6" t="s">
        <v>115</v>
      </c>
      <c r="BE155" s="138">
        <f>IF($N$155="základní",$J$155,0)</f>
        <v>0</v>
      </c>
      <c r="BF155" s="138">
        <f>IF($N$155="snížená",$J$155,0)</f>
        <v>0</v>
      </c>
      <c r="BG155" s="138">
        <f>IF($N$155="zákl. přenesená",$J$155,0)</f>
        <v>0</v>
      </c>
      <c r="BH155" s="138">
        <f>IF($N$155="sníž. přenesená",$J$155,0)</f>
        <v>0</v>
      </c>
      <c r="BI155" s="138">
        <f>IF($N$155="nulová",$J$155,0)</f>
        <v>0</v>
      </c>
      <c r="BJ155" s="76" t="s">
        <v>73</v>
      </c>
      <c r="BK155" s="138">
        <f>ROUND($I$155*$H$155,2)</f>
        <v>0</v>
      </c>
      <c r="BL155" s="76" t="s">
        <v>122</v>
      </c>
      <c r="BM155" s="76" t="s">
        <v>255</v>
      </c>
    </row>
    <row r="156" spans="2:51" s="6" customFormat="1" ht="13.5" customHeight="1">
      <c r="B156" s="139"/>
      <c r="D156" s="140" t="s">
        <v>124</v>
      </c>
      <c r="E156" s="141"/>
      <c r="F156" s="141" t="s">
        <v>256</v>
      </c>
      <c r="H156" s="142">
        <v>9</v>
      </c>
      <c r="L156" s="139"/>
      <c r="M156" s="143"/>
      <c r="T156" s="144"/>
      <c r="AT156" s="145" t="s">
        <v>124</v>
      </c>
      <c r="AU156" s="145" t="s">
        <v>75</v>
      </c>
      <c r="AV156" s="145" t="s">
        <v>75</v>
      </c>
      <c r="AW156" s="145" t="s">
        <v>87</v>
      </c>
      <c r="AX156" s="145" t="s">
        <v>73</v>
      </c>
      <c r="AY156" s="145" t="s">
        <v>115</v>
      </c>
    </row>
    <row r="157" spans="2:65" s="6" customFormat="1" ht="13.5" customHeight="1">
      <c r="B157" s="74"/>
      <c r="C157" s="167" t="s">
        <v>257</v>
      </c>
      <c r="D157" s="167" t="s">
        <v>173</v>
      </c>
      <c r="E157" s="159" t="s">
        <v>258</v>
      </c>
      <c r="F157" s="160" t="s">
        <v>259</v>
      </c>
      <c r="G157" s="158" t="s">
        <v>254</v>
      </c>
      <c r="H157" s="161">
        <v>1</v>
      </c>
      <c r="I157" s="162"/>
      <c r="J157" s="163">
        <f>ROUND($I$157*$H$157,2)</f>
        <v>0</v>
      </c>
      <c r="K157" s="160"/>
      <c r="L157" s="164"/>
      <c r="M157" s="165"/>
      <c r="N157" s="166" t="s">
        <v>38</v>
      </c>
      <c r="P157" s="136">
        <f>$O$157*$H$157</f>
        <v>0</v>
      </c>
      <c r="Q157" s="136">
        <v>0.01146</v>
      </c>
      <c r="R157" s="136">
        <f>$Q$157*$H$157</f>
        <v>0.01146</v>
      </c>
      <c r="S157" s="136">
        <v>0</v>
      </c>
      <c r="T157" s="137">
        <f>$S$157*$H$157</f>
        <v>0</v>
      </c>
      <c r="AR157" s="76" t="s">
        <v>161</v>
      </c>
      <c r="AT157" s="76" t="s">
        <v>173</v>
      </c>
      <c r="AU157" s="76" t="s">
        <v>75</v>
      </c>
      <c r="AY157" s="6" t="s">
        <v>115</v>
      </c>
      <c r="BE157" s="138">
        <f>IF($N$157="základní",$J$157,0)</f>
        <v>0</v>
      </c>
      <c r="BF157" s="138">
        <f>IF($N$157="snížená",$J$157,0)</f>
        <v>0</v>
      </c>
      <c r="BG157" s="138">
        <f>IF($N$157="zákl. přenesená",$J$157,0)</f>
        <v>0</v>
      </c>
      <c r="BH157" s="138">
        <f>IF($N$157="sníž. přenesená",$J$157,0)</f>
        <v>0</v>
      </c>
      <c r="BI157" s="138">
        <f>IF($N$157="nulová",$J$157,0)</f>
        <v>0</v>
      </c>
      <c r="BJ157" s="76" t="s">
        <v>73</v>
      </c>
      <c r="BK157" s="138">
        <f>ROUND($I$157*$H$157,2)</f>
        <v>0</v>
      </c>
      <c r="BL157" s="76" t="s">
        <v>122</v>
      </c>
      <c r="BM157" s="76" t="s">
        <v>260</v>
      </c>
    </row>
    <row r="158" spans="2:51" s="6" customFormat="1" ht="13.5" customHeight="1">
      <c r="B158" s="139"/>
      <c r="D158" s="140" t="s">
        <v>124</v>
      </c>
      <c r="E158" s="141"/>
      <c r="F158" s="141" t="s">
        <v>261</v>
      </c>
      <c r="H158" s="142">
        <v>1</v>
      </c>
      <c r="L158" s="139"/>
      <c r="M158" s="143"/>
      <c r="T158" s="144"/>
      <c r="AT158" s="145" t="s">
        <v>124</v>
      </c>
      <c r="AU158" s="145" t="s">
        <v>75</v>
      </c>
      <c r="AV158" s="145" t="s">
        <v>75</v>
      </c>
      <c r="AW158" s="145" t="s">
        <v>87</v>
      </c>
      <c r="AX158" s="145" t="s">
        <v>73</v>
      </c>
      <c r="AY158" s="145" t="s">
        <v>115</v>
      </c>
    </row>
    <row r="159" spans="2:65" s="6" customFormat="1" ht="13.5" customHeight="1">
      <c r="B159" s="74"/>
      <c r="C159" s="167" t="s">
        <v>262</v>
      </c>
      <c r="D159" s="167" t="s">
        <v>173</v>
      </c>
      <c r="E159" s="159" t="s">
        <v>263</v>
      </c>
      <c r="F159" s="160" t="s">
        <v>264</v>
      </c>
      <c r="G159" s="158" t="s">
        <v>248</v>
      </c>
      <c r="H159" s="161">
        <v>22.902</v>
      </c>
      <c r="I159" s="162"/>
      <c r="J159" s="163">
        <f>ROUND($I$159*$H$159,2)</f>
        <v>0</v>
      </c>
      <c r="K159" s="160"/>
      <c r="L159" s="164"/>
      <c r="M159" s="165"/>
      <c r="N159" s="166" t="s">
        <v>38</v>
      </c>
      <c r="P159" s="136">
        <f>$O$159*$H$159</f>
        <v>0</v>
      </c>
      <c r="Q159" s="136">
        <v>0</v>
      </c>
      <c r="R159" s="136">
        <f>$Q$159*$H$159</f>
        <v>0</v>
      </c>
      <c r="S159" s="136">
        <v>0</v>
      </c>
      <c r="T159" s="137">
        <f>$S$159*$H$159</f>
        <v>0</v>
      </c>
      <c r="AR159" s="76" t="s">
        <v>161</v>
      </c>
      <c r="AT159" s="76" t="s">
        <v>173</v>
      </c>
      <c r="AU159" s="76" t="s">
        <v>75</v>
      </c>
      <c r="AY159" s="6" t="s">
        <v>115</v>
      </c>
      <c r="BE159" s="138">
        <f>IF($N$159="základní",$J$159,0)</f>
        <v>0</v>
      </c>
      <c r="BF159" s="138">
        <f>IF($N$159="snížená",$J$159,0)</f>
        <v>0</v>
      </c>
      <c r="BG159" s="138">
        <f>IF($N$159="zákl. přenesená",$J$159,0)</f>
        <v>0</v>
      </c>
      <c r="BH159" s="138">
        <f>IF($N$159="sníž. přenesená",$J$159,0)</f>
        <v>0</v>
      </c>
      <c r="BI159" s="138">
        <f>IF($N$159="nulová",$J$159,0)</f>
        <v>0</v>
      </c>
      <c r="BJ159" s="76" t="s">
        <v>73</v>
      </c>
      <c r="BK159" s="138">
        <f>ROUND($I$159*$H$159,2)</f>
        <v>0</v>
      </c>
      <c r="BL159" s="76" t="s">
        <v>122</v>
      </c>
      <c r="BM159" s="76" t="s">
        <v>265</v>
      </c>
    </row>
    <row r="160" spans="2:51" s="6" customFormat="1" ht="13.5" customHeight="1">
      <c r="B160" s="139"/>
      <c r="D160" s="140" t="s">
        <v>124</v>
      </c>
      <c r="E160" s="141"/>
      <c r="F160" s="141" t="s">
        <v>266</v>
      </c>
      <c r="H160" s="142">
        <v>22.902</v>
      </c>
      <c r="L160" s="139"/>
      <c r="M160" s="143"/>
      <c r="T160" s="144"/>
      <c r="AT160" s="145" t="s">
        <v>124</v>
      </c>
      <c r="AU160" s="145" t="s">
        <v>75</v>
      </c>
      <c r="AV160" s="145" t="s">
        <v>75</v>
      </c>
      <c r="AW160" s="145" t="s">
        <v>87</v>
      </c>
      <c r="AX160" s="145" t="s">
        <v>73</v>
      </c>
      <c r="AY160" s="145" t="s">
        <v>115</v>
      </c>
    </row>
    <row r="161" spans="2:65" s="6" customFormat="1" ht="13.5" customHeight="1">
      <c r="B161" s="74"/>
      <c r="C161" s="127" t="s">
        <v>267</v>
      </c>
      <c r="D161" s="127" t="s">
        <v>117</v>
      </c>
      <c r="E161" s="128" t="s">
        <v>268</v>
      </c>
      <c r="F161" s="129" t="s">
        <v>269</v>
      </c>
      <c r="G161" s="130" t="s">
        <v>254</v>
      </c>
      <c r="H161" s="131">
        <v>2</v>
      </c>
      <c r="I161" s="132"/>
      <c r="J161" s="133">
        <f>ROUND($I$161*$H$161,2)</f>
        <v>0</v>
      </c>
      <c r="K161" s="129"/>
      <c r="L161" s="74"/>
      <c r="M161" s="134"/>
      <c r="N161" s="135" t="s">
        <v>38</v>
      </c>
      <c r="P161" s="136">
        <f>$O$161*$H$161</f>
        <v>0</v>
      </c>
      <c r="Q161" s="136">
        <v>0</v>
      </c>
      <c r="R161" s="136">
        <f>$Q$161*$H$161</f>
        <v>0</v>
      </c>
      <c r="S161" s="136">
        <v>0</v>
      </c>
      <c r="T161" s="137">
        <f>$S$161*$H$161</f>
        <v>0</v>
      </c>
      <c r="AR161" s="76" t="s">
        <v>122</v>
      </c>
      <c r="AT161" s="76" t="s">
        <v>117</v>
      </c>
      <c r="AU161" s="76" t="s">
        <v>75</v>
      </c>
      <c r="AY161" s="6" t="s">
        <v>115</v>
      </c>
      <c r="BE161" s="138">
        <f>IF($N$161="základní",$J$161,0)</f>
        <v>0</v>
      </c>
      <c r="BF161" s="138">
        <f>IF($N$161="snížená",$J$161,0)</f>
        <v>0</v>
      </c>
      <c r="BG161" s="138">
        <f>IF($N$161="zákl. přenesená",$J$161,0)</f>
        <v>0</v>
      </c>
      <c r="BH161" s="138">
        <f>IF($N$161="sníž. přenesená",$J$161,0)</f>
        <v>0</v>
      </c>
      <c r="BI161" s="138">
        <f>IF($N$161="nulová",$J$161,0)</f>
        <v>0</v>
      </c>
      <c r="BJ161" s="76" t="s">
        <v>73</v>
      </c>
      <c r="BK161" s="138">
        <f>ROUND($I$161*$H$161,2)</f>
        <v>0</v>
      </c>
      <c r="BL161" s="76" t="s">
        <v>122</v>
      </c>
      <c r="BM161" s="76" t="s">
        <v>270</v>
      </c>
    </row>
    <row r="162" spans="2:51" s="6" customFormat="1" ht="13.5" customHeight="1">
      <c r="B162" s="139"/>
      <c r="D162" s="140" t="s">
        <v>124</v>
      </c>
      <c r="E162" s="141"/>
      <c r="F162" s="141" t="s">
        <v>271</v>
      </c>
      <c r="H162" s="142">
        <v>2</v>
      </c>
      <c r="L162" s="139"/>
      <c r="M162" s="143"/>
      <c r="T162" s="144"/>
      <c r="AT162" s="145" t="s">
        <v>124</v>
      </c>
      <c r="AU162" s="145" t="s">
        <v>75</v>
      </c>
      <c r="AV162" s="145" t="s">
        <v>75</v>
      </c>
      <c r="AW162" s="145" t="s">
        <v>87</v>
      </c>
      <c r="AX162" s="145" t="s">
        <v>73</v>
      </c>
      <c r="AY162" s="145" t="s">
        <v>115</v>
      </c>
    </row>
    <row r="163" spans="2:65" s="6" customFormat="1" ht="13.5" customHeight="1">
      <c r="B163" s="74"/>
      <c r="C163" s="127" t="s">
        <v>272</v>
      </c>
      <c r="D163" s="127" t="s">
        <v>117</v>
      </c>
      <c r="E163" s="128" t="s">
        <v>273</v>
      </c>
      <c r="F163" s="129" t="s">
        <v>274</v>
      </c>
      <c r="G163" s="130" t="s">
        <v>231</v>
      </c>
      <c r="H163" s="131">
        <v>2</v>
      </c>
      <c r="I163" s="132"/>
      <c r="J163" s="133">
        <f>ROUND($I$163*$H$163,2)</f>
        <v>0</v>
      </c>
      <c r="K163" s="129" t="s">
        <v>121</v>
      </c>
      <c r="L163" s="74"/>
      <c r="M163" s="134"/>
      <c r="N163" s="135" t="s">
        <v>38</v>
      </c>
      <c r="P163" s="136">
        <f>$O$163*$H$163</f>
        <v>0</v>
      </c>
      <c r="Q163" s="136">
        <v>0.00936</v>
      </c>
      <c r="R163" s="136">
        <f>$Q$163*$H$163</f>
        <v>0.01872</v>
      </c>
      <c r="S163" s="136">
        <v>0</v>
      </c>
      <c r="T163" s="137">
        <f>$S$163*$H$163</f>
        <v>0</v>
      </c>
      <c r="AR163" s="76" t="s">
        <v>122</v>
      </c>
      <c r="AT163" s="76" t="s">
        <v>117</v>
      </c>
      <c r="AU163" s="76" t="s">
        <v>75</v>
      </c>
      <c r="AY163" s="6" t="s">
        <v>115</v>
      </c>
      <c r="BE163" s="138">
        <f>IF($N$163="základní",$J$163,0)</f>
        <v>0</v>
      </c>
      <c r="BF163" s="138">
        <f>IF($N$163="snížená",$J$163,0)</f>
        <v>0</v>
      </c>
      <c r="BG163" s="138">
        <f>IF($N$163="zákl. přenesená",$J$163,0)</f>
        <v>0</v>
      </c>
      <c r="BH163" s="138">
        <f>IF($N$163="sníž. přenesená",$J$163,0)</f>
        <v>0</v>
      </c>
      <c r="BI163" s="138">
        <f>IF($N$163="nulová",$J$163,0)</f>
        <v>0</v>
      </c>
      <c r="BJ163" s="76" t="s">
        <v>73</v>
      </c>
      <c r="BK163" s="138">
        <f>ROUND($I$163*$H$163,2)</f>
        <v>0</v>
      </c>
      <c r="BL163" s="76" t="s">
        <v>122</v>
      </c>
      <c r="BM163" s="76" t="s">
        <v>275</v>
      </c>
    </row>
    <row r="164" spans="2:65" s="6" customFormat="1" ht="13.5" customHeight="1">
      <c r="B164" s="74"/>
      <c r="C164" s="158" t="s">
        <v>276</v>
      </c>
      <c r="D164" s="158" t="s">
        <v>173</v>
      </c>
      <c r="E164" s="159" t="s">
        <v>277</v>
      </c>
      <c r="F164" s="160" t="s">
        <v>278</v>
      </c>
      <c r="G164" s="158" t="s">
        <v>164</v>
      </c>
      <c r="H164" s="161">
        <v>0.775</v>
      </c>
      <c r="I164" s="162"/>
      <c r="J164" s="163">
        <f>ROUND($I$164*$H$164,2)</f>
        <v>0</v>
      </c>
      <c r="K164" s="160"/>
      <c r="L164" s="164"/>
      <c r="M164" s="165"/>
      <c r="N164" s="166" t="s">
        <v>38</v>
      </c>
      <c r="P164" s="136">
        <f>$O$164*$H$164</f>
        <v>0</v>
      </c>
      <c r="Q164" s="136">
        <v>0</v>
      </c>
      <c r="R164" s="136">
        <f>$Q$164*$H$164</f>
        <v>0</v>
      </c>
      <c r="S164" s="136">
        <v>0</v>
      </c>
      <c r="T164" s="137">
        <f>$S$164*$H$164</f>
        <v>0</v>
      </c>
      <c r="AR164" s="76" t="s">
        <v>161</v>
      </c>
      <c r="AT164" s="76" t="s">
        <v>173</v>
      </c>
      <c r="AU164" s="76" t="s">
        <v>75</v>
      </c>
      <c r="AY164" s="76" t="s">
        <v>115</v>
      </c>
      <c r="BE164" s="138">
        <f>IF($N$164="základní",$J$164,0)</f>
        <v>0</v>
      </c>
      <c r="BF164" s="138">
        <f>IF($N$164="snížená",$J$164,0)</f>
        <v>0</v>
      </c>
      <c r="BG164" s="138">
        <f>IF($N$164="zákl. přenesená",$J$164,0)</f>
        <v>0</v>
      </c>
      <c r="BH164" s="138">
        <f>IF($N$164="sníž. přenesená",$J$164,0)</f>
        <v>0</v>
      </c>
      <c r="BI164" s="138">
        <f>IF($N$164="nulová",$J$164,0)</f>
        <v>0</v>
      </c>
      <c r="BJ164" s="76" t="s">
        <v>73</v>
      </c>
      <c r="BK164" s="138">
        <f>ROUND($I$164*$H$164,2)</f>
        <v>0</v>
      </c>
      <c r="BL164" s="76" t="s">
        <v>122</v>
      </c>
      <c r="BM164" s="76" t="s">
        <v>279</v>
      </c>
    </row>
    <row r="165" spans="2:51" s="6" customFormat="1" ht="13.5" customHeight="1">
      <c r="B165" s="139"/>
      <c r="D165" s="140" t="s">
        <v>124</v>
      </c>
      <c r="E165" s="141"/>
      <c r="F165" s="141" t="s">
        <v>280</v>
      </c>
      <c r="H165" s="142">
        <v>0.775</v>
      </c>
      <c r="L165" s="139"/>
      <c r="M165" s="143"/>
      <c r="T165" s="144"/>
      <c r="AT165" s="145" t="s">
        <v>124</v>
      </c>
      <c r="AU165" s="145" t="s">
        <v>75</v>
      </c>
      <c r="AV165" s="145" t="s">
        <v>75</v>
      </c>
      <c r="AW165" s="145" t="s">
        <v>87</v>
      </c>
      <c r="AX165" s="145" t="s">
        <v>73</v>
      </c>
      <c r="AY165" s="145" t="s">
        <v>115</v>
      </c>
    </row>
    <row r="166" spans="2:63" s="116" customFormat="1" ht="30" customHeight="1">
      <c r="B166" s="117"/>
      <c r="D166" s="118" t="s">
        <v>66</v>
      </c>
      <c r="E166" s="125" t="s">
        <v>168</v>
      </c>
      <c r="F166" s="125" t="s">
        <v>281</v>
      </c>
      <c r="J166" s="126">
        <f>$BK$166</f>
        <v>0</v>
      </c>
      <c r="L166" s="117"/>
      <c r="M166" s="121"/>
      <c r="P166" s="122">
        <f>SUM($P$167:$P$170)</f>
        <v>0</v>
      </c>
      <c r="R166" s="122">
        <f>SUM($R$167:$R$170)</f>
        <v>0</v>
      </c>
      <c r="T166" s="123">
        <f>SUM($T$167:$T$170)</f>
        <v>0</v>
      </c>
      <c r="AR166" s="118" t="s">
        <v>73</v>
      </c>
      <c r="AT166" s="118" t="s">
        <v>66</v>
      </c>
      <c r="AU166" s="118" t="s">
        <v>73</v>
      </c>
      <c r="AY166" s="118" t="s">
        <v>115</v>
      </c>
      <c r="BK166" s="124">
        <f>SUM($BK$167:$BK$170)</f>
        <v>0</v>
      </c>
    </row>
    <row r="167" spans="2:65" s="6" customFormat="1" ht="13.5" customHeight="1">
      <c r="B167" s="74"/>
      <c r="C167" s="127" t="s">
        <v>282</v>
      </c>
      <c r="D167" s="127" t="s">
        <v>117</v>
      </c>
      <c r="E167" s="128" t="s">
        <v>283</v>
      </c>
      <c r="F167" s="129" t="s">
        <v>284</v>
      </c>
      <c r="G167" s="130" t="s">
        <v>248</v>
      </c>
      <c r="H167" s="131">
        <v>2</v>
      </c>
      <c r="I167" s="132"/>
      <c r="J167" s="133">
        <f>ROUND($I$167*$H$167,2)</f>
        <v>0</v>
      </c>
      <c r="K167" s="129"/>
      <c r="L167" s="74"/>
      <c r="M167" s="134"/>
      <c r="N167" s="135" t="s">
        <v>38</v>
      </c>
      <c r="P167" s="136">
        <f>$O$167*$H$167</f>
        <v>0</v>
      </c>
      <c r="Q167" s="136">
        <v>0</v>
      </c>
      <c r="R167" s="136">
        <f>$Q$167*$H$167</f>
        <v>0</v>
      </c>
      <c r="S167" s="136">
        <v>0</v>
      </c>
      <c r="T167" s="137">
        <f>$S$167*$H$167</f>
        <v>0</v>
      </c>
      <c r="AR167" s="76" t="s">
        <v>122</v>
      </c>
      <c r="AT167" s="76" t="s">
        <v>117</v>
      </c>
      <c r="AU167" s="76" t="s">
        <v>75</v>
      </c>
      <c r="AY167" s="6" t="s">
        <v>115</v>
      </c>
      <c r="BE167" s="138">
        <f>IF($N$167="základní",$J$167,0)</f>
        <v>0</v>
      </c>
      <c r="BF167" s="138">
        <f>IF($N$167="snížená",$J$167,0)</f>
        <v>0</v>
      </c>
      <c r="BG167" s="138">
        <f>IF($N$167="zákl. přenesená",$J$167,0)</f>
        <v>0</v>
      </c>
      <c r="BH167" s="138">
        <f>IF($N$167="sníž. přenesená",$J$167,0)</f>
        <v>0</v>
      </c>
      <c r="BI167" s="138">
        <f>IF($N$167="nulová",$J$167,0)</f>
        <v>0</v>
      </c>
      <c r="BJ167" s="76" t="s">
        <v>73</v>
      </c>
      <c r="BK167" s="138">
        <f>ROUND($I$167*$H$167,2)</f>
        <v>0</v>
      </c>
      <c r="BL167" s="76" t="s">
        <v>122</v>
      </c>
      <c r="BM167" s="76" t="s">
        <v>285</v>
      </c>
    </row>
    <row r="168" spans="2:51" s="6" customFormat="1" ht="13.5" customHeight="1">
      <c r="B168" s="139"/>
      <c r="D168" s="140" t="s">
        <v>124</v>
      </c>
      <c r="E168" s="141"/>
      <c r="F168" s="141" t="s">
        <v>286</v>
      </c>
      <c r="H168" s="142">
        <v>2</v>
      </c>
      <c r="L168" s="139"/>
      <c r="M168" s="143"/>
      <c r="T168" s="144"/>
      <c r="AT168" s="145" t="s">
        <v>124</v>
      </c>
      <c r="AU168" s="145" t="s">
        <v>75</v>
      </c>
      <c r="AV168" s="145" t="s">
        <v>75</v>
      </c>
      <c r="AW168" s="145" t="s">
        <v>87</v>
      </c>
      <c r="AX168" s="145" t="s">
        <v>73</v>
      </c>
      <c r="AY168" s="145" t="s">
        <v>115</v>
      </c>
    </row>
    <row r="169" spans="2:65" s="6" customFormat="1" ht="13.5" customHeight="1">
      <c r="B169" s="74"/>
      <c r="C169" s="127" t="s">
        <v>287</v>
      </c>
      <c r="D169" s="127" t="s">
        <v>117</v>
      </c>
      <c r="E169" s="128" t="s">
        <v>288</v>
      </c>
      <c r="F169" s="129" t="s">
        <v>289</v>
      </c>
      <c r="G169" s="130" t="s">
        <v>254</v>
      </c>
      <c r="H169" s="131">
        <v>1</v>
      </c>
      <c r="I169" s="132"/>
      <c r="J169" s="133">
        <f>ROUND($I$169*$H$169,2)</f>
        <v>0</v>
      </c>
      <c r="K169" s="129"/>
      <c r="L169" s="74"/>
      <c r="M169" s="134"/>
      <c r="N169" s="135" t="s">
        <v>38</v>
      </c>
      <c r="P169" s="136">
        <f>$O$169*$H$169</f>
        <v>0</v>
      </c>
      <c r="Q169" s="136">
        <v>0</v>
      </c>
      <c r="R169" s="136">
        <f>$Q$169*$H$169</f>
        <v>0</v>
      </c>
      <c r="S169" s="136">
        <v>0</v>
      </c>
      <c r="T169" s="137">
        <f>$S$169*$H$169</f>
        <v>0</v>
      </c>
      <c r="AR169" s="76" t="s">
        <v>122</v>
      </c>
      <c r="AT169" s="76" t="s">
        <v>117</v>
      </c>
      <c r="AU169" s="76" t="s">
        <v>75</v>
      </c>
      <c r="AY169" s="6" t="s">
        <v>115</v>
      </c>
      <c r="BE169" s="138">
        <f>IF($N$169="základní",$J$169,0)</f>
        <v>0</v>
      </c>
      <c r="BF169" s="138">
        <f>IF($N$169="snížená",$J$169,0)</f>
        <v>0</v>
      </c>
      <c r="BG169" s="138">
        <f>IF($N$169="zákl. přenesená",$J$169,0)</f>
        <v>0</v>
      </c>
      <c r="BH169" s="138">
        <f>IF($N$169="sníž. přenesená",$J$169,0)</f>
        <v>0</v>
      </c>
      <c r="BI169" s="138">
        <f>IF($N$169="nulová",$J$169,0)</f>
        <v>0</v>
      </c>
      <c r="BJ169" s="76" t="s">
        <v>73</v>
      </c>
      <c r="BK169" s="138">
        <f>ROUND($I$169*$H$169,2)</f>
        <v>0</v>
      </c>
      <c r="BL169" s="76" t="s">
        <v>122</v>
      </c>
      <c r="BM169" s="76" t="s">
        <v>290</v>
      </c>
    </row>
    <row r="170" spans="2:51" s="6" customFormat="1" ht="13.5" customHeight="1">
      <c r="B170" s="139"/>
      <c r="D170" s="140" t="s">
        <v>124</v>
      </c>
      <c r="E170" s="141"/>
      <c r="F170" s="141" t="s">
        <v>291</v>
      </c>
      <c r="H170" s="142">
        <v>1</v>
      </c>
      <c r="L170" s="139"/>
      <c r="M170" s="143"/>
      <c r="T170" s="144"/>
      <c r="AT170" s="145" t="s">
        <v>124</v>
      </c>
      <c r="AU170" s="145" t="s">
        <v>75</v>
      </c>
      <c r="AV170" s="145" t="s">
        <v>75</v>
      </c>
      <c r="AW170" s="145" t="s">
        <v>87</v>
      </c>
      <c r="AX170" s="145" t="s">
        <v>73</v>
      </c>
      <c r="AY170" s="145" t="s">
        <v>115</v>
      </c>
    </row>
    <row r="171" spans="2:63" s="116" customFormat="1" ht="30" customHeight="1">
      <c r="B171" s="117"/>
      <c r="D171" s="118" t="s">
        <v>66</v>
      </c>
      <c r="E171" s="125" t="s">
        <v>292</v>
      </c>
      <c r="F171" s="125" t="s">
        <v>293</v>
      </c>
      <c r="J171" s="126">
        <f>$BK$171</f>
        <v>0</v>
      </c>
      <c r="L171" s="117"/>
      <c r="M171" s="121"/>
      <c r="P171" s="122">
        <f>SUM($P$172:$P$175)</f>
        <v>0</v>
      </c>
      <c r="R171" s="122">
        <f>SUM($R$172:$R$175)</f>
        <v>0</v>
      </c>
      <c r="T171" s="123">
        <f>SUM($T$172:$T$175)</f>
        <v>0</v>
      </c>
      <c r="AR171" s="118" t="s">
        <v>73</v>
      </c>
      <c r="AT171" s="118" t="s">
        <v>66</v>
      </c>
      <c r="AU171" s="118" t="s">
        <v>73</v>
      </c>
      <c r="AY171" s="118" t="s">
        <v>115</v>
      </c>
      <c r="BK171" s="124">
        <f>SUM($BK$172:$BK$175)</f>
        <v>0</v>
      </c>
    </row>
    <row r="172" spans="2:65" s="6" customFormat="1" ht="13.5" customHeight="1">
      <c r="B172" s="74"/>
      <c r="C172" s="127" t="s">
        <v>294</v>
      </c>
      <c r="D172" s="127" t="s">
        <v>117</v>
      </c>
      <c r="E172" s="128" t="s">
        <v>295</v>
      </c>
      <c r="F172" s="129" t="s">
        <v>296</v>
      </c>
      <c r="G172" s="130" t="s">
        <v>297</v>
      </c>
      <c r="H172" s="131">
        <v>1.932</v>
      </c>
      <c r="I172" s="132"/>
      <c r="J172" s="133">
        <f>ROUND($I$172*$H$172,2)</f>
        <v>0</v>
      </c>
      <c r="K172" s="129" t="s">
        <v>121</v>
      </c>
      <c r="L172" s="74"/>
      <c r="M172" s="134"/>
      <c r="N172" s="135" t="s">
        <v>38</v>
      </c>
      <c r="P172" s="136">
        <f>$O$172*$H$172</f>
        <v>0</v>
      </c>
      <c r="Q172" s="136">
        <v>0</v>
      </c>
      <c r="R172" s="136">
        <f>$Q$172*$H$172</f>
        <v>0</v>
      </c>
      <c r="S172" s="136">
        <v>0</v>
      </c>
      <c r="T172" s="137">
        <f>$S$172*$H$172</f>
        <v>0</v>
      </c>
      <c r="AR172" s="76" t="s">
        <v>122</v>
      </c>
      <c r="AT172" s="76" t="s">
        <v>117</v>
      </c>
      <c r="AU172" s="76" t="s">
        <v>75</v>
      </c>
      <c r="AY172" s="6" t="s">
        <v>115</v>
      </c>
      <c r="BE172" s="138">
        <f>IF($N$172="základní",$J$172,0)</f>
        <v>0</v>
      </c>
      <c r="BF172" s="138">
        <f>IF($N$172="snížená",$J$172,0)</f>
        <v>0</v>
      </c>
      <c r="BG172" s="138">
        <f>IF($N$172="zákl. přenesená",$J$172,0)</f>
        <v>0</v>
      </c>
      <c r="BH172" s="138">
        <f>IF($N$172="sníž. přenesená",$J$172,0)</f>
        <v>0</v>
      </c>
      <c r="BI172" s="138">
        <f>IF($N$172="nulová",$J$172,0)</f>
        <v>0</v>
      </c>
      <c r="BJ172" s="76" t="s">
        <v>73</v>
      </c>
      <c r="BK172" s="138">
        <f>ROUND($I$172*$H$172,2)</f>
        <v>0</v>
      </c>
      <c r="BL172" s="76" t="s">
        <v>122</v>
      </c>
      <c r="BM172" s="76" t="s">
        <v>298</v>
      </c>
    </row>
    <row r="173" spans="2:65" s="6" customFormat="1" ht="13.5" customHeight="1">
      <c r="B173" s="74"/>
      <c r="C173" s="130" t="s">
        <v>299</v>
      </c>
      <c r="D173" s="130" t="s">
        <v>117</v>
      </c>
      <c r="E173" s="128" t="s">
        <v>300</v>
      </c>
      <c r="F173" s="129" t="s">
        <v>301</v>
      </c>
      <c r="G173" s="130" t="s">
        <v>297</v>
      </c>
      <c r="H173" s="131">
        <v>9.66</v>
      </c>
      <c r="I173" s="132"/>
      <c r="J173" s="133">
        <f>ROUND($I$173*$H$173,2)</f>
        <v>0</v>
      </c>
      <c r="K173" s="129" t="s">
        <v>121</v>
      </c>
      <c r="L173" s="74"/>
      <c r="M173" s="134"/>
      <c r="N173" s="135" t="s">
        <v>38</v>
      </c>
      <c r="P173" s="136">
        <f>$O$173*$H$173</f>
        <v>0</v>
      </c>
      <c r="Q173" s="136">
        <v>0</v>
      </c>
      <c r="R173" s="136">
        <f>$Q$173*$H$173</f>
        <v>0</v>
      </c>
      <c r="S173" s="136">
        <v>0</v>
      </c>
      <c r="T173" s="137">
        <f>$S$173*$H$173</f>
        <v>0</v>
      </c>
      <c r="AR173" s="76" t="s">
        <v>122</v>
      </c>
      <c r="AT173" s="76" t="s">
        <v>117</v>
      </c>
      <c r="AU173" s="76" t="s">
        <v>75</v>
      </c>
      <c r="AY173" s="76" t="s">
        <v>115</v>
      </c>
      <c r="BE173" s="138">
        <f>IF($N$173="základní",$J$173,0)</f>
        <v>0</v>
      </c>
      <c r="BF173" s="138">
        <f>IF($N$173="snížená",$J$173,0)</f>
        <v>0</v>
      </c>
      <c r="BG173" s="138">
        <f>IF($N$173="zákl. přenesená",$J$173,0)</f>
        <v>0</v>
      </c>
      <c r="BH173" s="138">
        <f>IF($N$173="sníž. přenesená",$J$173,0)</f>
        <v>0</v>
      </c>
      <c r="BI173" s="138">
        <f>IF($N$173="nulová",$J$173,0)</f>
        <v>0</v>
      </c>
      <c r="BJ173" s="76" t="s">
        <v>73</v>
      </c>
      <c r="BK173" s="138">
        <f>ROUND($I$173*$H$173,2)</f>
        <v>0</v>
      </c>
      <c r="BL173" s="76" t="s">
        <v>122</v>
      </c>
      <c r="BM173" s="76" t="s">
        <v>302</v>
      </c>
    </row>
    <row r="174" spans="2:51" s="6" customFormat="1" ht="13.5" customHeight="1">
      <c r="B174" s="139"/>
      <c r="D174" s="146" t="s">
        <v>124</v>
      </c>
      <c r="F174" s="141" t="s">
        <v>303</v>
      </c>
      <c r="H174" s="142">
        <v>9.66</v>
      </c>
      <c r="L174" s="139"/>
      <c r="M174" s="143"/>
      <c r="T174" s="144"/>
      <c r="AT174" s="145" t="s">
        <v>124</v>
      </c>
      <c r="AU174" s="145" t="s">
        <v>75</v>
      </c>
      <c r="AV174" s="145" t="s">
        <v>75</v>
      </c>
      <c r="AW174" s="145" t="s">
        <v>67</v>
      </c>
      <c r="AX174" s="145" t="s">
        <v>73</v>
      </c>
      <c r="AY174" s="145" t="s">
        <v>115</v>
      </c>
    </row>
    <row r="175" spans="2:65" s="6" customFormat="1" ht="13.5" customHeight="1">
      <c r="B175" s="74"/>
      <c r="C175" s="127" t="s">
        <v>304</v>
      </c>
      <c r="D175" s="127" t="s">
        <v>117</v>
      </c>
      <c r="E175" s="128" t="s">
        <v>305</v>
      </c>
      <c r="F175" s="129" t="s">
        <v>306</v>
      </c>
      <c r="G175" s="130" t="s">
        <v>297</v>
      </c>
      <c r="H175" s="131">
        <v>1.932</v>
      </c>
      <c r="I175" s="132"/>
      <c r="J175" s="133">
        <f>ROUND($I$175*$H$175,2)</f>
        <v>0</v>
      </c>
      <c r="K175" s="129" t="s">
        <v>121</v>
      </c>
      <c r="L175" s="74"/>
      <c r="M175" s="134"/>
      <c r="N175" s="135" t="s">
        <v>38</v>
      </c>
      <c r="P175" s="136">
        <f>$O$175*$H$175</f>
        <v>0</v>
      </c>
      <c r="Q175" s="136">
        <v>0</v>
      </c>
      <c r="R175" s="136">
        <f>$Q$175*$H$175</f>
        <v>0</v>
      </c>
      <c r="S175" s="136">
        <v>0</v>
      </c>
      <c r="T175" s="137">
        <f>$S$175*$H$175</f>
        <v>0</v>
      </c>
      <c r="AR175" s="76" t="s">
        <v>122</v>
      </c>
      <c r="AT175" s="76" t="s">
        <v>117</v>
      </c>
      <c r="AU175" s="76" t="s">
        <v>75</v>
      </c>
      <c r="AY175" s="6" t="s">
        <v>115</v>
      </c>
      <c r="BE175" s="138">
        <f>IF($N$175="základní",$J$175,0)</f>
        <v>0</v>
      </c>
      <c r="BF175" s="138">
        <f>IF($N$175="snížená",$J$175,0)</f>
        <v>0</v>
      </c>
      <c r="BG175" s="138">
        <f>IF($N$175="zákl. přenesená",$J$175,0)</f>
        <v>0</v>
      </c>
      <c r="BH175" s="138">
        <f>IF($N$175="sníž. přenesená",$J$175,0)</f>
        <v>0</v>
      </c>
      <c r="BI175" s="138">
        <f>IF($N$175="nulová",$J$175,0)</f>
        <v>0</v>
      </c>
      <c r="BJ175" s="76" t="s">
        <v>73</v>
      </c>
      <c r="BK175" s="138">
        <f>ROUND($I$175*$H$175,2)</f>
        <v>0</v>
      </c>
      <c r="BL175" s="76" t="s">
        <v>122</v>
      </c>
      <c r="BM175" s="76" t="s">
        <v>307</v>
      </c>
    </row>
    <row r="176" spans="2:63" s="116" customFormat="1" ht="30" customHeight="1">
      <c r="B176" s="117"/>
      <c r="D176" s="118" t="s">
        <v>66</v>
      </c>
      <c r="E176" s="125" t="s">
        <v>308</v>
      </c>
      <c r="F176" s="125" t="s">
        <v>309</v>
      </c>
      <c r="J176" s="126">
        <f>$BK$176</f>
        <v>0</v>
      </c>
      <c r="L176" s="117"/>
      <c r="M176" s="121"/>
      <c r="P176" s="122">
        <f>$P$177</f>
        <v>0</v>
      </c>
      <c r="R176" s="122">
        <f>$R$177</f>
        <v>0</v>
      </c>
      <c r="T176" s="123">
        <f>$T$177</f>
        <v>0</v>
      </c>
      <c r="AR176" s="118" t="s">
        <v>73</v>
      </c>
      <c r="AT176" s="118" t="s">
        <v>66</v>
      </c>
      <c r="AU176" s="118" t="s">
        <v>73</v>
      </c>
      <c r="AY176" s="118" t="s">
        <v>115</v>
      </c>
      <c r="BK176" s="124">
        <f>$BK$177</f>
        <v>0</v>
      </c>
    </row>
    <row r="177" spans="2:65" s="6" customFormat="1" ht="13.5" customHeight="1">
      <c r="B177" s="74"/>
      <c r="C177" s="130" t="s">
        <v>310</v>
      </c>
      <c r="D177" s="130" t="s">
        <v>117</v>
      </c>
      <c r="E177" s="128" t="s">
        <v>311</v>
      </c>
      <c r="F177" s="129" t="s">
        <v>312</v>
      </c>
      <c r="G177" s="130" t="s">
        <v>297</v>
      </c>
      <c r="H177" s="131">
        <v>12.77</v>
      </c>
      <c r="I177" s="132"/>
      <c r="J177" s="133">
        <f>ROUND($I$177*$H$177,2)</f>
        <v>0</v>
      </c>
      <c r="K177" s="129" t="s">
        <v>121</v>
      </c>
      <c r="L177" s="74"/>
      <c r="M177" s="134"/>
      <c r="N177" s="168" t="s">
        <v>38</v>
      </c>
      <c r="O177" s="169"/>
      <c r="P177" s="170">
        <f>$O$177*$H$177</f>
        <v>0</v>
      </c>
      <c r="Q177" s="170">
        <v>0</v>
      </c>
      <c r="R177" s="170">
        <f>$Q$177*$H$177</f>
        <v>0</v>
      </c>
      <c r="S177" s="170">
        <v>0</v>
      </c>
      <c r="T177" s="171">
        <f>$S$177*$H$177</f>
        <v>0</v>
      </c>
      <c r="AR177" s="76" t="s">
        <v>122</v>
      </c>
      <c r="AT177" s="76" t="s">
        <v>117</v>
      </c>
      <c r="AU177" s="76" t="s">
        <v>75</v>
      </c>
      <c r="AY177" s="76" t="s">
        <v>115</v>
      </c>
      <c r="BE177" s="138">
        <f>IF($N$177="základní",$J$177,0)</f>
        <v>0</v>
      </c>
      <c r="BF177" s="138">
        <f>IF($N$177="snížená",$J$177,0)</f>
        <v>0</v>
      </c>
      <c r="BG177" s="138">
        <f>IF($N$177="zákl. přenesená",$J$177,0)</f>
        <v>0</v>
      </c>
      <c r="BH177" s="138">
        <f>IF($N$177="sníž. přenesená",$J$177,0)</f>
        <v>0</v>
      </c>
      <c r="BI177" s="138">
        <f>IF($N$177="nulová",$J$177,0)</f>
        <v>0</v>
      </c>
      <c r="BJ177" s="76" t="s">
        <v>73</v>
      </c>
      <c r="BK177" s="138">
        <f>ROUND($I$177*$H$177,2)</f>
        <v>0</v>
      </c>
      <c r="BL177" s="76" t="s">
        <v>122</v>
      </c>
      <c r="BM177" s="76" t="s">
        <v>313</v>
      </c>
    </row>
    <row r="178" spans="2:12" s="6" customFormat="1" ht="7.5" customHeight="1">
      <c r="B178" s="88"/>
      <c r="C178" s="89"/>
      <c r="D178" s="89"/>
      <c r="E178" s="89"/>
      <c r="F178" s="89"/>
      <c r="G178" s="89"/>
      <c r="H178" s="89"/>
      <c r="I178" s="89"/>
      <c r="J178" s="89"/>
      <c r="K178" s="89"/>
      <c r="L178" s="74"/>
    </row>
    <row r="179" s="2" customFormat="1" ht="12" customHeight="1"/>
  </sheetData>
  <sheetProtection/>
  <autoFilter ref="C85:K85"/>
  <mergeCells count="9">
    <mergeCell ref="E78:H78"/>
    <mergeCell ref="G1:H1"/>
    <mergeCell ref="L2:V2"/>
    <mergeCell ref="E7:H7"/>
    <mergeCell ref="E9:H9"/>
    <mergeCell ref="E24:H24"/>
    <mergeCell ref="E45:H45"/>
    <mergeCell ref="E47:H47"/>
    <mergeCell ref="E76:H76"/>
  </mergeCells>
  <hyperlinks>
    <hyperlink ref="F1:G1" location="C2" tooltip="Krycí list soupisu" display="1) Krycí list soupisu"/>
    <hyperlink ref="G1:H1" location="C54" tooltip="Rekapitulace" display="2) Rekapitulace"/>
    <hyperlink ref="J1" location="C85" tooltip="Soupis prací" display="3) Soupis prací"/>
    <hyperlink ref="L1:V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landscape" paperSize="9" scale="89" r:id="rId2"/>
  <headerFooter alignWithMargins="0"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43"/>
  <sheetViews>
    <sheetView showGridLines="0" zoomScalePageLayoutView="0" workbookViewId="0" topLeftCell="A1">
      <pane ySplit="1" topLeftCell="A110" activePane="bottomLeft" state="frozen"/>
      <selection pane="topLeft" activeCell="A1" sqref="A1"/>
      <selection pane="bottomLeft" activeCell="G129" sqref="G129"/>
    </sheetView>
  </sheetViews>
  <sheetFormatPr defaultColWidth="11.33203125" defaultRowHeight="12" customHeight="1"/>
  <cols>
    <col min="1" max="1" width="9" style="2" customWidth="1"/>
    <col min="2" max="2" width="1.83203125" style="2" customWidth="1"/>
    <col min="3" max="3" width="4.5" style="2" customWidth="1"/>
    <col min="4" max="4" width="4.66015625" style="2" customWidth="1"/>
    <col min="5" max="5" width="18.5" style="2" customWidth="1"/>
    <col min="6" max="6" width="97.33203125" style="2" customWidth="1"/>
    <col min="7" max="7" width="9.33203125" style="2" customWidth="1"/>
    <col min="8" max="8" width="12" style="2" customWidth="1"/>
    <col min="9" max="9" width="13.5" style="2" customWidth="1"/>
    <col min="10" max="10" width="25.16015625" style="2" customWidth="1"/>
    <col min="11" max="11" width="16.5" style="2" customWidth="1"/>
    <col min="12" max="12" width="11.33203125" style="1" customWidth="1"/>
    <col min="13" max="18" width="11.33203125" style="2" hidden="1" customWidth="1"/>
    <col min="19" max="19" width="8.66015625" style="2" hidden="1" customWidth="1"/>
    <col min="20" max="20" width="31.83203125" style="2" hidden="1" customWidth="1"/>
    <col min="21" max="21" width="17.5" style="2" hidden="1" customWidth="1"/>
    <col min="22" max="22" width="13.33203125" style="2" customWidth="1"/>
    <col min="23" max="23" width="17.5" style="2" customWidth="1"/>
    <col min="24" max="24" width="13.16015625" style="2" customWidth="1"/>
    <col min="25" max="25" width="16.16015625" style="2" customWidth="1"/>
    <col min="26" max="26" width="11.83203125" style="2" customWidth="1"/>
    <col min="27" max="27" width="16.16015625" style="2" customWidth="1"/>
    <col min="28" max="28" width="17.5" style="2" customWidth="1"/>
    <col min="29" max="29" width="11.83203125" style="2" customWidth="1"/>
    <col min="30" max="30" width="16.16015625" style="2" customWidth="1"/>
    <col min="31" max="31" width="17.5" style="2" customWidth="1"/>
    <col min="32" max="43" width="11.33203125" style="1" customWidth="1"/>
    <col min="44" max="65" width="11.33203125" style="2" hidden="1" customWidth="1"/>
    <col min="66" max="16384" width="11.33203125" style="1" customWidth="1"/>
  </cols>
  <sheetData>
    <row r="1" spans="1:256" s="3" customFormat="1" ht="22.5" customHeight="1">
      <c r="A1" s="5"/>
      <c r="B1" s="175"/>
      <c r="C1" s="175"/>
      <c r="D1" s="174" t="s">
        <v>1</v>
      </c>
      <c r="E1" s="175"/>
      <c r="F1" s="176" t="s">
        <v>332</v>
      </c>
      <c r="G1" s="288" t="s">
        <v>333</v>
      </c>
      <c r="H1" s="288"/>
      <c r="I1" s="175"/>
      <c r="J1" s="176" t="s">
        <v>334</v>
      </c>
      <c r="K1" s="174" t="s">
        <v>79</v>
      </c>
      <c r="L1" s="176" t="s">
        <v>335</v>
      </c>
      <c r="M1" s="176"/>
      <c r="N1" s="176"/>
      <c r="O1" s="176"/>
      <c r="P1" s="176"/>
      <c r="Q1" s="176"/>
      <c r="R1" s="176"/>
      <c r="S1" s="176"/>
      <c r="T1" s="176"/>
      <c r="U1" s="172"/>
      <c r="V1" s="172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2"/>
      <c r="L2" s="283" t="s">
        <v>5</v>
      </c>
      <c r="M2" s="257"/>
      <c r="N2" s="257"/>
      <c r="O2" s="257"/>
      <c r="P2" s="257"/>
      <c r="Q2" s="257"/>
      <c r="R2" s="257"/>
      <c r="S2" s="257"/>
      <c r="T2" s="257"/>
      <c r="U2" s="257"/>
      <c r="V2" s="257"/>
      <c r="AT2" s="2" t="s">
        <v>78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9"/>
      <c r="AT3" s="2" t="s">
        <v>75</v>
      </c>
    </row>
    <row r="4" spans="2:46" s="2" customFormat="1" ht="37.5" customHeight="1">
      <c r="B4" s="10"/>
      <c r="D4" s="11" t="s">
        <v>80</v>
      </c>
      <c r="K4" s="12"/>
      <c r="M4" s="13" t="s">
        <v>10</v>
      </c>
      <c r="AT4" s="2" t="s">
        <v>3</v>
      </c>
    </row>
    <row r="5" spans="2:11" s="2" customFormat="1" ht="7.5" customHeight="1">
      <c r="B5" s="10"/>
      <c r="K5" s="12"/>
    </row>
    <row r="6" spans="2:11" s="2" customFormat="1" ht="13.5" customHeight="1">
      <c r="B6" s="10"/>
      <c r="D6" s="18" t="s">
        <v>16</v>
      </c>
      <c r="K6" s="12"/>
    </row>
    <row r="7" spans="2:11" s="2" customFormat="1" ht="13.5" customHeight="1">
      <c r="B7" s="10"/>
      <c r="E7" s="289" t="str">
        <f>'Rekapitulace stavby'!$K$6</f>
        <v>Odvodnění areálu stadionu FK Poříčí u Trutnova</v>
      </c>
      <c r="F7" s="257"/>
      <c r="G7" s="257"/>
      <c r="H7" s="257"/>
      <c r="K7" s="12"/>
    </row>
    <row r="8" spans="2:11" s="6" customFormat="1" ht="13.5" customHeight="1">
      <c r="B8" s="74"/>
      <c r="D8" s="18" t="s">
        <v>81</v>
      </c>
      <c r="K8" s="75"/>
    </row>
    <row r="9" spans="2:11" s="6" customFormat="1" ht="37.5" customHeight="1">
      <c r="B9" s="74"/>
      <c r="E9" s="281" t="s">
        <v>314</v>
      </c>
      <c r="F9" s="258"/>
      <c r="G9" s="258"/>
      <c r="H9" s="258"/>
      <c r="K9" s="75"/>
    </row>
    <row r="10" spans="2:11" s="6" customFormat="1" ht="12" customHeight="1">
      <c r="B10" s="74"/>
      <c r="K10" s="75"/>
    </row>
    <row r="11" spans="2:11" s="6" customFormat="1" ht="15" customHeight="1">
      <c r="B11" s="74"/>
      <c r="D11" s="18" t="s">
        <v>18</v>
      </c>
      <c r="F11" s="16"/>
      <c r="I11" s="18" t="s">
        <v>19</v>
      </c>
      <c r="J11" s="16"/>
      <c r="K11" s="75"/>
    </row>
    <row r="12" spans="2:11" s="6" customFormat="1" ht="15" customHeight="1">
      <c r="B12" s="74"/>
      <c r="D12" s="18" t="s">
        <v>20</v>
      </c>
      <c r="F12" s="16" t="s">
        <v>21</v>
      </c>
      <c r="I12" s="18" t="s">
        <v>22</v>
      </c>
      <c r="J12" s="45" t="str">
        <f>'Rekapitulace stavby'!$AN$8</f>
        <v>15.04.2015</v>
      </c>
      <c r="K12" s="75"/>
    </row>
    <row r="13" spans="2:11" s="6" customFormat="1" ht="11.25" customHeight="1">
      <c r="B13" s="74"/>
      <c r="K13" s="75"/>
    </row>
    <row r="14" spans="2:11" s="6" customFormat="1" ht="15" customHeight="1">
      <c r="B14" s="74"/>
      <c r="D14" s="18" t="s">
        <v>24</v>
      </c>
      <c r="I14" s="18" t="s">
        <v>25</v>
      </c>
      <c r="J14" s="16">
        <f>IF('Rekapitulace stavby'!$AN$10="","",'Rekapitulace stavby'!$AN$10)</f>
      </c>
      <c r="K14" s="75"/>
    </row>
    <row r="15" spans="2:11" s="6" customFormat="1" ht="18" customHeight="1">
      <c r="B15" s="74"/>
      <c r="E15" s="16" t="str">
        <f>IF('Rekapitulace stavby'!$E$11="","",'Rekapitulace stavby'!$E$11)</f>
        <v> </v>
      </c>
      <c r="I15" s="18" t="s">
        <v>26</v>
      </c>
      <c r="J15" s="16">
        <f>IF('Rekapitulace stavby'!$AN$11="","",'Rekapitulace stavby'!$AN$11)</f>
      </c>
      <c r="K15" s="75"/>
    </row>
    <row r="16" spans="2:11" s="6" customFormat="1" ht="7.5" customHeight="1">
      <c r="B16" s="74"/>
      <c r="K16" s="75"/>
    </row>
    <row r="17" spans="2:11" s="6" customFormat="1" ht="15" customHeight="1">
      <c r="B17" s="74"/>
      <c r="D17" s="18" t="s">
        <v>27</v>
      </c>
      <c r="I17" s="18" t="s">
        <v>25</v>
      </c>
      <c r="J17" s="16">
        <f>IF('Rekapitulace stavby'!$AN$13="Vyplň údaj","",IF('Rekapitulace stavby'!$AN$13="","",'Rekapitulace stavby'!$AN$13))</f>
      </c>
      <c r="K17" s="75"/>
    </row>
    <row r="18" spans="2:11" s="6" customFormat="1" ht="18" customHeight="1">
      <c r="B18" s="74"/>
      <c r="E18" s="16">
        <f>IF('Rekapitulace stavby'!$E$14="Vyplň údaj","",IF('Rekapitulace stavby'!$E$14="","",'Rekapitulace stavby'!$E$14))</f>
      </c>
      <c r="I18" s="18" t="s">
        <v>26</v>
      </c>
      <c r="J18" s="16">
        <f>IF('Rekapitulace stavby'!$AN$14="Vyplň údaj","",IF('Rekapitulace stavby'!$AN$14="","",'Rekapitulace stavby'!$AN$14))</f>
      </c>
      <c r="K18" s="75"/>
    </row>
    <row r="19" spans="2:11" s="6" customFormat="1" ht="7.5" customHeight="1">
      <c r="B19" s="74"/>
      <c r="K19" s="75"/>
    </row>
    <row r="20" spans="2:11" s="6" customFormat="1" ht="15" customHeight="1">
      <c r="B20" s="74"/>
      <c r="D20" s="18" t="s">
        <v>29</v>
      </c>
      <c r="I20" s="18" t="s">
        <v>25</v>
      </c>
      <c r="J20" s="16"/>
      <c r="K20" s="75"/>
    </row>
    <row r="21" spans="2:11" s="6" customFormat="1" ht="18" customHeight="1">
      <c r="B21" s="74"/>
      <c r="E21" s="16" t="s">
        <v>30</v>
      </c>
      <c r="I21" s="18" t="s">
        <v>26</v>
      </c>
      <c r="J21" s="16"/>
      <c r="K21" s="75"/>
    </row>
    <row r="22" spans="2:11" s="6" customFormat="1" ht="7.5" customHeight="1">
      <c r="B22" s="74"/>
      <c r="K22" s="75"/>
    </row>
    <row r="23" spans="2:11" s="6" customFormat="1" ht="15" customHeight="1">
      <c r="B23" s="74"/>
      <c r="D23" s="18" t="s">
        <v>32</v>
      </c>
      <c r="K23" s="75"/>
    </row>
    <row r="24" spans="2:11" s="76" customFormat="1" ht="13.5" customHeight="1">
      <c r="B24" s="77"/>
      <c r="E24" s="263"/>
      <c r="F24" s="290"/>
      <c r="G24" s="290"/>
      <c r="H24" s="290"/>
      <c r="K24" s="78"/>
    </row>
    <row r="25" spans="2:11" s="6" customFormat="1" ht="7.5" customHeight="1">
      <c r="B25" s="74"/>
      <c r="K25" s="75"/>
    </row>
    <row r="26" spans="2:11" s="6" customFormat="1" ht="7.5" customHeight="1">
      <c r="B26" s="74"/>
      <c r="D26" s="79"/>
      <c r="E26" s="79"/>
      <c r="F26" s="79"/>
      <c r="G26" s="79"/>
      <c r="H26" s="79"/>
      <c r="I26" s="79"/>
      <c r="J26" s="79"/>
      <c r="K26" s="80"/>
    </row>
    <row r="27" spans="2:11" s="6" customFormat="1" ht="26.25" customHeight="1">
      <c r="B27" s="74"/>
      <c r="D27" s="81" t="s">
        <v>33</v>
      </c>
      <c r="J27" s="55">
        <f>ROUND($J$86,2)</f>
        <v>0</v>
      </c>
      <c r="K27" s="75"/>
    </row>
    <row r="28" spans="2:11" s="6" customFormat="1" ht="7.5" customHeight="1">
      <c r="B28" s="74"/>
      <c r="D28" s="79"/>
      <c r="E28" s="79"/>
      <c r="F28" s="79"/>
      <c r="G28" s="79"/>
      <c r="H28" s="79"/>
      <c r="I28" s="79"/>
      <c r="J28" s="79"/>
      <c r="K28" s="80"/>
    </row>
    <row r="29" spans="2:11" s="6" customFormat="1" ht="15" customHeight="1">
      <c r="B29" s="74"/>
      <c r="F29" s="26" t="s">
        <v>35</v>
      </c>
      <c r="I29" s="26" t="s">
        <v>34</v>
      </c>
      <c r="J29" s="26" t="s">
        <v>36</v>
      </c>
      <c r="K29" s="75"/>
    </row>
    <row r="30" spans="2:11" s="6" customFormat="1" ht="15" customHeight="1">
      <c r="B30" s="74"/>
      <c r="D30" s="28" t="s">
        <v>37</v>
      </c>
      <c r="E30" s="28" t="s">
        <v>38</v>
      </c>
      <c r="F30" s="82">
        <f>ROUND(SUM($BE$86:$BE$142),2)</f>
        <v>0</v>
      </c>
      <c r="I30" s="83">
        <v>0.21</v>
      </c>
      <c r="J30" s="82">
        <f>ROUND(ROUND((SUM($BE$86:$BE$142)),2)*$I$30,2)</f>
        <v>0</v>
      </c>
      <c r="K30" s="75"/>
    </row>
    <row r="31" spans="2:11" s="6" customFormat="1" ht="15" customHeight="1">
      <c r="B31" s="74"/>
      <c r="E31" s="28" t="s">
        <v>39</v>
      </c>
      <c r="F31" s="82">
        <f>ROUND(SUM($BF$86:$BF$142),2)</f>
        <v>0</v>
      </c>
      <c r="I31" s="83">
        <v>0.15</v>
      </c>
      <c r="J31" s="82">
        <f>ROUND(ROUND((SUM($BF$86:$BF$142)),2)*$I$31,2)</f>
        <v>0</v>
      </c>
      <c r="K31" s="75"/>
    </row>
    <row r="32" spans="2:11" s="6" customFormat="1" ht="15" customHeight="1" hidden="1">
      <c r="B32" s="74"/>
      <c r="E32" s="28" t="s">
        <v>40</v>
      </c>
      <c r="F32" s="82">
        <f>ROUND(SUM($BG$86:$BG$142),2)</f>
        <v>0</v>
      </c>
      <c r="I32" s="83">
        <v>0.21</v>
      </c>
      <c r="J32" s="82">
        <v>0</v>
      </c>
      <c r="K32" s="75"/>
    </row>
    <row r="33" spans="2:11" s="6" customFormat="1" ht="15" customHeight="1" hidden="1">
      <c r="B33" s="74"/>
      <c r="E33" s="28" t="s">
        <v>41</v>
      </c>
      <c r="F33" s="82">
        <f>ROUND(SUM($BH$86:$BH$142),2)</f>
        <v>0</v>
      </c>
      <c r="I33" s="83">
        <v>0.15</v>
      </c>
      <c r="J33" s="82">
        <v>0</v>
      </c>
      <c r="K33" s="75"/>
    </row>
    <row r="34" spans="2:11" s="6" customFormat="1" ht="15" customHeight="1" hidden="1">
      <c r="B34" s="74"/>
      <c r="E34" s="28" t="s">
        <v>42</v>
      </c>
      <c r="F34" s="82">
        <f>ROUND(SUM($BI$86:$BI$142),2)</f>
        <v>0</v>
      </c>
      <c r="I34" s="83">
        <v>0</v>
      </c>
      <c r="J34" s="82">
        <v>0</v>
      </c>
      <c r="K34" s="75"/>
    </row>
    <row r="35" spans="2:11" s="6" customFormat="1" ht="7.5" customHeight="1">
      <c r="B35" s="74"/>
      <c r="K35" s="75"/>
    </row>
    <row r="36" spans="2:11" s="6" customFormat="1" ht="26.25" customHeight="1">
      <c r="B36" s="74"/>
      <c r="C36" s="84"/>
      <c r="D36" s="31" t="s">
        <v>43</v>
      </c>
      <c r="E36" s="85"/>
      <c r="F36" s="85"/>
      <c r="G36" s="86" t="s">
        <v>44</v>
      </c>
      <c r="H36" s="33" t="s">
        <v>45</v>
      </c>
      <c r="I36" s="85"/>
      <c r="J36" s="34">
        <f>SUM($J$27:$J$34)</f>
        <v>0</v>
      </c>
      <c r="K36" s="87"/>
    </row>
    <row r="37" spans="2:11" s="6" customFormat="1" ht="15" customHeight="1">
      <c r="B37" s="88"/>
      <c r="C37" s="89"/>
      <c r="D37" s="89"/>
      <c r="E37" s="89"/>
      <c r="F37" s="89"/>
      <c r="G37" s="89"/>
      <c r="H37" s="89"/>
      <c r="I37" s="89"/>
      <c r="J37" s="89"/>
      <c r="K37" s="90"/>
    </row>
    <row r="41" spans="2:11" s="6" customFormat="1" ht="7.5" customHeight="1">
      <c r="B41" s="91"/>
      <c r="C41" s="92"/>
      <c r="D41" s="92"/>
      <c r="E41" s="92"/>
      <c r="F41" s="92"/>
      <c r="G41" s="92"/>
      <c r="H41" s="92"/>
      <c r="I41" s="92"/>
      <c r="J41" s="92"/>
      <c r="K41" s="93"/>
    </row>
    <row r="42" spans="2:11" s="6" customFormat="1" ht="37.5" customHeight="1">
      <c r="B42" s="74"/>
      <c r="C42" s="11" t="s">
        <v>83</v>
      </c>
      <c r="K42" s="75"/>
    </row>
    <row r="43" spans="2:11" s="6" customFormat="1" ht="7.5" customHeight="1">
      <c r="B43" s="74"/>
      <c r="K43" s="75"/>
    </row>
    <row r="44" spans="2:11" s="6" customFormat="1" ht="15" customHeight="1">
      <c r="B44" s="74"/>
      <c r="C44" s="18" t="s">
        <v>16</v>
      </c>
      <c r="K44" s="75"/>
    </row>
    <row r="45" spans="2:11" s="6" customFormat="1" ht="14.25" customHeight="1">
      <c r="B45" s="74"/>
      <c r="E45" s="289" t="str">
        <f>$E$7</f>
        <v>Odvodnění areálu stadionu FK Poříčí u Trutnova</v>
      </c>
      <c r="F45" s="258"/>
      <c r="G45" s="258"/>
      <c r="H45" s="258"/>
      <c r="K45" s="75"/>
    </row>
    <row r="46" spans="2:11" s="6" customFormat="1" ht="15" customHeight="1">
      <c r="B46" s="74"/>
      <c r="C46" s="18" t="s">
        <v>81</v>
      </c>
      <c r="K46" s="75"/>
    </row>
    <row r="47" spans="2:11" s="6" customFormat="1" ht="18" customHeight="1">
      <c r="B47" s="74"/>
      <c r="E47" s="281" t="str">
        <f>$E$9</f>
        <v>002 - Odvodnění areálu stadionu FK Poříčí u Trutnova - p.p.č. 181/5</v>
      </c>
      <c r="F47" s="258"/>
      <c r="G47" s="258"/>
      <c r="H47" s="258"/>
      <c r="K47" s="75"/>
    </row>
    <row r="48" spans="2:11" s="6" customFormat="1" ht="7.5" customHeight="1">
      <c r="B48" s="74"/>
      <c r="K48" s="75"/>
    </row>
    <row r="49" spans="2:11" s="6" customFormat="1" ht="18" customHeight="1">
      <c r="B49" s="74"/>
      <c r="C49" s="18" t="s">
        <v>20</v>
      </c>
      <c r="F49" s="16" t="str">
        <f>$F$12</f>
        <v> </v>
      </c>
      <c r="I49" s="18" t="s">
        <v>22</v>
      </c>
      <c r="J49" s="45" t="str">
        <f>IF($J$12="","",$J$12)</f>
        <v>15.04.2015</v>
      </c>
      <c r="K49" s="75"/>
    </row>
    <row r="50" spans="2:11" s="6" customFormat="1" ht="7.5" customHeight="1">
      <c r="B50" s="74"/>
      <c r="K50" s="75"/>
    </row>
    <row r="51" spans="2:11" s="6" customFormat="1" ht="13.5" customHeight="1">
      <c r="B51" s="74"/>
      <c r="C51" s="18" t="s">
        <v>24</v>
      </c>
      <c r="F51" s="16" t="str">
        <f>$E$15</f>
        <v> </v>
      </c>
      <c r="I51" s="18" t="s">
        <v>29</v>
      </c>
      <c r="J51" s="16" t="str">
        <f>$E$21</f>
        <v>Ing. Pavel Romášek</v>
      </c>
      <c r="K51" s="75"/>
    </row>
    <row r="52" spans="2:11" s="6" customFormat="1" ht="15" customHeight="1">
      <c r="B52" s="74"/>
      <c r="C52" s="18" t="s">
        <v>27</v>
      </c>
      <c r="F52" s="16">
        <f>IF($E$18="","",$E$18)</f>
      </c>
      <c r="K52" s="75"/>
    </row>
    <row r="53" spans="2:11" s="6" customFormat="1" ht="11.25" customHeight="1">
      <c r="B53" s="74"/>
      <c r="K53" s="75"/>
    </row>
    <row r="54" spans="2:11" s="6" customFormat="1" ht="30" customHeight="1">
      <c r="B54" s="74"/>
      <c r="C54" s="94" t="s">
        <v>84</v>
      </c>
      <c r="D54" s="84"/>
      <c r="E54" s="84"/>
      <c r="F54" s="84"/>
      <c r="G54" s="84"/>
      <c r="H54" s="84"/>
      <c r="I54" s="84"/>
      <c r="J54" s="95" t="s">
        <v>85</v>
      </c>
      <c r="K54" s="96"/>
    </row>
    <row r="55" spans="2:11" s="6" customFormat="1" ht="11.25" customHeight="1">
      <c r="B55" s="74"/>
      <c r="K55" s="75"/>
    </row>
    <row r="56" spans="2:47" s="6" customFormat="1" ht="30" customHeight="1">
      <c r="B56" s="74"/>
      <c r="C56" s="54" t="s">
        <v>86</v>
      </c>
      <c r="J56" s="55">
        <f>$J$86</f>
        <v>0</v>
      </c>
      <c r="K56" s="75"/>
      <c r="AU56" s="6" t="s">
        <v>87</v>
      </c>
    </row>
    <row r="57" spans="2:11" s="61" customFormat="1" ht="25.5" customHeight="1">
      <c r="B57" s="97"/>
      <c r="D57" s="98" t="s">
        <v>88</v>
      </c>
      <c r="E57" s="98"/>
      <c r="F57" s="98"/>
      <c r="G57" s="98"/>
      <c r="H57" s="98"/>
      <c r="I57" s="98"/>
      <c r="J57" s="99">
        <f>$J$87</f>
        <v>0</v>
      </c>
      <c r="K57" s="100"/>
    </row>
    <row r="58" spans="2:11" s="101" customFormat="1" ht="20.25" customHeight="1">
      <c r="B58" s="102"/>
      <c r="D58" s="103" t="s">
        <v>89</v>
      </c>
      <c r="E58" s="103"/>
      <c r="F58" s="103"/>
      <c r="G58" s="103"/>
      <c r="H58" s="103"/>
      <c r="I58" s="103"/>
      <c r="J58" s="104">
        <f>$J$88</f>
        <v>0</v>
      </c>
      <c r="K58" s="105"/>
    </row>
    <row r="59" spans="2:11" s="101" customFormat="1" ht="20.25" customHeight="1">
      <c r="B59" s="102"/>
      <c r="D59" s="103" t="s">
        <v>90</v>
      </c>
      <c r="E59" s="103"/>
      <c r="F59" s="103"/>
      <c r="G59" s="103"/>
      <c r="H59" s="103"/>
      <c r="I59" s="103"/>
      <c r="J59" s="104">
        <f>$J$106</f>
        <v>0</v>
      </c>
      <c r="K59" s="105"/>
    </row>
    <row r="60" spans="2:11" s="101" customFormat="1" ht="20.25" customHeight="1">
      <c r="B60" s="102"/>
      <c r="D60" s="103" t="s">
        <v>91</v>
      </c>
      <c r="E60" s="103"/>
      <c r="F60" s="103"/>
      <c r="G60" s="103"/>
      <c r="H60" s="103"/>
      <c r="I60" s="103"/>
      <c r="J60" s="104">
        <f>$J$107</f>
        <v>0</v>
      </c>
      <c r="K60" s="105"/>
    </row>
    <row r="61" spans="2:11" s="101" customFormat="1" ht="20.25" customHeight="1">
      <c r="B61" s="102"/>
      <c r="D61" s="103" t="s">
        <v>92</v>
      </c>
      <c r="E61" s="103"/>
      <c r="F61" s="103"/>
      <c r="G61" s="103"/>
      <c r="H61" s="103"/>
      <c r="I61" s="103"/>
      <c r="J61" s="104">
        <f>$J$110</f>
        <v>0</v>
      </c>
      <c r="K61" s="105"/>
    </row>
    <row r="62" spans="2:11" s="101" customFormat="1" ht="20.25" customHeight="1">
      <c r="B62" s="102"/>
      <c r="D62" s="103" t="s">
        <v>93</v>
      </c>
      <c r="E62" s="103"/>
      <c r="F62" s="103"/>
      <c r="G62" s="103"/>
      <c r="H62" s="103"/>
      <c r="I62" s="103"/>
      <c r="J62" s="104">
        <f>$J$122</f>
        <v>0</v>
      </c>
      <c r="K62" s="105"/>
    </row>
    <row r="63" spans="2:11" s="101" customFormat="1" ht="20.25" customHeight="1">
      <c r="B63" s="102"/>
      <c r="D63" s="103" t="s">
        <v>94</v>
      </c>
      <c r="E63" s="103"/>
      <c r="F63" s="103"/>
      <c r="G63" s="103"/>
      <c r="H63" s="103"/>
      <c r="I63" s="103"/>
      <c r="J63" s="104">
        <f>$J$123</f>
        <v>0</v>
      </c>
      <c r="K63" s="105"/>
    </row>
    <row r="64" spans="2:11" s="101" customFormat="1" ht="20.25" customHeight="1">
      <c r="B64" s="102"/>
      <c r="D64" s="103" t="s">
        <v>95</v>
      </c>
      <c r="E64" s="103"/>
      <c r="F64" s="103"/>
      <c r="G64" s="103"/>
      <c r="H64" s="103"/>
      <c r="I64" s="103"/>
      <c r="J64" s="104">
        <f>$J$131</f>
        <v>0</v>
      </c>
      <c r="K64" s="105"/>
    </row>
    <row r="65" spans="2:11" s="101" customFormat="1" ht="20.25" customHeight="1">
      <c r="B65" s="102"/>
      <c r="D65" s="103" t="s">
        <v>96</v>
      </c>
      <c r="E65" s="103"/>
      <c r="F65" s="103"/>
      <c r="G65" s="103"/>
      <c r="H65" s="103"/>
      <c r="I65" s="103"/>
      <c r="J65" s="104">
        <f>$J$136</f>
        <v>0</v>
      </c>
      <c r="K65" s="105"/>
    </row>
    <row r="66" spans="2:11" s="101" customFormat="1" ht="20.25" customHeight="1">
      <c r="B66" s="102"/>
      <c r="D66" s="103" t="s">
        <v>97</v>
      </c>
      <c r="E66" s="103"/>
      <c r="F66" s="103"/>
      <c r="G66" s="103"/>
      <c r="H66" s="103"/>
      <c r="I66" s="103"/>
      <c r="J66" s="104">
        <f>$J$141</f>
        <v>0</v>
      </c>
      <c r="K66" s="105"/>
    </row>
    <row r="67" spans="2:11" s="6" customFormat="1" ht="22.5" customHeight="1">
      <c r="B67" s="74"/>
      <c r="K67" s="75"/>
    </row>
    <row r="68" spans="2:11" s="6" customFormat="1" ht="7.5" customHeight="1">
      <c r="B68" s="88"/>
      <c r="C68" s="89"/>
      <c r="D68" s="89"/>
      <c r="E68" s="89"/>
      <c r="F68" s="89"/>
      <c r="G68" s="89"/>
      <c r="H68" s="89"/>
      <c r="I68" s="89"/>
      <c r="J68" s="89"/>
      <c r="K68" s="90"/>
    </row>
    <row r="72" spans="2:12" s="6" customFormat="1" ht="7.5" customHeight="1">
      <c r="B72" s="91"/>
      <c r="C72" s="92"/>
      <c r="D72" s="92"/>
      <c r="E72" s="92"/>
      <c r="F72" s="92"/>
      <c r="G72" s="92"/>
      <c r="H72" s="92"/>
      <c r="I72" s="92"/>
      <c r="J72" s="92"/>
      <c r="K72" s="92"/>
      <c r="L72" s="74"/>
    </row>
    <row r="73" spans="2:12" s="6" customFormat="1" ht="37.5" customHeight="1">
      <c r="B73" s="74"/>
      <c r="C73" s="11" t="s">
        <v>98</v>
      </c>
      <c r="L73" s="74"/>
    </row>
    <row r="74" spans="2:12" s="6" customFormat="1" ht="7.5" customHeight="1">
      <c r="B74" s="74"/>
      <c r="L74" s="74"/>
    </row>
    <row r="75" spans="2:12" s="6" customFormat="1" ht="15" customHeight="1">
      <c r="B75" s="74"/>
      <c r="C75" s="18" t="s">
        <v>16</v>
      </c>
      <c r="L75" s="74"/>
    </row>
    <row r="76" spans="2:12" s="6" customFormat="1" ht="14.25" customHeight="1">
      <c r="B76" s="74"/>
      <c r="E76" s="289" t="str">
        <f>$E$7</f>
        <v>Odvodnění areálu stadionu FK Poříčí u Trutnova</v>
      </c>
      <c r="F76" s="258"/>
      <c r="G76" s="258"/>
      <c r="H76" s="258"/>
      <c r="L76" s="74"/>
    </row>
    <row r="77" spans="2:12" s="6" customFormat="1" ht="15" customHeight="1">
      <c r="B77" s="74"/>
      <c r="C77" s="18" t="s">
        <v>81</v>
      </c>
      <c r="L77" s="74"/>
    </row>
    <row r="78" spans="2:12" s="6" customFormat="1" ht="18" customHeight="1">
      <c r="B78" s="74"/>
      <c r="E78" s="281" t="str">
        <f>$E$9</f>
        <v>002 - Odvodnění areálu stadionu FK Poříčí u Trutnova - p.p.č. 181/5</v>
      </c>
      <c r="F78" s="258"/>
      <c r="G78" s="258"/>
      <c r="H78" s="258"/>
      <c r="L78" s="74"/>
    </row>
    <row r="79" spans="2:12" s="6" customFormat="1" ht="7.5" customHeight="1">
      <c r="B79" s="74"/>
      <c r="L79" s="74"/>
    </row>
    <row r="80" spans="2:12" s="6" customFormat="1" ht="18" customHeight="1">
      <c r="B80" s="74"/>
      <c r="C80" s="18" t="s">
        <v>20</v>
      </c>
      <c r="F80" s="16" t="str">
        <f>$F$12</f>
        <v> </v>
      </c>
      <c r="I80" s="18" t="s">
        <v>22</v>
      </c>
      <c r="J80" s="45" t="str">
        <f>IF($J$12="","",$J$12)</f>
        <v>15.04.2015</v>
      </c>
      <c r="L80" s="74"/>
    </row>
    <row r="81" spans="2:12" s="6" customFormat="1" ht="7.5" customHeight="1">
      <c r="B81" s="74"/>
      <c r="L81" s="74"/>
    </row>
    <row r="82" spans="2:12" s="6" customFormat="1" ht="13.5" customHeight="1">
      <c r="B82" s="74"/>
      <c r="C82" s="18" t="s">
        <v>24</v>
      </c>
      <c r="F82" s="16" t="str">
        <f>$E$15</f>
        <v> </v>
      </c>
      <c r="I82" s="18" t="s">
        <v>29</v>
      </c>
      <c r="J82" s="16" t="str">
        <f>$E$21</f>
        <v>Ing. Pavel Romášek</v>
      </c>
      <c r="L82" s="74"/>
    </row>
    <row r="83" spans="2:12" s="6" customFormat="1" ht="15" customHeight="1">
      <c r="B83" s="74"/>
      <c r="C83" s="18" t="s">
        <v>27</v>
      </c>
      <c r="F83" s="16">
        <f>IF($E$18="","",$E$18)</f>
      </c>
      <c r="L83" s="74"/>
    </row>
    <row r="84" spans="2:12" s="6" customFormat="1" ht="11.25" customHeight="1">
      <c r="B84" s="74"/>
      <c r="L84" s="74"/>
    </row>
    <row r="85" spans="2:20" s="106" customFormat="1" ht="30" customHeight="1">
      <c r="B85" s="107"/>
      <c r="C85" s="108" t="s">
        <v>99</v>
      </c>
      <c r="D85" s="109" t="s">
        <v>52</v>
      </c>
      <c r="E85" s="109" t="s">
        <v>48</v>
      </c>
      <c r="F85" s="109" t="s">
        <v>100</v>
      </c>
      <c r="G85" s="109" t="s">
        <v>101</v>
      </c>
      <c r="H85" s="109" t="s">
        <v>102</v>
      </c>
      <c r="I85" s="109" t="s">
        <v>103</v>
      </c>
      <c r="J85" s="109" t="s">
        <v>104</v>
      </c>
      <c r="K85" s="110" t="s">
        <v>105</v>
      </c>
      <c r="L85" s="107"/>
      <c r="M85" s="50" t="s">
        <v>106</v>
      </c>
      <c r="N85" s="51" t="s">
        <v>37</v>
      </c>
      <c r="O85" s="51" t="s">
        <v>107</v>
      </c>
      <c r="P85" s="51" t="s">
        <v>108</v>
      </c>
      <c r="Q85" s="51" t="s">
        <v>109</v>
      </c>
      <c r="R85" s="51" t="s">
        <v>110</v>
      </c>
      <c r="S85" s="51" t="s">
        <v>111</v>
      </c>
      <c r="T85" s="52" t="s">
        <v>112</v>
      </c>
    </row>
    <row r="86" spans="2:63" s="6" customFormat="1" ht="30" customHeight="1">
      <c r="B86" s="74"/>
      <c r="C86" s="54" t="s">
        <v>86</v>
      </c>
      <c r="J86" s="111">
        <f>$BK$86</f>
        <v>0</v>
      </c>
      <c r="L86" s="74"/>
      <c r="M86" s="112"/>
      <c r="N86" s="79"/>
      <c r="O86" s="79"/>
      <c r="P86" s="113">
        <f>$P$87</f>
        <v>0</v>
      </c>
      <c r="Q86" s="79"/>
      <c r="R86" s="113">
        <f>$R$87</f>
        <v>0.1608414</v>
      </c>
      <c r="S86" s="79"/>
      <c r="T86" s="114">
        <f>$T$87</f>
        <v>0.08800000000000001</v>
      </c>
      <c r="AT86" s="6" t="s">
        <v>66</v>
      </c>
      <c r="AU86" s="6" t="s">
        <v>87</v>
      </c>
      <c r="BK86" s="115">
        <f>$BK$87</f>
        <v>0</v>
      </c>
    </row>
    <row r="87" spans="2:63" s="116" customFormat="1" ht="38.25" customHeight="1">
      <c r="B87" s="117"/>
      <c r="D87" s="118" t="s">
        <v>66</v>
      </c>
      <c r="E87" s="119" t="s">
        <v>113</v>
      </c>
      <c r="F87" s="119" t="s">
        <v>114</v>
      </c>
      <c r="J87" s="120">
        <f>$BK$87</f>
        <v>0</v>
      </c>
      <c r="L87" s="117"/>
      <c r="M87" s="121"/>
      <c r="P87" s="122">
        <f>$P$88+$P$106+$P$107+$P$110+$P$122+$P$123+$P$131+$P$136+$P$141</f>
        <v>0</v>
      </c>
      <c r="R87" s="122">
        <f>$R$88+$R$106+$R$107+$R$110+$R$122+$R$123+$R$131+$R$136+$R$141</f>
        <v>0.1608414</v>
      </c>
      <c r="T87" s="123">
        <f>$T$88+$T$106+$T$107+$T$110+$T$122+$T$123+$T$131+$T$136+$T$141</f>
        <v>0.08800000000000001</v>
      </c>
      <c r="AR87" s="118" t="s">
        <v>73</v>
      </c>
      <c r="AT87" s="118" t="s">
        <v>66</v>
      </c>
      <c r="AU87" s="118" t="s">
        <v>67</v>
      </c>
      <c r="AY87" s="118" t="s">
        <v>115</v>
      </c>
      <c r="BK87" s="124">
        <f>$BK$88+$BK$106+$BK$107+$BK$110+$BK$122+$BK$123+$BK$131+$BK$136+$BK$141</f>
        <v>0</v>
      </c>
    </row>
    <row r="88" spans="2:63" s="116" customFormat="1" ht="20.25" customHeight="1">
      <c r="B88" s="117"/>
      <c r="D88" s="118" t="s">
        <v>66</v>
      </c>
      <c r="E88" s="125" t="s">
        <v>73</v>
      </c>
      <c r="F88" s="125" t="s">
        <v>116</v>
      </c>
      <c r="J88" s="126">
        <f>$BK$88</f>
        <v>0</v>
      </c>
      <c r="L88" s="117"/>
      <c r="M88" s="121"/>
      <c r="P88" s="122">
        <f>SUM($P$89:$P$105)</f>
        <v>0</v>
      </c>
      <c r="R88" s="122">
        <f>SUM($R$89:$R$105)</f>
        <v>0.000123</v>
      </c>
      <c r="T88" s="123">
        <f>SUM($T$89:$T$105)</f>
        <v>0</v>
      </c>
      <c r="AR88" s="118" t="s">
        <v>73</v>
      </c>
      <c r="AT88" s="118" t="s">
        <v>66</v>
      </c>
      <c r="AU88" s="118" t="s">
        <v>73</v>
      </c>
      <c r="AY88" s="118" t="s">
        <v>115</v>
      </c>
      <c r="BK88" s="124">
        <f>SUM($BK$89:$BK$105)</f>
        <v>0</v>
      </c>
    </row>
    <row r="89" spans="2:65" s="6" customFormat="1" ht="13.5" customHeight="1">
      <c r="B89" s="74"/>
      <c r="C89" s="127" t="s">
        <v>73</v>
      </c>
      <c r="D89" s="127" t="s">
        <v>117</v>
      </c>
      <c r="E89" s="128" t="s">
        <v>126</v>
      </c>
      <c r="F89" s="129" t="s">
        <v>127</v>
      </c>
      <c r="G89" s="130" t="s">
        <v>128</v>
      </c>
      <c r="H89" s="131">
        <v>1.23</v>
      </c>
      <c r="I89" s="132"/>
      <c r="J89" s="133">
        <f>ROUND($I$89*$H$89,2)</f>
        <v>0</v>
      </c>
      <c r="K89" s="129" t="s">
        <v>121</v>
      </c>
      <c r="L89" s="74"/>
      <c r="M89" s="134"/>
      <c r="N89" s="135" t="s">
        <v>38</v>
      </c>
      <c r="P89" s="136">
        <f>$O$89*$H$89</f>
        <v>0</v>
      </c>
      <c r="Q89" s="136">
        <v>0</v>
      </c>
      <c r="R89" s="136">
        <f>$Q$89*$H$89</f>
        <v>0</v>
      </c>
      <c r="S89" s="136">
        <v>0</v>
      </c>
      <c r="T89" s="137">
        <f>$S$89*$H$89</f>
        <v>0</v>
      </c>
      <c r="AR89" s="76" t="s">
        <v>122</v>
      </c>
      <c r="AT89" s="76" t="s">
        <v>117</v>
      </c>
      <c r="AU89" s="76" t="s">
        <v>75</v>
      </c>
      <c r="AY89" s="6" t="s">
        <v>115</v>
      </c>
      <c r="BE89" s="138">
        <f>IF($N$89="základní",$J$89,0)</f>
        <v>0</v>
      </c>
      <c r="BF89" s="138">
        <f>IF($N$89="snížená",$J$89,0)</f>
        <v>0</v>
      </c>
      <c r="BG89" s="138">
        <f>IF($N$89="zákl. přenesená",$J$89,0)</f>
        <v>0</v>
      </c>
      <c r="BH89" s="138">
        <f>IF($N$89="sníž. přenesená",$J$89,0)</f>
        <v>0</v>
      </c>
      <c r="BI89" s="138">
        <f>IF($N$89="nulová",$J$89,0)</f>
        <v>0</v>
      </c>
      <c r="BJ89" s="76" t="s">
        <v>73</v>
      </c>
      <c r="BK89" s="138">
        <f>ROUND($I$89*$H$89,2)</f>
        <v>0</v>
      </c>
      <c r="BL89" s="76" t="s">
        <v>122</v>
      </c>
      <c r="BM89" s="76" t="s">
        <v>129</v>
      </c>
    </row>
    <row r="90" spans="2:51" s="6" customFormat="1" ht="13.5" customHeight="1">
      <c r="B90" s="139"/>
      <c r="D90" s="140" t="s">
        <v>124</v>
      </c>
      <c r="E90" s="141"/>
      <c r="F90" s="141" t="s">
        <v>315</v>
      </c>
      <c r="H90" s="142">
        <v>1.23</v>
      </c>
      <c r="L90" s="139"/>
      <c r="M90" s="143"/>
      <c r="T90" s="144"/>
      <c r="AT90" s="145" t="s">
        <v>124</v>
      </c>
      <c r="AU90" s="145" t="s">
        <v>75</v>
      </c>
      <c r="AV90" s="145" t="s">
        <v>75</v>
      </c>
      <c r="AW90" s="145" t="s">
        <v>87</v>
      </c>
      <c r="AX90" s="145" t="s">
        <v>73</v>
      </c>
      <c r="AY90" s="145" t="s">
        <v>115</v>
      </c>
    </row>
    <row r="91" spans="2:65" s="6" customFormat="1" ht="13.5" customHeight="1">
      <c r="B91" s="74"/>
      <c r="C91" s="127" t="s">
        <v>75</v>
      </c>
      <c r="D91" s="127" t="s">
        <v>117</v>
      </c>
      <c r="E91" s="128" t="s">
        <v>134</v>
      </c>
      <c r="F91" s="129" t="s">
        <v>135</v>
      </c>
      <c r="G91" s="130" t="s">
        <v>128</v>
      </c>
      <c r="H91" s="131">
        <v>2.15</v>
      </c>
      <c r="I91" s="132"/>
      <c r="J91" s="133">
        <f>ROUND($I$91*$H$91,2)</f>
        <v>0</v>
      </c>
      <c r="K91" s="129" t="s">
        <v>121</v>
      </c>
      <c r="L91" s="74"/>
      <c r="M91" s="134"/>
      <c r="N91" s="135" t="s">
        <v>38</v>
      </c>
      <c r="P91" s="136">
        <f>$O$91*$H$91</f>
        <v>0</v>
      </c>
      <c r="Q91" s="136">
        <v>0</v>
      </c>
      <c r="R91" s="136">
        <f>$Q$91*$H$91</f>
        <v>0</v>
      </c>
      <c r="S91" s="136">
        <v>0</v>
      </c>
      <c r="T91" s="137">
        <f>$S$91*$H$91</f>
        <v>0</v>
      </c>
      <c r="AR91" s="76" t="s">
        <v>122</v>
      </c>
      <c r="AT91" s="76" t="s">
        <v>117</v>
      </c>
      <c r="AU91" s="76" t="s">
        <v>75</v>
      </c>
      <c r="AY91" s="6" t="s">
        <v>115</v>
      </c>
      <c r="BE91" s="138">
        <f>IF($N$91="základní",$J$91,0)</f>
        <v>0</v>
      </c>
      <c r="BF91" s="138">
        <f>IF($N$91="snížená",$J$91,0)</f>
        <v>0</v>
      </c>
      <c r="BG91" s="138">
        <f>IF($N$91="zákl. přenesená",$J$91,0)</f>
        <v>0</v>
      </c>
      <c r="BH91" s="138">
        <f>IF($N$91="sníž. přenesená",$J$91,0)</f>
        <v>0</v>
      </c>
      <c r="BI91" s="138">
        <f>IF($N$91="nulová",$J$91,0)</f>
        <v>0</v>
      </c>
      <c r="BJ91" s="76" t="s">
        <v>73</v>
      </c>
      <c r="BK91" s="138">
        <f>ROUND($I$91*$H$91,2)</f>
        <v>0</v>
      </c>
      <c r="BL91" s="76" t="s">
        <v>122</v>
      </c>
      <c r="BM91" s="76" t="s">
        <v>136</v>
      </c>
    </row>
    <row r="92" spans="2:51" s="6" customFormat="1" ht="13.5" customHeight="1">
      <c r="B92" s="139"/>
      <c r="D92" s="140" t="s">
        <v>124</v>
      </c>
      <c r="E92" s="141"/>
      <c r="F92" s="141" t="s">
        <v>316</v>
      </c>
      <c r="H92" s="142">
        <v>2.15</v>
      </c>
      <c r="L92" s="139"/>
      <c r="M92" s="143"/>
      <c r="T92" s="144"/>
      <c r="AT92" s="145" t="s">
        <v>124</v>
      </c>
      <c r="AU92" s="145" t="s">
        <v>75</v>
      </c>
      <c r="AV92" s="145" t="s">
        <v>75</v>
      </c>
      <c r="AW92" s="145" t="s">
        <v>87</v>
      </c>
      <c r="AX92" s="145" t="s">
        <v>73</v>
      </c>
      <c r="AY92" s="145" t="s">
        <v>115</v>
      </c>
    </row>
    <row r="93" spans="2:65" s="6" customFormat="1" ht="13.5" customHeight="1">
      <c r="B93" s="74"/>
      <c r="C93" s="127" t="s">
        <v>133</v>
      </c>
      <c r="D93" s="127" t="s">
        <v>117</v>
      </c>
      <c r="E93" s="128" t="s">
        <v>138</v>
      </c>
      <c r="F93" s="129" t="s">
        <v>139</v>
      </c>
      <c r="G93" s="130" t="s">
        <v>128</v>
      </c>
      <c r="H93" s="131">
        <v>1.59</v>
      </c>
      <c r="I93" s="132"/>
      <c r="J93" s="133">
        <f>ROUND($I$93*$H$93,2)</f>
        <v>0</v>
      </c>
      <c r="K93" s="129" t="s">
        <v>121</v>
      </c>
      <c r="L93" s="74"/>
      <c r="M93" s="134"/>
      <c r="N93" s="135" t="s">
        <v>38</v>
      </c>
      <c r="P93" s="136">
        <f>$O$93*$H$93</f>
        <v>0</v>
      </c>
      <c r="Q93" s="136">
        <v>0</v>
      </c>
      <c r="R93" s="136">
        <f>$Q$93*$H$93</f>
        <v>0</v>
      </c>
      <c r="S93" s="136">
        <v>0</v>
      </c>
      <c r="T93" s="137">
        <f>$S$93*$H$93</f>
        <v>0</v>
      </c>
      <c r="AR93" s="76" t="s">
        <v>122</v>
      </c>
      <c r="AT93" s="76" t="s">
        <v>117</v>
      </c>
      <c r="AU93" s="76" t="s">
        <v>75</v>
      </c>
      <c r="AY93" s="6" t="s">
        <v>115</v>
      </c>
      <c r="BE93" s="138">
        <f>IF($N$93="základní",$J$93,0)</f>
        <v>0</v>
      </c>
      <c r="BF93" s="138">
        <f>IF($N$93="snížená",$J$93,0)</f>
        <v>0</v>
      </c>
      <c r="BG93" s="138">
        <f>IF($N$93="zákl. přenesená",$J$93,0)</f>
        <v>0</v>
      </c>
      <c r="BH93" s="138">
        <f>IF($N$93="sníž. přenesená",$J$93,0)</f>
        <v>0</v>
      </c>
      <c r="BI93" s="138">
        <f>IF($N$93="nulová",$J$93,0)</f>
        <v>0</v>
      </c>
      <c r="BJ93" s="76" t="s">
        <v>73</v>
      </c>
      <c r="BK93" s="138">
        <f>ROUND($I$93*$H$93,2)</f>
        <v>0</v>
      </c>
      <c r="BL93" s="76" t="s">
        <v>122</v>
      </c>
      <c r="BM93" s="76" t="s">
        <v>140</v>
      </c>
    </row>
    <row r="94" spans="2:51" s="6" customFormat="1" ht="13.5" customHeight="1">
      <c r="B94" s="139"/>
      <c r="D94" s="140" t="s">
        <v>124</v>
      </c>
      <c r="E94" s="141"/>
      <c r="F94" s="141" t="s">
        <v>317</v>
      </c>
      <c r="H94" s="142">
        <v>1.59</v>
      </c>
      <c r="L94" s="139"/>
      <c r="M94" s="143"/>
      <c r="T94" s="144"/>
      <c r="AT94" s="145" t="s">
        <v>124</v>
      </c>
      <c r="AU94" s="145" t="s">
        <v>75</v>
      </c>
      <c r="AV94" s="145" t="s">
        <v>75</v>
      </c>
      <c r="AW94" s="145" t="s">
        <v>87</v>
      </c>
      <c r="AX94" s="145" t="s">
        <v>73</v>
      </c>
      <c r="AY94" s="145" t="s">
        <v>115</v>
      </c>
    </row>
    <row r="95" spans="2:65" s="6" customFormat="1" ht="13.5" customHeight="1">
      <c r="B95" s="74"/>
      <c r="C95" s="127" t="s">
        <v>122</v>
      </c>
      <c r="D95" s="127" t="s">
        <v>117</v>
      </c>
      <c r="E95" s="128" t="s">
        <v>144</v>
      </c>
      <c r="F95" s="129" t="s">
        <v>145</v>
      </c>
      <c r="G95" s="130" t="s">
        <v>128</v>
      </c>
      <c r="H95" s="131">
        <v>2</v>
      </c>
      <c r="I95" s="132"/>
      <c r="J95" s="133">
        <f>ROUND($I$95*$H$95,2)</f>
        <v>0</v>
      </c>
      <c r="K95" s="129" t="s">
        <v>121</v>
      </c>
      <c r="L95" s="74"/>
      <c r="M95" s="134"/>
      <c r="N95" s="135" t="s">
        <v>38</v>
      </c>
      <c r="P95" s="136">
        <f>$O$95*$H$95</f>
        <v>0</v>
      </c>
      <c r="Q95" s="136">
        <v>0</v>
      </c>
      <c r="R95" s="136">
        <f>$Q$95*$H$95</f>
        <v>0</v>
      </c>
      <c r="S95" s="136">
        <v>0</v>
      </c>
      <c r="T95" s="137">
        <f>$S$95*$H$95</f>
        <v>0</v>
      </c>
      <c r="AR95" s="76" t="s">
        <v>122</v>
      </c>
      <c r="AT95" s="76" t="s">
        <v>117</v>
      </c>
      <c r="AU95" s="76" t="s">
        <v>75</v>
      </c>
      <c r="AY95" s="6" t="s">
        <v>115</v>
      </c>
      <c r="BE95" s="138">
        <f>IF($N$95="základní",$J$95,0)</f>
        <v>0</v>
      </c>
      <c r="BF95" s="138">
        <f>IF($N$95="snížená",$J$95,0)</f>
        <v>0</v>
      </c>
      <c r="BG95" s="138">
        <f>IF($N$95="zákl. přenesená",$J$95,0)</f>
        <v>0</v>
      </c>
      <c r="BH95" s="138">
        <f>IF($N$95="sníž. přenesená",$J$95,0)</f>
        <v>0</v>
      </c>
      <c r="BI95" s="138">
        <f>IF($N$95="nulová",$J$95,0)</f>
        <v>0</v>
      </c>
      <c r="BJ95" s="76" t="s">
        <v>73</v>
      </c>
      <c r="BK95" s="138">
        <f>ROUND($I$95*$H$95,2)</f>
        <v>0</v>
      </c>
      <c r="BL95" s="76" t="s">
        <v>122</v>
      </c>
      <c r="BM95" s="76" t="s">
        <v>146</v>
      </c>
    </row>
    <row r="96" spans="2:51" s="6" customFormat="1" ht="13.5" customHeight="1">
      <c r="B96" s="139"/>
      <c r="D96" s="140" t="s">
        <v>124</v>
      </c>
      <c r="E96" s="141"/>
      <c r="F96" s="141" t="s">
        <v>75</v>
      </c>
      <c r="H96" s="142">
        <v>2</v>
      </c>
      <c r="L96" s="139"/>
      <c r="M96" s="143"/>
      <c r="T96" s="144"/>
      <c r="AT96" s="145" t="s">
        <v>124</v>
      </c>
      <c r="AU96" s="145" t="s">
        <v>75</v>
      </c>
      <c r="AV96" s="145" t="s">
        <v>75</v>
      </c>
      <c r="AW96" s="145" t="s">
        <v>87</v>
      </c>
      <c r="AX96" s="145" t="s">
        <v>73</v>
      </c>
      <c r="AY96" s="145" t="s">
        <v>115</v>
      </c>
    </row>
    <row r="97" spans="2:65" s="6" customFormat="1" ht="13.5" customHeight="1">
      <c r="B97" s="74"/>
      <c r="C97" s="127" t="s">
        <v>143</v>
      </c>
      <c r="D97" s="127" t="s">
        <v>117</v>
      </c>
      <c r="E97" s="128" t="s">
        <v>156</v>
      </c>
      <c r="F97" s="129" t="s">
        <v>157</v>
      </c>
      <c r="G97" s="130" t="s">
        <v>128</v>
      </c>
      <c r="H97" s="131">
        <v>2.28</v>
      </c>
      <c r="I97" s="132"/>
      <c r="J97" s="133">
        <f>ROUND($I$97*$H$97,2)</f>
        <v>0</v>
      </c>
      <c r="K97" s="129" t="s">
        <v>121</v>
      </c>
      <c r="L97" s="74"/>
      <c r="M97" s="134"/>
      <c r="N97" s="135" t="s">
        <v>38</v>
      </c>
      <c r="P97" s="136">
        <f>$O$97*$H$97</f>
        <v>0</v>
      </c>
      <c r="Q97" s="136">
        <v>0</v>
      </c>
      <c r="R97" s="136">
        <f>$Q$97*$H$97</f>
        <v>0</v>
      </c>
      <c r="S97" s="136">
        <v>0</v>
      </c>
      <c r="T97" s="137">
        <f>$S$97*$H$97</f>
        <v>0</v>
      </c>
      <c r="AR97" s="76" t="s">
        <v>122</v>
      </c>
      <c r="AT97" s="76" t="s">
        <v>117</v>
      </c>
      <c r="AU97" s="76" t="s">
        <v>75</v>
      </c>
      <c r="AY97" s="6" t="s">
        <v>115</v>
      </c>
      <c r="BE97" s="138">
        <f>IF($N$97="základní",$J$97,0)</f>
        <v>0</v>
      </c>
      <c r="BF97" s="138">
        <f>IF($N$97="snížená",$J$97,0)</f>
        <v>0</v>
      </c>
      <c r="BG97" s="138">
        <f>IF($N$97="zákl. přenesená",$J$97,0)</f>
        <v>0</v>
      </c>
      <c r="BH97" s="138">
        <f>IF($N$97="sníž. přenesená",$J$97,0)</f>
        <v>0</v>
      </c>
      <c r="BI97" s="138">
        <f>IF($N$97="nulová",$J$97,0)</f>
        <v>0</v>
      </c>
      <c r="BJ97" s="76" t="s">
        <v>73</v>
      </c>
      <c r="BK97" s="138">
        <f>ROUND($I$97*$H$97,2)</f>
        <v>0</v>
      </c>
      <c r="BL97" s="76" t="s">
        <v>122</v>
      </c>
      <c r="BM97" s="76" t="s">
        <v>158</v>
      </c>
    </row>
    <row r="98" spans="2:51" s="6" customFormat="1" ht="13.5" customHeight="1">
      <c r="B98" s="139"/>
      <c r="D98" s="140" t="s">
        <v>124</v>
      </c>
      <c r="E98" s="141"/>
      <c r="F98" s="141" t="s">
        <v>318</v>
      </c>
      <c r="H98" s="142">
        <v>2.28</v>
      </c>
      <c r="L98" s="139"/>
      <c r="M98" s="143"/>
      <c r="T98" s="144"/>
      <c r="AT98" s="145" t="s">
        <v>124</v>
      </c>
      <c r="AU98" s="145" t="s">
        <v>75</v>
      </c>
      <c r="AV98" s="145" t="s">
        <v>75</v>
      </c>
      <c r="AW98" s="145" t="s">
        <v>87</v>
      </c>
      <c r="AX98" s="145" t="s">
        <v>73</v>
      </c>
      <c r="AY98" s="145" t="s">
        <v>115</v>
      </c>
    </row>
    <row r="99" spans="2:65" s="6" customFormat="1" ht="13.5" customHeight="1">
      <c r="B99" s="74"/>
      <c r="C99" s="127" t="s">
        <v>148</v>
      </c>
      <c r="D99" s="127" t="s">
        <v>117</v>
      </c>
      <c r="E99" s="128" t="s">
        <v>162</v>
      </c>
      <c r="F99" s="129" t="s">
        <v>163</v>
      </c>
      <c r="G99" s="130" t="s">
        <v>164</v>
      </c>
      <c r="H99" s="131">
        <v>8.2</v>
      </c>
      <c r="I99" s="132"/>
      <c r="J99" s="133">
        <f>ROUND($I$99*$H$99,2)</f>
        <v>0</v>
      </c>
      <c r="K99" s="129" t="s">
        <v>121</v>
      </c>
      <c r="L99" s="74"/>
      <c r="M99" s="134"/>
      <c r="N99" s="135" t="s">
        <v>38</v>
      </c>
      <c r="P99" s="136">
        <f>$O$99*$H$99</f>
        <v>0</v>
      </c>
      <c r="Q99" s="136">
        <v>0</v>
      </c>
      <c r="R99" s="136">
        <f>$Q$99*$H$99</f>
        <v>0</v>
      </c>
      <c r="S99" s="136">
        <v>0</v>
      </c>
      <c r="T99" s="137">
        <f>$S$99*$H$99</f>
        <v>0</v>
      </c>
      <c r="AR99" s="76" t="s">
        <v>122</v>
      </c>
      <c r="AT99" s="76" t="s">
        <v>117</v>
      </c>
      <c r="AU99" s="76" t="s">
        <v>75</v>
      </c>
      <c r="AY99" s="6" t="s">
        <v>115</v>
      </c>
      <c r="BE99" s="138">
        <f>IF($N$99="základní",$J$99,0)</f>
        <v>0</v>
      </c>
      <c r="BF99" s="138">
        <f>IF($N$99="snížená",$J$99,0)</f>
        <v>0</v>
      </c>
      <c r="BG99" s="138">
        <f>IF($N$99="zákl. přenesená",$J$99,0)</f>
        <v>0</v>
      </c>
      <c r="BH99" s="138">
        <f>IF($N$99="sníž. přenesená",$J$99,0)</f>
        <v>0</v>
      </c>
      <c r="BI99" s="138">
        <f>IF($N$99="nulová",$J$99,0)</f>
        <v>0</v>
      </c>
      <c r="BJ99" s="76" t="s">
        <v>73</v>
      </c>
      <c r="BK99" s="138">
        <f>ROUND($I$99*$H$99,2)</f>
        <v>0</v>
      </c>
      <c r="BL99" s="76" t="s">
        <v>122</v>
      </c>
      <c r="BM99" s="76" t="s">
        <v>165</v>
      </c>
    </row>
    <row r="100" spans="2:51" s="6" customFormat="1" ht="13.5" customHeight="1">
      <c r="B100" s="139"/>
      <c r="D100" s="140" t="s">
        <v>124</v>
      </c>
      <c r="E100" s="141"/>
      <c r="F100" s="141" t="s">
        <v>319</v>
      </c>
      <c r="H100" s="142">
        <v>8.2</v>
      </c>
      <c r="L100" s="139"/>
      <c r="M100" s="143"/>
      <c r="T100" s="144"/>
      <c r="AT100" s="145" t="s">
        <v>124</v>
      </c>
      <c r="AU100" s="145" t="s">
        <v>75</v>
      </c>
      <c r="AV100" s="145" t="s">
        <v>75</v>
      </c>
      <c r="AW100" s="145" t="s">
        <v>87</v>
      </c>
      <c r="AX100" s="145" t="s">
        <v>73</v>
      </c>
      <c r="AY100" s="145" t="s">
        <v>115</v>
      </c>
    </row>
    <row r="101" spans="2:65" s="6" customFormat="1" ht="13.5" customHeight="1">
      <c r="B101" s="74"/>
      <c r="C101" s="127" t="s">
        <v>155</v>
      </c>
      <c r="D101" s="127" t="s">
        <v>117</v>
      </c>
      <c r="E101" s="128" t="s">
        <v>169</v>
      </c>
      <c r="F101" s="129" t="s">
        <v>170</v>
      </c>
      <c r="G101" s="130" t="s">
        <v>164</v>
      </c>
      <c r="H101" s="131">
        <v>8.2</v>
      </c>
      <c r="I101" s="132"/>
      <c r="J101" s="133">
        <f>ROUND($I$101*$H$101,2)</f>
        <v>0</v>
      </c>
      <c r="K101" s="129" t="s">
        <v>121</v>
      </c>
      <c r="L101" s="74"/>
      <c r="M101" s="134"/>
      <c r="N101" s="135" t="s">
        <v>38</v>
      </c>
      <c r="P101" s="136">
        <f>$O$101*$H$101</f>
        <v>0</v>
      </c>
      <c r="Q101" s="136">
        <v>0</v>
      </c>
      <c r="R101" s="136">
        <f>$Q$101*$H$101</f>
        <v>0</v>
      </c>
      <c r="S101" s="136">
        <v>0</v>
      </c>
      <c r="T101" s="137">
        <f>$S$101*$H$101</f>
        <v>0</v>
      </c>
      <c r="AR101" s="76" t="s">
        <v>122</v>
      </c>
      <c r="AT101" s="76" t="s">
        <v>117</v>
      </c>
      <c r="AU101" s="76" t="s">
        <v>75</v>
      </c>
      <c r="AY101" s="6" t="s">
        <v>115</v>
      </c>
      <c r="BE101" s="138">
        <f>IF($N$101="základní",$J$101,0)</f>
        <v>0</v>
      </c>
      <c r="BF101" s="138">
        <f>IF($N$101="snížená",$J$101,0)</f>
        <v>0</v>
      </c>
      <c r="BG101" s="138">
        <f>IF($N$101="zákl. přenesená",$J$101,0)</f>
        <v>0</v>
      </c>
      <c r="BH101" s="138">
        <f>IF($N$101="sníž. přenesená",$J$101,0)</f>
        <v>0</v>
      </c>
      <c r="BI101" s="138">
        <f>IF($N$101="nulová",$J$101,0)</f>
        <v>0</v>
      </c>
      <c r="BJ101" s="76" t="s">
        <v>73</v>
      </c>
      <c r="BK101" s="138">
        <f>ROUND($I$101*$H$101,2)</f>
        <v>0</v>
      </c>
      <c r="BL101" s="76" t="s">
        <v>122</v>
      </c>
      <c r="BM101" s="76" t="s">
        <v>171</v>
      </c>
    </row>
    <row r="102" spans="2:65" s="6" customFormat="1" ht="13.5" customHeight="1">
      <c r="B102" s="74"/>
      <c r="C102" s="158" t="s">
        <v>161</v>
      </c>
      <c r="D102" s="158" t="s">
        <v>173</v>
      </c>
      <c r="E102" s="159" t="s">
        <v>174</v>
      </c>
      <c r="F102" s="160" t="s">
        <v>175</v>
      </c>
      <c r="G102" s="158" t="s">
        <v>176</v>
      </c>
      <c r="H102" s="161">
        <v>0.123</v>
      </c>
      <c r="I102" s="162"/>
      <c r="J102" s="163">
        <f>ROUND($I$102*$H$102,2)</f>
        <v>0</v>
      </c>
      <c r="K102" s="160" t="s">
        <v>121</v>
      </c>
      <c r="L102" s="164"/>
      <c r="M102" s="165"/>
      <c r="N102" s="166" t="s">
        <v>38</v>
      </c>
      <c r="P102" s="136">
        <f>$O$102*$H$102</f>
        <v>0</v>
      </c>
      <c r="Q102" s="136">
        <v>0.001</v>
      </c>
      <c r="R102" s="136">
        <f>$Q$102*$H$102</f>
        <v>0.000123</v>
      </c>
      <c r="S102" s="136">
        <v>0</v>
      </c>
      <c r="T102" s="137">
        <f>$S$102*$H$102</f>
        <v>0</v>
      </c>
      <c r="AR102" s="76" t="s">
        <v>161</v>
      </c>
      <c r="AT102" s="76" t="s">
        <v>173</v>
      </c>
      <c r="AU102" s="76" t="s">
        <v>75</v>
      </c>
      <c r="AY102" s="76" t="s">
        <v>115</v>
      </c>
      <c r="BE102" s="138">
        <f>IF($N$102="základní",$J$102,0)</f>
        <v>0</v>
      </c>
      <c r="BF102" s="138">
        <f>IF($N$102="snížená",$J$102,0)</f>
        <v>0</v>
      </c>
      <c r="BG102" s="138">
        <f>IF($N$102="zákl. přenesená",$J$102,0)</f>
        <v>0</v>
      </c>
      <c r="BH102" s="138">
        <f>IF($N$102="sníž. přenesená",$J$102,0)</f>
        <v>0</v>
      </c>
      <c r="BI102" s="138">
        <f>IF($N$102="nulová",$J$102,0)</f>
        <v>0</v>
      </c>
      <c r="BJ102" s="76" t="s">
        <v>73</v>
      </c>
      <c r="BK102" s="138">
        <f>ROUND($I$102*$H$102,2)</f>
        <v>0</v>
      </c>
      <c r="BL102" s="76" t="s">
        <v>122</v>
      </c>
      <c r="BM102" s="76" t="s">
        <v>177</v>
      </c>
    </row>
    <row r="103" spans="2:51" s="6" customFormat="1" ht="13.5" customHeight="1">
      <c r="B103" s="139"/>
      <c r="D103" s="140" t="s">
        <v>124</v>
      </c>
      <c r="E103" s="141"/>
      <c r="F103" s="141" t="s">
        <v>320</v>
      </c>
      <c r="H103" s="142">
        <v>0.123</v>
      </c>
      <c r="L103" s="139"/>
      <c r="M103" s="143"/>
      <c r="T103" s="144"/>
      <c r="AT103" s="145" t="s">
        <v>124</v>
      </c>
      <c r="AU103" s="145" t="s">
        <v>75</v>
      </c>
      <c r="AV103" s="145" t="s">
        <v>75</v>
      </c>
      <c r="AW103" s="145" t="s">
        <v>87</v>
      </c>
      <c r="AX103" s="145" t="s">
        <v>73</v>
      </c>
      <c r="AY103" s="145" t="s">
        <v>115</v>
      </c>
    </row>
    <row r="104" spans="2:65" s="6" customFormat="1" ht="13.5" customHeight="1">
      <c r="B104" s="74"/>
      <c r="C104" s="127" t="s">
        <v>168</v>
      </c>
      <c r="D104" s="127" t="s">
        <v>117</v>
      </c>
      <c r="E104" s="128" t="s">
        <v>180</v>
      </c>
      <c r="F104" s="129" t="s">
        <v>181</v>
      </c>
      <c r="G104" s="130" t="s">
        <v>164</v>
      </c>
      <c r="H104" s="131">
        <v>6.6</v>
      </c>
      <c r="I104" s="132"/>
      <c r="J104" s="133">
        <f>ROUND($I$104*$H$104,2)</f>
        <v>0</v>
      </c>
      <c r="K104" s="129" t="s">
        <v>121</v>
      </c>
      <c r="L104" s="74"/>
      <c r="M104" s="134"/>
      <c r="N104" s="135" t="s">
        <v>38</v>
      </c>
      <c r="P104" s="136">
        <f>$O$104*$H$104</f>
        <v>0</v>
      </c>
      <c r="Q104" s="136">
        <v>0</v>
      </c>
      <c r="R104" s="136">
        <f>$Q$104*$H$104</f>
        <v>0</v>
      </c>
      <c r="S104" s="136">
        <v>0</v>
      </c>
      <c r="T104" s="137">
        <f>$S$104*$H$104</f>
        <v>0</v>
      </c>
      <c r="AR104" s="76" t="s">
        <v>122</v>
      </c>
      <c r="AT104" s="76" t="s">
        <v>117</v>
      </c>
      <c r="AU104" s="76" t="s">
        <v>75</v>
      </c>
      <c r="AY104" s="6" t="s">
        <v>115</v>
      </c>
      <c r="BE104" s="138">
        <f>IF($N$104="základní",$J$104,0)</f>
        <v>0</v>
      </c>
      <c r="BF104" s="138">
        <f>IF($N$104="snížená",$J$104,0)</f>
        <v>0</v>
      </c>
      <c r="BG104" s="138">
        <f>IF($N$104="zákl. přenesená",$J$104,0)</f>
        <v>0</v>
      </c>
      <c r="BH104" s="138">
        <f>IF($N$104="sníž. přenesená",$J$104,0)</f>
        <v>0</v>
      </c>
      <c r="BI104" s="138">
        <f>IF($N$104="nulová",$J$104,0)</f>
        <v>0</v>
      </c>
      <c r="BJ104" s="76" t="s">
        <v>73</v>
      </c>
      <c r="BK104" s="138">
        <f>ROUND($I$104*$H$104,2)</f>
        <v>0</v>
      </c>
      <c r="BL104" s="76" t="s">
        <v>122</v>
      </c>
      <c r="BM104" s="76" t="s">
        <v>182</v>
      </c>
    </row>
    <row r="105" spans="2:51" s="6" customFormat="1" ht="13.5" customHeight="1">
      <c r="B105" s="139"/>
      <c r="D105" s="140" t="s">
        <v>124</v>
      </c>
      <c r="E105" s="141"/>
      <c r="F105" s="141" t="s">
        <v>321</v>
      </c>
      <c r="H105" s="142">
        <v>6.6</v>
      </c>
      <c r="L105" s="139"/>
      <c r="M105" s="143"/>
      <c r="T105" s="144"/>
      <c r="AT105" s="145" t="s">
        <v>124</v>
      </c>
      <c r="AU105" s="145" t="s">
        <v>75</v>
      </c>
      <c r="AV105" s="145" t="s">
        <v>75</v>
      </c>
      <c r="AW105" s="145" t="s">
        <v>87</v>
      </c>
      <c r="AX105" s="145" t="s">
        <v>73</v>
      </c>
      <c r="AY105" s="145" t="s">
        <v>115</v>
      </c>
    </row>
    <row r="106" spans="2:63" s="116" customFormat="1" ht="30" customHeight="1">
      <c r="B106" s="117"/>
      <c r="D106" s="118" t="s">
        <v>66</v>
      </c>
      <c r="E106" s="125" t="s">
        <v>75</v>
      </c>
      <c r="F106" s="125" t="s">
        <v>184</v>
      </c>
      <c r="J106" s="126">
        <f>$BK$106</f>
        <v>0</v>
      </c>
      <c r="L106" s="117"/>
      <c r="M106" s="121"/>
      <c r="P106" s="122">
        <v>0</v>
      </c>
      <c r="R106" s="122">
        <v>0</v>
      </c>
      <c r="T106" s="123">
        <v>0</v>
      </c>
      <c r="AR106" s="118" t="s">
        <v>73</v>
      </c>
      <c r="AT106" s="118" t="s">
        <v>66</v>
      </c>
      <c r="AU106" s="118" t="s">
        <v>73</v>
      </c>
      <c r="AY106" s="118" t="s">
        <v>115</v>
      </c>
      <c r="BK106" s="124">
        <v>0</v>
      </c>
    </row>
    <row r="107" spans="2:63" s="116" customFormat="1" ht="20.25" customHeight="1">
      <c r="B107" s="117"/>
      <c r="D107" s="118" t="s">
        <v>66</v>
      </c>
      <c r="E107" s="125" t="s">
        <v>133</v>
      </c>
      <c r="F107" s="125" t="s">
        <v>190</v>
      </c>
      <c r="J107" s="126">
        <f>$BK$107</f>
        <v>0</v>
      </c>
      <c r="L107" s="117"/>
      <c r="M107" s="121"/>
      <c r="P107" s="122">
        <f>SUM($P$108:$P$109)</f>
        <v>0</v>
      </c>
      <c r="R107" s="122">
        <f>SUM($R$108:$R$109)</f>
        <v>0</v>
      </c>
      <c r="T107" s="123">
        <f>SUM($T$108:$T$109)</f>
        <v>0.08800000000000001</v>
      </c>
      <c r="AR107" s="118" t="s">
        <v>73</v>
      </c>
      <c r="AT107" s="118" t="s">
        <v>66</v>
      </c>
      <c r="AU107" s="118" t="s">
        <v>73</v>
      </c>
      <c r="AY107" s="118" t="s">
        <v>115</v>
      </c>
      <c r="BK107" s="124">
        <f>SUM($BK$108:$BK$109)</f>
        <v>0</v>
      </c>
    </row>
    <row r="108" spans="2:65" s="6" customFormat="1" ht="13.5" customHeight="1">
      <c r="B108" s="74"/>
      <c r="C108" s="127" t="s">
        <v>172</v>
      </c>
      <c r="D108" s="127" t="s">
        <v>117</v>
      </c>
      <c r="E108" s="128" t="s">
        <v>192</v>
      </c>
      <c r="F108" s="129" t="s">
        <v>193</v>
      </c>
      <c r="G108" s="130" t="s">
        <v>128</v>
      </c>
      <c r="H108" s="131">
        <v>0.04</v>
      </c>
      <c r="I108" s="132"/>
      <c r="J108" s="133">
        <f>ROUND($I$108*$H$108,2)</f>
        <v>0</v>
      </c>
      <c r="K108" s="129"/>
      <c r="L108" s="74"/>
      <c r="M108" s="134"/>
      <c r="N108" s="135" t="s">
        <v>38</v>
      </c>
      <c r="P108" s="136">
        <f>$O$108*$H$108</f>
        <v>0</v>
      </c>
      <c r="Q108" s="136">
        <v>0</v>
      </c>
      <c r="R108" s="136">
        <f>$Q$108*$H$108</f>
        <v>0</v>
      </c>
      <c r="S108" s="136">
        <v>2.2</v>
      </c>
      <c r="T108" s="137">
        <f>$S$108*$H$108</f>
        <v>0.08800000000000001</v>
      </c>
      <c r="AR108" s="76" t="s">
        <v>122</v>
      </c>
      <c r="AT108" s="76" t="s">
        <v>117</v>
      </c>
      <c r="AU108" s="76" t="s">
        <v>75</v>
      </c>
      <c r="AY108" s="6" t="s">
        <v>115</v>
      </c>
      <c r="BE108" s="138">
        <f>IF($N$108="základní",$J$108,0)</f>
        <v>0</v>
      </c>
      <c r="BF108" s="138">
        <f>IF($N$108="snížená",$J$108,0)</f>
        <v>0</v>
      </c>
      <c r="BG108" s="138">
        <f>IF($N$108="zákl. přenesená",$J$108,0)</f>
        <v>0</v>
      </c>
      <c r="BH108" s="138">
        <f>IF($N$108="sníž. přenesená",$J$108,0)</f>
        <v>0</v>
      </c>
      <c r="BI108" s="138">
        <f>IF($N$108="nulová",$J$108,0)</f>
        <v>0</v>
      </c>
      <c r="BJ108" s="76" t="s">
        <v>73</v>
      </c>
      <c r="BK108" s="138">
        <f>ROUND($I$108*$H$108,2)</f>
        <v>0</v>
      </c>
      <c r="BL108" s="76" t="s">
        <v>122</v>
      </c>
      <c r="BM108" s="76" t="s">
        <v>194</v>
      </c>
    </row>
    <row r="109" spans="2:51" s="6" customFormat="1" ht="13.5" customHeight="1">
      <c r="B109" s="139"/>
      <c r="D109" s="140" t="s">
        <v>124</v>
      </c>
      <c r="E109" s="141"/>
      <c r="F109" s="141" t="s">
        <v>322</v>
      </c>
      <c r="H109" s="142">
        <v>0.04</v>
      </c>
      <c r="L109" s="139"/>
      <c r="M109" s="143"/>
      <c r="T109" s="144"/>
      <c r="AT109" s="145" t="s">
        <v>124</v>
      </c>
      <c r="AU109" s="145" t="s">
        <v>75</v>
      </c>
      <c r="AV109" s="145" t="s">
        <v>75</v>
      </c>
      <c r="AW109" s="145" t="s">
        <v>87</v>
      </c>
      <c r="AX109" s="145" t="s">
        <v>73</v>
      </c>
      <c r="AY109" s="145" t="s">
        <v>115</v>
      </c>
    </row>
    <row r="110" spans="2:63" s="116" customFormat="1" ht="30" customHeight="1">
      <c r="B110" s="117"/>
      <c r="D110" s="118" t="s">
        <v>66</v>
      </c>
      <c r="E110" s="125" t="s">
        <v>122</v>
      </c>
      <c r="F110" s="125" t="s">
        <v>203</v>
      </c>
      <c r="J110" s="126">
        <f>$BK$110</f>
        <v>0</v>
      </c>
      <c r="L110" s="117"/>
      <c r="M110" s="121"/>
      <c r="P110" s="122">
        <f>SUM($P$111:$P$121)</f>
        <v>0</v>
      </c>
      <c r="R110" s="122">
        <f>SUM($R$111:$R$121)</f>
        <v>0.1490664</v>
      </c>
      <c r="T110" s="123">
        <f>SUM($T$111:$T$121)</f>
        <v>0</v>
      </c>
      <c r="AR110" s="118" t="s">
        <v>73</v>
      </c>
      <c r="AT110" s="118" t="s">
        <v>66</v>
      </c>
      <c r="AU110" s="118" t="s">
        <v>73</v>
      </c>
      <c r="AY110" s="118" t="s">
        <v>115</v>
      </c>
      <c r="BK110" s="124">
        <f>SUM($BK$111:$BK$121)</f>
        <v>0</v>
      </c>
    </row>
    <row r="111" spans="2:65" s="6" customFormat="1" ht="13.5" customHeight="1">
      <c r="B111" s="74"/>
      <c r="C111" s="127" t="s">
        <v>179</v>
      </c>
      <c r="D111" s="127" t="s">
        <v>117</v>
      </c>
      <c r="E111" s="128" t="s">
        <v>204</v>
      </c>
      <c r="F111" s="129" t="s">
        <v>205</v>
      </c>
      <c r="G111" s="130" t="s">
        <v>128</v>
      </c>
      <c r="H111" s="131">
        <v>0.489</v>
      </c>
      <c r="I111" s="132"/>
      <c r="J111" s="133">
        <f>ROUND($I$111*$H$111,2)</f>
        <v>0</v>
      </c>
      <c r="K111" s="129" t="s">
        <v>121</v>
      </c>
      <c r="L111" s="74"/>
      <c r="M111" s="134"/>
      <c r="N111" s="135" t="s">
        <v>38</v>
      </c>
      <c r="P111" s="136">
        <f>$O$111*$H$111</f>
        <v>0</v>
      </c>
      <c r="Q111" s="136">
        <v>0</v>
      </c>
      <c r="R111" s="136">
        <f>$Q$111*$H$111</f>
        <v>0</v>
      </c>
      <c r="S111" s="136">
        <v>0</v>
      </c>
      <c r="T111" s="137">
        <f>$S$111*$H$111</f>
        <v>0</v>
      </c>
      <c r="AR111" s="76" t="s">
        <v>122</v>
      </c>
      <c r="AT111" s="76" t="s">
        <v>117</v>
      </c>
      <c r="AU111" s="76" t="s">
        <v>75</v>
      </c>
      <c r="AY111" s="6" t="s">
        <v>115</v>
      </c>
      <c r="BE111" s="138">
        <f>IF($N$111="základní",$J$111,0)</f>
        <v>0</v>
      </c>
      <c r="BF111" s="138">
        <f>IF($N$111="snížená",$J$111,0)</f>
        <v>0</v>
      </c>
      <c r="BG111" s="138">
        <f>IF($N$111="zákl. přenesená",$J$111,0)</f>
        <v>0</v>
      </c>
      <c r="BH111" s="138">
        <f>IF($N$111="sníž. přenesená",$J$111,0)</f>
        <v>0</v>
      </c>
      <c r="BI111" s="138">
        <f>IF($N$111="nulová",$J$111,0)</f>
        <v>0</v>
      </c>
      <c r="BJ111" s="76" t="s">
        <v>73</v>
      </c>
      <c r="BK111" s="138">
        <f>ROUND($I$111*$H$111,2)</f>
        <v>0</v>
      </c>
      <c r="BL111" s="76" t="s">
        <v>122</v>
      </c>
      <c r="BM111" s="76" t="s">
        <v>206</v>
      </c>
    </row>
    <row r="112" spans="2:51" s="6" customFormat="1" ht="13.5" customHeight="1">
      <c r="B112" s="139"/>
      <c r="D112" s="140" t="s">
        <v>124</v>
      </c>
      <c r="E112" s="141"/>
      <c r="F112" s="141" t="s">
        <v>323</v>
      </c>
      <c r="H112" s="142">
        <v>0.489</v>
      </c>
      <c r="L112" s="139"/>
      <c r="M112" s="143"/>
      <c r="T112" s="144"/>
      <c r="AT112" s="145" t="s">
        <v>124</v>
      </c>
      <c r="AU112" s="145" t="s">
        <v>75</v>
      </c>
      <c r="AV112" s="145" t="s">
        <v>75</v>
      </c>
      <c r="AW112" s="145" t="s">
        <v>87</v>
      </c>
      <c r="AX112" s="145" t="s">
        <v>73</v>
      </c>
      <c r="AY112" s="145" t="s">
        <v>115</v>
      </c>
    </row>
    <row r="113" spans="2:65" s="6" customFormat="1" ht="13.5" customHeight="1">
      <c r="B113" s="74"/>
      <c r="C113" s="127" t="s">
        <v>185</v>
      </c>
      <c r="D113" s="127" t="s">
        <v>117</v>
      </c>
      <c r="E113" s="128" t="s">
        <v>213</v>
      </c>
      <c r="F113" s="129" t="s">
        <v>214</v>
      </c>
      <c r="G113" s="130" t="s">
        <v>128</v>
      </c>
      <c r="H113" s="131">
        <v>0.21</v>
      </c>
      <c r="I113" s="132"/>
      <c r="J113" s="133">
        <f>ROUND($I$113*$H$113,2)</f>
        <v>0</v>
      </c>
      <c r="K113" s="129" t="s">
        <v>121</v>
      </c>
      <c r="L113" s="74"/>
      <c r="M113" s="134"/>
      <c r="N113" s="135" t="s">
        <v>38</v>
      </c>
      <c r="P113" s="136">
        <f>$O$113*$H$113</f>
        <v>0</v>
      </c>
      <c r="Q113" s="136">
        <v>0</v>
      </c>
      <c r="R113" s="136">
        <f>$Q$113*$H$113</f>
        <v>0</v>
      </c>
      <c r="S113" s="136">
        <v>0</v>
      </c>
      <c r="T113" s="137">
        <f>$S$113*$H$113</f>
        <v>0</v>
      </c>
      <c r="AR113" s="76" t="s">
        <v>122</v>
      </c>
      <c r="AT113" s="76" t="s">
        <v>117</v>
      </c>
      <c r="AU113" s="76" t="s">
        <v>75</v>
      </c>
      <c r="AY113" s="6" t="s">
        <v>115</v>
      </c>
      <c r="BE113" s="138">
        <f>IF($N$113="základní",$J$113,0)</f>
        <v>0</v>
      </c>
      <c r="BF113" s="138">
        <f>IF($N$113="snížená",$J$113,0)</f>
        <v>0</v>
      </c>
      <c r="BG113" s="138">
        <f>IF($N$113="zákl. přenesená",$J$113,0)</f>
        <v>0</v>
      </c>
      <c r="BH113" s="138">
        <f>IF($N$113="sníž. přenesená",$J$113,0)</f>
        <v>0</v>
      </c>
      <c r="BI113" s="138">
        <f>IF($N$113="nulová",$J$113,0)</f>
        <v>0</v>
      </c>
      <c r="BJ113" s="76" t="s">
        <v>73</v>
      </c>
      <c r="BK113" s="138">
        <f>ROUND($I$113*$H$113,2)</f>
        <v>0</v>
      </c>
      <c r="BL113" s="76" t="s">
        <v>122</v>
      </c>
      <c r="BM113" s="76" t="s">
        <v>215</v>
      </c>
    </row>
    <row r="114" spans="2:51" s="6" customFormat="1" ht="13.5" customHeight="1">
      <c r="B114" s="139"/>
      <c r="D114" s="140" t="s">
        <v>124</v>
      </c>
      <c r="E114" s="141"/>
      <c r="F114" s="141" t="s">
        <v>324</v>
      </c>
      <c r="H114" s="142">
        <v>0.21</v>
      </c>
      <c r="L114" s="139"/>
      <c r="M114" s="143"/>
      <c r="T114" s="144"/>
      <c r="AT114" s="145" t="s">
        <v>124</v>
      </c>
      <c r="AU114" s="145" t="s">
        <v>75</v>
      </c>
      <c r="AV114" s="145" t="s">
        <v>75</v>
      </c>
      <c r="AW114" s="145" t="s">
        <v>87</v>
      </c>
      <c r="AX114" s="145" t="s">
        <v>73</v>
      </c>
      <c r="AY114" s="145" t="s">
        <v>115</v>
      </c>
    </row>
    <row r="115" spans="2:65" s="6" customFormat="1" ht="13.5" customHeight="1">
      <c r="B115" s="74"/>
      <c r="C115" s="127" t="s">
        <v>191</v>
      </c>
      <c r="D115" s="127" t="s">
        <v>117</v>
      </c>
      <c r="E115" s="128" t="s">
        <v>219</v>
      </c>
      <c r="F115" s="129" t="s">
        <v>220</v>
      </c>
      <c r="G115" s="130" t="s">
        <v>164</v>
      </c>
      <c r="H115" s="131">
        <v>6.6</v>
      </c>
      <c r="I115" s="132"/>
      <c r="J115" s="133">
        <f>ROUND($I$115*$H$115,2)</f>
        <v>0</v>
      </c>
      <c r="K115" s="129" t="s">
        <v>121</v>
      </c>
      <c r="L115" s="74"/>
      <c r="M115" s="134"/>
      <c r="N115" s="135" t="s">
        <v>38</v>
      </c>
      <c r="P115" s="136">
        <f>$O$115*$H$115</f>
        <v>0</v>
      </c>
      <c r="Q115" s="136">
        <v>0.001</v>
      </c>
      <c r="R115" s="136">
        <f>$Q$115*$H$115</f>
        <v>0.0066</v>
      </c>
      <c r="S115" s="136">
        <v>0</v>
      </c>
      <c r="T115" s="137">
        <f>$S$115*$H$115</f>
        <v>0</v>
      </c>
      <c r="AR115" s="76" t="s">
        <v>122</v>
      </c>
      <c r="AT115" s="76" t="s">
        <v>117</v>
      </c>
      <c r="AU115" s="76" t="s">
        <v>75</v>
      </c>
      <c r="AY115" s="6" t="s">
        <v>115</v>
      </c>
      <c r="BE115" s="138">
        <f>IF($N$115="základní",$J$115,0)</f>
        <v>0</v>
      </c>
      <c r="BF115" s="138">
        <f>IF($N$115="snížená",$J$115,0)</f>
        <v>0</v>
      </c>
      <c r="BG115" s="138">
        <f>IF($N$115="zákl. přenesená",$J$115,0)</f>
        <v>0</v>
      </c>
      <c r="BH115" s="138">
        <f>IF($N$115="sníž. přenesená",$J$115,0)</f>
        <v>0</v>
      </c>
      <c r="BI115" s="138">
        <f>IF($N$115="nulová",$J$115,0)</f>
        <v>0</v>
      </c>
      <c r="BJ115" s="76" t="s">
        <v>73</v>
      </c>
      <c r="BK115" s="138">
        <f>ROUND($I$115*$H$115,2)</f>
        <v>0</v>
      </c>
      <c r="BL115" s="76" t="s">
        <v>122</v>
      </c>
      <c r="BM115" s="76" t="s">
        <v>221</v>
      </c>
    </row>
    <row r="116" spans="2:51" s="6" customFormat="1" ht="13.5" customHeight="1">
      <c r="B116" s="139"/>
      <c r="D116" s="140" t="s">
        <v>124</v>
      </c>
      <c r="E116" s="141"/>
      <c r="F116" s="141" t="s">
        <v>321</v>
      </c>
      <c r="H116" s="142">
        <v>6.6</v>
      </c>
      <c r="L116" s="139"/>
      <c r="M116" s="143"/>
      <c r="T116" s="144"/>
      <c r="AT116" s="145" t="s">
        <v>124</v>
      </c>
      <c r="AU116" s="145" t="s">
        <v>75</v>
      </c>
      <c r="AV116" s="145" t="s">
        <v>75</v>
      </c>
      <c r="AW116" s="145" t="s">
        <v>87</v>
      </c>
      <c r="AX116" s="145" t="s">
        <v>73</v>
      </c>
      <c r="AY116" s="145" t="s">
        <v>115</v>
      </c>
    </row>
    <row r="117" spans="2:65" s="6" customFormat="1" ht="13.5" customHeight="1">
      <c r="B117" s="74"/>
      <c r="C117" s="167" t="s">
        <v>197</v>
      </c>
      <c r="D117" s="167" t="s">
        <v>173</v>
      </c>
      <c r="E117" s="159" t="s">
        <v>224</v>
      </c>
      <c r="F117" s="160" t="s">
        <v>225</v>
      </c>
      <c r="G117" s="158" t="s">
        <v>164</v>
      </c>
      <c r="H117" s="161">
        <v>6.732</v>
      </c>
      <c r="I117" s="162"/>
      <c r="J117" s="163">
        <f>ROUND($I$117*$H$117,2)</f>
        <v>0</v>
      </c>
      <c r="K117" s="160"/>
      <c r="L117" s="164"/>
      <c r="M117" s="165"/>
      <c r="N117" s="166" t="s">
        <v>38</v>
      </c>
      <c r="P117" s="136">
        <f>$O$117*$H$117</f>
        <v>0</v>
      </c>
      <c r="Q117" s="136">
        <v>0.0002</v>
      </c>
      <c r="R117" s="136">
        <f>$Q$117*$H$117</f>
        <v>0.0013464000000000002</v>
      </c>
      <c r="S117" s="136">
        <v>0</v>
      </c>
      <c r="T117" s="137">
        <f>$S$117*$H$117</f>
        <v>0</v>
      </c>
      <c r="AR117" s="76" t="s">
        <v>161</v>
      </c>
      <c r="AT117" s="76" t="s">
        <v>173</v>
      </c>
      <c r="AU117" s="76" t="s">
        <v>75</v>
      </c>
      <c r="AY117" s="6" t="s">
        <v>115</v>
      </c>
      <c r="BE117" s="138">
        <f>IF($N$117="základní",$J$117,0)</f>
        <v>0</v>
      </c>
      <c r="BF117" s="138">
        <f>IF($N$117="snížená",$J$117,0)</f>
        <v>0</v>
      </c>
      <c r="BG117" s="138">
        <f>IF($N$117="zákl. přenesená",$J$117,0)</f>
        <v>0</v>
      </c>
      <c r="BH117" s="138">
        <f>IF($N$117="sníž. přenesená",$J$117,0)</f>
        <v>0</v>
      </c>
      <c r="BI117" s="138">
        <f>IF($N$117="nulová",$J$117,0)</f>
        <v>0</v>
      </c>
      <c r="BJ117" s="76" t="s">
        <v>73</v>
      </c>
      <c r="BK117" s="138">
        <f>ROUND($I$117*$H$117,2)</f>
        <v>0</v>
      </c>
      <c r="BL117" s="76" t="s">
        <v>122</v>
      </c>
      <c r="BM117" s="76" t="s">
        <v>226</v>
      </c>
    </row>
    <row r="118" spans="2:51" s="6" customFormat="1" ht="13.5" customHeight="1">
      <c r="B118" s="139"/>
      <c r="D118" s="140" t="s">
        <v>124</v>
      </c>
      <c r="E118" s="141"/>
      <c r="F118" s="141" t="s">
        <v>325</v>
      </c>
      <c r="H118" s="142">
        <v>6.732</v>
      </c>
      <c r="L118" s="139"/>
      <c r="M118" s="143"/>
      <c r="T118" s="144"/>
      <c r="AT118" s="145" t="s">
        <v>124</v>
      </c>
      <c r="AU118" s="145" t="s">
        <v>75</v>
      </c>
      <c r="AV118" s="145" t="s">
        <v>75</v>
      </c>
      <c r="AW118" s="145" t="s">
        <v>87</v>
      </c>
      <c r="AX118" s="145" t="s">
        <v>73</v>
      </c>
      <c r="AY118" s="145" t="s">
        <v>115</v>
      </c>
    </row>
    <row r="119" spans="2:65" s="6" customFormat="1" ht="13.5" customHeight="1">
      <c r="B119" s="74"/>
      <c r="C119" s="127" t="s">
        <v>8</v>
      </c>
      <c r="D119" s="127" t="s">
        <v>117</v>
      </c>
      <c r="E119" s="128" t="s">
        <v>229</v>
      </c>
      <c r="F119" s="129" t="s">
        <v>230</v>
      </c>
      <c r="G119" s="130" t="s">
        <v>231</v>
      </c>
      <c r="H119" s="131">
        <v>3</v>
      </c>
      <c r="I119" s="132"/>
      <c r="J119" s="133">
        <f>ROUND($I$119*$H$119,2)</f>
        <v>0</v>
      </c>
      <c r="K119" s="129" t="s">
        <v>121</v>
      </c>
      <c r="L119" s="74"/>
      <c r="M119" s="134"/>
      <c r="N119" s="135" t="s">
        <v>38</v>
      </c>
      <c r="P119" s="136">
        <f>$O$119*$H$119</f>
        <v>0</v>
      </c>
      <c r="Q119" s="136">
        <v>0.00404</v>
      </c>
      <c r="R119" s="136">
        <f>$Q$119*$H$119</f>
        <v>0.01212</v>
      </c>
      <c r="S119" s="136">
        <v>0</v>
      </c>
      <c r="T119" s="137">
        <f>$S$119*$H$119</f>
        <v>0</v>
      </c>
      <c r="AR119" s="76" t="s">
        <v>122</v>
      </c>
      <c r="AT119" s="76" t="s">
        <v>117</v>
      </c>
      <c r="AU119" s="76" t="s">
        <v>75</v>
      </c>
      <c r="AY119" s="6" t="s">
        <v>115</v>
      </c>
      <c r="BE119" s="138">
        <f>IF($N$119="základní",$J$119,0)</f>
        <v>0</v>
      </c>
      <c r="BF119" s="138">
        <f>IF($N$119="snížená",$J$119,0)</f>
        <v>0</v>
      </c>
      <c r="BG119" s="138">
        <f>IF($N$119="zákl. přenesená",$J$119,0)</f>
        <v>0</v>
      </c>
      <c r="BH119" s="138">
        <f>IF($N$119="sníž. přenesená",$J$119,0)</f>
        <v>0</v>
      </c>
      <c r="BI119" s="138">
        <f>IF($N$119="nulová",$J$119,0)</f>
        <v>0</v>
      </c>
      <c r="BJ119" s="76" t="s">
        <v>73</v>
      </c>
      <c r="BK119" s="138">
        <f>ROUND($I$119*$H$119,2)</f>
        <v>0</v>
      </c>
      <c r="BL119" s="76" t="s">
        <v>122</v>
      </c>
      <c r="BM119" s="76" t="s">
        <v>232</v>
      </c>
    </row>
    <row r="120" spans="2:51" s="6" customFormat="1" ht="13.5" customHeight="1">
      <c r="B120" s="139"/>
      <c r="D120" s="140" t="s">
        <v>124</v>
      </c>
      <c r="E120" s="141"/>
      <c r="F120" s="141" t="s">
        <v>133</v>
      </c>
      <c r="H120" s="142">
        <v>3</v>
      </c>
      <c r="L120" s="139"/>
      <c r="M120" s="143"/>
      <c r="T120" s="144"/>
      <c r="AT120" s="145" t="s">
        <v>124</v>
      </c>
      <c r="AU120" s="145" t="s">
        <v>75</v>
      </c>
      <c r="AV120" s="145" t="s">
        <v>75</v>
      </c>
      <c r="AW120" s="145" t="s">
        <v>87</v>
      </c>
      <c r="AX120" s="145" t="s">
        <v>73</v>
      </c>
      <c r="AY120" s="145" t="s">
        <v>115</v>
      </c>
    </row>
    <row r="121" spans="2:65" s="6" customFormat="1" ht="13.5" customHeight="1">
      <c r="B121" s="74"/>
      <c r="C121" s="167" t="s">
        <v>212</v>
      </c>
      <c r="D121" s="167" t="s">
        <v>173</v>
      </c>
      <c r="E121" s="159" t="s">
        <v>236</v>
      </c>
      <c r="F121" s="160" t="s">
        <v>237</v>
      </c>
      <c r="G121" s="158" t="s">
        <v>231</v>
      </c>
      <c r="H121" s="161">
        <v>3</v>
      </c>
      <c r="I121" s="162"/>
      <c r="J121" s="163">
        <f>ROUND($I$121*$H$121,2)</f>
        <v>0</v>
      </c>
      <c r="K121" s="160" t="s">
        <v>121</v>
      </c>
      <c r="L121" s="164"/>
      <c r="M121" s="165"/>
      <c r="N121" s="166" t="s">
        <v>38</v>
      </c>
      <c r="P121" s="136">
        <f>$O$121*$H$121</f>
        <v>0</v>
      </c>
      <c r="Q121" s="136">
        <v>0.043</v>
      </c>
      <c r="R121" s="136">
        <f>$Q$121*$H$121</f>
        <v>0.129</v>
      </c>
      <c r="S121" s="136">
        <v>0</v>
      </c>
      <c r="T121" s="137">
        <f>$S$121*$H$121</f>
        <v>0</v>
      </c>
      <c r="AR121" s="76" t="s">
        <v>161</v>
      </c>
      <c r="AT121" s="76" t="s">
        <v>173</v>
      </c>
      <c r="AU121" s="76" t="s">
        <v>75</v>
      </c>
      <c r="AY121" s="6" t="s">
        <v>115</v>
      </c>
      <c r="BE121" s="138">
        <f>IF($N$121="základní",$J$121,0)</f>
        <v>0</v>
      </c>
      <c r="BF121" s="138">
        <f>IF($N$121="snížená",$J$121,0)</f>
        <v>0</v>
      </c>
      <c r="BG121" s="138">
        <f>IF($N$121="zákl. přenesená",$J$121,0)</f>
        <v>0</v>
      </c>
      <c r="BH121" s="138">
        <f>IF($N$121="sníž. přenesená",$J$121,0)</f>
        <v>0</v>
      </c>
      <c r="BI121" s="138">
        <f>IF($N$121="nulová",$J$121,0)</f>
        <v>0</v>
      </c>
      <c r="BJ121" s="76" t="s">
        <v>73</v>
      </c>
      <c r="BK121" s="138">
        <f>ROUND($I$121*$H$121,2)</f>
        <v>0</v>
      </c>
      <c r="BL121" s="76" t="s">
        <v>122</v>
      </c>
      <c r="BM121" s="76" t="s">
        <v>238</v>
      </c>
    </row>
    <row r="122" spans="2:63" s="116" customFormat="1" ht="30" customHeight="1">
      <c r="B122" s="117"/>
      <c r="D122" s="118" t="s">
        <v>66</v>
      </c>
      <c r="E122" s="125" t="s">
        <v>143</v>
      </c>
      <c r="F122" s="125" t="s">
        <v>239</v>
      </c>
      <c r="J122" s="126">
        <f>$BK$122</f>
        <v>0</v>
      </c>
      <c r="L122" s="117"/>
      <c r="M122" s="121"/>
      <c r="P122" s="122">
        <v>0</v>
      </c>
      <c r="R122" s="122">
        <v>0</v>
      </c>
      <c r="T122" s="123">
        <v>0</v>
      </c>
      <c r="AR122" s="118" t="s">
        <v>73</v>
      </c>
      <c r="AT122" s="118" t="s">
        <v>66</v>
      </c>
      <c r="AU122" s="118" t="s">
        <v>73</v>
      </c>
      <c r="AY122" s="118" t="s">
        <v>115</v>
      </c>
      <c r="BK122" s="124">
        <v>0</v>
      </c>
    </row>
    <row r="123" spans="2:63" s="116" customFormat="1" ht="20.25" customHeight="1">
      <c r="B123" s="117"/>
      <c r="D123" s="118" t="s">
        <v>66</v>
      </c>
      <c r="E123" s="125" t="s">
        <v>161</v>
      </c>
      <c r="F123" s="125" t="s">
        <v>244</v>
      </c>
      <c r="J123" s="126">
        <f>$BK$123</f>
        <v>0</v>
      </c>
      <c r="L123" s="117"/>
      <c r="M123" s="121"/>
      <c r="P123" s="122">
        <f>SUM($P$124:$P$130)</f>
        <v>0</v>
      </c>
      <c r="R123" s="122">
        <f>SUM($R$124:$R$130)</f>
        <v>0.011652000000000001</v>
      </c>
      <c r="T123" s="123">
        <f>SUM($T$124:$T$130)</f>
        <v>0</v>
      </c>
      <c r="AR123" s="118" t="s">
        <v>73</v>
      </c>
      <c r="AT123" s="118" t="s">
        <v>66</v>
      </c>
      <c r="AU123" s="118" t="s">
        <v>73</v>
      </c>
      <c r="AY123" s="118" t="s">
        <v>115</v>
      </c>
      <c r="BK123" s="124">
        <f>SUM($BK$124:$BK$130)</f>
        <v>0</v>
      </c>
    </row>
    <row r="124" spans="2:65" s="6" customFormat="1" ht="13.5" customHeight="1">
      <c r="B124" s="74"/>
      <c r="C124" s="130" t="s">
        <v>218</v>
      </c>
      <c r="D124" s="130" t="s">
        <v>117</v>
      </c>
      <c r="E124" s="128" t="s">
        <v>246</v>
      </c>
      <c r="F124" s="129" t="s">
        <v>247</v>
      </c>
      <c r="G124" s="130" t="s">
        <v>248</v>
      </c>
      <c r="H124" s="131">
        <v>1</v>
      </c>
      <c r="I124" s="132"/>
      <c r="J124" s="133">
        <f>ROUND($I$124*$H$124,2)</f>
        <v>0</v>
      </c>
      <c r="K124" s="129" t="s">
        <v>121</v>
      </c>
      <c r="L124" s="74"/>
      <c r="M124" s="134"/>
      <c r="N124" s="135" t="s">
        <v>38</v>
      </c>
      <c r="P124" s="136">
        <f>$O$124*$H$124</f>
        <v>0</v>
      </c>
      <c r="Q124" s="136">
        <v>0</v>
      </c>
      <c r="R124" s="136">
        <f>$Q$124*$H$124</f>
        <v>0</v>
      </c>
      <c r="S124" s="136">
        <v>0</v>
      </c>
      <c r="T124" s="137">
        <f>$S$124*$H$124</f>
        <v>0</v>
      </c>
      <c r="AR124" s="76" t="s">
        <v>122</v>
      </c>
      <c r="AT124" s="76" t="s">
        <v>117</v>
      </c>
      <c r="AU124" s="76" t="s">
        <v>75</v>
      </c>
      <c r="AY124" s="76" t="s">
        <v>115</v>
      </c>
      <c r="BE124" s="138">
        <f>IF($N$124="základní",$J$124,0)</f>
        <v>0</v>
      </c>
      <c r="BF124" s="138">
        <f>IF($N$124="snížená",$J$124,0)</f>
        <v>0</v>
      </c>
      <c r="BG124" s="138">
        <f>IF($N$124="zákl. přenesená",$J$124,0)</f>
        <v>0</v>
      </c>
      <c r="BH124" s="138">
        <f>IF($N$124="sníž. přenesená",$J$124,0)</f>
        <v>0</v>
      </c>
      <c r="BI124" s="138">
        <f>IF($N$124="nulová",$J$124,0)</f>
        <v>0</v>
      </c>
      <c r="BJ124" s="76" t="s">
        <v>73</v>
      </c>
      <c r="BK124" s="138">
        <f>ROUND($I$124*$H$124,2)</f>
        <v>0</v>
      </c>
      <c r="BL124" s="76" t="s">
        <v>122</v>
      </c>
      <c r="BM124" s="76" t="s">
        <v>249</v>
      </c>
    </row>
    <row r="125" spans="2:51" s="6" customFormat="1" ht="13.5" customHeight="1">
      <c r="B125" s="139"/>
      <c r="D125" s="140" t="s">
        <v>124</v>
      </c>
      <c r="E125" s="141"/>
      <c r="F125" s="141" t="s">
        <v>73</v>
      </c>
      <c r="H125" s="142">
        <v>1</v>
      </c>
      <c r="L125" s="139"/>
      <c r="M125" s="143"/>
      <c r="T125" s="144"/>
      <c r="AT125" s="145" t="s">
        <v>124</v>
      </c>
      <c r="AU125" s="145" t="s">
        <v>75</v>
      </c>
      <c r="AV125" s="145" t="s">
        <v>75</v>
      </c>
      <c r="AW125" s="145" t="s">
        <v>87</v>
      </c>
      <c r="AX125" s="145" t="s">
        <v>73</v>
      </c>
      <c r="AY125" s="145" t="s">
        <v>115</v>
      </c>
    </row>
    <row r="126" spans="2:65" s="6" customFormat="1" ht="13.5" customHeight="1">
      <c r="B126" s="74"/>
      <c r="C126" s="167" t="s">
        <v>223</v>
      </c>
      <c r="D126" s="167" t="s">
        <v>173</v>
      </c>
      <c r="E126" s="159" t="s">
        <v>252</v>
      </c>
      <c r="F126" s="160" t="s">
        <v>253</v>
      </c>
      <c r="G126" s="158" t="s">
        <v>254</v>
      </c>
      <c r="H126" s="161">
        <v>0.2</v>
      </c>
      <c r="I126" s="162"/>
      <c r="J126" s="163">
        <f>ROUND($I$126*$H$126,2)</f>
        <v>0</v>
      </c>
      <c r="K126" s="160"/>
      <c r="L126" s="164"/>
      <c r="M126" s="165"/>
      <c r="N126" s="166" t="s">
        <v>38</v>
      </c>
      <c r="P126" s="136">
        <f>$O$126*$H$126</f>
        <v>0</v>
      </c>
      <c r="Q126" s="136">
        <v>0.01146</v>
      </c>
      <c r="R126" s="136">
        <f>$Q$126*$H$126</f>
        <v>0.002292</v>
      </c>
      <c r="S126" s="136">
        <v>0</v>
      </c>
      <c r="T126" s="137">
        <f>$S$126*$H$126</f>
        <v>0</v>
      </c>
      <c r="AR126" s="76" t="s">
        <v>161</v>
      </c>
      <c r="AT126" s="76" t="s">
        <v>173</v>
      </c>
      <c r="AU126" s="76" t="s">
        <v>75</v>
      </c>
      <c r="AY126" s="6" t="s">
        <v>115</v>
      </c>
      <c r="BE126" s="138">
        <f>IF($N$126="základní",$J$126,0)</f>
        <v>0</v>
      </c>
      <c r="BF126" s="138">
        <f>IF($N$126="snížená",$J$126,0)</f>
        <v>0</v>
      </c>
      <c r="BG126" s="138">
        <f>IF($N$126="zákl. přenesená",$J$126,0)</f>
        <v>0</v>
      </c>
      <c r="BH126" s="138">
        <f>IF($N$126="sníž. přenesená",$J$126,0)</f>
        <v>0</v>
      </c>
      <c r="BI126" s="138">
        <f>IF($N$126="nulová",$J$126,0)</f>
        <v>0</v>
      </c>
      <c r="BJ126" s="76" t="s">
        <v>73</v>
      </c>
      <c r="BK126" s="138">
        <f>ROUND($I$126*$H$126,2)</f>
        <v>0</v>
      </c>
      <c r="BL126" s="76" t="s">
        <v>122</v>
      </c>
      <c r="BM126" s="76" t="s">
        <v>255</v>
      </c>
    </row>
    <row r="127" spans="2:51" s="6" customFormat="1" ht="13.5" customHeight="1">
      <c r="B127" s="139"/>
      <c r="D127" s="140" t="s">
        <v>124</v>
      </c>
      <c r="E127" s="141"/>
      <c r="F127" s="141" t="s">
        <v>326</v>
      </c>
      <c r="H127" s="142">
        <v>0.2</v>
      </c>
      <c r="L127" s="139"/>
      <c r="M127" s="143"/>
      <c r="T127" s="144"/>
      <c r="AT127" s="145" t="s">
        <v>124</v>
      </c>
      <c r="AU127" s="145" t="s">
        <v>75</v>
      </c>
      <c r="AV127" s="145" t="s">
        <v>75</v>
      </c>
      <c r="AW127" s="145" t="s">
        <v>87</v>
      </c>
      <c r="AX127" s="145" t="s">
        <v>73</v>
      </c>
      <c r="AY127" s="145" t="s">
        <v>115</v>
      </c>
    </row>
    <row r="128" spans="2:65" s="6" customFormat="1" ht="13.5" customHeight="1">
      <c r="B128" s="74"/>
      <c r="C128" s="127" t="s">
        <v>228</v>
      </c>
      <c r="D128" s="127" t="s">
        <v>117</v>
      </c>
      <c r="E128" s="128" t="s">
        <v>273</v>
      </c>
      <c r="F128" s="129" t="s">
        <v>274</v>
      </c>
      <c r="G128" s="130" t="s">
        <v>231</v>
      </c>
      <c r="H128" s="131">
        <v>1</v>
      </c>
      <c r="I128" s="132"/>
      <c r="J128" s="133">
        <f>ROUND($I$128*$H$128,2)</f>
        <v>0</v>
      </c>
      <c r="K128" s="129" t="s">
        <v>121</v>
      </c>
      <c r="L128" s="74"/>
      <c r="M128" s="134"/>
      <c r="N128" s="135" t="s">
        <v>38</v>
      </c>
      <c r="P128" s="136">
        <f>$O$128*$H$128</f>
        <v>0</v>
      </c>
      <c r="Q128" s="136">
        <v>0.00936</v>
      </c>
      <c r="R128" s="136">
        <f>$Q$128*$H$128</f>
        <v>0.00936</v>
      </c>
      <c r="S128" s="136">
        <v>0</v>
      </c>
      <c r="T128" s="137">
        <f>$S$128*$H$128</f>
        <v>0</v>
      </c>
      <c r="AR128" s="76" t="s">
        <v>122</v>
      </c>
      <c r="AT128" s="76" t="s">
        <v>117</v>
      </c>
      <c r="AU128" s="76" t="s">
        <v>75</v>
      </c>
      <c r="AY128" s="6" t="s">
        <v>115</v>
      </c>
      <c r="BE128" s="138">
        <f>IF($N$128="základní",$J$128,0)</f>
        <v>0</v>
      </c>
      <c r="BF128" s="138">
        <f>IF($N$128="snížená",$J$128,0)</f>
        <v>0</v>
      </c>
      <c r="BG128" s="138">
        <f>IF($N$128="zákl. přenesená",$J$128,0)</f>
        <v>0</v>
      </c>
      <c r="BH128" s="138">
        <f>IF($N$128="sníž. přenesená",$J$128,0)</f>
        <v>0</v>
      </c>
      <c r="BI128" s="138">
        <f>IF($N$128="nulová",$J$128,0)</f>
        <v>0</v>
      </c>
      <c r="BJ128" s="76" t="s">
        <v>73</v>
      </c>
      <c r="BK128" s="138">
        <f>ROUND($I$128*$H$128,2)</f>
        <v>0</v>
      </c>
      <c r="BL128" s="76" t="s">
        <v>122</v>
      </c>
      <c r="BM128" s="76" t="s">
        <v>275</v>
      </c>
    </row>
    <row r="129" spans="2:65" s="6" customFormat="1" ht="13.5" customHeight="1">
      <c r="B129" s="74"/>
      <c r="C129" s="158" t="s">
        <v>235</v>
      </c>
      <c r="D129" s="158" t="s">
        <v>173</v>
      </c>
      <c r="E129" s="159" t="s">
        <v>277</v>
      </c>
      <c r="F129" s="160" t="s">
        <v>278</v>
      </c>
      <c r="G129" s="130" t="s">
        <v>164</v>
      </c>
      <c r="H129" s="161">
        <v>0.175</v>
      </c>
      <c r="I129" s="162"/>
      <c r="J129" s="163">
        <f>ROUND($I$129*$H$129,2)</f>
        <v>0</v>
      </c>
      <c r="K129" s="160"/>
      <c r="L129" s="164"/>
      <c r="M129" s="165"/>
      <c r="N129" s="166" t="s">
        <v>38</v>
      </c>
      <c r="P129" s="136">
        <f>$O$129*$H$129</f>
        <v>0</v>
      </c>
      <c r="Q129" s="136">
        <v>0</v>
      </c>
      <c r="R129" s="136">
        <f>$Q$129*$H$129</f>
        <v>0</v>
      </c>
      <c r="S129" s="136">
        <v>0</v>
      </c>
      <c r="T129" s="137">
        <f>$S$129*$H$129</f>
        <v>0</v>
      </c>
      <c r="AR129" s="76" t="s">
        <v>161</v>
      </c>
      <c r="AT129" s="76" t="s">
        <v>173</v>
      </c>
      <c r="AU129" s="76" t="s">
        <v>75</v>
      </c>
      <c r="AY129" s="76" t="s">
        <v>115</v>
      </c>
      <c r="BE129" s="138">
        <f>IF($N$129="základní",$J$129,0)</f>
        <v>0</v>
      </c>
      <c r="BF129" s="138">
        <f>IF($N$129="snížená",$J$129,0)</f>
        <v>0</v>
      </c>
      <c r="BG129" s="138">
        <f>IF($N$129="zákl. přenesená",$J$129,0)</f>
        <v>0</v>
      </c>
      <c r="BH129" s="138">
        <f>IF($N$129="sníž. přenesená",$J$129,0)</f>
        <v>0</v>
      </c>
      <c r="BI129" s="138">
        <f>IF($N$129="nulová",$J$129,0)</f>
        <v>0</v>
      </c>
      <c r="BJ129" s="76" t="s">
        <v>73</v>
      </c>
      <c r="BK129" s="138">
        <f>ROUND($I$129*$H$129,2)</f>
        <v>0</v>
      </c>
      <c r="BL129" s="76" t="s">
        <v>122</v>
      </c>
      <c r="BM129" s="76" t="s">
        <v>279</v>
      </c>
    </row>
    <row r="130" spans="2:51" s="6" customFormat="1" ht="13.5" customHeight="1">
      <c r="B130" s="139"/>
      <c r="D130" s="140" t="s">
        <v>124</v>
      </c>
      <c r="E130" s="141"/>
      <c r="F130" s="141" t="s">
        <v>327</v>
      </c>
      <c r="H130" s="142">
        <v>0.175</v>
      </c>
      <c r="L130" s="139"/>
      <c r="M130" s="143"/>
      <c r="T130" s="144"/>
      <c r="AT130" s="145" t="s">
        <v>124</v>
      </c>
      <c r="AU130" s="145" t="s">
        <v>75</v>
      </c>
      <c r="AV130" s="145" t="s">
        <v>75</v>
      </c>
      <c r="AW130" s="145" t="s">
        <v>87</v>
      </c>
      <c r="AX130" s="145" t="s">
        <v>73</v>
      </c>
      <c r="AY130" s="145" t="s">
        <v>115</v>
      </c>
    </row>
    <row r="131" spans="2:63" s="116" customFormat="1" ht="30" customHeight="1">
      <c r="B131" s="117"/>
      <c r="D131" s="118" t="s">
        <v>66</v>
      </c>
      <c r="E131" s="125" t="s">
        <v>168</v>
      </c>
      <c r="F131" s="125" t="s">
        <v>281</v>
      </c>
      <c r="J131" s="126">
        <f>$BK$131</f>
        <v>0</v>
      </c>
      <c r="L131" s="117"/>
      <c r="M131" s="121"/>
      <c r="P131" s="122">
        <f>SUM($P$132:$P$135)</f>
        <v>0</v>
      </c>
      <c r="R131" s="122">
        <f>SUM($R$132:$R$135)</f>
        <v>0</v>
      </c>
      <c r="T131" s="123">
        <f>SUM($T$132:$T$135)</f>
        <v>0</v>
      </c>
      <c r="AR131" s="118" t="s">
        <v>73</v>
      </c>
      <c r="AT131" s="118" t="s">
        <v>66</v>
      </c>
      <c r="AU131" s="118" t="s">
        <v>73</v>
      </c>
      <c r="AY131" s="118" t="s">
        <v>115</v>
      </c>
      <c r="BK131" s="124">
        <f>SUM($BK$132:$BK$135)</f>
        <v>0</v>
      </c>
    </row>
    <row r="132" spans="2:65" s="6" customFormat="1" ht="13.5" customHeight="1">
      <c r="B132" s="74"/>
      <c r="C132" s="127" t="s">
        <v>7</v>
      </c>
      <c r="D132" s="127" t="s">
        <v>117</v>
      </c>
      <c r="E132" s="128" t="s">
        <v>283</v>
      </c>
      <c r="F132" s="129" t="s">
        <v>284</v>
      </c>
      <c r="G132" s="130" t="s">
        <v>248</v>
      </c>
      <c r="H132" s="131">
        <v>2</v>
      </c>
      <c r="I132" s="132"/>
      <c r="J132" s="133">
        <f>ROUND($I$132*$H$132,2)</f>
        <v>0</v>
      </c>
      <c r="K132" s="129"/>
      <c r="L132" s="74"/>
      <c r="M132" s="134"/>
      <c r="N132" s="135" t="s">
        <v>38</v>
      </c>
      <c r="P132" s="136">
        <f>$O$132*$H$132</f>
        <v>0</v>
      </c>
      <c r="Q132" s="136">
        <v>0</v>
      </c>
      <c r="R132" s="136">
        <f>$Q$132*$H$132</f>
        <v>0</v>
      </c>
      <c r="S132" s="136">
        <v>0</v>
      </c>
      <c r="T132" s="137">
        <f>$S$132*$H$132</f>
        <v>0</v>
      </c>
      <c r="AR132" s="76" t="s">
        <v>122</v>
      </c>
      <c r="AT132" s="76" t="s">
        <v>117</v>
      </c>
      <c r="AU132" s="76" t="s">
        <v>75</v>
      </c>
      <c r="AY132" s="6" t="s">
        <v>115</v>
      </c>
      <c r="BE132" s="138">
        <f>IF($N$132="základní",$J$132,0)</f>
        <v>0</v>
      </c>
      <c r="BF132" s="138">
        <f>IF($N$132="snížená",$J$132,0)</f>
        <v>0</v>
      </c>
      <c r="BG132" s="138">
        <f>IF($N$132="zákl. přenesená",$J$132,0)</f>
        <v>0</v>
      </c>
      <c r="BH132" s="138">
        <f>IF($N$132="sníž. přenesená",$J$132,0)</f>
        <v>0</v>
      </c>
      <c r="BI132" s="138">
        <f>IF($N$132="nulová",$J$132,0)</f>
        <v>0</v>
      </c>
      <c r="BJ132" s="76" t="s">
        <v>73</v>
      </c>
      <c r="BK132" s="138">
        <f>ROUND($I$132*$H$132,2)</f>
        <v>0</v>
      </c>
      <c r="BL132" s="76" t="s">
        <v>122</v>
      </c>
      <c r="BM132" s="76" t="s">
        <v>285</v>
      </c>
    </row>
    <row r="133" spans="2:51" s="6" customFormat="1" ht="13.5" customHeight="1">
      <c r="B133" s="139"/>
      <c r="D133" s="140" t="s">
        <v>124</v>
      </c>
      <c r="E133" s="141"/>
      <c r="F133" s="141" t="s">
        <v>286</v>
      </c>
      <c r="H133" s="142">
        <v>2</v>
      </c>
      <c r="L133" s="139"/>
      <c r="M133" s="143"/>
      <c r="T133" s="144"/>
      <c r="AT133" s="145" t="s">
        <v>124</v>
      </c>
      <c r="AU133" s="145" t="s">
        <v>75</v>
      </c>
      <c r="AV133" s="145" t="s">
        <v>75</v>
      </c>
      <c r="AW133" s="145" t="s">
        <v>87</v>
      </c>
      <c r="AX133" s="145" t="s">
        <v>73</v>
      </c>
      <c r="AY133" s="145" t="s">
        <v>115</v>
      </c>
    </row>
    <row r="134" spans="2:65" s="6" customFormat="1" ht="13.5" customHeight="1">
      <c r="B134" s="74"/>
      <c r="C134" s="127" t="s">
        <v>245</v>
      </c>
      <c r="D134" s="127" t="s">
        <v>117</v>
      </c>
      <c r="E134" s="128" t="s">
        <v>288</v>
      </c>
      <c r="F134" s="129" t="s">
        <v>289</v>
      </c>
      <c r="G134" s="130" t="s">
        <v>254</v>
      </c>
      <c r="H134" s="131">
        <v>1</v>
      </c>
      <c r="I134" s="132"/>
      <c r="J134" s="133">
        <f>ROUND($I$134*$H$134,2)</f>
        <v>0</v>
      </c>
      <c r="K134" s="129"/>
      <c r="L134" s="74"/>
      <c r="M134" s="134"/>
      <c r="N134" s="135" t="s">
        <v>38</v>
      </c>
      <c r="P134" s="136">
        <f>$O$134*$H$134</f>
        <v>0</v>
      </c>
      <c r="Q134" s="136">
        <v>0</v>
      </c>
      <c r="R134" s="136">
        <f>$Q$134*$H$134</f>
        <v>0</v>
      </c>
      <c r="S134" s="136">
        <v>0</v>
      </c>
      <c r="T134" s="137">
        <f>$S$134*$H$134</f>
        <v>0</v>
      </c>
      <c r="AR134" s="76" t="s">
        <v>122</v>
      </c>
      <c r="AT134" s="76" t="s">
        <v>117</v>
      </c>
      <c r="AU134" s="76" t="s">
        <v>75</v>
      </c>
      <c r="AY134" s="6" t="s">
        <v>115</v>
      </c>
      <c r="BE134" s="138">
        <f>IF($N$134="základní",$J$134,0)</f>
        <v>0</v>
      </c>
      <c r="BF134" s="138">
        <f>IF($N$134="snížená",$J$134,0)</f>
        <v>0</v>
      </c>
      <c r="BG134" s="138">
        <f>IF($N$134="zákl. přenesená",$J$134,0)</f>
        <v>0</v>
      </c>
      <c r="BH134" s="138">
        <f>IF($N$134="sníž. přenesená",$J$134,0)</f>
        <v>0</v>
      </c>
      <c r="BI134" s="138">
        <f>IF($N$134="nulová",$J$134,0)</f>
        <v>0</v>
      </c>
      <c r="BJ134" s="76" t="s">
        <v>73</v>
      </c>
      <c r="BK134" s="138">
        <f>ROUND($I$134*$H$134,2)</f>
        <v>0</v>
      </c>
      <c r="BL134" s="76" t="s">
        <v>122</v>
      </c>
      <c r="BM134" s="76" t="s">
        <v>290</v>
      </c>
    </row>
    <row r="135" spans="2:51" s="6" customFormat="1" ht="13.5" customHeight="1">
      <c r="B135" s="139"/>
      <c r="D135" s="140" t="s">
        <v>124</v>
      </c>
      <c r="E135" s="141"/>
      <c r="F135" s="141" t="s">
        <v>291</v>
      </c>
      <c r="H135" s="142">
        <v>1</v>
      </c>
      <c r="L135" s="139"/>
      <c r="M135" s="143"/>
      <c r="T135" s="144"/>
      <c r="AT135" s="145" t="s">
        <v>124</v>
      </c>
      <c r="AU135" s="145" t="s">
        <v>75</v>
      </c>
      <c r="AV135" s="145" t="s">
        <v>75</v>
      </c>
      <c r="AW135" s="145" t="s">
        <v>87</v>
      </c>
      <c r="AX135" s="145" t="s">
        <v>73</v>
      </c>
      <c r="AY135" s="145" t="s">
        <v>115</v>
      </c>
    </row>
    <row r="136" spans="2:63" s="116" customFormat="1" ht="30" customHeight="1">
      <c r="B136" s="117"/>
      <c r="D136" s="118" t="s">
        <v>66</v>
      </c>
      <c r="E136" s="125" t="s">
        <v>292</v>
      </c>
      <c r="F136" s="125" t="s">
        <v>293</v>
      </c>
      <c r="J136" s="126">
        <f>$BK$136</f>
        <v>0</v>
      </c>
      <c r="L136" s="117"/>
      <c r="M136" s="121"/>
      <c r="P136" s="122">
        <f>SUM($P$137:$P$140)</f>
        <v>0</v>
      </c>
      <c r="R136" s="122">
        <f>SUM($R$137:$R$140)</f>
        <v>0</v>
      </c>
      <c r="T136" s="123">
        <f>SUM($T$137:$T$140)</f>
        <v>0</v>
      </c>
      <c r="AR136" s="118" t="s">
        <v>73</v>
      </c>
      <c r="AT136" s="118" t="s">
        <v>66</v>
      </c>
      <c r="AU136" s="118" t="s">
        <v>73</v>
      </c>
      <c r="AY136" s="118" t="s">
        <v>115</v>
      </c>
      <c r="BK136" s="124">
        <f>SUM($BK$137:$BK$140)</f>
        <v>0</v>
      </c>
    </row>
    <row r="137" spans="2:65" s="6" customFormat="1" ht="13.5" customHeight="1">
      <c r="B137" s="74"/>
      <c r="C137" s="127" t="s">
        <v>251</v>
      </c>
      <c r="D137" s="127" t="s">
        <v>117</v>
      </c>
      <c r="E137" s="128" t="s">
        <v>295</v>
      </c>
      <c r="F137" s="129" t="s">
        <v>296</v>
      </c>
      <c r="G137" s="130" t="s">
        <v>297</v>
      </c>
      <c r="H137" s="131">
        <v>0.088</v>
      </c>
      <c r="I137" s="132"/>
      <c r="J137" s="133">
        <f>ROUND($I$137*$H$137,2)</f>
        <v>0</v>
      </c>
      <c r="K137" s="129" t="s">
        <v>121</v>
      </c>
      <c r="L137" s="74"/>
      <c r="M137" s="134"/>
      <c r="N137" s="135" t="s">
        <v>38</v>
      </c>
      <c r="P137" s="136">
        <f>$O$137*$H$137</f>
        <v>0</v>
      </c>
      <c r="Q137" s="136">
        <v>0</v>
      </c>
      <c r="R137" s="136">
        <f>$Q$137*$H$137</f>
        <v>0</v>
      </c>
      <c r="S137" s="136">
        <v>0</v>
      </c>
      <c r="T137" s="137">
        <f>$S$137*$H$137</f>
        <v>0</v>
      </c>
      <c r="AR137" s="76" t="s">
        <v>122</v>
      </c>
      <c r="AT137" s="76" t="s">
        <v>117</v>
      </c>
      <c r="AU137" s="76" t="s">
        <v>75</v>
      </c>
      <c r="AY137" s="6" t="s">
        <v>115</v>
      </c>
      <c r="BE137" s="138">
        <f>IF($N$137="základní",$J$137,0)</f>
        <v>0</v>
      </c>
      <c r="BF137" s="138">
        <f>IF($N$137="snížená",$J$137,0)</f>
        <v>0</v>
      </c>
      <c r="BG137" s="138">
        <f>IF($N$137="zákl. přenesená",$J$137,0)</f>
        <v>0</v>
      </c>
      <c r="BH137" s="138">
        <f>IF($N$137="sníž. přenesená",$J$137,0)</f>
        <v>0</v>
      </c>
      <c r="BI137" s="138">
        <f>IF($N$137="nulová",$J$137,0)</f>
        <v>0</v>
      </c>
      <c r="BJ137" s="76" t="s">
        <v>73</v>
      </c>
      <c r="BK137" s="138">
        <f>ROUND($I$137*$H$137,2)</f>
        <v>0</v>
      </c>
      <c r="BL137" s="76" t="s">
        <v>122</v>
      </c>
      <c r="BM137" s="76" t="s">
        <v>298</v>
      </c>
    </row>
    <row r="138" spans="2:65" s="6" customFormat="1" ht="13.5" customHeight="1">
      <c r="B138" s="74"/>
      <c r="C138" s="130" t="s">
        <v>257</v>
      </c>
      <c r="D138" s="130" t="s">
        <v>117</v>
      </c>
      <c r="E138" s="128" t="s">
        <v>300</v>
      </c>
      <c r="F138" s="129" t="s">
        <v>301</v>
      </c>
      <c r="G138" s="130" t="s">
        <v>297</v>
      </c>
      <c r="H138" s="131">
        <v>0.44</v>
      </c>
      <c r="I138" s="132"/>
      <c r="J138" s="133">
        <f>ROUND($I$138*$H$138,2)</f>
        <v>0</v>
      </c>
      <c r="K138" s="129" t="s">
        <v>121</v>
      </c>
      <c r="L138" s="74"/>
      <c r="M138" s="134"/>
      <c r="N138" s="135" t="s">
        <v>38</v>
      </c>
      <c r="P138" s="136">
        <f>$O$138*$H$138</f>
        <v>0</v>
      </c>
      <c r="Q138" s="136">
        <v>0</v>
      </c>
      <c r="R138" s="136">
        <f>$Q$138*$H$138</f>
        <v>0</v>
      </c>
      <c r="S138" s="136">
        <v>0</v>
      </c>
      <c r="T138" s="137">
        <f>$S$138*$H$138</f>
        <v>0</v>
      </c>
      <c r="AR138" s="76" t="s">
        <v>122</v>
      </c>
      <c r="AT138" s="76" t="s">
        <v>117</v>
      </c>
      <c r="AU138" s="76" t="s">
        <v>75</v>
      </c>
      <c r="AY138" s="76" t="s">
        <v>115</v>
      </c>
      <c r="BE138" s="138">
        <f>IF($N$138="základní",$J$138,0)</f>
        <v>0</v>
      </c>
      <c r="BF138" s="138">
        <f>IF($N$138="snížená",$J$138,0)</f>
        <v>0</v>
      </c>
      <c r="BG138" s="138">
        <f>IF($N$138="zákl. přenesená",$J$138,0)</f>
        <v>0</v>
      </c>
      <c r="BH138" s="138">
        <f>IF($N$138="sníž. přenesená",$J$138,0)</f>
        <v>0</v>
      </c>
      <c r="BI138" s="138">
        <f>IF($N$138="nulová",$J$138,0)</f>
        <v>0</v>
      </c>
      <c r="BJ138" s="76" t="s">
        <v>73</v>
      </c>
      <c r="BK138" s="138">
        <f>ROUND($I$138*$H$138,2)</f>
        <v>0</v>
      </c>
      <c r="BL138" s="76" t="s">
        <v>122</v>
      </c>
      <c r="BM138" s="76" t="s">
        <v>302</v>
      </c>
    </row>
    <row r="139" spans="2:51" s="6" customFormat="1" ht="13.5" customHeight="1">
      <c r="B139" s="139"/>
      <c r="D139" s="146" t="s">
        <v>124</v>
      </c>
      <c r="F139" s="141" t="s">
        <v>328</v>
      </c>
      <c r="H139" s="142">
        <v>0.44</v>
      </c>
      <c r="L139" s="139"/>
      <c r="M139" s="143"/>
      <c r="T139" s="144"/>
      <c r="AT139" s="145" t="s">
        <v>124</v>
      </c>
      <c r="AU139" s="145" t="s">
        <v>75</v>
      </c>
      <c r="AV139" s="145" t="s">
        <v>75</v>
      </c>
      <c r="AW139" s="145" t="s">
        <v>67</v>
      </c>
      <c r="AX139" s="145" t="s">
        <v>73</v>
      </c>
      <c r="AY139" s="145" t="s">
        <v>115</v>
      </c>
    </row>
    <row r="140" spans="2:65" s="6" customFormat="1" ht="13.5" customHeight="1">
      <c r="B140" s="74"/>
      <c r="C140" s="127" t="s">
        <v>262</v>
      </c>
      <c r="D140" s="127" t="s">
        <v>117</v>
      </c>
      <c r="E140" s="128" t="s">
        <v>305</v>
      </c>
      <c r="F140" s="129" t="s">
        <v>306</v>
      </c>
      <c r="G140" s="130" t="s">
        <v>297</v>
      </c>
      <c r="H140" s="131">
        <v>0.088</v>
      </c>
      <c r="I140" s="132"/>
      <c r="J140" s="133">
        <f>ROUND($I$140*$H$140,2)</f>
        <v>0</v>
      </c>
      <c r="K140" s="129" t="s">
        <v>121</v>
      </c>
      <c r="L140" s="74"/>
      <c r="M140" s="134"/>
      <c r="N140" s="135" t="s">
        <v>38</v>
      </c>
      <c r="P140" s="136">
        <f>$O$140*$H$140</f>
        <v>0</v>
      </c>
      <c r="Q140" s="136">
        <v>0</v>
      </c>
      <c r="R140" s="136">
        <f>$Q$140*$H$140</f>
        <v>0</v>
      </c>
      <c r="S140" s="136">
        <v>0</v>
      </c>
      <c r="T140" s="137">
        <f>$S$140*$H$140</f>
        <v>0</v>
      </c>
      <c r="AR140" s="76" t="s">
        <v>122</v>
      </c>
      <c r="AT140" s="76" t="s">
        <v>117</v>
      </c>
      <c r="AU140" s="76" t="s">
        <v>75</v>
      </c>
      <c r="AY140" s="6" t="s">
        <v>115</v>
      </c>
      <c r="BE140" s="138">
        <f>IF($N$140="základní",$J$140,0)</f>
        <v>0</v>
      </c>
      <c r="BF140" s="138">
        <f>IF($N$140="snížená",$J$140,0)</f>
        <v>0</v>
      </c>
      <c r="BG140" s="138">
        <f>IF($N$140="zákl. přenesená",$J$140,0)</f>
        <v>0</v>
      </c>
      <c r="BH140" s="138">
        <f>IF($N$140="sníž. přenesená",$J$140,0)</f>
        <v>0</v>
      </c>
      <c r="BI140" s="138">
        <f>IF($N$140="nulová",$J$140,0)</f>
        <v>0</v>
      </c>
      <c r="BJ140" s="76" t="s">
        <v>73</v>
      </c>
      <c r="BK140" s="138">
        <f>ROUND($I$140*$H$140,2)</f>
        <v>0</v>
      </c>
      <c r="BL140" s="76" t="s">
        <v>122</v>
      </c>
      <c r="BM140" s="76" t="s">
        <v>307</v>
      </c>
    </row>
    <row r="141" spans="2:63" s="116" customFormat="1" ht="30" customHeight="1">
      <c r="B141" s="117"/>
      <c r="D141" s="118" t="s">
        <v>66</v>
      </c>
      <c r="E141" s="125" t="s">
        <v>308</v>
      </c>
      <c r="F141" s="125" t="s">
        <v>309</v>
      </c>
      <c r="J141" s="126">
        <f>$BK$141</f>
        <v>0</v>
      </c>
      <c r="L141" s="117"/>
      <c r="M141" s="121"/>
      <c r="P141" s="122">
        <f>$P$142</f>
        <v>0</v>
      </c>
      <c r="R141" s="122">
        <f>$R$142</f>
        <v>0</v>
      </c>
      <c r="T141" s="123">
        <f>$T$142</f>
        <v>0</v>
      </c>
      <c r="AR141" s="118" t="s">
        <v>73</v>
      </c>
      <c r="AT141" s="118" t="s">
        <v>66</v>
      </c>
      <c r="AU141" s="118" t="s">
        <v>73</v>
      </c>
      <c r="AY141" s="118" t="s">
        <v>115</v>
      </c>
      <c r="BK141" s="124">
        <f>$BK$142</f>
        <v>0</v>
      </c>
    </row>
    <row r="142" spans="2:65" s="6" customFormat="1" ht="13.5" customHeight="1">
      <c r="B142" s="74"/>
      <c r="C142" s="130" t="s">
        <v>267</v>
      </c>
      <c r="D142" s="130" t="s">
        <v>117</v>
      </c>
      <c r="E142" s="128" t="s">
        <v>311</v>
      </c>
      <c r="F142" s="129" t="s">
        <v>312</v>
      </c>
      <c r="G142" s="130" t="s">
        <v>297</v>
      </c>
      <c r="H142" s="131">
        <v>0.17</v>
      </c>
      <c r="I142" s="132"/>
      <c r="J142" s="133">
        <f>ROUND($I$142*$H$142,2)</f>
        <v>0</v>
      </c>
      <c r="K142" s="129" t="s">
        <v>121</v>
      </c>
      <c r="L142" s="74"/>
      <c r="M142" s="134"/>
      <c r="N142" s="168" t="s">
        <v>38</v>
      </c>
      <c r="O142" s="169"/>
      <c r="P142" s="170">
        <f>$O$142*$H$142</f>
        <v>0</v>
      </c>
      <c r="Q142" s="170">
        <v>0</v>
      </c>
      <c r="R142" s="170">
        <f>$Q$142*$H$142</f>
        <v>0</v>
      </c>
      <c r="S142" s="170">
        <v>0</v>
      </c>
      <c r="T142" s="171">
        <f>$S$142*$H$142</f>
        <v>0</v>
      </c>
      <c r="AR142" s="76" t="s">
        <v>122</v>
      </c>
      <c r="AT142" s="76" t="s">
        <v>117</v>
      </c>
      <c r="AU142" s="76" t="s">
        <v>75</v>
      </c>
      <c r="AY142" s="76" t="s">
        <v>115</v>
      </c>
      <c r="BE142" s="138">
        <f>IF($N$142="základní",$J$142,0)</f>
        <v>0</v>
      </c>
      <c r="BF142" s="138">
        <f>IF($N$142="snížená",$J$142,0)</f>
        <v>0</v>
      </c>
      <c r="BG142" s="138">
        <f>IF($N$142="zákl. přenesená",$J$142,0)</f>
        <v>0</v>
      </c>
      <c r="BH142" s="138">
        <f>IF($N$142="sníž. přenesená",$J$142,0)</f>
        <v>0</v>
      </c>
      <c r="BI142" s="138">
        <f>IF($N$142="nulová",$J$142,0)</f>
        <v>0</v>
      </c>
      <c r="BJ142" s="76" t="s">
        <v>73</v>
      </c>
      <c r="BK142" s="138">
        <f>ROUND($I$142*$H$142,2)</f>
        <v>0</v>
      </c>
      <c r="BL142" s="76" t="s">
        <v>122</v>
      </c>
      <c r="BM142" s="76" t="s">
        <v>313</v>
      </c>
    </row>
    <row r="143" spans="2:12" s="6" customFormat="1" ht="7.5" customHeight="1">
      <c r="B143" s="88"/>
      <c r="C143" s="89"/>
      <c r="D143" s="89"/>
      <c r="E143" s="89"/>
      <c r="F143" s="89"/>
      <c r="G143" s="89"/>
      <c r="H143" s="89"/>
      <c r="I143" s="89"/>
      <c r="J143" s="89"/>
      <c r="K143" s="89"/>
      <c r="L143" s="74"/>
    </row>
    <row r="179" s="2" customFormat="1" ht="12" customHeight="1"/>
  </sheetData>
  <sheetProtection/>
  <autoFilter ref="C85:K85"/>
  <mergeCells count="9">
    <mergeCell ref="E78:H78"/>
    <mergeCell ref="G1:H1"/>
    <mergeCell ref="L2:V2"/>
    <mergeCell ref="E7:H7"/>
    <mergeCell ref="E9:H9"/>
    <mergeCell ref="E24:H24"/>
    <mergeCell ref="E45:H45"/>
    <mergeCell ref="E47:H47"/>
    <mergeCell ref="E76:H76"/>
  </mergeCells>
  <hyperlinks>
    <hyperlink ref="F1:G1" location="C2" tooltip="Krycí list soupisu" display="1) Krycí list soupisu"/>
    <hyperlink ref="G1:H1" location="C54" tooltip="Rekapitulace" display="2) Rekapitulace"/>
    <hyperlink ref="J1" location="C85" tooltip="Soupis prací" display="3) Soupis prací"/>
    <hyperlink ref="L1:V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landscape" paperSize="9" scale="89" r:id="rId2"/>
  <headerFooter alignWithMargins="0"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07"/>
  <sheetViews>
    <sheetView showGridLines="0" workbookViewId="0" topLeftCell="A1">
      <selection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4" width="5" style="0" customWidth="1"/>
    <col min="5" max="5" width="11.66015625" style="0" customWidth="1"/>
    <col min="6" max="6" width="9.16015625" style="0" customWidth="1"/>
    <col min="7" max="7" width="5" style="0" customWidth="1"/>
    <col min="8" max="8" width="77.83203125" style="0" customWidth="1"/>
    <col min="9" max="10" width="20" style="0" customWidth="1"/>
    <col min="11" max="11" width="1.66796875" style="0" customWidth="1"/>
  </cols>
  <sheetData>
    <row r="1" ht="37.5" customHeight="1"/>
    <row r="2" spans="2:11" ht="7.5" customHeight="1">
      <c r="B2" s="181"/>
      <c r="C2" s="182"/>
      <c r="D2" s="182"/>
      <c r="E2" s="182"/>
      <c r="F2" s="182"/>
      <c r="G2" s="182"/>
      <c r="H2" s="182"/>
      <c r="I2" s="182"/>
      <c r="J2" s="182"/>
      <c r="K2" s="183"/>
    </row>
    <row r="3" spans="2:11" s="186" customFormat="1" ht="45" customHeight="1">
      <c r="B3" s="184"/>
      <c r="C3" s="291" t="s">
        <v>336</v>
      </c>
      <c r="D3" s="291"/>
      <c r="E3" s="291"/>
      <c r="F3" s="291"/>
      <c r="G3" s="291"/>
      <c r="H3" s="291"/>
      <c r="I3" s="291"/>
      <c r="J3" s="291"/>
      <c r="K3" s="185"/>
    </row>
    <row r="4" spans="2:11" ht="25.5" customHeight="1">
      <c r="B4" s="187"/>
      <c r="C4" s="292" t="s">
        <v>337</v>
      </c>
      <c r="D4" s="292"/>
      <c r="E4" s="292"/>
      <c r="F4" s="292"/>
      <c r="G4" s="292"/>
      <c r="H4" s="292"/>
      <c r="I4" s="292"/>
      <c r="J4" s="292"/>
      <c r="K4" s="188"/>
    </row>
    <row r="5" spans="2:11" ht="5.25" customHeight="1">
      <c r="B5" s="187"/>
      <c r="C5" s="189"/>
      <c r="D5" s="189"/>
      <c r="E5" s="189"/>
      <c r="F5" s="189"/>
      <c r="G5" s="189"/>
      <c r="H5" s="189"/>
      <c r="I5" s="189"/>
      <c r="J5" s="189"/>
      <c r="K5" s="188"/>
    </row>
    <row r="6" spans="2:11" ht="15" customHeight="1">
      <c r="B6" s="187"/>
      <c r="C6" s="293" t="s">
        <v>338</v>
      </c>
      <c r="D6" s="293"/>
      <c r="E6" s="293"/>
      <c r="F6" s="293"/>
      <c r="G6" s="293"/>
      <c r="H6" s="293"/>
      <c r="I6" s="293"/>
      <c r="J6" s="293"/>
      <c r="K6" s="188"/>
    </row>
    <row r="7" spans="2:11" ht="15" customHeight="1">
      <c r="B7" s="191"/>
      <c r="C7" s="293" t="s">
        <v>339</v>
      </c>
      <c r="D7" s="293"/>
      <c r="E7" s="293"/>
      <c r="F7" s="293"/>
      <c r="G7" s="293"/>
      <c r="H7" s="293"/>
      <c r="I7" s="293"/>
      <c r="J7" s="293"/>
      <c r="K7" s="188"/>
    </row>
    <row r="8" spans="2:11" ht="12.75" customHeight="1">
      <c r="B8" s="191"/>
      <c r="C8" s="190"/>
      <c r="D8" s="190"/>
      <c r="E8" s="190"/>
      <c r="F8" s="190"/>
      <c r="G8" s="190"/>
      <c r="H8" s="190"/>
      <c r="I8" s="190"/>
      <c r="J8" s="190"/>
      <c r="K8" s="188"/>
    </row>
    <row r="9" spans="2:11" ht="15" customHeight="1">
      <c r="B9" s="191"/>
      <c r="C9" s="293" t="s">
        <v>340</v>
      </c>
      <c r="D9" s="293"/>
      <c r="E9" s="293"/>
      <c r="F9" s="293"/>
      <c r="G9" s="293"/>
      <c r="H9" s="293"/>
      <c r="I9" s="293"/>
      <c r="J9" s="293"/>
      <c r="K9" s="188"/>
    </row>
    <row r="10" spans="2:11" ht="15" customHeight="1">
      <c r="B10" s="191"/>
      <c r="C10" s="190"/>
      <c r="D10" s="293" t="s">
        <v>341</v>
      </c>
      <c r="E10" s="293"/>
      <c r="F10" s="293"/>
      <c r="G10" s="293"/>
      <c r="H10" s="293"/>
      <c r="I10" s="293"/>
      <c r="J10" s="293"/>
      <c r="K10" s="188"/>
    </row>
    <row r="11" spans="2:11" ht="15" customHeight="1">
      <c r="B11" s="191"/>
      <c r="C11" s="192"/>
      <c r="D11" s="293" t="s">
        <v>342</v>
      </c>
      <c r="E11" s="293"/>
      <c r="F11" s="293"/>
      <c r="G11" s="293"/>
      <c r="H11" s="293"/>
      <c r="I11" s="293"/>
      <c r="J11" s="293"/>
      <c r="K11" s="188"/>
    </row>
    <row r="12" spans="2:11" ht="12.75" customHeight="1">
      <c r="B12" s="191"/>
      <c r="C12" s="192"/>
      <c r="D12" s="192"/>
      <c r="E12" s="192"/>
      <c r="F12" s="192"/>
      <c r="G12" s="192"/>
      <c r="H12" s="192"/>
      <c r="I12" s="192"/>
      <c r="J12" s="192"/>
      <c r="K12" s="188"/>
    </row>
    <row r="13" spans="2:11" ht="15" customHeight="1">
      <c r="B13" s="191"/>
      <c r="C13" s="192"/>
      <c r="D13" s="293" t="s">
        <v>343</v>
      </c>
      <c r="E13" s="293"/>
      <c r="F13" s="293"/>
      <c r="G13" s="293"/>
      <c r="H13" s="293"/>
      <c r="I13" s="293"/>
      <c r="J13" s="293"/>
      <c r="K13" s="188"/>
    </row>
    <row r="14" spans="2:11" ht="15" customHeight="1">
      <c r="B14" s="191"/>
      <c r="C14" s="192"/>
      <c r="D14" s="293" t="s">
        <v>344</v>
      </c>
      <c r="E14" s="293"/>
      <c r="F14" s="293"/>
      <c r="G14" s="293"/>
      <c r="H14" s="293"/>
      <c r="I14" s="293"/>
      <c r="J14" s="293"/>
      <c r="K14" s="188"/>
    </row>
    <row r="15" spans="2:11" ht="15" customHeight="1">
      <c r="B15" s="191"/>
      <c r="C15" s="192"/>
      <c r="D15" s="293" t="s">
        <v>345</v>
      </c>
      <c r="E15" s="293"/>
      <c r="F15" s="293"/>
      <c r="G15" s="293"/>
      <c r="H15" s="293"/>
      <c r="I15" s="293"/>
      <c r="J15" s="293"/>
      <c r="K15" s="188"/>
    </row>
    <row r="16" spans="2:11" ht="15" customHeight="1">
      <c r="B16" s="191"/>
      <c r="C16" s="192"/>
      <c r="D16" s="192"/>
      <c r="E16" s="193" t="s">
        <v>72</v>
      </c>
      <c r="F16" s="293" t="s">
        <v>346</v>
      </c>
      <c r="G16" s="293"/>
      <c r="H16" s="293"/>
      <c r="I16" s="293"/>
      <c r="J16" s="293"/>
      <c r="K16" s="188"/>
    </row>
    <row r="17" spans="2:11" ht="15" customHeight="1">
      <c r="B17" s="191"/>
      <c r="C17" s="192"/>
      <c r="D17" s="192"/>
      <c r="E17" s="193" t="s">
        <v>347</v>
      </c>
      <c r="F17" s="293" t="s">
        <v>348</v>
      </c>
      <c r="G17" s="293"/>
      <c r="H17" s="293"/>
      <c r="I17" s="293"/>
      <c r="J17" s="293"/>
      <c r="K17" s="188"/>
    </row>
    <row r="18" spans="2:11" ht="15" customHeight="1">
      <c r="B18" s="191"/>
      <c r="C18" s="192"/>
      <c r="D18" s="192"/>
      <c r="E18" s="193" t="s">
        <v>349</v>
      </c>
      <c r="F18" s="293" t="s">
        <v>350</v>
      </c>
      <c r="G18" s="293"/>
      <c r="H18" s="293"/>
      <c r="I18" s="293"/>
      <c r="J18" s="293"/>
      <c r="K18" s="188"/>
    </row>
    <row r="19" spans="2:11" ht="15" customHeight="1">
      <c r="B19" s="191"/>
      <c r="C19" s="192"/>
      <c r="D19" s="192"/>
      <c r="E19" s="193" t="s">
        <v>351</v>
      </c>
      <c r="F19" s="293" t="s">
        <v>352</v>
      </c>
      <c r="G19" s="293"/>
      <c r="H19" s="293"/>
      <c r="I19" s="293"/>
      <c r="J19" s="293"/>
      <c r="K19" s="188"/>
    </row>
    <row r="20" spans="2:11" ht="15" customHeight="1">
      <c r="B20" s="191"/>
      <c r="C20" s="192"/>
      <c r="D20" s="192"/>
      <c r="E20" s="193" t="s">
        <v>353</v>
      </c>
      <c r="F20" s="293" t="s">
        <v>354</v>
      </c>
      <c r="G20" s="293"/>
      <c r="H20" s="293"/>
      <c r="I20" s="293"/>
      <c r="J20" s="293"/>
      <c r="K20" s="188"/>
    </row>
    <row r="21" spans="2:11" ht="15" customHeight="1">
      <c r="B21" s="191"/>
      <c r="C21" s="192"/>
      <c r="D21" s="192"/>
      <c r="E21" s="193" t="s">
        <v>355</v>
      </c>
      <c r="F21" s="293" t="s">
        <v>356</v>
      </c>
      <c r="G21" s="293"/>
      <c r="H21" s="293"/>
      <c r="I21" s="293"/>
      <c r="J21" s="293"/>
      <c r="K21" s="188"/>
    </row>
    <row r="22" spans="2:11" ht="12.75" customHeight="1">
      <c r="B22" s="191"/>
      <c r="C22" s="192"/>
      <c r="D22" s="192"/>
      <c r="E22" s="192"/>
      <c r="F22" s="192"/>
      <c r="G22" s="192"/>
      <c r="H22" s="192"/>
      <c r="I22" s="192"/>
      <c r="J22" s="192"/>
      <c r="K22" s="188"/>
    </row>
    <row r="23" spans="2:11" ht="15" customHeight="1">
      <c r="B23" s="191"/>
      <c r="C23" s="293" t="s">
        <v>357</v>
      </c>
      <c r="D23" s="293"/>
      <c r="E23" s="293"/>
      <c r="F23" s="293"/>
      <c r="G23" s="293"/>
      <c r="H23" s="293"/>
      <c r="I23" s="293"/>
      <c r="J23" s="293"/>
      <c r="K23" s="188"/>
    </row>
    <row r="24" spans="2:11" ht="15" customHeight="1">
      <c r="B24" s="191"/>
      <c r="C24" s="293" t="s">
        <v>358</v>
      </c>
      <c r="D24" s="293"/>
      <c r="E24" s="293"/>
      <c r="F24" s="293"/>
      <c r="G24" s="293"/>
      <c r="H24" s="293"/>
      <c r="I24" s="293"/>
      <c r="J24" s="293"/>
      <c r="K24" s="188"/>
    </row>
    <row r="25" spans="2:11" ht="15" customHeight="1">
      <c r="B25" s="191"/>
      <c r="C25" s="190"/>
      <c r="D25" s="293" t="s">
        <v>359</v>
      </c>
      <c r="E25" s="293"/>
      <c r="F25" s="293"/>
      <c r="G25" s="293"/>
      <c r="H25" s="293"/>
      <c r="I25" s="293"/>
      <c r="J25" s="293"/>
      <c r="K25" s="188"/>
    </row>
    <row r="26" spans="2:11" ht="15" customHeight="1">
      <c r="B26" s="191"/>
      <c r="C26" s="192"/>
      <c r="D26" s="293" t="s">
        <v>360</v>
      </c>
      <c r="E26" s="293"/>
      <c r="F26" s="293"/>
      <c r="G26" s="293"/>
      <c r="H26" s="293"/>
      <c r="I26" s="293"/>
      <c r="J26" s="293"/>
      <c r="K26" s="188"/>
    </row>
    <row r="27" spans="2:11" ht="12.75" customHeight="1">
      <c r="B27" s="191"/>
      <c r="C27" s="192"/>
      <c r="D27" s="192"/>
      <c r="E27" s="192"/>
      <c r="F27" s="192"/>
      <c r="G27" s="192"/>
      <c r="H27" s="192"/>
      <c r="I27" s="192"/>
      <c r="J27" s="192"/>
      <c r="K27" s="188"/>
    </row>
    <row r="28" spans="2:11" ht="15" customHeight="1">
      <c r="B28" s="191"/>
      <c r="C28" s="192"/>
      <c r="D28" s="293" t="s">
        <v>361</v>
      </c>
      <c r="E28" s="293"/>
      <c r="F28" s="293"/>
      <c r="G28" s="293"/>
      <c r="H28" s="293"/>
      <c r="I28" s="293"/>
      <c r="J28" s="293"/>
      <c r="K28" s="188"/>
    </row>
    <row r="29" spans="2:11" ht="15" customHeight="1">
      <c r="B29" s="191"/>
      <c r="C29" s="192"/>
      <c r="D29" s="293" t="s">
        <v>362</v>
      </c>
      <c r="E29" s="293"/>
      <c r="F29" s="293"/>
      <c r="G29" s="293"/>
      <c r="H29" s="293"/>
      <c r="I29" s="293"/>
      <c r="J29" s="293"/>
      <c r="K29" s="188"/>
    </row>
    <row r="30" spans="2:11" ht="12.75" customHeight="1">
      <c r="B30" s="191"/>
      <c r="C30" s="192"/>
      <c r="D30" s="192"/>
      <c r="E30" s="192"/>
      <c r="F30" s="192"/>
      <c r="G30" s="192"/>
      <c r="H30" s="192"/>
      <c r="I30" s="192"/>
      <c r="J30" s="192"/>
      <c r="K30" s="188"/>
    </row>
    <row r="31" spans="2:11" ht="15" customHeight="1">
      <c r="B31" s="191"/>
      <c r="C31" s="192"/>
      <c r="D31" s="293" t="s">
        <v>363</v>
      </c>
      <c r="E31" s="293"/>
      <c r="F31" s="293"/>
      <c r="G31" s="293"/>
      <c r="H31" s="293"/>
      <c r="I31" s="293"/>
      <c r="J31" s="293"/>
      <c r="K31" s="188"/>
    </row>
    <row r="32" spans="2:11" ht="15" customHeight="1">
      <c r="B32" s="191"/>
      <c r="C32" s="192"/>
      <c r="D32" s="293" t="s">
        <v>364</v>
      </c>
      <c r="E32" s="293"/>
      <c r="F32" s="293"/>
      <c r="G32" s="293"/>
      <c r="H32" s="293"/>
      <c r="I32" s="293"/>
      <c r="J32" s="293"/>
      <c r="K32" s="188"/>
    </row>
    <row r="33" spans="2:11" ht="15" customHeight="1">
      <c r="B33" s="191"/>
      <c r="C33" s="192"/>
      <c r="D33" s="293" t="s">
        <v>365</v>
      </c>
      <c r="E33" s="293"/>
      <c r="F33" s="293"/>
      <c r="G33" s="293"/>
      <c r="H33" s="293"/>
      <c r="I33" s="293"/>
      <c r="J33" s="293"/>
      <c r="K33" s="188"/>
    </row>
    <row r="34" spans="2:11" ht="15" customHeight="1">
      <c r="B34" s="191"/>
      <c r="C34" s="192"/>
      <c r="D34" s="190"/>
      <c r="E34" s="194" t="s">
        <v>99</v>
      </c>
      <c r="F34" s="190"/>
      <c r="G34" s="293" t="s">
        <v>366</v>
      </c>
      <c r="H34" s="293"/>
      <c r="I34" s="293"/>
      <c r="J34" s="293"/>
      <c r="K34" s="188"/>
    </row>
    <row r="35" spans="2:11" ht="30.75" customHeight="1">
      <c r="B35" s="191"/>
      <c r="C35" s="192"/>
      <c r="D35" s="190"/>
      <c r="E35" s="194" t="s">
        <v>367</v>
      </c>
      <c r="F35" s="190"/>
      <c r="G35" s="293" t="s">
        <v>368</v>
      </c>
      <c r="H35" s="293"/>
      <c r="I35" s="293"/>
      <c r="J35" s="293"/>
      <c r="K35" s="188"/>
    </row>
    <row r="36" spans="2:11" ht="15" customHeight="1">
      <c r="B36" s="191"/>
      <c r="C36" s="192"/>
      <c r="D36" s="190"/>
      <c r="E36" s="194" t="s">
        <v>48</v>
      </c>
      <c r="F36" s="190"/>
      <c r="G36" s="293" t="s">
        <v>369</v>
      </c>
      <c r="H36" s="293"/>
      <c r="I36" s="293"/>
      <c r="J36" s="293"/>
      <c r="K36" s="188"/>
    </row>
    <row r="37" spans="2:11" ht="15" customHeight="1">
      <c r="B37" s="191"/>
      <c r="C37" s="192"/>
      <c r="D37" s="190"/>
      <c r="E37" s="194" t="s">
        <v>100</v>
      </c>
      <c r="F37" s="190"/>
      <c r="G37" s="293" t="s">
        <v>370</v>
      </c>
      <c r="H37" s="293"/>
      <c r="I37" s="293"/>
      <c r="J37" s="293"/>
      <c r="K37" s="188"/>
    </row>
    <row r="38" spans="2:11" ht="15" customHeight="1">
      <c r="B38" s="191"/>
      <c r="C38" s="192"/>
      <c r="D38" s="190"/>
      <c r="E38" s="194" t="s">
        <v>101</v>
      </c>
      <c r="F38" s="190"/>
      <c r="G38" s="293" t="s">
        <v>371</v>
      </c>
      <c r="H38" s="293"/>
      <c r="I38" s="293"/>
      <c r="J38" s="293"/>
      <c r="K38" s="188"/>
    </row>
    <row r="39" spans="2:11" ht="15" customHeight="1">
      <c r="B39" s="191"/>
      <c r="C39" s="192"/>
      <c r="D39" s="190"/>
      <c r="E39" s="194" t="s">
        <v>102</v>
      </c>
      <c r="F39" s="190"/>
      <c r="G39" s="293" t="s">
        <v>372</v>
      </c>
      <c r="H39" s="293"/>
      <c r="I39" s="293"/>
      <c r="J39" s="293"/>
      <c r="K39" s="188"/>
    </row>
    <row r="40" spans="2:11" ht="15" customHeight="1">
      <c r="B40" s="191"/>
      <c r="C40" s="192"/>
      <c r="D40" s="190"/>
      <c r="E40" s="194" t="s">
        <v>373</v>
      </c>
      <c r="F40" s="190"/>
      <c r="G40" s="293" t="s">
        <v>374</v>
      </c>
      <c r="H40" s="293"/>
      <c r="I40" s="293"/>
      <c r="J40" s="293"/>
      <c r="K40" s="188"/>
    </row>
    <row r="41" spans="2:11" ht="15" customHeight="1">
      <c r="B41" s="191"/>
      <c r="C41" s="192"/>
      <c r="D41" s="190"/>
      <c r="E41" s="194"/>
      <c r="F41" s="190"/>
      <c r="G41" s="293" t="s">
        <v>375</v>
      </c>
      <c r="H41" s="293"/>
      <c r="I41" s="293"/>
      <c r="J41" s="293"/>
      <c r="K41" s="188"/>
    </row>
    <row r="42" spans="2:11" ht="15" customHeight="1">
      <c r="B42" s="191"/>
      <c r="C42" s="192"/>
      <c r="D42" s="190"/>
      <c r="E42" s="194" t="s">
        <v>376</v>
      </c>
      <c r="F42" s="190"/>
      <c r="G42" s="293" t="s">
        <v>377</v>
      </c>
      <c r="H42" s="293"/>
      <c r="I42" s="293"/>
      <c r="J42" s="293"/>
      <c r="K42" s="188"/>
    </row>
    <row r="43" spans="2:11" ht="15" customHeight="1">
      <c r="B43" s="191"/>
      <c r="C43" s="192"/>
      <c r="D43" s="190"/>
      <c r="E43" s="194" t="s">
        <v>105</v>
      </c>
      <c r="F43" s="190"/>
      <c r="G43" s="293" t="s">
        <v>378</v>
      </c>
      <c r="H43" s="293"/>
      <c r="I43" s="293"/>
      <c r="J43" s="293"/>
      <c r="K43" s="188"/>
    </row>
    <row r="44" spans="2:11" ht="12.75" customHeight="1">
      <c r="B44" s="191"/>
      <c r="C44" s="192"/>
      <c r="D44" s="190"/>
      <c r="E44" s="190"/>
      <c r="F44" s="190"/>
      <c r="G44" s="190"/>
      <c r="H44" s="190"/>
      <c r="I44" s="190"/>
      <c r="J44" s="190"/>
      <c r="K44" s="188"/>
    </row>
    <row r="45" spans="2:11" ht="15" customHeight="1">
      <c r="B45" s="191"/>
      <c r="C45" s="192"/>
      <c r="D45" s="293" t="s">
        <v>379</v>
      </c>
      <c r="E45" s="293"/>
      <c r="F45" s="293"/>
      <c r="G45" s="293"/>
      <c r="H45" s="293"/>
      <c r="I45" s="293"/>
      <c r="J45" s="293"/>
      <c r="K45" s="188"/>
    </row>
    <row r="46" spans="2:11" ht="15" customHeight="1">
      <c r="B46" s="191"/>
      <c r="C46" s="192"/>
      <c r="D46" s="192"/>
      <c r="E46" s="293" t="s">
        <v>380</v>
      </c>
      <c r="F46" s="293"/>
      <c r="G46" s="293"/>
      <c r="H46" s="293"/>
      <c r="I46" s="293"/>
      <c r="J46" s="293"/>
      <c r="K46" s="188"/>
    </row>
    <row r="47" spans="2:11" ht="15" customHeight="1">
      <c r="B47" s="191"/>
      <c r="C47" s="192"/>
      <c r="D47" s="192"/>
      <c r="E47" s="293" t="s">
        <v>381</v>
      </c>
      <c r="F47" s="293"/>
      <c r="G47" s="293"/>
      <c r="H47" s="293"/>
      <c r="I47" s="293"/>
      <c r="J47" s="293"/>
      <c r="K47" s="188"/>
    </row>
    <row r="48" spans="2:11" ht="15" customHeight="1">
      <c r="B48" s="191"/>
      <c r="C48" s="192"/>
      <c r="D48" s="192"/>
      <c r="E48" s="293" t="s">
        <v>382</v>
      </c>
      <c r="F48" s="293"/>
      <c r="G48" s="293"/>
      <c r="H48" s="293"/>
      <c r="I48" s="293"/>
      <c r="J48" s="293"/>
      <c r="K48" s="188"/>
    </row>
    <row r="49" spans="2:11" ht="15" customHeight="1">
      <c r="B49" s="191"/>
      <c r="C49" s="192"/>
      <c r="D49" s="293" t="s">
        <v>383</v>
      </c>
      <c r="E49" s="293"/>
      <c r="F49" s="293"/>
      <c r="G49" s="293"/>
      <c r="H49" s="293"/>
      <c r="I49" s="293"/>
      <c r="J49" s="293"/>
      <c r="K49" s="188"/>
    </row>
    <row r="50" spans="2:11" ht="25.5" customHeight="1">
      <c r="B50" s="187"/>
      <c r="C50" s="292" t="s">
        <v>384</v>
      </c>
      <c r="D50" s="292"/>
      <c r="E50" s="292"/>
      <c r="F50" s="292"/>
      <c r="G50" s="292"/>
      <c r="H50" s="292"/>
      <c r="I50" s="292"/>
      <c r="J50" s="292"/>
      <c r="K50" s="188"/>
    </row>
    <row r="51" spans="2:11" ht="5.25" customHeight="1">
      <c r="B51" s="187"/>
      <c r="C51" s="189"/>
      <c r="D51" s="189"/>
      <c r="E51" s="189"/>
      <c r="F51" s="189"/>
      <c r="G51" s="189"/>
      <c r="H51" s="189"/>
      <c r="I51" s="189"/>
      <c r="J51" s="189"/>
      <c r="K51" s="188"/>
    </row>
    <row r="52" spans="2:11" ht="15" customHeight="1">
      <c r="B52" s="187"/>
      <c r="C52" s="293" t="s">
        <v>385</v>
      </c>
      <c r="D52" s="293"/>
      <c r="E52" s="293"/>
      <c r="F52" s="293"/>
      <c r="G52" s="293"/>
      <c r="H52" s="293"/>
      <c r="I52" s="293"/>
      <c r="J52" s="293"/>
      <c r="K52" s="188"/>
    </row>
    <row r="53" spans="2:11" ht="15" customHeight="1">
      <c r="B53" s="187"/>
      <c r="C53" s="293" t="s">
        <v>386</v>
      </c>
      <c r="D53" s="293"/>
      <c r="E53" s="293"/>
      <c r="F53" s="293"/>
      <c r="G53" s="293"/>
      <c r="H53" s="293"/>
      <c r="I53" s="293"/>
      <c r="J53" s="293"/>
      <c r="K53" s="188"/>
    </row>
    <row r="54" spans="2:11" ht="12.75" customHeight="1">
      <c r="B54" s="187"/>
      <c r="C54" s="190"/>
      <c r="D54" s="190"/>
      <c r="E54" s="190"/>
      <c r="F54" s="190"/>
      <c r="G54" s="190"/>
      <c r="H54" s="190"/>
      <c r="I54" s="190"/>
      <c r="J54" s="190"/>
      <c r="K54" s="188"/>
    </row>
    <row r="55" spans="2:11" ht="15" customHeight="1">
      <c r="B55" s="187"/>
      <c r="C55" s="293" t="s">
        <v>387</v>
      </c>
      <c r="D55" s="293"/>
      <c r="E55" s="293"/>
      <c r="F55" s="293"/>
      <c r="G55" s="293"/>
      <c r="H55" s="293"/>
      <c r="I55" s="293"/>
      <c r="J55" s="293"/>
      <c r="K55" s="188"/>
    </row>
    <row r="56" spans="2:11" ht="15" customHeight="1">
      <c r="B56" s="187"/>
      <c r="C56" s="192"/>
      <c r="D56" s="293" t="s">
        <v>388</v>
      </c>
      <c r="E56" s="293"/>
      <c r="F56" s="293"/>
      <c r="G56" s="293"/>
      <c r="H56" s="293"/>
      <c r="I56" s="293"/>
      <c r="J56" s="293"/>
      <c r="K56" s="188"/>
    </row>
    <row r="57" spans="2:11" ht="15" customHeight="1">
      <c r="B57" s="187"/>
      <c r="C57" s="192"/>
      <c r="D57" s="293" t="s">
        <v>389</v>
      </c>
      <c r="E57" s="293"/>
      <c r="F57" s="293"/>
      <c r="G57" s="293"/>
      <c r="H57" s="293"/>
      <c r="I57" s="293"/>
      <c r="J57" s="293"/>
      <c r="K57" s="188"/>
    </row>
    <row r="58" spans="2:11" ht="15" customHeight="1">
      <c r="B58" s="187"/>
      <c r="C58" s="192"/>
      <c r="D58" s="293" t="s">
        <v>390</v>
      </c>
      <c r="E58" s="293"/>
      <c r="F58" s="293"/>
      <c r="G58" s="293"/>
      <c r="H58" s="293"/>
      <c r="I58" s="293"/>
      <c r="J58" s="293"/>
      <c r="K58" s="188"/>
    </row>
    <row r="59" spans="2:11" ht="15" customHeight="1">
      <c r="B59" s="187"/>
      <c r="C59" s="192"/>
      <c r="D59" s="293" t="s">
        <v>391</v>
      </c>
      <c r="E59" s="293"/>
      <c r="F59" s="293"/>
      <c r="G59" s="293"/>
      <c r="H59" s="293"/>
      <c r="I59" s="293"/>
      <c r="J59" s="293"/>
      <c r="K59" s="188"/>
    </row>
    <row r="60" spans="2:11" ht="15" customHeight="1">
      <c r="B60" s="187"/>
      <c r="C60" s="192"/>
      <c r="D60" s="294" t="s">
        <v>392</v>
      </c>
      <c r="E60" s="294"/>
      <c r="F60" s="294"/>
      <c r="G60" s="294"/>
      <c r="H60" s="294"/>
      <c r="I60" s="294"/>
      <c r="J60" s="294"/>
      <c r="K60" s="188"/>
    </row>
    <row r="61" spans="2:11" ht="15" customHeight="1">
      <c r="B61" s="187"/>
      <c r="C61" s="192"/>
      <c r="D61" s="293" t="s">
        <v>393</v>
      </c>
      <c r="E61" s="293"/>
      <c r="F61" s="293"/>
      <c r="G61" s="293"/>
      <c r="H61" s="293"/>
      <c r="I61" s="293"/>
      <c r="J61" s="293"/>
      <c r="K61" s="188"/>
    </row>
    <row r="62" spans="2:11" ht="12.75" customHeight="1">
      <c r="B62" s="187"/>
      <c r="C62" s="192"/>
      <c r="D62" s="192"/>
      <c r="E62" s="195"/>
      <c r="F62" s="192"/>
      <c r="G62" s="192"/>
      <c r="H62" s="192"/>
      <c r="I62" s="192"/>
      <c r="J62" s="192"/>
      <c r="K62" s="188"/>
    </row>
    <row r="63" spans="2:11" ht="15" customHeight="1">
      <c r="B63" s="187"/>
      <c r="C63" s="192"/>
      <c r="D63" s="293" t="s">
        <v>394</v>
      </c>
      <c r="E63" s="293"/>
      <c r="F63" s="293"/>
      <c r="G63" s="293"/>
      <c r="H63" s="293"/>
      <c r="I63" s="293"/>
      <c r="J63" s="293"/>
      <c r="K63" s="188"/>
    </row>
    <row r="64" spans="2:11" ht="15" customHeight="1">
      <c r="B64" s="187"/>
      <c r="C64" s="192"/>
      <c r="D64" s="294" t="s">
        <v>395</v>
      </c>
      <c r="E64" s="294"/>
      <c r="F64" s="294"/>
      <c r="G64" s="294"/>
      <c r="H64" s="294"/>
      <c r="I64" s="294"/>
      <c r="J64" s="294"/>
      <c r="K64" s="188"/>
    </row>
    <row r="65" spans="2:11" ht="15" customHeight="1">
      <c r="B65" s="187"/>
      <c r="C65" s="192"/>
      <c r="D65" s="293" t="s">
        <v>396</v>
      </c>
      <c r="E65" s="293"/>
      <c r="F65" s="293"/>
      <c r="G65" s="293"/>
      <c r="H65" s="293"/>
      <c r="I65" s="293"/>
      <c r="J65" s="293"/>
      <c r="K65" s="188"/>
    </row>
    <row r="66" spans="2:11" ht="15" customHeight="1">
      <c r="B66" s="187"/>
      <c r="C66" s="192"/>
      <c r="D66" s="293" t="s">
        <v>397</v>
      </c>
      <c r="E66" s="293"/>
      <c r="F66" s="293"/>
      <c r="G66" s="293"/>
      <c r="H66" s="293"/>
      <c r="I66" s="293"/>
      <c r="J66" s="293"/>
      <c r="K66" s="188"/>
    </row>
    <row r="67" spans="2:11" ht="15" customHeight="1">
      <c r="B67" s="187"/>
      <c r="C67" s="192"/>
      <c r="D67" s="293" t="s">
        <v>398</v>
      </c>
      <c r="E67" s="293"/>
      <c r="F67" s="293"/>
      <c r="G67" s="293"/>
      <c r="H67" s="293"/>
      <c r="I67" s="293"/>
      <c r="J67" s="293"/>
      <c r="K67" s="188"/>
    </row>
    <row r="68" spans="2:11" ht="15" customHeight="1">
      <c r="B68" s="187"/>
      <c r="C68" s="192"/>
      <c r="D68" s="293" t="s">
        <v>399</v>
      </c>
      <c r="E68" s="293"/>
      <c r="F68" s="293"/>
      <c r="G68" s="293"/>
      <c r="H68" s="293"/>
      <c r="I68" s="293"/>
      <c r="J68" s="293"/>
      <c r="K68" s="188"/>
    </row>
    <row r="69" spans="2:11" ht="12.75" customHeight="1">
      <c r="B69" s="196"/>
      <c r="C69" s="197"/>
      <c r="D69" s="197"/>
      <c r="E69" s="197"/>
      <c r="F69" s="197"/>
      <c r="G69" s="197"/>
      <c r="H69" s="197"/>
      <c r="I69" s="197"/>
      <c r="J69" s="197"/>
      <c r="K69" s="198"/>
    </row>
    <row r="70" spans="2:11" ht="18.75" customHeight="1">
      <c r="B70" s="199"/>
      <c r="C70" s="199"/>
      <c r="D70" s="199"/>
      <c r="E70" s="199"/>
      <c r="F70" s="199"/>
      <c r="G70" s="199"/>
      <c r="H70" s="199"/>
      <c r="I70" s="199"/>
      <c r="J70" s="199"/>
      <c r="K70" s="200"/>
    </row>
    <row r="71" spans="2:11" ht="18.75" customHeight="1">
      <c r="B71" s="200"/>
      <c r="C71" s="200"/>
      <c r="D71" s="200"/>
      <c r="E71" s="200"/>
      <c r="F71" s="200"/>
      <c r="G71" s="200"/>
      <c r="H71" s="200"/>
      <c r="I71" s="200"/>
      <c r="J71" s="200"/>
      <c r="K71" s="200"/>
    </row>
    <row r="72" spans="2:11" ht="7.5" customHeight="1">
      <c r="B72" s="201"/>
      <c r="C72" s="202"/>
      <c r="D72" s="202"/>
      <c r="E72" s="202"/>
      <c r="F72" s="202"/>
      <c r="G72" s="202"/>
      <c r="H72" s="202"/>
      <c r="I72" s="202"/>
      <c r="J72" s="202"/>
      <c r="K72" s="203"/>
    </row>
    <row r="73" spans="2:11" ht="45" customHeight="1">
      <c r="B73" s="204"/>
      <c r="C73" s="295" t="s">
        <v>335</v>
      </c>
      <c r="D73" s="295"/>
      <c r="E73" s="295"/>
      <c r="F73" s="295"/>
      <c r="G73" s="295"/>
      <c r="H73" s="295"/>
      <c r="I73" s="295"/>
      <c r="J73" s="295"/>
      <c r="K73" s="205"/>
    </row>
    <row r="74" spans="2:11" ht="17.25" customHeight="1">
      <c r="B74" s="204"/>
      <c r="C74" s="206" t="s">
        <v>400</v>
      </c>
      <c r="D74" s="206"/>
      <c r="E74" s="206"/>
      <c r="F74" s="206" t="s">
        <v>401</v>
      </c>
      <c r="G74" s="207"/>
      <c r="H74" s="206" t="s">
        <v>100</v>
      </c>
      <c r="I74" s="206" t="s">
        <v>52</v>
      </c>
      <c r="J74" s="206" t="s">
        <v>402</v>
      </c>
      <c r="K74" s="205"/>
    </row>
    <row r="75" spans="2:11" ht="17.25" customHeight="1">
      <c r="B75" s="204"/>
      <c r="C75" s="208" t="s">
        <v>403</v>
      </c>
      <c r="D75" s="208"/>
      <c r="E75" s="208"/>
      <c r="F75" s="209" t="s">
        <v>404</v>
      </c>
      <c r="G75" s="210"/>
      <c r="H75" s="208"/>
      <c r="I75" s="208"/>
      <c r="J75" s="208" t="s">
        <v>405</v>
      </c>
      <c r="K75" s="205"/>
    </row>
    <row r="76" spans="2:11" ht="5.25" customHeight="1">
      <c r="B76" s="204"/>
      <c r="C76" s="211"/>
      <c r="D76" s="211"/>
      <c r="E76" s="211"/>
      <c r="F76" s="211"/>
      <c r="G76" s="212"/>
      <c r="H76" s="211"/>
      <c r="I76" s="211"/>
      <c r="J76" s="211"/>
      <c r="K76" s="205"/>
    </row>
    <row r="77" spans="2:11" ht="15" customHeight="1">
      <c r="B77" s="204"/>
      <c r="C77" s="194" t="s">
        <v>48</v>
      </c>
      <c r="D77" s="211"/>
      <c r="E77" s="211"/>
      <c r="F77" s="213" t="s">
        <v>406</v>
      </c>
      <c r="G77" s="212"/>
      <c r="H77" s="194" t="s">
        <v>407</v>
      </c>
      <c r="I77" s="194" t="s">
        <v>408</v>
      </c>
      <c r="J77" s="194">
        <v>20</v>
      </c>
      <c r="K77" s="205"/>
    </row>
    <row r="78" spans="2:11" ht="15" customHeight="1">
      <c r="B78" s="204"/>
      <c r="C78" s="194" t="s">
        <v>409</v>
      </c>
      <c r="D78" s="194"/>
      <c r="E78" s="194"/>
      <c r="F78" s="213" t="s">
        <v>406</v>
      </c>
      <c r="G78" s="212"/>
      <c r="H78" s="194" t="s">
        <v>410</v>
      </c>
      <c r="I78" s="194" t="s">
        <v>408</v>
      </c>
      <c r="J78" s="194">
        <v>120</v>
      </c>
      <c r="K78" s="205"/>
    </row>
    <row r="79" spans="2:11" ht="15" customHeight="1">
      <c r="B79" s="214"/>
      <c r="C79" s="194" t="s">
        <v>411</v>
      </c>
      <c r="D79" s="194"/>
      <c r="E79" s="194"/>
      <c r="F79" s="213" t="s">
        <v>412</v>
      </c>
      <c r="G79" s="212"/>
      <c r="H79" s="194" t="s">
        <v>413</v>
      </c>
      <c r="I79" s="194" t="s">
        <v>408</v>
      </c>
      <c r="J79" s="194">
        <v>50</v>
      </c>
      <c r="K79" s="205"/>
    </row>
    <row r="80" spans="2:11" ht="15" customHeight="1">
      <c r="B80" s="214"/>
      <c r="C80" s="194" t="s">
        <v>414</v>
      </c>
      <c r="D80" s="194"/>
      <c r="E80" s="194"/>
      <c r="F80" s="213" t="s">
        <v>406</v>
      </c>
      <c r="G80" s="212"/>
      <c r="H80" s="194" t="s">
        <v>415</v>
      </c>
      <c r="I80" s="194" t="s">
        <v>416</v>
      </c>
      <c r="J80" s="194"/>
      <c r="K80" s="205"/>
    </row>
    <row r="81" spans="2:11" ht="15" customHeight="1">
      <c r="B81" s="214"/>
      <c r="C81" s="215" t="s">
        <v>417</v>
      </c>
      <c r="D81" s="215"/>
      <c r="E81" s="215"/>
      <c r="F81" s="216" t="s">
        <v>412</v>
      </c>
      <c r="G81" s="215"/>
      <c r="H81" s="215" t="s">
        <v>418</v>
      </c>
      <c r="I81" s="215" t="s">
        <v>408</v>
      </c>
      <c r="J81" s="215">
        <v>15</v>
      </c>
      <c r="K81" s="205"/>
    </row>
    <row r="82" spans="2:11" ht="15" customHeight="1">
      <c r="B82" s="214"/>
      <c r="C82" s="215" t="s">
        <v>419</v>
      </c>
      <c r="D82" s="215"/>
      <c r="E82" s="215"/>
      <c r="F82" s="216" t="s">
        <v>412</v>
      </c>
      <c r="G82" s="215"/>
      <c r="H82" s="215" t="s">
        <v>420</v>
      </c>
      <c r="I82" s="215" t="s">
        <v>408</v>
      </c>
      <c r="J82" s="215">
        <v>15</v>
      </c>
      <c r="K82" s="205"/>
    </row>
    <row r="83" spans="2:11" ht="15" customHeight="1">
      <c r="B83" s="214"/>
      <c r="C83" s="215" t="s">
        <v>421</v>
      </c>
      <c r="D83" s="215"/>
      <c r="E83" s="215"/>
      <c r="F83" s="216" t="s">
        <v>412</v>
      </c>
      <c r="G83" s="215"/>
      <c r="H83" s="215" t="s">
        <v>422</v>
      </c>
      <c r="I83" s="215" t="s">
        <v>408</v>
      </c>
      <c r="J83" s="215">
        <v>20</v>
      </c>
      <c r="K83" s="205"/>
    </row>
    <row r="84" spans="2:11" ht="15" customHeight="1">
      <c r="B84" s="214"/>
      <c r="C84" s="215" t="s">
        <v>423</v>
      </c>
      <c r="D84" s="215"/>
      <c r="E84" s="215"/>
      <c r="F84" s="216" t="s">
        <v>412</v>
      </c>
      <c r="G84" s="215"/>
      <c r="H84" s="215" t="s">
        <v>424</v>
      </c>
      <c r="I84" s="215" t="s">
        <v>408</v>
      </c>
      <c r="J84" s="215">
        <v>20</v>
      </c>
      <c r="K84" s="205"/>
    </row>
    <row r="85" spans="2:11" ht="15" customHeight="1">
      <c r="B85" s="214"/>
      <c r="C85" s="194" t="s">
        <v>425</v>
      </c>
      <c r="D85" s="194"/>
      <c r="E85" s="194"/>
      <c r="F85" s="213" t="s">
        <v>412</v>
      </c>
      <c r="G85" s="212"/>
      <c r="H85" s="194" t="s">
        <v>426</v>
      </c>
      <c r="I85" s="194" t="s">
        <v>408</v>
      </c>
      <c r="J85" s="194">
        <v>50</v>
      </c>
      <c r="K85" s="205"/>
    </row>
    <row r="86" spans="2:11" ht="15" customHeight="1">
      <c r="B86" s="214"/>
      <c r="C86" s="194" t="s">
        <v>427</v>
      </c>
      <c r="D86" s="194"/>
      <c r="E86" s="194"/>
      <c r="F86" s="213" t="s">
        <v>412</v>
      </c>
      <c r="G86" s="212"/>
      <c r="H86" s="194" t="s">
        <v>428</v>
      </c>
      <c r="I86" s="194" t="s">
        <v>408</v>
      </c>
      <c r="J86" s="194">
        <v>20</v>
      </c>
      <c r="K86" s="205"/>
    </row>
    <row r="87" spans="2:11" ht="15" customHeight="1">
      <c r="B87" s="214"/>
      <c r="C87" s="194" t="s">
        <v>429</v>
      </c>
      <c r="D87" s="194"/>
      <c r="E87" s="194"/>
      <c r="F87" s="213" t="s">
        <v>412</v>
      </c>
      <c r="G87" s="212"/>
      <c r="H87" s="194" t="s">
        <v>430</v>
      </c>
      <c r="I87" s="194" t="s">
        <v>408</v>
      </c>
      <c r="J87" s="194">
        <v>20</v>
      </c>
      <c r="K87" s="205"/>
    </row>
    <row r="88" spans="2:11" ht="15" customHeight="1">
      <c r="B88" s="214"/>
      <c r="C88" s="194" t="s">
        <v>431</v>
      </c>
      <c r="D88" s="194"/>
      <c r="E88" s="194"/>
      <c r="F88" s="213" t="s">
        <v>412</v>
      </c>
      <c r="G88" s="212"/>
      <c r="H88" s="194" t="s">
        <v>432</v>
      </c>
      <c r="I88" s="194" t="s">
        <v>408</v>
      </c>
      <c r="J88" s="194">
        <v>50</v>
      </c>
      <c r="K88" s="205"/>
    </row>
    <row r="89" spans="2:11" ht="15" customHeight="1">
      <c r="B89" s="214"/>
      <c r="C89" s="194" t="s">
        <v>433</v>
      </c>
      <c r="D89" s="194"/>
      <c r="E89" s="194"/>
      <c r="F89" s="213" t="s">
        <v>412</v>
      </c>
      <c r="G89" s="212"/>
      <c r="H89" s="194" t="s">
        <v>433</v>
      </c>
      <c r="I89" s="194" t="s">
        <v>408</v>
      </c>
      <c r="J89" s="194">
        <v>50</v>
      </c>
      <c r="K89" s="205"/>
    </row>
    <row r="90" spans="2:11" ht="15" customHeight="1">
      <c r="B90" s="214"/>
      <c r="C90" s="194" t="s">
        <v>106</v>
      </c>
      <c r="D90" s="194"/>
      <c r="E90" s="194"/>
      <c r="F90" s="213" t="s">
        <v>412</v>
      </c>
      <c r="G90" s="212"/>
      <c r="H90" s="194" t="s">
        <v>434</v>
      </c>
      <c r="I90" s="194" t="s">
        <v>408</v>
      </c>
      <c r="J90" s="194">
        <v>255</v>
      </c>
      <c r="K90" s="205"/>
    </row>
    <row r="91" spans="2:11" ht="15" customHeight="1">
      <c r="B91" s="214"/>
      <c r="C91" s="194" t="s">
        <v>435</v>
      </c>
      <c r="D91" s="194"/>
      <c r="E91" s="194"/>
      <c r="F91" s="213" t="s">
        <v>406</v>
      </c>
      <c r="G91" s="212"/>
      <c r="H91" s="194" t="s">
        <v>436</v>
      </c>
      <c r="I91" s="194" t="s">
        <v>437</v>
      </c>
      <c r="J91" s="194"/>
      <c r="K91" s="205"/>
    </row>
    <row r="92" spans="2:11" ht="15" customHeight="1">
      <c r="B92" s="214"/>
      <c r="C92" s="194" t="s">
        <v>438</v>
      </c>
      <c r="D92" s="194"/>
      <c r="E92" s="194"/>
      <c r="F92" s="213" t="s">
        <v>406</v>
      </c>
      <c r="G92" s="212"/>
      <c r="H92" s="194" t="s">
        <v>439</v>
      </c>
      <c r="I92" s="194" t="s">
        <v>440</v>
      </c>
      <c r="J92" s="194"/>
      <c r="K92" s="205"/>
    </row>
    <row r="93" spans="2:11" ht="15" customHeight="1">
      <c r="B93" s="214"/>
      <c r="C93" s="194" t="s">
        <v>441</v>
      </c>
      <c r="D93" s="194"/>
      <c r="E93" s="194"/>
      <c r="F93" s="213" t="s">
        <v>406</v>
      </c>
      <c r="G93" s="212"/>
      <c r="H93" s="194" t="s">
        <v>441</v>
      </c>
      <c r="I93" s="194" t="s">
        <v>440</v>
      </c>
      <c r="J93" s="194"/>
      <c r="K93" s="205"/>
    </row>
    <row r="94" spans="2:11" ht="15" customHeight="1">
      <c r="B94" s="214"/>
      <c r="C94" s="194" t="s">
        <v>33</v>
      </c>
      <c r="D94" s="194"/>
      <c r="E94" s="194"/>
      <c r="F94" s="213" t="s">
        <v>406</v>
      </c>
      <c r="G94" s="212"/>
      <c r="H94" s="194" t="s">
        <v>442</v>
      </c>
      <c r="I94" s="194" t="s">
        <v>440</v>
      </c>
      <c r="J94" s="194"/>
      <c r="K94" s="205"/>
    </row>
    <row r="95" spans="2:11" ht="15" customHeight="1">
      <c r="B95" s="214"/>
      <c r="C95" s="194" t="s">
        <v>43</v>
      </c>
      <c r="D95" s="194"/>
      <c r="E95" s="194"/>
      <c r="F95" s="213" t="s">
        <v>406</v>
      </c>
      <c r="G95" s="212"/>
      <c r="H95" s="194" t="s">
        <v>443</v>
      </c>
      <c r="I95" s="194" t="s">
        <v>440</v>
      </c>
      <c r="J95" s="194"/>
      <c r="K95" s="205"/>
    </row>
    <row r="96" spans="2:11" ht="15" customHeight="1">
      <c r="B96" s="217"/>
      <c r="C96" s="218"/>
      <c r="D96" s="218"/>
      <c r="E96" s="218"/>
      <c r="F96" s="218"/>
      <c r="G96" s="218"/>
      <c r="H96" s="218"/>
      <c r="I96" s="218"/>
      <c r="J96" s="218"/>
      <c r="K96" s="219"/>
    </row>
    <row r="97" spans="2:11" ht="18.75" customHeight="1">
      <c r="B97" s="220"/>
      <c r="C97" s="221"/>
      <c r="D97" s="221"/>
      <c r="E97" s="221"/>
      <c r="F97" s="221"/>
      <c r="G97" s="221"/>
      <c r="H97" s="221"/>
      <c r="I97" s="221"/>
      <c r="J97" s="221"/>
      <c r="K97" s="220"/>
    </row>
    <row r="98" spans="2:11" ht="18.75" customHeight="1">
      <c r="B98" s="200"/>
      <c r="C98" s="200"/>
      <c r="D98" s="200"/>
      <c r="E98" s="200"/>
      <c r="F98" s="200"/>
      <c r="G98" s="200"/>
      <c r="H98" s="200"/>
      <c r="I98" s="200"/>
      <c r="J98" s="200"/>
      <c r="K98" s="200"/>
    </row>
    <row r="99" spans="2:11" ht="7.5" customHeight="1">
      <c r="B99" s="201"/>
      <c r="C99" s="202"/>
      <c r="D99" s="202"/>
      <c r="E99" s="202"/>
      <c r="F99" s="202"/>
      <c r="G99" s="202"/>
      <c r="H99" s="202"/>
      <c r="I99" s="202"/>
      <c r="J99" s="202"/>
      <c r="K99" s="203"/>
    </row>
    <row r="100" spans="2:11" ht="45" customHeight="1">
      <c r="B100" s="204"/>
      <c r="C100" s="295" t="s">
        <v>444</v>
      </c>
      <c r="D100" s="295"/>
      <c r="E100" s="295"/>
      <c r="F100" s="295"/>
      <c r="G100" s="295"/>
      <c r="H100" s="295"/>
      <c r="I100" s="295"/>
      <c r="J100" s="295"/>
      <c r="K100" s="205"/>
    </row>
    <row r="101" spans="2:11" ht="17.25" customHeight="1">
      <c r="B101" s="204"/>
      <c r="C101" s="206" t="s">
        <v>400</v>
      </c>
      <c r="D101" s="206"/>
      <c r="E101" s="206"/>
      <c r="F101" s="206" t="s">
        <v>401</v>
      </c>
      <c r="G101" s="207"/>
      <c r="H101" s="206" t="s">
        <v>100</v>
      </c>
      <c r="I101" s="206" t="s">
        <v>52</v>
      </c>
      <c r="J101" s="206" t="s">
        <v>402</v>
      </c>
      <c r="K101" s="205"/>
    </row>
    <row r="102" spans="2:11" ht="17.25" customHeight="1">
      <c r="B102" s="204"/>
      <c r="C102" s="208" t="s">
        <v>403</v>
      </c>
      <c r="D102" s="208"/>
      <c r="E102" s="208"/>
      <c r="F102" s="209" t="s">
        <v>404</v>
      </c>
      <c r="G102" s="210"/>
      <c r="H102" s="208"/>
      <c r="I102" s="208"/>
      <c r="J102" s="208" t="s">
        <v>405</v>
      </c>
      <c r="K102" s="205"/>
    </row>
    <row r="103" spans="2:11" ht="5.25" customHeight="1">
      <c r="B103" s="204"/>
      <c r="C103" s="206"/>
      <c r="D103" s="206"/>
      <c r="E103" s="206"/>
      <c r="F103" s="206"/>
      <c r="G103" s="222"/>
      <c r="H103" s="206"/>
      <c r="I103" s="206"/>
      <c r="J103" s="206"/>
      <c r="K103" s="205"/>
    </row>
    <row r="104" spans="2:11" ht="15" customHeight="1">
      <c r="B104" s="204"/>
      <c r="C104" s="194" t="s">
        <v>48</v>
      </c>
      <c r="D104" s="211"/>
      <c r="E104" s="211"/>
      <c r="F104" s="213" t="s">
        <v>406</v>
      </c>
      <c r="G104" s="222"/>
      <c r="H104" s="194" t="s">
        <v>445</v>
      </c>
      <c r="I104" s="194" t="s">
        <v>408</v>
      </c>
      <c r="J104" s="194">
        <v>20</v>
      </c>
      <c r="K104" s="205"/>
    </row>
    <row r="105" spans="2:11" ht="15" customHeight="1">
      <c r="B105" s="204"/>
      <c r="C105" s="194" t="s">
        <v>409</v>
      </c>
      <c r="D105" s="194"/>
      <c r="E105" s="194"/>
      <c r="F105" s="213" t="s">
        <v>406</v>
      </c>
      <c r="G105" s="194"/>
      <c r="H105" s="194" t="s">
        <v>445</v>
      </c>
      <c r="I105" s="194" t="s">
        <v>408</v>
      </c>
      <c r="J105" s="194">
        <v>120</v>
      </c>
      <c r="K105" s="205"/>
    </row>
    <row r="106" spans="2:11" ht="15" customHeight="1">
      <c r="B106" s="214"/>
      <c r="C106" s="194" t="s">
        <v>411</v>
      </c>
      <c r="D106" s="194"/>
      <c r="E106" s="194"/>
      <c r="F106" s="213" t="s">
        <v>412</v>
      </c>
      <c r="G106" s="194"/>
      <c r="H106" s="194" t="s">
        <v>445</v>
      </c>
      <c r="I106" s="194" t="s">
        <v>408</v>
      </c>
      <c r="J106" s="194">
        <v>50</v>
      </c>
      <c r="K106" s="205"/>
    </row>
    <row r="107" spans="2:11" ht="15" customHeight="1">
      <c r="B107" s="214"/>
      <c r="C107" s="194" t="s">
        <v>414</v>
      </c>
      <c r="D107" s="194"/>
      <c r="E107" s="194"/>
      <c r="F107" s="213" t="s">
        <v>406</v>
      </c>
      <c r="G107" s="194"/>
      <c r="H107" s="194" t="s">
        <v>445</v>
      </c>
      <c r="I107" s="194" t="s">
        <v>416</v>
      </c>
      <c r="J107" s="194"/>
      <c r="K107" s="205"/>
    </row>
    <row r="108" spans="2:11" ht="15" customHeight="1">
      <c r="B108" s="214"/>
      <c r="C108" s="194" t="s">
        <v>425</v>
      </c>
      <c r="D108" s="194"/>
      <c r="E108" s="194"/>
      <c r="F108" s="213" t="s">
        <v>412</v>
      </c>
      <c r="G108" s="194"/>
      <c r="H108" s="194" t="s">
        <v>445</v>
      </c>
      <c r="I108" s="194" t="s">
        <v>408</v>
      </c>
      <c r="J108" s="194">
        <v>50</v>
      </c>
      <c r="K108" s="205"/>
    </row>
    <row r="109" spans="2:11" ht="15" customHeight="1">
      <c r="B109" s="214"/>
      <c r="C109" s="194" t="s">
        <v>433</v>
      </c>
      <c r="D109" s="194"/>
      <c r="E109" s="194"/>
      <c r="F109" s="213" t="s">
        <v>412</v>
      </c>
      <c r="G109" s="194"/>
      <c r="H109" s="194" t="s">
        <v>445</v>
      </c>
      <c r="I109" s="194" t="s">
        <v>408</v>
      </c>
      <c r="J109" s="194">
        <v>50</v>
      </c>
      <c r="K109" s="205"/>
    </row>
    <row r="110" spans="2:11" ht="15" customHeight="1">
      <c r="B110" s="214"/>
      <c r="C110" s="194" t="s">
        <v>431</v>
      </c>
      <c r="D110" s="194"/>
      <c r="E110" s="194"/>
      <c r="F110" s="213" t="s">
        <v>412</v>
      </c>
      <c r="G110" s="194"/>
      <c r="H110" s="194" t="s">
        <v>445</v>
      </c>
      <c r="I110" s="194" t="s">
        <v>408</v>
      </c>
      <c r="J110" s="194">
        <v>50</v>
      </c>
      <c r="K110" s="205"/>
    </row>
    <row r="111" spans="2:11" ht="15" customHeight="1">
      <c r="B111" s="214"/>
      <c r="C111" s="194" t="s">
        <v>48</v>
      </c>
      <c r="D111" s="194"/>
      <c r="E111" s="194"/>
      <c r="F111" s="213" t="s">
        <v>406</v>
      </c>
      <c r="G111" s="194"/>
      <c r="H111" s="194" t="s">
        <v>446</v>
      </c>
      <c r="I111" s="194" t="s">
        <v>408</v>
      </c>
      <c r="J111" s="194">
        <v>20</v>
      </c>
      <c r="K111" s="205"/>
    </row>
    <row r="112" spans="2:11" ht="15" customHeight="1">
      <c r="B112" s="214"/>
      <c r="C112" s="194" t="s">
        <v>447</v>
      </c>
      <c r="D112" s="194"/>
      <c r="E112" s="194"/>
      <c r="F112" s="213" t="s">
        <v>406</v>
      </c>
      <c r="G112" s="194"/>
      <c r="H112" s="194" t="s">
        <v>448</v>
      </c>
      <c r="I112" s="194" t="s">
        <v>408</v>
      </c>
      <c r="J112" s="194">
        <v>120</v>
      </c>
      <c r="K112" s="205"/>
    </row>
    <row r="113" spans="2:11" ht="15" customHeight="1">
      <c r="B113" s="214"/>
      <c r="C113" s="194" t="s">
        <v>33</v>
      </c>
      <c r="D113" s="194"/>
      <c r="E113" s="194"/>
      <c r="F113" s="213" t="s">
        <v>406</v>
      </c>
      <c r="G113" s="194"/>
      <c r="H113" s="194" t="s">
        <v>449</v>
      </c>
      <c r="I113" s="194" t="s">
        <v>440</v>
      </c>
      <c r="J113" s="194"/>
      <c r="K113" s="205"/>
    </row>
    <row r="114" spans="2:11" ht="15" customHeight="1">
      <c r="B114" s="214"/>
      <c r="C114" s="194" t="s">
        <v>43</v>
      </c>
      <c r="D114" s="194"/>
      <c r="E114" s="194"/>
      <c r="F114" s="213" t="s">
        <v>406</v>
      </c>
      <c r="G114" s="194"/>
      <c r="H114" s="194" t="s">
        <v>450</v>
      </c>
      <c r="I114" s="194" t="s">
        <v>440</v>
      </c>
      <c r="J114" s="194"/>
      <c r="K114" s="205"/>
    </row>
    <row r="115" spans="2:11" ht="15" customHeight="1">
      <c r="B115" s="214"/>
      <c r="C115" s="194" t="s">
        <v>52</v>
      </c>
      <c r="D115" s="194"/>
      <c r="E115" s="194"/>
      <c r="F115" s="213" t="s">
        <v>406</v>
      </c>
      <c r="G115" s="194"/>
      <c r="H115" s="194" t="s">
        <v>451</v>
      </c>
      <c r="I115" s="194" t="s">
        <v>452</v>
      </c>
      <c r="J115" s="194"/>
      <c r="K115" s="205"/>
    </row>
    <row r="116" spans="2:11" ht="15" customHeight="1">
      <c r="B116" s="217"/>
      <c r="C116" s="223"/>
      <c r="D116" s="223"/>
      <c r="E116" s="223"/>
      <c r="F116" s="223"/>
      <c r="G116" s="223"/>
      <c r="H116" s="223"/>
      <c r="I116" s="223"/>
      <c r="J116" s="223"/>
      <c r="K116" s="219"/>
    </row>
    <row r="117" spans="2:11" ht="18.75" customHeight="1">
      <c r="B117" s="224"/>
      <c r="C117" s="190"/>
      <c r="D117" s="190"/>
      <c r="E117" s="190"/>
      <c r="F117" s="225"/>
      <c r="G117" s="190"/>
      <c r="H117" s="190"/>
      <c r="I117" s="190"/>
      <c r="J117" s="190"/>
      <c r="K117" s="224"/>
    </row>
    <row r="118" spans="2:11" ht="18.75" customHeight="1">
      <c r="B118" s="200"/>
      <c r="C118" s="200"/>
      <c r="D118" s="200"/>
      <c r="E118" s="200"/>
      <c r="F118" s="200"/>
      <c r="G118" s="200"/>
      <c r="H118" s="200"/>
      <c r="I118" s="200"/>
      <c r="J118" s="200"/>
      <c r="K118" s="200"/>
    </row>
    <row r="119" spans="2:11" ht="7.5" customHeight="1">
      <c r="B119" s="226"/>
      <c r="C119" s="227"/>
      <c r="D119" s="227"/>
      <c r="E119" s="227"/>
      <c r="F119" s="227"/>
      <c r="G119" s="227"/>
      <c r="H119" s="227"/>
      <c r="I119" s="227"/>
      <c r="J119" s="227"/>
      <c r="K119" s="228"/>
    </row>
    <row r="120" spans="2:11" ht="45" customHeight="1">
      <c r="B120" s="229"/>
      <c r="C120" s="291" t="s">
        <v>453</v>
      </c>
      <c r="D120" s="291"/>
      <c r="E120" s="291"/>
      <c r="F120" s="291"/>
      <c r="G120" s="291"/>
      <c r="H120" s="291"/>
      <c r="I120" s="291"/>
      <c r="J120" s="291"/>
      <c r="K120" s="230"/>
    </row>
    <row r="121" spans="2:11" ht="17.25" customHeight="1">
      <c r="B121" s="231"/>
      <c r="C121" s="206" t="s">
        <v>400</v>
      </c>
      <c r="D121" s="206"/>
      <c r="E121" s="206"/>
      <c r="F121" s="206" t="s">
        <v>401</v>
      </c>
      <c r="G121" s="207"/>
      <c r="H121" s="206" t="s">
        <v>100</v>
      </c>
      <c r="I121" s="206" t="s">
        <v>52</v>
      </c>
      <c r="J121" s="206" t="s">
        <v>402</v>
      </c>
      <c r="K121" s="232"/>
    </row>
    <row r="122" spans="2:11" ht="17.25" customHeight="1">
      <c r="B122" s="231"/>
      <c r="C122" s="208" t="s">
        <v>403</v>
      </c>
      <c r="D122" s="208"/>
      <c r="E122" s="208"/>
      <c r="F122" s="209" t="s">
        <v>404</v>
      </c>
      <c r="G122" s="210"/>
      <c r="H122" s="208"/>
      <c r="I122" s="208"/>
      <c r="J122" s="208" t="s">
        <v>405</v>
      </c>
      <c r="K122" s="232"/>
    </row>
    <row r="123" spans="2:11" ht="5.25" customHeight="1">
      <c r="B123" s="233"/>
      <c r="C123" s="211"/>
      <c r="D123" s="211"/>
      <c r="E123" s="211"/>
      <c r="F123" s="211"/>
      <c r="G123" s="194"/>
      <c r="H123" s="211"/>
      <c r="I123" s="211"/>
      <c r="J123" s="211"/>
      <c r="K123" s="234"/>
    </row>
    <row r="124" spans="2:11" ht="15" customHeight="1">
      <c r="B124" s="233"/>
      <c r="C124" s="194" t="s">
        <v>409</v>
      </c>
      <c r="D124" s="211"/>
      <c r="E124" s="211"/>
      <c r="F124" s="213" t="s">
        <v>406</v>
      </c>
      <c r="G124" s="194"/>
      <c r="H124" s="194" t="s">
        <v>445</v>
      </c>
      <c r="I124" s="194" t="s">
        <v>408</v>
      </c>
      <c r="J124" s="194">
        <v>120</v>
      </c>
      <c r="K124" s="235"/>
    </row>
    <row r="125" spans="2:11" ht="15" customHeight="1">
      <c r="B125" s="233"/>
      <c r="C125" s="194" t="s">
        <v>454</v>
      </c>
      <c r="D125" s="194"/>
      <c r="E125" s="194"/>
      <c r="F125" s="213" t="s">
        <v>406</v>
      </c>
      <c r="G125" s="194"/>
      <c r="H125" s="194" t="s">
        <v>455</v>
      </c>
      <c r="I125" s="194" t="s">
        <v>408</v>
      </c>
      <c r="J125" s="194" t="s">
        <v>456</v>
      </c>
      <c r="K125" s="235"/>
    </row>
    <row r="126" spans="2:11" ht="15" customHeight="1">
      <c r="B126" s="233"/>
      <c r="C126" s="194" t="s">
        <v>355</v>
      </c>
      <c r="D126" s="194"/>
      <c r="E126" s="194"/>
      <c r="F126" s="213" t="s">
        <v>406</v>
      </c>
      <c r="G126" s="194"/>
      <c r="H126" s="194" t="s">
        <v>457</v>
      </c>
      <c r="I126" s="194" t="s">
        <v>408</v>
      </c>
      <c r="J126" s="194" t="s">
        <v>456</v>
      </c>
      <c r="K126" s="235"/>
    </row>
    <row r="127" spans="2:11" ht="15" customHeight="1">
      <c r="B127" s="233"/>
      <c r="C127" s="194" t="s">
        <v>417</v>
      </c>
      <c r="D127" s="194"/>
      <c r="E127" s="194"/>
      <c r="F127" s="213" t="s">
        <v>412</v>
      </c>
      <c r="G127" s="194"/>
      <c r="H127" s="194" t="s">
        <v>418</v>
      </c>
      <c r="I127" s="194" t="s">
        <v>408</v>
      </c>
      <c r="J127" s="194">
        <v>15</v>
      </c>
      <c r="K127" s="235"/>
    </row>
    <row r="128" spans="2:11" ht="15" customHeight="1">
      <c r="B128" s="233"/>
      <c r="C128" s="215" t="s">
        <v>419</v>
      </c>
      <c r="D128" s="215"/>
      <c r="E128" s="215"/>
      <c r="F128" s="216" t="s">
        <v>412</v>
      </c>
      <c r="G128" s="215"/>
      <c r="H128" s="215" t="s">
        <v>420</v>
      </c>
      <c r="I128" s="215" t="s">
        <v>408</v>
      </c>
      <c r="J128" s="215">
        <v>15</v>
      </c>
      <c r="K128" s="235"/>
    </row>
    <row r="129" spans="2:11" ht="15" customHeight="1">
      <c r="B129" s="233"/>
      <c r="C129" s="215" t="s">
        <v>421</v>
      </c>
      <c r="D129" s="215"/>
      <c r="E129" s="215"/>
      <c r="F129" s="216" t="s">
        <v>412</v>
      </c>
      <c r="G129" s="215"/>
      <c r="H129" s="215" t="s">
        <v>422</v>
      </c>
      <c r="I129" s="215" t="s">
        <v>408</v>
      </c>
      <c r="J129" s="215">
        <v>20</v>
      </c>
      <c r="K129" s="235"/>
    </row>
    <row r="130" spans="2:11" ht="15" customHeight="1">
      <c r="B130" s="233"/>
      <c r="C130" s="215" t="s">
        <v>423</v>
      </c>
      <c r="D130" s="215"/>
      <c r="E130" s="215"/>
      <c r="F130" s="216" t="s">
        <v>412</v>
      </c>
      <c r="G130" s="215"/>
      <c r="H130" s="215" t="s">
        <v>424</v>
      </c>
      <c r="I130" s="215" t="s">
        <v>408</v>
      </c>
      <c r="J130" s="215">
        <v>20</v>
      </c>
      <c r="K130" s="235"/>
    </row>
    <row r="131" spans="2:11" ht="15" customHeight="1">
      <c r="B131" s="233"/>
      <c r="C131" s="194" t="s">
        <v>411</v>
      </c>
      <c r="D131" s="194"/>
      <c r="E131" s="194"/>
      <c r="F131" s="213" t="s">
        <v>412</v>
      </c>
      <c r="G131" s="194"/>
      <c r="H131" s="194" t="s">
        <v>445</v>
      </c>
      <c r="I131" s="194" t="s">
        <v>408</v>
      </c>
      <c r="J131" s="194">
        <v>50</v>
      </c>
      <c r="K131" s="235"/>
    </row>
    <row r="132" spans="2:11" ht="15" customHeight="1">
      <c r="B132" s="233"/>
      <c r="C132" s="194" t="s">
        <v>425</v>
      </c>
      <c r="D132" s="194"/>
      <c r="E132" s="194"/>
      <c r="F132" s="213" t="s">
        <v>412</v>
      </c>
      <c r="G132" s="194"/>
      <c r="H132" s="194" t="s">
        <v>445</v>
      </c>
      <c r="I132" s="194" t="s">
        <v>408</v>
      </c>
      <c r="J132" s="194">
        <v>50</v>
      </c>
      <c r="K132" s="235"/>
    </row>
    <row r="133" spans="2:11" ht="15" customHeight="1">
      <c r="B133" s="233"/>
      <c r="C133" s="194" t="s">
        <v>431</v>
      </c>
      <c r="D133" s="194"/>
      <c r="E133" s="194"/>
      <c r="F133" s="213" t="s">
        <v>412</v>
      </c>
      <c r="G133" s="194"/>
      <c r="H133" s="194" t="s">
        <v>445</v>
      </c>
      <c r="I133" s="194" t="s">
        <v>408</v>
      </c>
      <c r="J133" s="194">
        <v>50</v>
      </c>
      <c r="K133" s="235"/>
    </row>
    <row r="134" spans="2:11" ht="15" customHeight="1">
      <c r="B134" s="233"/>
      <c r="C134" s="194" t="s">
        <v>433</v>
      </c>
      <c r="D134" s="194"/>
      <c r="E134" s="194"/>
      <c r="F134" s="213" t="s">
        <v>412</v>
      </c>
      <c r="G134" s="194"/>
      <c r="H134" s="194" t="s">
        <v>445</v>
      </c>
      <c r="I134" s="194" t="s">
        <v>408</v>
      </c>
      <c r="J134" s="194">
        <v>50</v>
      </c>
      <c r="K134" s="235"/>
    </row>
    <row r="135" spans="2:11" ht="15" customHeight="1">
      <c r="B135" s="233"/>
      <c r="C135" s="194" t="s">
        <v>106</v>
      </c>
      <c r="D135" s="194"/>
      <c r="E135" s="194"/>
      <c r="F135" s="213" t="s">
        <v>412</v>
      </c>
      <c r="G135" s="194"/>
      <c r="H135" s="194" t="s">
        <v>458</v>
      </c>
      <c r="I135" s="194" t="s">
        <v>408</v>
      </c>
      <c r="J135" s="194">
        <v>255</v>
      </c>
      <c r="K135" s="235"/>
    </row>
    <row r="136" spans="2:11" ht="15" customHeight="1">
      <c r="B136" s="233"/>
      <c r="C136" s="194" t="s">
        <v>435</v>
      </c>
      <c r="D136" s="194"/>
      <c r="E136" s="194"/>
      <c r="F136" s="213" t="s">
        <v>406</v>
      </c>
      <c r="G136" s="194"/>
      <c r="H136" s="194" t="s">
        <v>459</v>
      </c>
      <c r="I136" s="194" t="s">
        <v>437</v>
      </c>
      <c r="J136" s="194"/>
      <c r="K136" s="235"/>
    </row>
    <row r="137" spans="2:11" ht="15" customHeight="1">
      <c r="B137" s="233"/>
      <c r="C137" s="194" t="s">
        <v>438</v>
      </c>
      <c r="D137" s="194"/>
      <c r="E137" s="194"/>
      <c r="F137" s="213" t="s">
        <v>406</v>
      </c>
      <c r="G137" s="194"/>
      <c r="H137" s="194" t="s">
        <v>460</v>
      </c>
      <c r="I137" s="194" t="s">
        <v>440</v>
      </c>
      <c r="J137" s="194"/>
      <c r="K137" s="235"/>
    </row>
    <row r="138" spans="2:11" ht="15" customHeight="1">
      <c r="B138" s="233"/>
      <c r="C138" s="194" t="s">
        <v>441</v>
      </c>
      <c r="D138" s="194"/>
      <c r="E138" s="194"/>
      <c r="F138" s="213" t="s">
        <v>406</v>
      </c>
      <c r="G138" s="194"/>
      <c r="H138" s="194" t="s">
        <v>441</v>
      </c>
      <c r="I138" s="194" t="s">
        <v>440</v>
      </c>
      <c r="J138" s="194"/>
      <c r="K138" s="235"/>
    </row>
    <row r="139" spans="2:11" ht="15" customHeight="1">
      <c r="B139" s="233"/>
      <c r="C139" s="194" t="s">
        <v>33</v>
      </c>
      <c r="D139" s="194"/>
      <c r="E139" s="194"/>
      <c r="F139" s="213" t="s">
        <v>406</v>
      </c>
      <c r="G139" s="194"/>
      <c r="H139" s="194" t="s">
        <v>461</v>
      </c>
      <c r="I139" s="194" t="s">
        <v>440</v>
      </c>
      <c r="J139" s="194"/>
      <c r="K139" s="235"/>
    </row>
    <row r="140" spans="2:11" ht="15" customHeight="1">
      <c r="B140" s="233"/>
      <c r="C140" s="194" t="s">
        <v>462</v>
      </c>
      <c r="D140" s="194"/>
      <c r="E140" s="194"/>
      <c r="F140" s="213" t="s">
        <v>406</v>
      </c>
      <c r="G140" s="194"/>
      <c r="H140" s="194" t="s">
        <v>463</v>
      </c>
      <c r="I140" s="194" t="s">
        <v>440</v>
      </c>
      <c r="J140" s="194"/>
      <c r="K140" s="235"/>
    </row>
    <row r="141" spans="2:11" ht="15" customHeight="1">
      <c r="B141" s="236"/>
      <c r="C141" s="237"/>
      <c r="D141" s="237"/>
      <c r="E141" s="237"/>
      <c r="F141" s="237"/>
      <c r="G141" s="237"/>
      <c r="H141" s="237"/>
      <c r="I141" s="237"/>
      <c r="J141" s="237"/>
      <c r="K141" s="238"/>
    </row>
    <row r="142" spans="2:11" ht="18.75" customHeight="1">
      <c r="B142" s="190"/>
      <c r="C142" s="190"/>
      <c r="D142" s="190"/>
      <c r="E142" s="190"/>
      <c r="F142" s="225"/>
      <c r="G142" s="190"/>
      <c r="H142" s="190"/>
      <c r="I142" s="190"/>
      <c r="J142" s="190"/>
      <c r="K142" s="190"/>
    </row>
    <row r="143" spans="2:11" ht="18.75" customHeight="1">
      <c r="B143" s="200"/>
      <c r="C143" s="200"/>
      <c r="D143" s="200"/>
      <c r="E143" s="200"/>
      <c r="F143" s="200"/>
      <c r="G143" s="200"/>
      <c r="H143" s="200"/>
      <c r="I143" s="200"/>
      <c r="J143" s="200"/>
      <c r="K143" s="200"/>
    </row>
    <row r="144" spans="2:11" ht="7.5" customHeight="1">
      <c r="B144" s="201"/>
      <c r="C144" s="202"/>
      <c r="D144" s="202"/>
      <c r="E144" s="202"/>
      <c r="F144" s="202"/>
      <c r="G144" s="202"/>
      <c r="H144" s="202"/>
      <c r="I144" s="202"/>
      <c r="J144" s="202"/>
      <c r="K144" s="203"/>
    </row>
    <row r="145" spans="2:11" ht="45" customHeight="1">
      <c r="B145" s="204"/>
      <c r="C145" s="295" t="s">
        <v>464</v>
      </c>
      <c r="D145" s="295"/>
      <c r="E145" s="295"/>
      <c r="F145" s="295"/>
      <c r="G145" s="295"/>
      <c r="H145" s="295"/>
      <c r="I145" s="295"/>
      <c r="J145" s="295"/>
      <c r="K145" s="205"/>
    </row>
    <row r="146" spans="2:11" ht="17.25" customHeight="1">
      <c r="B146" s="204"/>
      <c r="C146" s="206" t="s">
        <v>400</v>
      </c>
      <c r="D146" s="206"/>
      <c r="E146" s="206"/>
      <c r="F146" s="206" t="s">
        <v>401</v>
      </c>
      <c r="G146" s="207"/>
      <c r="H146" s="206" t="s">
        <v>100</v>
      </c>
      <c r="I146" s="206" t="s">
        <v>52</v>
      </c>
      <c r="J146" s="206" t="s">
        <v>402</v>
      </c>
      <c r="K146" s="205"/>
    </row>
    <row r="147" spans="2:11" ht="17.25" customHeight="1">
      <c r="B147" s="204"/>
      <c r="C147" s="208" t="s">
        <v>403</v>
      </c>
      <c r="D147" s="208"/>
      <c r="E147" s="208"/>
      <c r="F147" s="209" t="s">
        <v>404</v>
      </c>
      <c r="G147" s="210"/>
      <c r="H147" s="208"/>
      <c r="I147" s="208"/>
      <c r="J147" s="208" t="s">
        <v>405</v>
      </c>
      <c r="K147" s="205"/>
    </row>
    <row r="148" spans="2:11" ht="5.25" customHeight="1">
      <c r="B148" s="214"/>
      <c r="C148" s="211"/>
      <c r="D148" s="211"/>
      <c r="E148" s="211"/>
      <c r="F148" s="211"/>
      <c r="G148" s="212"/>
      <c r="H148" s="211"/>
      <c r="I148" s="211"/>
      <c r="J148" s="211"/>
      <c r="K148" s="235"/>
    </row>
    <row r="149" spans="2:11" ht="15" customHeight="1">
      <c r="B149" s="214"/>
      <c r="C149" s="239" t="s">
        <v>409</v>
      </c>
      <c r="D149" s="194"/>
      <c r="E149" s="194"/>
      <c r="F149" s="240" t="s">
        <v>406</v>
      </c>
      <c r="G149" s="194"/>
      <c r="H149" s="239" t="s">
        <v>445</v>
      </c>
      <c r="I149" s="239" t="s">
        <v>408</v>
      </c>
      <c r="J149" s="239">
        <v>120</v>
      </c>
      <c r="K149" s="235"/>
    </row>
    <row r="150" spans="2:11" ht="15" customHeight="1">
      <c r="B150" s="214"/>
      <c r="C150" s="239" t="s">
        <v>454</v>
      </c>
      <c r="D150" s="194"/>
      <c r="E150" s="194"/>
      <c r="F150" s="240" t="s">
        <v>406</v>
      </c>
      <c r="G150" s="194"/>
      <c r="H150" s="239" t="s">
        <v>465</v>
      </c>
      <c r="I150" s="239" t="s">
        <v>408</v>
      </c>
      <c r="J150" s="239" t="s">
        <v>456</v>
      </c>
      <c r="K150" s="235"/>
    </row>
    <row r="151" spans="2:11" ht="15" customHeight="1">
      <c r="B151" s="214"/>
      <c r="C151" s="239" t="s">
        <v>355</v>
      </c>
      <c r="D151" s="194"/>
      <c r="E151" s="194"/>
      <c r="F151" s="240" t="s">
        <v>406</v>
      </c>
      <c r="G151" s="194"/>
      <c r="H151" s="239" t="s">
        <v>466</v>
      </c>
      <c r="I151" s="239" t="s">
        <v>408</v>
      </c>
      <c r="J151" s="239" t="s">
        <v>456</v>
      </c>
      <c r="K151" s="235"/>
    </row>
    <row r="152" spans="2:11" ht="15" customHeight="1">
      <c r="B152" s="214"/>
      <c r="C152" s="239" t="s">
        <v>411</v>
      </c>
      <c r="D152" s="194"/>
      <c r="E152" s="194"/>
      <c r="F152" s="240" t="s">
        <v>412</v>
      </c>
      <c r="G152" s="194"/>
      <c r="H152" s="239" t="s">
        <v>445</v>
      </c>
      <c r="I152" s="239" t="s">
        <v>408</v>
      </c>
      <c r="J152" s="239">
        <v>50</v>
      </c>
      <c r="K152" s="235"/>
    </row>
    <row r="153" spans="2:11" ht="15" customHeight="1">
      <c r="B153" s="214"/>
      <c r="C153" s="239" t="s">
        <v>414</v>
      </c>
      <c r="D153" s="194"/>
      <c r="E153" s="194"/>
      <c r="F153" s="240" t="s">
        <v>406</v>
      </c>
      <c r="G153" s="194"/>
      <c r="H153" s="239" t="s">
        <v>445</v>
      </c>
      <c r="I153" s="239" t="s">
        <v>416</v>
      </c>
      <c r="J153" s="239"/>
      <c r="K153" s="235"/>
    </row>
    <row r="154" spans="2:11" ht="15" customHeight="1">
      <c r="B154" s="214"/>
      <c r="C154" s="239" t="s">
        <v>425</v>
      </c>
      <c r="D154" s="194"/>
      <c r="E154" s="194"/>
      <c r="F154" s="240" t="s">
        <v>412</v>
      </c>
      <c r="G154" s="194"/>
      <c r="H154" s="239" t="s">
        <v>445</v>
      </c>
      <c r="I154" s="239" t="s">
        <v>408</v>
      </c>
      <c r="J154" s="239">
        <v>50</v>
      </c>
      <c r="K154" s="235"/>
    </row>
    <row r="155" spans="2:11" ht="15" customHeight="1">
      <c r="B155" s="214"/>
      <c r="C155" s="239" t="s">
        <v>433</v>
      </c>
      <c r="D155" s="194"/>
      <c r="E155" s="194"/>
      <c r="F155" s="240" t="s">
        <v>412</v>
      </c>
      <c r="G155" s="194"/>
      <c r="H155" s="239" t="s">
        <v>445</v>
      </c>
      <c r="I155" s="239" t="s">
        <v>408</v>
      </c>
      <c r="J155" s="239">
        <v>50</v>
      </c>
      <c r="K155" s="235"/>
    </row>
    <row r="156" spans="2:11" ht="15" customHeight="1">
      <c r="B156" s="214"/>
      <c r="C156" s="239" t="s">
        <v>431</v>
      </c>
      <c r="D156" s="194"/>
      <c r="E156" s="194"/>
      <c r="F156" s="240" t="s">
        <v>412</v>
      </c>
      <c r="G156" s="194"/>
      <c r="H156" s="239" t="s">
        <v>445</v>
      </c>
      <c r="I156" s="239" t="s">
        <v>408</v>
      </c>
      <c r="J156" s="239">
        <v>50</v>
      </c>
      <c r="K156" s="235"/>
    </row>
    <row r="157" spans="2:11" ht="15" customHeight="1">
      <c r="B157" s="214"/>
      <c r="C157" s="239" t="s">
        <v>84</v>
      </c>
      <c r="D157" s="194"/>
      <c r="E157" s="194"/>
      <c r="F157" s="240" t="s">
        <v>406</v>
      </c>
      <c r="G157" s="194"/>
      <c r="H157" s="239" t="s">
        <v>467</v>
      </c>
      <c r="I157" s="239" t="s">
        <v>408</v>
      </c>
      <c r="J157" s="239" t="s">
        <v>468</v>
      </c>
      <c r="K157" s="235"/>
    </row>
    <row r="158" spans="2:11" ht="15" customHeight="1">
      <c r="B158" s="214"/>
      <c r="C158" s="239" t="s">
        <v>469</v>
      </c>
      <c r="D158" s="194"/>
      <c r="E158" s="194"/>
      <c r="F158" s="240" t="s">
        <v>406</v>
      </c>
      <c r="G158" s="194"/>
      <c r="H158" s="239" t="s">
        <v>470</v>
      </c>
      <c r="I158" s="239" t="s">
        <v>440</v>
      </c>
      <c r="J158" s="239"/>
      <c r="K158" s="235"/>
    </row>
    <row r="159" spans="2:11" ht="15" customHeight="1">
      <c r="B159" s="241"/>
      <c r="C159" s="223"/>
      <c r="D159" s="223"/>
      <c r="E159" s="223"/>
      <c r="F159" s="223"/>
      <c r="G159" s="223"/>
      <c r="H159" s="223"/>
      <c r="I159" s="223"/>
      <c r="J159" s="223"/>
      <c r="K159" s="242"/>
    </row>
    <row r="160" spans="2:11" ht="18.75" customHeight="1">
      <c r="B160" s="190"/>
      <c r="C160" s="194"/>
      <c r="D160" s="194"/>
      <c r="E160" s="194"/>
      <c r="F160" s="213"/>
      <c r="G160" s="194"/>
      <c r="H160" s="194"/>
      <c r="I160" s="194"/>
      <c r="J160" s="194"/>
      <c r="K160" s="190"/>
    </row>
    <row r="161" spans="2:11" ht="18.75" customHeight="1">
      <c r="B161" s="200"/>
      <c r="C161" s="200"/>
      <c r="D161" s="200"/>
      <c r="E161" s="200"/>
      <c r="F161" s="200"/>
      <c r="G161" s="200"/>
      <c r="H161" s="200"/>
      <c r="I161" s="200"/>
      <c r="J161" s="200"/>
      <c r="K161" s="200"/>
    </row>
    <row r="162" spans="2:11" ht="7.5" customHeight="1">
      <c r="B162" s="181"/>
      <c r="C162" s="182"/>
      <c r="D162" s="182"/>
      <c r="E162" s="182"/>
      <c r="F162" s="182"/>
      <c r="G162" s="182"/>
      <c r="H162" s="182"/>
      <c r="I162" s="182"/>
      <c r="J162" s="182"/>
      <c r="K162" s="183"/>
    </row>
    <row r="163" spans="2:11" ht="45" customHeight="1">
      <c r="B163" s="184"/>
      <c r="C163" s="291" t="s">
        <v>471</v>
      </c>
      <c r="D163" s="291"/>
      <c r="E163" s="291"/>
      <c r="F163" s="291"/>
      <c r="G163" s="291"/>
      <c r="H163" s="291"/>
      <c r="I163" s="291"/>
      <c r="J163" s="291"/>
      <c r="K163" s="185"/>
    </row>
    <row r="164" spans="2:11" ht="17.25" customHeight="1">
      <c r="B164" s="184"/>
      <c r="C164" s="206" t="s">
        <v>400</v>
      </c>
      <c r="D164" s="206"/>
      <c r="E164" s="206"/>
      <c r="F164" s="206" t="s">
        <v>401</v>
      </c>
      <c r="G164" s="243"/>
      <c r="H164" s="244" t="s">
        <v>100</v>
      </c>
      <c r="I164" s="244" t="s">
        <v>52</v>
      </c>
      <c r="J164" s="206" t="s">
        <v>402</v>
      </c>
      <c r="K164" s="185"/>
    </row>
    <row r="165" spans="2:11" ht="17.25" customHeight="1">
      <c r="B165" s="187"/>
      <c r="C165" s="208" t="s">
        <v>403</v>
      </c>
      <c r="D165" s="208"/>
      <c r="E165" s="208"/>
      <c r="F165" s="209" t="s">
        <v>404</v>
      </c>
      <c r="G165" s="245"/>
      <c r="H165" s="246"/>
      <c r="I165" s="246"/>
      <c r="J165" s="208" t="s">
        <v>405</v>
      </c>
      <c r="K165" s="188"/>
    </row>
    <row r="166" spans="2:11" ht="5.25" customHeight="1">
      <c r="B166" s="214"/>
      <c r="C166" s="211"/>
      <c r="D166" s="211"/>
      <c r="E166" s="211"/>
      <c r="F166" s="211"/>
      <c r="G166" s="212"/>
      <c r="H166" s="211"/>
      <c r="I166" s="211"/>
      <c r="J166" s="211"/>
      <c r="K166" s="235"/>
    </row>
    <row r="167" spans="2:11" ht="15" customHeight="1">
      <c r="B167" s="214"/>
      <c r="C167" s="194" t="s">
        <v>409</v>
      </c>
      <c r="D167" s="194"/>
      <c r="E167" s="194"/>
      <c r="F167" s="213" t="s">
        <v>406</v>
      </c>
      <c r="G167" s="194"/>
      <c r="H167" s="194" t="s">
        <v>445</v>
      </c>
      <c r="I167" s="194" t="s">
        <v>408</v>
      </c>
      <c r="J167" s="194">
        <v>120</v>
      </c>
      <c r="K167" s="235"/>
    </row>
    <row r="168" spans="2:11" ht="15" customHeight="1">
      <c r="B168" s="214"/>
      <c r="C168" s="194" t="s">
        <v>454</v>
      </c>
      <c r="D168" s="194"/>
      <c r="E168" s="194"/>
      <c r="F168" s="213" t="s">
        <v>406</v>
      </c>
      <c r="G168" s="194"/>
      <c r="H168" s="194" t="s">
        <v>455</v>
      </c>
      <c r="I168" s="194" t="s">
        <v>408</v>
      </c>
      <c r="J168" s="194" t="s">
        <v>456</v>
      </c>
      <c r="K168" s="235"/>
    </row>
    <row r="169" spans="2:11" ht="15" customHeight="1">
      <c r="B169" s="214"/>
      <c r="C169" s="194" t="s">
        <v>355</v>
      </c>
      <c r="D169" s="194"/>
      <c r="E169" s="194"/>
      <c r="F169" s="213" t="s">
        <v>406</v>
      </c>
      <c r="G169" s="194"/>
      <c r="H169" s="194" t="s">
        <v>472</v>
      </c>
      <c r="I169" s="194" t="s">
        <v>408</v>
      </c>
      <c r="J169" s="194" t="s">
        <v>456</v>
      </c>
      <c r="K169" s="235"/>
    </row>
    <row r="170" spans="2:11" ht="15" customHeight="1">
      <c r="B170" s="214"/>
      <c r="C170" s="194" t="s">
        <v>411</v>
      </c>
      <c r="D170" s="194"/>
      <c r="E170" s="194"/>
      <c r="F170" s="213" t="s">
        <v>412</v>
      </c>
      <c r="G170" s="194"/>
      <c r="H170" s="194" t="s">
        <v>472</v>
      </c>
      <c r="I170" s="194" t="s">
        <v>408</v>
      </c>
      <c r="J170" s="194">
        <v>50</v>
      </c>
      <c r="K170" s="235"/>
    </row>
    <row r="171" spans="2:11" ht="15" customHeight="1">
      <c r="B171" s="214"/>
      <c r="C171" s="194" t="s">
        <v>414</v>
      </c>
      <c r="D171" s="194"/>
      <c r="E171" s="194"/>
      <c r="F171" s="213" t="s">
        <v>406</v>
      </c>
      <c r="G171" s="194"/>
      <c r="H171" s="194" t="s">
        <v>472</v>
      </c>
      <c r="I171" s="194" t="s">
        <v>416</v>
      </c>
      <c r="J171" s="194"/>
      <c r="K171" s="235"/>
    </row>
    <row r="172" spans="2:11" ht="15" customHeight="1">
      <c r="B172" s="214"/>
      <c r="C172" s="194" t="s">
        <v>425</v>
      </c>
      <c r="D172" s="194"/>
      <c r="E172" s="194"/>
      <c r="F172" s="213" t="s">
        <v>412</v>
      </c>
      <c r="G172" s="194"/>
      <c r="H172" s="194" t="s">
        <v>472</v>
      </c>
      <c r="I172" s="194" t="s">
        <v>408</v>
      </c>
      <c r="J172" s="194">
        <v>50</v>
      </c>
      <c r="K172" s="235"/>
    </row>
    <row r="173" spans="2:11" ht="15" customHeight="1">
      <c r="B173" s="214"/>
      <c r="C173" s="194" t="s">
        <v>433</v>
      </c>
      <c r="D173" s="194"/>
      <c r="E173" s="194"/>
      <c r="F173" s="213" t="s">
        <v>412</v>
      </c>
      <c r="G173" s="194"/>
      <c r="H173" s="194" t="s">
        <v>472</v>
      </c>
      <c r="I173" s="194" t="s">
        <v>408</v>
      </c>
      <c r="J173" s="194">
        <v>50</v>
      </c>
      <c r="K173" s="235"/>
    </row>
    <row r="174" spans="2:11" ht="15" customHeight="1">
      <c r="B174" s="214"/>
      <c r="C174" s="194" t="s">
        <v>431</v>
      </c>
      <c r="D174" s="194"/>
      <c r="E174" s="194"/>
      <c r="F174" s="213" t="s">
        <v>412</v>
      </c>
      <c r="G174" s="194"/>
      <c r="H174" s="194" t="s">
        <v>472</v>
      </c>
      <c r="I174" s="194" t="s">
        <v>408</v>
      </c>
      <c r="J174" s="194">
        <v>50</v>
      </c>
      <c r="K174" s="235"/>
    </row>
    <row r="175" spans="2:11" ht="15" customHeight="1">
      <c r="B175" s="214"/>
      <c r="C175" s="194" t="s">
        <v>99</v>
      </c>
      <c r="D175" s="194"/>
      <c r="E175" s="194"/>
      <c r="F175" s="213" t="s">
        <v>406</v>
      </c>
      <c r="G175" s="194"/>
      <c r="H175" s="194" t="s">
        <v>473</v>
      </c>
      <c r="I175" s="194" t="s">
        <v>474</v>
      </c>
      <c r="J175" s="194"/>
      <c r="K175" s="235"/>
    </row>
    <row r="176" spans="2:11" ht="15" customHeight="1">
      <c r="B176" s="214"/>
      <c r="C176" s="194" t="s">
        <v>52</v>
      </c>
      <c r="D176" s="194"/>
      <c r="E176" s="194"/>
      <c r="F176" s="213" t="s">
        <v>406</v>
      </c>
      <c r="G176" s="194"/>
      <c r="H176" s="194" t="s">
        <v>475</v>
      </c>
      <c r="I176" s="194" t="s">
        <v>476</v>
      </c>
      <c r="J176" s="194">
        <v>1</v>
      </c>
      <c r="K176" s="235"/>
    </row>
    <row r="177" spans="2:11" ht="15" customHeight="1">
      <c r="B177" s="214"/>
      <c r="C177" s="194" t="s">
        <v>48</v>
      </c>
      <c r="D177" s="194"/>
      <c r="E177" s="194"/>
      <c r="F177" s="213" t="s">
        <v>406</v>
      </c>
      <c r="G177" s="194"/>
      <c r="H177" s="194" t="s">
        <v>477</v>
      </c>
      <c r="I177" s="194" t="s">
        <v>408</v>
      </c>
      <c r="J177" s="194">
        <v>20</v>
      </c>
      <c r="K177" s="235"/>
    </row>
    <row r="178" spans="2:11" ht="15" customHeight="1">
      <c r="B178" s="214"/>
      <c r="C178" s="194" t="s">
        <v>100</v>
      </c>
      <c r="D178" s="194"/>
      <c r="E178" s="194"/>
      <c r="F178" s="213" t="s">
        <v>406</v>
      </c>
      <c r="G178" s="194"/>
      <c r="H178" s="194" t="s">
        <v>478</v>
      </c>
      <c r="I178" s="194" t="s">
        <v>408</v>
      </c>
      <c r="J178" s="194">
        <v>255</v>
      </c>
      <c r="K178" s="235"/>
    </row>
    <row r="179" spans="2:11" ht="15" customHeight="1">
      <c r="B179" s="214"/>
      <c r="C179" s="194" t="s">
        <v>101</v>
      </c>
      <c r="D179" s="194"/>
      <c r="E179" s="194"/>
      <c r="F179" s="213" t="s">
        <v>406</v>
      </c>
      <c r="G179" s="194"/>
      <c r="H179" s="194" t="s">
        <v>371</v>
      </c>
      <c r="I179" s="194" t="s">
        <v>408</v>
      </c>
      <c r="J179" s="194">
        <v>10</v>
      </c>
      <c r="K179" s="235"/>
    </row>
    <row r="180" spans="2:11" ht="15" customHeight="1">
      <c r="B180" s="214"/>
      <c r="C180" s="194" t="s">
        <v>102</v>
      </c>
      <c r="D180" s="194"/>
      <c r="E180" s="194"/>
      <c r="F180" s="213" t="s">
        <v>406</v>
      </c>
      <c r="G180" s="194"/>
      <c r="H180" s="194" t="s">
        <v>479</v>
      </c>
      <c r="I180" s="194" t="s">
        <v>440</v>
      </c>
      <c r="J180" s="194"/>
      <c r="K180" s="235"/>
    </row>
    <row r="181" spans="2:11" ht="15" customHeight="1">
      <c r="B181" s="214"/>
      <c r="C181" s="194" t="s">
        <v>480</v>
      </c>
      <c r="D181" s="194"/>
      <c r="E181" s="194"/>
      <c r="F181" s="213" t="s">
        <v>406</v>
      </c>
      <c r="G181" s="194"/>
      <c r="H181" s="194" t="s">
        <v>481</v>
      </c>
      <c r="I181" s="194" t="s">
        <v>440</v>
      </c>
      <c r="J181" s="194"/>
      <c r="K181" s="235"/>
    </row>
    <row r="182" spans="2:11" ht="15" customHeight="1">
      <c r="B182" s="214"/>
      <c r="C182" s="194" t="s">
        <v>469</v>
      </c>
      <c r="D182" s="194"/>
      <c r="E182" s="194"/>
      <c r="F182" s="213" t="s">
        <v>406</v>
      </c>
      <c r="G182" s="194"/>
      <c r="H182" s="194" t="s">
        <v>482</v>
      </c>
      <c r="I182" s="194" t="s">
        <v>440</v>
      </c>
      <c r="J182" s="194"/>
      <c r="K182" s="235"/>
    </row>
    <row r="183" spans="2:11" ht="15" customHeight="1">
      <c r="B183" s="214"/>
      <c r="C183" s="194" t="s">
        <v>105</v>
      </c>
      <c r="D183" s="194"/>
      <c r="E183" s="194"/>
      <c r="F183" s="213" t="s">
        <v>412</v>
      </c>
      <c r="G183" s="194"/>
      <c r="H183" s="194" t="s">
        <v>483</v>
      </c>
      <c r="I183" s="194" t="s">
        <v>408</v>
      </c>
      <c r="J183" s="194">
        <v>50</v>
      </c>
      <c r="K183" s="235"/>
    </row>
    <row r="184" spans="2:11" ht="15" customHeight="1">
      <c r="B184" s="241"/>
      <c r="C184" s="223"/>
      <c r="D184" s="223"/>
      <c r="E184" s="223"/>
      <c r="F184" s="223"/>
      <c r="G184" s="223"/>
      <c r="H184" s="223"/>
      <c r="I184" s="223"/>
      <c r="J184" s="223"/>
      <c r="K184" s="242"/>
    </row>
    <row r="185" spans="2:11" ht="18.75" customHeight="1">
      <c r="B185" s="190"/>
      <c r="C185" s="194"/>
      <c r="D185" s="194"/>
      <c r="E185" s="194"/>
      <c r="F185" s="213"/>
      <c r="G185" s="194"/>
      <c r="H185" s="194"/>
      <c r="I185" s="194"/>
      <c r="J185" s="194"/>
      <c r="K185" s="190"/>
    </row>
    <row r="186" spans="2:11" ht="18.75" customHeight="1">
      <c r="B186" s="200"/>
      <c r="C186" s="200"/>
      <c r="D186" s="200"/>
      <c r="E186" s="200"/>
      <c r="F186" s="200"/>
      <c r="G186" s="200"/>
      <c r="H186" s="200"/>
      <c r="I186" s="200"/>
      <c r="J186" s="200"/>
      <c r="K186" s="200"/>
    </row>
    <row r="187" spans="2:11" ht="13.5">
      <c r="B187" s="181"/>
      <c r="C187" s="182"/>
      <c r="D187" s="182"/>
      <c r="E187" s="182"/>
      <c r="F187" s="182"/>
      <c r="G187" s="182"/>
      <c r="H187" s="182"/>
      <c r="I187" s="182"/>
      <c r="J187" s="182"/>
      <c r="K187" s="183"/>
    </row>
    <row r="188" spans="2:11" ht="21">
      <c r="B188" s="184"/>
      <c r="C188" s="291" t="s">
        <v>484</v>
      </c>
      <c r="D188" s="291"/>
      <c r="E188" s="291"/>
      <c r="F188" s="291"/>
      <c r="G188" s="291"/>
      <c r="H188" s="291"/>
      <c r="I188" s="291"/>
      <c r="J188" s="291"/>
      <c r="K188" s="185"/>
    </row>
    <row r="189" spans="2:11" ht="25.5" customHeight="1">
      <c r="B189" s="184"/>
      <c r="C189" s="247" t="s">
        <v>485</v>
      </c>
      <c r="D189" s="247"/>
      <c r="E189" s="247"/>
      <c r="F189" s="247" t="s">
        <v>486</v>
      </c>
      <c r="G189" s="248"/>
      <c r="H189" s="297" t="s">
        <v>487</v>
      </c>
      <c r="I189" s="297"/>
      <c r="J189" s="297"/>
      <c r="K189" s="185"/>
    </row>
    <row r="190" spans="2:11" ht="5.25" customHeight="1">
      <c r="B190" s="214"/>
      <c r="C190" s="211"/>
      <c r="D190" s="211"/>
      <c r="E190" s="211"/>
      <c r="F190" s="211"/>
      <c r="G190" s="194"/>
      <c r="H190" s="211"/>
      <c r="I190" s="211"/>
      <c r="J190" s="211"/>
      <c r="K190" s="235"/>
    </row>
    <row r="191" spans="2:11" ht="15" customHeight="1">
      <c r="B191" s="214"/>
      <c r="C191" s="194" t="s">
        <v>488</v>
      </c>
      <c r="D191" s="194"/>
      <c r="E191" s="194"/>
      <c r="F191" s="213" t="s">
        <v>38</v>
      </c>
      <c r="G191" s="194"/>
      <c r="H191" s="298" t="s">
        <v>489</v>
      </c>
      <c r="I191" s="298"/>
      <c r="J191" s="298"/>
      <c r="K191" s="235"/>
    </row>
    <row r="192" spans="2:11" ht="15" customHeight="1">
      <c r="B192" s="214"/>
      <c r="C192" s="220"/>
      <c r="D192" s="194"/>
      <c r="E192" s="194"/>
      <c r="F192" s="213" t="s">
        <v>39</v>
      </c>
      <c r="G192" s="194"/>
      <c r="H192" s="298" t="s">
        <v>490</v>
      </c>
      <c r="I192" s="298"/>
      <c r="J192" s="298"/>
      <c r="K192" s="235"/>
    </row>
    <row r="193" spans="2:11" ht="15" customHeight="1">
      <c r="B193" s="214"/>
      <c r="C193" s="220"/>
      <c r="D193" s="194"/>
      <c r="E193" s="194"/>
      <c r="F193" s="213" t="s">
        <v>42</v>
      </c>
      <c r="G193" s="194"/>
      <c r="H193" s="298" t="s">
        <v>491</v>
      </c>
      <c r="I193" s="298"/>
      <c r="J193" s="298"/>
      <c r="K193" s="235"/>
    </row>
    <row r="194" spans="2:11" ht="15" customHeight="1">
      <c r="B194" s="214"/>
      <c r="C194" s="194"/>
      <c r="D194" s="194"/>
      <c r="E194" s="194"/>
      <c r="F194" s="213" t="s">
        <v>40</v>
      </c>
      <c r="G194" s="194"/>
      <c r="H194" s="298" t="s">
        <v>492</v>
      </c>
      <c r="I194" s="298"/>
      <c r="J194" s="298"/>
      <c r="K194" s="235"/>
    </row>
    <row r="195" spans="2:11" ht="15" customHeight="1">
      <c r="B195" s="214"/>
      <c r="C195" s="194"/>
      <c r="D195" s="194"/>
      <c r="E195" s="194"/>
      <c r="F195" s="213" t="s">
        <v>41</v>
      </c>
      <c r="G195" s="194"/>
      <c r="H195" s="298" t="s">
        <v>493</v>
      </c>
      <c r="I195" s="298"/>
      <c r="J195" s="298"/>
      <c r="K195" s="235"/>
    </row>
    <row r="196" spans="2:11" ht="15" customHeight="1">
      <c r="B196" s="214"/>
      <c r="C196" s="194"/>
      <c r="D196" s="194"/>
      <c r="E196" s="194"/>
      <c r="F196" s="213"/>
      <c r="G196" s="194"/>
      <c r="H196" s="194"/>
      <c r="I196" s="194"/>
      <c r="J196" s="194"/>
      <c r="K196" s="235"/>
    </row>
    <row r="197" spans="2:11" ht="15" customHeight="1">
      <c r="B197" s="214"/>
      <c r="C197" s="194" t="s">
        <v>452</v>
      </c>
      <c r="D197" s="194"/>
      <c r="E197" s="194"/>
      <c r="F197" s="213" t="s">
        <v>72</v>
      </c>
      <c r="G197" s="194"/>
      <c r="H197" s="298" t="s">
        <v>494</v>
      </c>
      <c r="I197" s="298"/>
      <c r="J197" s="298"/>
      <c r="K197" s="235"/>
    </row>
    <row r="198" spans="2:11" ht="15" customHeight="1">
      <c r="B198" s="214"/>
      <c r="C198" s="220"/>
      <c r="D198" s="194"/>
      <c r="E198" s="194"/>
      <c r="F198" s="213" t="s">
        <v>349</v>
      </c>
      <c r="G198" s="194"/>
      <c r="H198" s="298" t="s">
        <v>350</v>
      </c>
      <c r="I198" s="298"/>
      <c r="J198" s="298"/>
      <c r="K198" s="235"/>
    </row>
    <row r="199" spans="2:11" ht="15" customHeight="1">
      <c r="B199" s="214"/>
      <c r="C199" s="194"/>
      <c r="D199" s="194"/>
      <c r="E199" s="194"/>
      <c r="F199" s="213" t="s">
        <v>347</v>
      </c>
      <c r="G199" s="194"/>
      <c r="H199" s="298" t="s">
        <v>495</v>
      </c>
      <c r="I199" s="298"/>
      <c r="J199" s="298"/>
      <c r="K199" s="235"/>
    </row>
    <row r="200" spans="2:11" ht="15" customHeight="1">
      <c r="B200" s="249"/>
      <c r="C200" s="220"/>
      <c r="D200" s="220"/>
      <c r="E200" s="220"/>
      <c r="F200" s="213" t="s">
        <v>351</v>
      </c>
      <c r="G200" s="199"/>
      <c r="H200" s="296" t="s">
        <v>352</v>
      </c>
      <c r="I200" s="296"/>
      <c r="J200" s="296"/>
      <c r="K200" s="250"/>
    </row>
    <row r="201" spans="2:11" ht="15" customHeight="1">
      <c r="B201" s="249"/>
      <c r="C201" s="220"/>
      <c r="D201" s="220"/>
      <c r="E201" s="220"/>
      <c r="F201" s="213" t="s">
        <v>353</v>
      </c>
      <c r="G201" s="199"/>
      <c r="H201" s="296" t="s">
        <v>496</v>
      </c>
      <c r="I201" s="296"/>
      <c r="J201" s="296"/>
      <c r="K201" s="250"/>
    </row>
    <row r="202" spans="2:11" ht="15" customHeight="1">
      <c r="B202" s="249"/>
      <c r="C202" s="220"/>
      <c r="D202" s="220"/>
      <c r="E202" s="220"/>
      <c r="F202" s="251"/>
      <c r="G202" s="199"/>
      <c r="H202" s="252"/>
      <c r="I202" s="252"/>
      <c r="J202" s="252"/>
      <c r="K202" s="250"/>
    </row>
    <row r="203" spans="2:11" ht="15" customHeight="1">
      <c r="B203" s="249"/>
      <c r="C203" s="194" t="s">
        <v>476</v>
      </c>
      <c r="D203" s="220"/>
      <c r="E203" s="220"/>
      <c r="F203" s="213">
        <v>1</v>
      </c>
      <c r="G203" s="199"/>
      <c r="H203" s="296" t="s">
        <v>497</v>
      </c>
      <c r="I203" s="296"/>
      <c r="J203" s="296"/>
      <c r="K203" s="250"/>
    </row>
    <row r="204" spans="2:11" ht="15" customHeight="1">
      <c r="B204" s="249"/>
      <c r="C204" s="220"/>
      <c r="D204" s="220"/>
      <c r="E204" s="220"/>
      <c r="F204" s="213">
        <v>2</v>
      </c>
      <c r="G204" s="199"/>
      <c r="H204" s="296" t="s">
        <v>498</v>
      </c>
      <c r="I204" s="296"/>
      <c r="J204" s="296"/>
      <c r="K204" s="250"/>
    </row>
    <row r="205" spans="2:11" ht="15" customHeight="1">
      <c r="B205" s="249"/>
      <c r="C205" s="220"/>
      <c r="D205" s="220"/>
      <c r="E205" s="220"/>
      <c r="F205" s="213">
        <v>3</v>
      </c>
      <c r="G205" s="199"/>
      <c r="H205" s="296" t="s">
        <v>499</v>
      </c>
      <c r="I205" s="296"/>
      <c r="J205" s="296"/>
      <c r="K205" s="250"/>
    </row>
    <row r="206" spans="2:11" ht="15" customHeight="1">
      <c r="B206" s="249"/>
      <c r="C206" s="220"/>
      <c r="D206" s="220"/>
      <c r="E206" s="220"/>
      <c r="F206" s="213">
        <v>4</v>
      </c>
      <c r="G206" s="199"/>
      <c r="H206" s="296" t="s">
        <v>500</v>
      </c>
      <c r="I206" s="296"/>
      <c r="J206" s="296"/>
      <c r="K206" s="250"/>
    </row>
    <row r="207" spans="2:11" ht="12.75" customHeight="1">
      <c r="B207" s="253"/>
      <c r="C207" s="254"/>
      <c r="D207" s="254"/>
      <c r="E207" s="254"/>
      <c r="F207" s="254"/>
      <c r="G207" s="254"/>
      <c r="H207" s="254"/>
      <c r="I207" s="254"/>
      <c r="J207" s="254"/>
      <c r="K207" s="255"/>
    </row>
  </sheetData>
  <sheetProtection/>
  <mergeCells count="77">
    <mergeCell ref="H201:J201"/>
    <mergeCell ref="H203:J203"/>
    <mergeCell ref="H204:J204"/>
    <mergeCell ref="H205:J205"/>
    <mergeCell ref="H206:J206"/>
    <mergeCell ref="H194:J194"/>
    <mergeCell ref="H195:J195"/>
    <mergeCell ref="H197:J197"/>
    <mergeCell ref="H198:J198"/>
    <mergeCell ref="H199:J199"/>
    <mergeCell ref="H200:J200"/>
    <mergeCell ref="C163:J163"/>
    <mergeCell ref="C188:J188"/>
    <mergeCell ref="H189:J189"/>
    <mergeCell ref="H191:J191"/>
    <mergeCell ref="H192:J192"/>
    <mergeCell ref="H193:J193"/>
    <mergeCell ref="D67:J67"/>
    <mergeCell ref="D68:J68"/>
    <mergeCell ref="C73:J73"/>
    <mergeCell ref="C100:J100"/>
    <mergeCell ref="C120:J120"/>
    <mergeCell ref="C145:J145"/>
    <mergeCell ref="D60:J60"/>
    <mergeCell ref="D61:J61"/>
    <mergeCell ref="D63:J63"/>
    <mergeCell ref="D64:J64"/>
    <mergeCell ref="D65:J65"/>
    <mergeCell ref="D66:J66"/>
    <mergeCell ref="C53:J53"/>
    <mergeCell ref="C55:J55"/>
    <mergeCell ref="D56:J56"/>
    <mergeCell ref="D57:J57"/>
    <mergeCell ref="D58:J58"/>
    <mergeCell ref="D59:J59"/>
    <mergeCell ref="E46:J46"/>
    <mergeCell ref="E47:J47"/>
    <mergeCell ref="E48:J48"/>
    <mergeCell ref="D49:J49"/>
    <mergeCell ref="C50:J50"/>
    <mergeCell ref="C52:J52"/>
    <mergeCell ref="G39:J39"/>
    <mergeCell ref="G40:J40"/>
    <mergeCell ref="G41:J41"/>
    <mergeCell ref="G42:J42"/>
    <mergeCell ref="G43:J43"/>
    <mergeCell ref="D45:J45"/>
    <mergeCell ref="D33:J33"/>
    <mergeCell ref="G34:J34"/>
    <mergeCell ref="G35:J35"/>
    <mergeCell ref="G36:J36"/>
    <mergeCell ref="G37:J37"/>
    <mergeCell ref="G38:J38"/>
    <mergeCell ref="D25:J25"/>
    <mergeCell ref="D26:J26"/>
    <mergeCell ref="D28:J28"/>
    <mergeCell ref="D29:J29"/>
    <mergeCell ref="D31:J31"/>
    <mergeCell ref="D32:J32"/>
    <mergeCell ref="F18:J18"/>
    <mergeCell ref="F19:J19"/>
    <mergeCell ref="F20:J20"/>
    <mergeCell ref="F21:J21"/>
    <mergeCell ref="C23:J23"/>
    <mergeCell ref="C24:J24"/>
    <mergeCell ref="D11:J11"/>
    <mergeCell ref="D13:J13"/>
    <mergeCell ref="D14:J14"/>
    <mergeCell ref="D15:J15"/>
    <mergeCell ref="F16:J16"/>
    <mergeCell ref="F17:J17"/>
    <mergeCell ref="C3:J3"/>
    <mergeCell ref="C4:J4"/>
    <mergeCell ref="C6:J6"/>
    <mergeCell ref="C7:J7"/>
    <mergeCell ref="C9:J9"/>
    <mergeCell ref="D10:J10"/>
  </mergeCells>
  <printOptions/>
  <pageMargins left="0.5905511811023623" right="0.5905511811023623" top="0.5905511811023623" bottom="0.5905511811023623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Lucie Vlková</dc:creator>
  <cp:keywords/>
  <dc:description/>
  <cp:lastModifiedBy>Mgr. Lucie Vlková</cp:lastModifiedBy>
  <dcterms:created xsi:type="dcterms:W3CDTF">2015-09-22T12:50:47Z</dcterms:created>
  <dcterms:modified xsi:type="dcterms:W3CDTF">2015-09-22T12:53:54Z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