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520" windowHeight="14250" tabRatio="599" firstSheet="10" activeTab="12"/>
  </bookViews>
  <sheets>
    <sheet name="Rekapitulace stavby" sheetId="1" r:id="rId1"/>
    <sheet name="1 - SO 01 - příprava stav..." sheetId="2" r:id="rId2"/>
    <sheet name="21 - SO 02 - požární zbro..." sheetId="3" r:id="rId3"/>
    <sheet name="22 - SO 02 - požární zbro..." sheetId="4" r:id="rId4"/>
    <sheet name="23 - SO 02 - požární zbro..." sheetId="5" r:id="rId5"/>
    <sheet name="24 - SO 02 - požární zbro..." sheetId="6" r:id="rId6"/>
    <sheet name="25 - SO 02 - požární zbro..." sheetId="7" r:id="rId7"/>
    <sheet name="26 - SO 02 - požární zbro..." sheetId="8" r:id="rId8"/>
    <sheet name="3 - SO 03 - vjezd a parko..." sheetId="9" r:id="rId9"/>
    <sheet name="4 - SO 04 - vodovodní pří..." sheetId="10" r:id="rId10"/>
    <sheet name="5 - SO 05 - přípojka spla..." sheetId="11" r:id="rId11"/>
    <sheet name="6 - SO 06 - přípojka dešť..." sheetId="12" r:id="rId12"/>
    <sheet name="7 - SO 07 - teplovodní př..." sheetId="13" r:id="rId13"/>
    <sheet name="8 - SO 09 - oplocení" sheetId="14" r:id="rId14"/>
    <sheet name="91 - SO 10 - konečné teré..." sheetId="15" r:id="rId15"/>
    <sheet name="92 - Vedlejší náklady" sheetId="16" r:id="rId16"/>
    <sheet name="Pokyny pro vyplnění" sheetId="17" r:id="rId17"/>
  </sheets>
  <externalReferences>
    <externalReference r:id="rId18"/>
  </externalReferences>
  <definedNames>
    <definedName name="_xlnm._FilterDatabase" localSheetId="1" hidden="1">'1 - SO 01 - příprava stav...'!$C$79:$K$135</definedName>
    <definedName name="_xlnm._FilterDatabase" localSheetId="2" hidden="1">'21 - SO 02 - požární zbro...'!$C$99:$K$1130</definedName>
    <definedName name="_xlnm._FilterDatabase" localSheetId="3" hidden="1">'22 - SO 02 - požární zbro...'!$C$82:$K$184</definedName>
    <definedName name="_xlnm._FilterDatabase" localSheetId="4" hidden="1">'23 - SO 02 - požární zbro...'!$C$78:$K$125</definedName>
    <definedName name="_xlnm._FilterDatabase" localSheetId="5" hidden="1">'24 - SO 02 - požární zbro...'!$C$77:$K$86</definedName>
    <definedName name="_xlnm._FilterDatabase" localSheetId="6" hidden="1">'25 - SO 02 - požární zbro...'!$C$82:$K$249</definedName>
    <definedName name="_xlnm._FilterDatabase" localSheetId="7" hidden="1">'26 - SO 02 - požární zbro...'!$C$79:$K$98</definedName>
    <definedName name="_xlnm._FilterDatabase" localSheetId="8" hidden="1">'3 - SO 03 - vjezd a parko...'!$C$90:$K$352</definedName>
    <definedName name="_xlnm._FilterDatabase" localSheetId="9" hidden="1">'4 - SO 04 - vodovodní pří...'!$C$84:$K$182</definedName>
    <definedName name="_xlnm._FilterDatabase" localSheetId="10" hidden="1">'5 - SO 05 - přípojka spla...'!$C$81:$K$187</definedName>
    <definedName name="_xlnm._FilterDatabase" localSheetId="11" hidden="1">'6 - SO 06 - přípojka dešť...'!$C$83:$K$250</definedName>
    <definedName name="_xlnm._FilterDatabase" localSheetId="12" hidden="1">'7 - SO 07 - teplovodní př...'!$C$83:$K$223</definedName>
    <definedName name="_xlnm._FilterDatabase" localSheetId="13" hidden="1">'8 - SO 09 - oplocení'!$C$81:$K$121</definedName>
    <definedName name="_xlnm._FilterDatabase" localSheetId="14" hidden="1">'91 - SO 10 - konečné teré...'!$C$80:$K$108</definedName>
    <definedName name="_xlnm._FilterDatabase" localSheetId="15" hidden="1">'92 - Vedlejší náklady'!$C$81:$K$107</definedName>
    <definedName name="_xlnm.Print_Titles" localSheetId="1">'1 - SO 01 - příprava stav...'!$79:$79</definedName>
    <definedName name="_xlnm.Print_Titles" localSheetId="2">'21 - SO 02 - požární zbro...'!$99:$99</definedName>
    <definedName name="_xlnm.Print_Titles" localSheetId="3">'22 - SO 02 - požární zbro...'!$82:$82</definedName>
    <definedName name="_xlnm.Print_Titles" localSheetId="4">'23 - SO 02 - požární zbro...'!$78:$78</definedName>
    <definedName name="_xlnm.Print_Titles" localSheetId="5">'24 - SO 02 - požární zbro...'!$77:$77</definedName>
    <definedName name="_xlnm.Print_Titles" localSheetId="6">'25 - SO 02 - požární zbro...'!$77:$77</definedName>
    <definedName name="_xlnm.Print_Titles" localSheetId="7">'26 - SO 02 - požární zbro...'!$77:$77</definedName>
    <definedName name="_xlnm.Print_Titles" localSheetId="8">'3 - SO 03 - vjezd a parko...'!$90:$90</definedName>
    <definedName name="_xlnm.Print_Titles" localSheetId="9">'4 - SO 04 - vodovodní pří...'!$84:$84</definedName>
    <definedName name="_xlnm.Print_Titles" localSheetId="10">'5 - SO 05 - přípojka spla...'!$81:$81</definedName>
    <definedName name="_xlnm.Print_Titles" localSheetId="11">'6 - SO 06 - přípojka dešť...'!$83:$83</definedName>
    <definedName name="_xlnm.Print_Titles" localSheetId="12">'7 - SO 07 - teplovodní př...'!$83:$83</definedName>
    <definedName name="_xlnm.Print_Titles" localSheetId="13">'8 - SO 09 - oplocení'!$81:$81</definedName>
    <definedName name="_xlnm.Print_Titles" localSheetId="14">'91 - SO 10 - konečné teré...'!$80:$80</definedName>
    <definedName name="_xlnm.Print_Titles" localSheetId="15">'92 - Vedlejší náklady'!$81:$81</definedName>
    <definedName name="_xlnm.Print_Titles" localSheetId="0">'Rekapitulace stavby'!$49:$49</definedName>
    <definedName name="_xlnm.Print_Area" localSheetId="1">'1 - SO 01 - příprava stav...'!$C$4:$J$36,'1 - SO 01 - příprava stav...'!$C$42:$J$61,'1 - SO 01 - příprava stav...'!$C$67:$K$135</definedName>
    <definedName name="_xlnm.Print_Area" localSheetId="2">'21 - SO 02 - požární zbro...'!$C$4:$J$36,'21 - SO 02 - požární zbro...'!$C$42:$J$81,'21 - SO 02 - požární zbro...'!$C$87:$K$1130</definedName>
    <definedName name="_xlnm.Print_Area" localSheetId="3">'22 - SO 02 - požární zbro...'!$C$4:$J$36,'22 - SO 02 - požární zbro...'!$C$42:$J$64,'22 - SO 02 - požární zbro...'!$C$70:$K$184</definedName>
    <definedName name="_xlnm.Print_Area" localSheetId="4">'23 - SO 02 - požární zbro...'!$C$4:$J$36,'23 - SO 02 - požární zbro...'!$C$42:$J$60,'23 - SO 02 - požární zbro...'!$C$66:$K$125</definedName>
    <definedName name="_xlnm.Print_Area" localSheetId="5">'24 - SO 02 - požární zbro...'!$C$4:$J$36,'24 - SO 02 - požární zbro...'!$C$42:$J$59,'24 - SO 02 - požární zbro...'!$C$65:$K$86</definedName>
    <definedName name="_xlnm.Print_Area" localSheetId="6">'25 - SO 02 - požární zbro...'!$C$4:$J$36,'25 - SO 02 - požární zbro...'!$C$42:$J$59,'25 - SO 02 - požární zbro...'!$C$65:$K$81</definedName>
    <definedName name="_xlnm.Print_Area" localSheetId="7">'26 - SO 02 - požární zbro...'!$C$4:$J$36,'26 - SO 02 - požární zbro...'!$C$42:$J$59,'26 - SO 02 - požární zbro...'!$C$65:$K$82</definedName>
    <definedName name="_xlnm.Print_Area" localSheetId="8">'3 - SO 03 - vjezd a parko...'!$C$4:$J$36,'3 - SO 03 - vjezd a parko...'!$C$42:$J$72,'3 - SO 03 - vjezd a parko...'!$C$78:$K$352</definedName>
    <definedName name="_xlnm.Print_Area" localSheetId="9">'4 - SO 04 - vodovodní pří...'!$C$4:$J$36,'4 - SO 04 - vodovodní pří...'!$C$42:$J$66,'4 - SO 04 - vodovodní pří...'!$C$72:$K$182</definedName>
    <definedName name="_xlnm.Print_Area" localSheetId="10">'5 - SO 05 - přípojka spla...'!$C$4:$J$36,'5 - SO 05 - přípojka spla...'!$C$42:$J$63,'5 - SO 05 - přípojka spla...'!$C$69:$K$187</definedName>
    <definedName name="_xlnm.Print_Area" localSheetId="11">'6 - SO 06 - přípojka dešť...'!$C$4:$J$36,'6 - SO 06 - přípojka dešť...'!$C$42:$J$65,'6 - SO 06 - přípojka dešť...'!$C$71:$K$250</definedName>
    <definedName name="_xlnm.Print_Area" localSheetId="12">'7 - SO 07 - teplovodní př...'!$C$4:$J$36,'7 - SO 07 - teplovodní př...'!$C$42:$J$65,'7 - SO 07 - teplovodní př...'!$C$71:$K$223</definedName>
    <definedName name="_xlnm.Print_Area" localSheetId="13">'8 - SO 09 - oplocení'!$C$4:$J$36,'8 - SO 09 - oplocení'!$C$42:$J$63,'8 - SO 09 - oplocení'!$C$69:$K$121</definedName>
    <definedName name="_xlnm.Print_Area" localSheetId="14">'91 - SO 10 - konečné teré...'!$C$4:$J$36,'91 - SO 10 - konečné teré...'!$C$42:$J$62,'91 - SO 10 - konečné teré...'!$C$68:$K$108</definedName>
    <definedName name="_xlnm.Print_Area" localSheetId="15">'92 - Vedlejší náklady'!$C$4:$J$36,'92 - Vedlejší náklady'!$C$42:$J$63,'92 - Vedlejší náklady'!$C$69:$K$107</definedName>
    <definedName name="_xlnm.Print_Area" localSheetId="1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45621" iterateCount="1"/>
</workbook>
</file>

<file path=xl/calcChain.xml><?xml version="1.0" encoding="utf-8"?>
<calcChain xmlns="http://schemas.openxmlformats.org/spreadsheetml/2006/main">
  <c r="J170" i="13" l="1"/>
  <c r="BK173" i="13"/>
  <c r="BI173" i="13"/>
  <c r="BH173" i="13"/>
  <c r="BG173" i="13"/>
  <c r="BF173" i="13"/>
  <c r="T173" i="13"/>
  <c r="R173" i="13"/>
  <c r="P173" i="13"/>
  <c r="J173" i="13"/>
  <c r="BE173" i="13" s="1"/>
  <c r="BK172" i="13"/>
  <c r="BI172" i="13"/>
  <c r="BH172" i="13"/>
  <c r="BG172" i="13"/>
  <c r="BF172" i="13"/>
  <c r="T172" i="13"/>
  <c r="R172" i="13"/>
  <c r="P172" i="13"/>
  <c r="J172" i="13"/>
  <c r="BE172" i="13" s="1"/>
  <c r="BK171" i="13"/>
  <c r="BI171" i="13"/>
  <c r="BH171" i="13"/>
  <c r="BG171" i="13"/>
  <c r="BF171" i="13"/>
  <c r="BE171" i="13"/>
  <c r="T171" i="13"/>
  <c r="R171" i="13"/>
  <c r="P171" i="13"/>
  <c r="J171" i="13"/>
  <c r="BK170" i="13"/>
  <c r="BI170" i="13"/>
  <c r="BH170" i="13"/>
  <c r="BG170" i="13"/>
  <c r="BF170" i="13"/>
  <c r="BE170" i="13"/>
  <c r="T170" i="13"/>
  <c r="R170" i="13"/>
  <c r="P170" i="13"/>
  <c r="J103" i="16" l="1"/>
  <c r="T83" i="16"/>
  <c r="R83" i="16"/>
  <c r="P83" i="16"/>
  <c r="T93" i="16"/>
  <c r="R93" i="16"/>
  <c r="P93" i="16"/>
  <c r="BK106" i="16"/>
  <c r="BI106" i="16"/>
  <c r="BH106" i="16"/>
  <c r="BG106" i="16"/>
  <c r="BF106" i="16"/>
  <c r="T106" i="16"/>
  <c r="R106" i="16"/>
  <c r="P106" i="16"/>
  <c r="J106" i="16"/>
  <c r="BE106" i="16" s="1"/>
  <c r="BK105" i="16"/>
  <c r="BI105" i="16"/>
  <c r="BH105" i="16"/>
  <c r="BG105" i="16"/>
  <c r="BF105" i="16"/>
  <c r="T105" i="16"/>
  <c r="R105" i="16"/>
  <c r="P105" i="16"/>
  <c r="J105" i="16"/>
  <c r="BE105" i="16" s="1"/>
  <c r="BK97" i="16"/>
  <c r="BI97" i="16"/>
  <c r="BH97" i="16"/>
  <c r="BG97" i="16"/>
  <c r="BF97" i="16"/>
  <c r="T97" i="16"/>
  <c r="R97" i="16"/>
  <c r="P97" i="16"/>
  <c r="J97" i="16"/>
  <c r="BE97" i="16" s="1"/>
  <c r="BK96" i="16"/>
  <c r="BI96" i="16"/>
  <c r="BH96" i="16"/>
  <c r="BG96" i="16"/>
  <c r="BF96" i="16"/>
  <c r="T96" i="16"/>
  <c r="R96" i="16"/>
  <c r="P96" i="16"/>
  <c r="J96" i="16"/>
  <c r="BE96" i="16" s="1"/>
  <c r="BK95" i="16"/>
  <c r="BI95" i="16"/>
  <c r="BH95" i="16"/>
  <c r="BG95" i="16"/>
  <c r="BF95" i="16"/>
  <c r="T95" i="16"/>
  <c r="R95" i="16"/>
  <c r="P95" i="16"/>
  <c r="J95" i="16"/>
  <c r="BE95" i="16" s="1"/>
  <c r="BK94" i="16"/>
  <c r="BI94" i="16"/>
  <c r="BH94" i="16"/>
  <c r="BG94" i="16"/>
  <c r="BF94" i="16"/>
  <c r="T94" i="16"/>
  <c r="R94" i="16"/>
  <c r="P94" i="16"/>
  <c r="J94" i="16"/>
  <c r="BE94" i="16" s="1"/>
  <c r="BK99" i="16"/>
  <c r="BI99" i="16"/>
  <c r="BH99" i="16"/>
  <c r="BG99" i="16"/>
  <c r="BF99" i="16"/>
  <c r="T99" i="16"/>
  <c r="R99" i="16"/>
  <c r="P99" i="16"/>
  <c r="J99" i="16"/>
  <c r="BE99" i="16" s="1"/>
  <c r="BK98" i="16"/>
  <c r="BI98" i="16"/>
  <c r="BH98" i="16"/>
  <c r="BG98" i="16"/>
  <c r="BF98" i="16"/>
  <c r="T98" i="16"/>
  <c r="R98" i="16"/>
  <c r="P98" i="16"/>
  <c r="J98" i="16"/>
  <c r="BE98" i="16" s="1"/>
  <c r="BK100" i="16"/>
  <c r="BI100" i="16"/>
  <c r="BH100" i="16"/>
  <c r="BG100" i="16"/>
  <c r="BF100" i="16"/>
  <c r="BE100" i="16"/>
  <c r="T100" i="16"/>
  <c r="R100" i="16"/>
  <c r="P100" i="16"/>
  <c r="J100" i="16"/>
  <c r="BK185" i="3" l="1"/>
  <c r="BI185" i="3"/>
  <c r="BH185" i="3"/>
  <c r="BG185" i="3"/>
  <c r="BF185" i="3"/>
  <c r="T185" i="3"/>
  <c r="R185" i="3"/>
  <c r="P185" i="3"/>
  <c r="J185" i="3"/>
  <c r="BE185" i="3" s="1"/>
  <c r="BK178" i="3"/>
  <c r="BI178" i="3"/>
  <c r="BH178" i="3"/>
  <c r="BG178" i="3"/>
  <c r="BF178" i="3"/>
  <c r="T178" i="3"/>
  <c r="R178" i="3"/>
  <c r="P178" i="3"/>
  <c r="J178" i="3"/>
  <c r="BE178" i="3" s="1"/>
  <c r="BK141" i="3" l="1"/>
  <c r="BI141" i="3"/>
  <c r="BH141" i="3"/>
  <c r="BG141" i="3"/>
  <c r="BF141" i="3"/>
  <c r="T141" i="3"/>
  <c r="R141" i="3"/>
  <c r="P141" i="3"/>
  <c r="J141" i="3"/>
  <c r="BE141" i="3" s="1"/>
  <c r="BK139" i="3"/>
  <c r="BI139" i="3"/>
  <c r="BH139" i="3"/>
  <c r="BG139" i="3"/>
  <c r="BF139" i="3"/>
  <c r="T139" i="3"/>
  <c r="R139" i="3"/>
  <c r="P139" i="3"/>
  <c r="J139" i="3"/>
  <c r="BE139" i="3" s="1"/>
  <c r="BK137" i="3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R135" i="3"/>
  <c r="P135" i="3"/>
  <c r="J135" i="3"/>
  <c r="BE135" i="3" s="1"/>
  <c r="BK133" i="3"/>
  <c r="BI133" i="3"/>
  <c r="BH133" i="3"/>
  <c r="BG133" i="3"/>
  <c r="BF133" i="3"/>
  <c r="T133" i="3"/>
  <c r="R133" i="3"/>
  <c r="P133" i="3"/>
  <c r="J133" i="3"/>
  <c r="BE133" i="3" s="1"/>
  <c r="BK130" i="3"/>
  <c r="BI130" i="3"/>
  <c r="BH130" i="3"/>
  <c r="BG130" i="3"/>
  <c r="BF130" i="3"/>
  <c r="T130" i="3"/>
  <c r="R130" i="3"/>
  <c r="P130" i="3"/>
  <c r="J130" i="3"/>
  <c r="BE130" i="3" s="1"/>
  <c r="BK128" i="3"/>
  <c r="BI128" i="3"/>
  <c r="BH128" i="3"/>
  <c r="BG128" i="3"/>
  <c r="BF128" i="3"/>
  <c r="T128" i="3"/>
  <c r="R128" i="3"/>
  <c r="P128" i="3"/>
  <c r="J128" i="3"/>
  <c r="BE128" i="3" s="1"/>
  <c r="BK126" i="3"/>
  <c r="BI126" i="3"/>
  <c r="BH126" i="3"/>
  <c r="BG126" i="3"/>
  <c r="BF126" i="3"/>
  <c r="T126" i="3"/>
  <c r="R126" i="3"/>
  <c r="P126" i="3"/>
  <c r="J126" i="3"/>
  <c r="BE126" i="3" s="1"/>
  <c r="BK124" i="3"/>
  <c r="BI124" i="3"/>
  <c r="BH124" i="3"/>
  <c r="BG124" i="3"/>
  <c r="BF124" i="3"/>
  <c r="T124" i="3"/>
  <c r="R124" i="3"/>
  <c r="P124" i="3"/>
  <c r="J124" i="3"/>
  <c r="BE124" i="3" s="1"/>
  <c r="BK123" i="3"/>
  <c r="BI123" i="3"/>
  <c r="BH123" i="3"/>
  <c r="BG123" i="3"/>
  <c r="BF123" i="3"/>
  <c r="T123" i="3"/>
  <c r="R123" i="3"/>
  <c r="P123" i="3"/>
  <c r="J123" i="3"/>
  <c r="BE123" i="3" s="1"/>
  <c r="BK119" i="3"/>
  <c r="BI119" i="3"/>
  <c r="BH119" i="3"/>
  <c r="BG119" i="3"/>
  <c r="BF119" i="3"/>
  <c r="T119" i="3"/>
  <c r="R119" i="3"/>
  <c r="P119" i="3"/>
  <c r="J119" i="3"/>
  <c r="BE119" i="3" s="1"/>
  <c r="BK117" i="3"/>
  <c r="BI117" i="3"/>
  <c r="BH117" i="3"/>
  <c r="BG117" i="3"/>
  <c r="BF117" i="3"/>
  <c r="T117" i="3"/>
  <c r="R117" i="3"/>
  <c r="P117" i="3"/>
  <c r="J117" i="3"/>
  <c r="BE117" i="3" s="1"/>
  <c r="BK115" i="3"/>
  <c r="BI115" i="3"/>
  <c r="BH115" i="3"/>
  <c r="BG115" i="3"/>
  <c r="BF115" i="3"/>
  <c r="T115" i="3"/>
  <c r="R115" i="3"/>
  <c r="P115" i="3"/>
  <c r="J115" i="3"/>
  <c r="BE115" i="3" s="1"/>
  <c r="BK113" i="3"/>
  <c r="BI113" i="3"/>
  <c r="BH113" i="3"/>
  <c r="BG113" i="3"/>
  <c r="BF113" i="3"/>
  <c r="T113" i="3"/>
  <c r="R113" i="3"/>
  <c r="P113" i="3"/>
  <c r="J113" i="3"/>
  <c r="BE113" i="3" s="1"/>
  <c r="BK103" i="3"/>
  <c r="BI103" i="3"/>
  <c r="BH103" i="3"/>
  <c r="BG103" i="3"/>
  <c r="BF103" i="3"/>
  <c r="T103" i="3"/>
  <c r="R103" i="3"/>
  <c r="P103" i="3"/>
  <c r="J103" i="3"/>
  <c r="BE103" i="3" s="1"/>
  <c r="BK131" i="13" l="1"/>
  <c r="BI131" i="13"/>
  <c r="BH131" i="13"/>
  <c r="BG131" i="13"/>
  <c r="BF131" i="13"/>
  <c r="F31" i="7"/>
  <c r="F30" i="7"/>
  <c r="J31" i="7"/>
  <c r="J30" i="7"/>
  <c r="F31" i="6"/>
  <c r="F30" i="6"/>
  <c r="J31" i="6"/>
  <c r="J30" i="6"/>
  <c r="BK213" i="13" l="1"/>
  <c r="BI213" i="13"/>
  <c r="BH213" i="13"/>
  <c r="BG213" i="13"/>
  <c r="BF213" i="13"/>
  <c r="T213" i="13"/>
  <c r="R213" i="13"/>
  <c r="P213" i="13"/>
  <c r="J213" i="13"/>
  <c r="BE213" i="13" s="1"/>
  <c r="BK212" i="13"/>
  <c r="BI212" i="13"/>
  <c r="BH212" i="13"/>
  <c r="BG212" i="13"/>
  <c r="BF212" i="13"/>
  <c r="T212" i="13"/>
  <c r="R212" i="13"/>
  <c r="P212" i="13"/>
  <c r="J212" i="13"/>
  <c r="BE212" i="13" s="1"/>
  <c r="BK211" i="13"/>
  <c r="BI211" i="13"/>
  <c r="BH211" i="13"/>
  <c r="BG211" i="13"/>
  <c r="BF211" i="13"/>
  <c r="T211" i="13"/>
  <c r="R211" i="13"/>
  <c r="P211" i="13"/>
  <c r="J211" i="13"/>
  <c r="BE211" i="13" s="1"/>
  <c r="BK210" i="13"/>
  <c r="BI210" i="13"/>
  <c r="BH210" i="13"/>
  <c r="BG210" i="13"/>
  <c r="BF210" i="13"/>
  <c r="T210" i="13"/>
  <c r="R210" i="13"/>
  <c r="P210" i="13"/>
  <c r="J210" i="13"/>
  <c r="BE210" i="13" s="1"/>
  <c r="BK209" i="13"/>
  <c r="BI209" i="13"/>
  <c r="BH209" i="13"/>
  <c r="BG209" i="13"/>
  <c r="BF209" i="13"/>
  <c r="T209" i="13"/>
  <c r="R209" i="13"/>
  <c r="P209" i="13"/>
  <c r="J209" i="13"/>
  <c r="BE209" i="13" s="1"/>
  <c r="BK208" i="13"/>
  <c r="BI208" i="13"/>
  <c r="BH208" i="13"/>
  <c r="BG208" i="13"/>
  <c r="BF208" i="13"/>
  <c r="T208" i="13"/>
  <c r="R208" i="13"/>
  <c r="P208" i="13"/>
  <c r="J208" i="13"/>
  <c r="BE208" i="13" s="1"/>
  <c r="BK207" i="13"/>
  <c r="BI207" i="13"/>
  <c r="BH207" i="13"/>
  <c r="BG207" i="13"/>
  <c r="BF207" i="13"/>
  <c r="T207" i="13"/>
  <c r="R207" i="13"/>
  <c r="P207" i="13"/>
  <c r="J207" i="13"/>
  <c r="BE207" i="13" s="1"/>
  <c r="BK206" i="13"/>
  <c r="BI206" i="13"/>
  <c r="BH206" i="13"/>
  <c r="BG206" i="13"/>
  <c r="BF206" i="13"/>
  <c r="T206" i="13"/>
  <c r="R206" i="13"/>
  <c r="P206" i="13"/>
  <c r="J206" i="13"/>
  <c r="BE206" i="13" s="1"/>
  <c r="BK205" i="13"/>
  <c r="BI205" i="13"/>
  <c r="BH205" i="13"/>
  <c r="BG205" i="13"/>
  <c r="BF205" i="13"/>
  <c r="T205" i="13"/>
  <c r="R205" i="13"/>
  <c r="P205" i="13"/>
  <c r="J205" i="13"/>
  <c r="BE205" i="13" s="1"/>
  <c r="BK204" i="13"/>
  <c r="BI204" i="13"/>
  <c r="BH204" i="13"/>
  <c r="BG204" i="13"/>
  <c r="BF204" i="13"/>
  <c r="T204" i="13"/>
  <c r="R204" i="13"/>
  <c r="P204" i="13"/>
  <c r="J204" i="13"/>
  <c r="BE204" i="13" s="1"/>
  <c r="BK196" i="13"/>
  <c r="BI196" i="13"/>
  <c r="BH196" i="13"/>
  <c r="BG196" i="13"/>
  <c r="BF196" i="13"/>
  <c r="T196" i="13"/>
  <c r="R196" i="13"/>
  <c r="P196" i="13"/>
  <c r="J196" i="13"/>
  <c r="BE196" i="13" s="1"/>
  <c r="BK195" i="13"/>
  <c r="BI195" i="13"/>
  <c r="BH195" i="13"/>
  <c r="BG195" i="13"/>
  <c r="BF195" i="13"/>
  <c r="T195" i="13"/>
  <c r="R195" i="13"/>
  <c r="P195" i="13"/>
  <c r="J195" i="13"/>
  <c r="BE195" i="13" s="1"/>
  <c r="BK194" i="13"/>
  <c r="BI194" i="13"/>
  <c r="BH194" i="13"/>
  <c r="BG194" i="13"/>
  <c r="BF194" i="13"/>
  <c r="T194" i="13"/>
  <c r="R194" i="13"/>
  <c r="P194" i="13"/>
  <c r="J194" i="13"/>
  <c r="BE194" i="13" s="1"/>
  <c r="BK193" i="13"/>
  <c r="BI193" i="13"/>
  <c r="BH193" i="13"/>
  <c r="BG193" i="13"/>
  <c r="BF193" i="13"/>
  <c r="T193" i="13"/>
  <c r="R193" i="13"/>
  <c r="P193" i="13"/>
  <c r="J193" i="13"/>
  <c r="BE193" i="13" s="1"/>
  <c r="BK192" i="13"/>
  <c r="BI192" i="13"/>
  <c r="BH192" i="13"/>
  <c r="BG192" i="13"/>
  <c r="BF192" i="13"/>
  <c r="T192" i="13"/>
  <c r="R192" i="13"/>
  <c r="P192" i="13"/>
  <c r="J192" i="13"/>
  <c r="BE192" i="13" s="1"/>
  <c r="BK191" i="13"/>
  <c r="BI191" i="13"/>
  <c r="BH191" i="13"/>
  <c r="BG191" i="13"/>
  <c r="BF191" i="13"/>
  <c r="T191" i="13"/>
  <c r="R191" i="13"/>
  <c r="P191" i="13"/>
  <c r="J191" i="13"/>
  <c r="BE191" i="13" s="1"/>
  <c r="BK190" i="13"/>
  <c r="BI190" i="13"/>
  <c r="BH190" i="13"/>
  <c r="BG190" i="13"/>
  <c r="BF190" i="13"/>
  <c r="T190" i="13"/>
  <c r="R190" i="13"/>
  <c r="P190" i="13"/>
  <c r="J190" i="13"/>
  <c r="BE190" i="13" s="1"/>
  <c r="BK189" i="13"/>
  <c r="BI189" i="13"/>
  <c r="BH189" i="13"/>
  <c r="BG189" i="13"/>
  <c r="BF189" i="13"/>
  <c r="T189" i="13"/>
  <c r="R189" i="13"/>
  <c r="P189" i="13"/>
  <c r="J189" i="13"/>
  <c r="BE189" i="13" s="1"/>
  <c r="BK188" i="13"/>
  <c r="BI188" i="13"/>
  <c r="BH188" i="13"/>
  <c r="BG188" i="13"/>
  <c r="BF188" i="13"/>
  <c r="T188" i="13"/>
  <c r="R188" i="13"/>
  <c r="P188" i="13"/>
  <c r="J188" i="13"/>
  <c r="BE188" i="13" s="1"/>
  <c r="BK187" i="13"/>
  <c r="BI187" i="13"/>
  <c r="BH187" i="13"/>
  <c r="BG187" i="13"/>
  <c r="BF187" i="13"/>
  <c r="T187" i="13"/>
  <c r="R187" i="13"/>
  <c r="P187" i="13"/>
  <c r="J187" i="13"/>
  <c r="BE187" i="13" s="1"/>
  <c r="BK186" i="13"/>
  <c r="BI186" i="13"/>
  <c r="BH186" i="13"/>
  <c r="BG186" i="13"/>
  <c r="BF186" i="13"/>
  <c r="T186" i="13"/>
  <c r="R186" i="13"/>
  <c r="P186" i="13"/>
  <c r="J186" i="13"/>
  <c r="BE186" i="13" s="1"/>
  <c r="BK185" i="13"/>
  <c r="BI185" i="13"/>
  <c r="BH185" i="13"/>
  <c r="BG185" i="13"/>
  <c r="BF185" i="13"/>
  <c r="T185" i="13"/>
  <c r="R185" i="13"/>
  <c r="P185" i="13"/>
  <c r="J185" i="13"/>
  <c r="BE185" i="13" s="1"/>
  <c r="BK184" i="13"/>
  <c r="BI184" i="13"/>
  <c r="BH184" i="13"/>
  <c r="BG184" i="13"/>
  <c r="BF184" i="13"/>
  <c r="T184" i="13"/>
  <c r="R184" i="13"/>
  <c r="P184" i="13"/>
  <c r="J184" i="13"/>
  <c r="BE184" i="13" s="1"/>
  <c r="BK183" i="13"/>
  <c r="BI183" i="13"/>
  <c r="BH183" i="13"/>
  <c r="BG183" i="13"/>
  <c r="BF183" i="13"/>
  <c r="T183" i="13"/>
  <c r="R183" i="13"/>
  <c r="P183" i="13"/>
  <c r="J183" i="13"/>
  <c r="BE183" i="13" s="1"/>
  <c r="BK182" i="13"/>
  <c r="BI182" i="13"/>
  <c r="BH182" i="13"/>
  <c r="BG182" i="13"/>
  <c r="BF182" i="13"/>
  <c r="T182" i="13"/>
  <c r="R182" i="13"/>
  <c r="P182" i="13"/>
  <c r="J182" i="13"/>
  <c r="BE182" i="13" s="1"/>
  <c r="BK181" i="13"/>
  <c r="BI181" i="13"/>
  <c r="BH181" i="13"/>
  <c r="BG181" i="13"/>
  <c r="BF181" i="13"/>
  <c r="T181" i="13"/>
  <c r="R181" i="13"/>
  <c r="P181" i="13"/>
  <c r="J181" i="13"/>
  <c r="BE181" i="13" s="1"/>
  <c r="BK180" i="13"/>
  <c r="BI180" i="13"/>
  <c r="BH180" i="13"/>
  <c r="BG180" i="13"/>
  <c r="BF180" i="13"/>
  <c r="T180" i="13"/>
  <c r="R180" i="13"/>
  <c r="P180" i="13"/>
  <c r="J180" i="13"/>
  <c r="BE180" i="13" s="1"/>
  <c r="BK179" i="13"/>
  <c r="BI179" i="13"/>
  <c r="BH179" i="13"/>
  <c r="BG179" i="13"/>
  <c r="BF179" i="13"/>
  <c r="T179" i="13"/>
  <c r="R179" i="13"/>
  <c r="P179" i="13"/>
  <c r="J179" i="13"/>
  <c r="BE179" i="13" s="1"/>
  <c r="BK178" i="13"/>
  <c r="BI178" i="13"/>
  <c r="BH178" i="13"/>
  <c r="BG178" i="13"/>
  <c r="BF178" i="13"/>
  <c r="T178" i="13"/>
  <c r="R178" i="13"/>
  <c r="P178" i="13"/>
  <c r="J178" i="13"/>
  <c r="BE178" i="13" s="1"/>
  <c r="BK177" i="13"/>
  <c r="BI177" i="13"/>
  <c r="BH177" i="13"/>
  <c r="BG177" i="13"/>
  <c r="BF177" i="13"/>
  <c r="T177" i="13"/>
  <c r="R177" i="13"/>
  <c r="P177" i="13"/>
  <c r="J177" i="13"/>
  <c r="BE177" i="13" s="1"/>
  <c r="BK176" i="13"/>
  <c r="BI176" i="13"/>
  <c r="BH176" i="13"/>
  <c r="BG176" i="13"/>
  <c r="BF176" i="13"/>
  <c r="T176" i="13"/>
  <c r="R176" i="13"/>
  <c r="P176" i="13"/>
  <c r="J176" i="13"/>
  <c r="BE176" i="13" s="1"/>
  <c r="BK175" i="13"/>
  <c r="BI175" i="13"/>
  <c r="BH175" i="13"/>
  <c r="BG175" i="13"/>
  <c r="BF175" i="13"/>
  <c r="T175" i="13"/>
  <c r="R175" i="13"/>
  <c r="P175" i="13"/>
  <c r="J175" i="13"/>
  <c r="BE175" i="13" s="1"/>
  <c r="BK174" i="13"/>
  <c r="BI174" i="13"/>
  <c r="BH174" i="13"/>
  <c r="BG174" i="13"/>
  <c r="BF174" i="13"/>
  <c r="T174" i="13"/>
  <c r="R174" i="13"/>
  <c r="P174" i="13"/>
  <c r="J174" i="13"/>
  <c r="BE174" i="13" s="1"/>
  <c r="BK169" i="13"/>
  <c r="BI169" i="13"/>
  <c r="BH169" i="13"/>
  <c r="BG169" i="13"/>
  <c r="BF169" i="13"/>
  <c r="T169" i="13"/>
  <c r="R169" i="13"/>
  <c r="P169" i="13"/>
  <c r="J169" i="13"/>
  <c r="BE169" i="13" s="1"/>
  <c r="BK168" i="13"/>
  <c r="BI168" i="13"/>
  <c r="BH168" i="13"/>
  <c r="BG168" i="13"/>
  <c r="BF168" i="13"/>
  <c r="T168" i="13"/>
  <c r="R168" i="13"/>
  <c r="P168" i="13"/>
  <c r="J168" i="13"/>
  <c r="BE168" i="13" s="1"/>
  <c r="BK167" i="13"/>
  <c r="BI167" i="13"/>
  <c r="BH167" i="13"/>
  <c r="BG167" i="13"/>
  <c r="BF167" i="13"/>
  <c r="T167" i="13"/>
  <c r="R167" i="13"/>
  <c r="P167" i="13"/>
  <c r="J167" i="13"/>
  <c r="BE167" i="13" s="1"/>
  <c r="BK166" i="13"/>
  <c r="BI166" i="13"/>
  <c r="BH166" i="13"/>
  <c r="BG166" i="13"/>
  <c r="BF166" i="13"/>
  <c r="T166" i="13"/>
  <c r="R166" i="13"/>
  <c r="P166" i="13"/>
  <c r="J166" i="13"/>
  <c r="BE166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T151" i="13"/>
  <c r="R151" i="13"/>
  <c r="P151" i="13"/>
  <c r="J151" i="13"/>
  <c r="BE151" i="13" s="1"/>
  <c r="BK150" i="13"/>
  <c r="BI150" i="13"/>
  <c r="BH150" i="13"/>
  <c r="BG150" i="13"/>
  <c r="BF150" i="13"/>
  <c r="T150" i="13"/>
  <c r="R150" i="13"/>
  <c r="P150" i="13"/>
  <c r="J150" i="13"/>
  <c r="BE150" i="13" s="1"/>
  <c r="BK149" i="13"/>
  <c r="BI149" i="13"/>
  <c r="BH149" i="13"/>
  <c r="BG149" i="13"/>
  <c r="BF149" i="13"/>
  <c r="T149" i="13"/>
  <c r="R149" i="13"/>
  <c r="P149" i="13"/>
  <c r="J149" i="13"/>
  <c r="BE149" i="13" s="1"/>
  <c r="BK148" i="13"/>
  <c r="BI148" i="13"/>
  <c r="BH148" i="13"/>
  <c r="BG148" i="13"/>
  <c r="BF148" i="13"/>
  <c r="T148" i="13"/>
  <c r="R148" i="13"/>
  <c r="P148" i="13"/>
  <c r="J148" i="13"/>
  <c r="BE148" i="13" s="1"/>
  <c r="BK147" i="13"/>
  <c r="BI147" i="13"/>
  <c r="BH147" i="13"/>
  <c r="BG147" i="13"/>
  <c r="BF147" i="13"/>
  <c r="T147" i="13"/>
  <c r="T145" i="13" s="1"/>
  <c r="R147" i="13"/>
  <c r="P147" i="13"/>
  <c r="J147" i="13"/>
  <c r="BE147" i="13" s="1"/>
  <c r="BK146" i="13"/>
  <c r="BI146" i="13"/>
  <c r="BH146" i="13"/>
  <c r="BG146" i="13"/>
  <c r="BF146" i="13"/>
  <c r="T146" i="13"/>
  <c r="R146" i="13"/>
  <c r="R145" i="13" s="1"/>
  <c r="P146" i="13"/>
  <c r="P145" i="13" s="1"/>
  <c r="J146" i="13"/>
  <c r="J60" i="13"/>
  <c r="T131" i="13"/>
  <c r="R131" i="13"/>
  <c r="P131" i="13"/>
  <c r="J131" i="13"/>
  <c r="BE131" i="13" s="1"/>
  <c r="BK352" i="9"/>
  <c r="BI352" i="9"/>
  <c r="BH352" i="9"/>
  <c r="BG352" i="9"/>
  <c r="BF352" i="9"/>
  <c r="T352" i="9"/>
  <c r="R352" i="9"/>
  <c r="P352" i="9"/>
  <c r="J352" i="9"/>
  <c r="BE352" i="9" s="1"/>
  <c r="BI351" i="9"/>
  <c r="BH351" i="9"/>
  <c r="BG351" i="9"/>
  <c r="BF351" i="9"/>
  <c r="T351" i="9"/>
  <c r="R351" i="9"/>
  <c r="P351" i="9"/>
  <c r="BK351" i="9"/>
  <c r="BK350" i="9"/>
  <c r="BI350" i="9"/>
  <c r="BH350" i="9"/>
  <c r="BG350" i="9"/>
  <c r="BF350" i="9"/>
  <c r="T350" i="9"/>
  <c r="R350" i="9"/>
  <c r="P350" i="9"/>
  <c r="J350" i="9"/>
  <c r="BE350" i="9" s="1"/>
  <c r="BK349" i="9"/>
  <c r="BI349" i="9"/>
  <c r="BH349" i="9"/>
  <c r="BG349" i="9"/>
  <c r="BF349" i="9"/>
  <c r="T349" i="9"/>
  <c r="R349" i="9"/>
  <c r="P349" i="9"/>
  <c r="J349" i="9"/>
  <c r="BE349" i="9" s="1"/>
  <c r="BK348" i="9"/>
  <c r="BI348" i="9"/>
  <c r="BH348" i="9"/>
  <c r="BG348" i="9"/>
  <c r="BF348" i="9"/>
  <c r="T348" i="9"/>
  <c r="R348" i="9"/>
  <c r="P348" i="9"/>
  <c r="J348" i="9"/>
  <c r="BE348" i="9" s="1"/>
  <c r="BK347" i="9"/>
  <c r="BI347" i="9"/>
  <c r="BH347" i="9"/>
  <c r="BG347" i="9"/>
  <c r="BF347" i="9"/>
  <c r="T347" i="9"/>
  <c r="R347" i="9"/>
  <c r="P347" i="9"/>
  <c r="J347" i="9"/>
  <c r="BE347" i="9" s="1"/>
  <c r="BK346" i="9"/>
  <c r="BI346" i="9"/>
  <c r="BH346" i="9"/>
  <c r="BG346" i="9"/>
  <c r="BF346" i="9"/>
  <c r="T346" i="9"/>
  <c r="R346" i="9"/>
  <c r="P346" i="9"/>
  <c r="J346" i="9"/>
  <c r="BE346" i="9" s="1"/>
  <c r="BK345" i="9"/>
  <c r="BI345" i="9"/>
  <c r="BH345" i="9"/>
  <c r="BG345" i="9"/>
  <c r="BF345" i="9"/>
  <c r="T345" i="9"/>
  <c r="R345" i="9"/>
  <c r="P345" i="9"/>
  <c r="J345" i="9"/>
  <c r="BE345" i="9" s="1"/>
  <c r="BK344" i="9"/>
  <c r="BI344" i="9"/>
  <c r="BH344" i="9"/>
  <c r="BG344" i="9"/>
  <c r="BF344" i="9"/>
  <c r="T344" i="9"/>
  <c r="R344" i="9"/>
  <c r="P344" i="9"/>
  <c r="J344" i="9"/>
  <c r="BE344" i="9" s="1"/>
  <c r="BK343" i="9"/>
  <c r="BI343" i="9"/>
  <c r="BH343" i="9"/>
  <c r="BG343" i="9"/>
  <c r="BF343" i="9"/>
  <c r="T343" i="9"/>
  <c r="R343" i="9"/>
  <c r="P343" i="9"/>
  <c r="J343" i="9"/>
  <c r="BE343" i="9" s="1"/>
  <c r="BK342" i="9"/>
  <c r="BI342" i="9"/>
  <c r="BH342" i="9"/>
  <c r="BG342" i="9"/>
  <c r="BF342" i="9"/>
  <c r="T342" i="9"/>
  <c r="R342" i="9"/>
  <c r="P342" i="9"/>
  <c r="J342" i="9"/>
  <c r="BE342" i="9" s="1"/>
  <c r="BK341" i="9"/>
  <c r="BI341" i="9"/>
  <c r="BH341" i="9"/>
  <c r="BG341" i="9"/>
  <c r="BF341" i="9"/>
  <c r="T341" i="9"/>
  <c r="R341" i="9"/>
  <c r="P341" i="9"/>
  <c r="J341" i="9"/>
  <c r="BE341" i="9" s="1"/>
  <c r="BK340" i="9"/>
  <c r="BI340" i="9"/>
  <c r="BH340" i="9"/>
  <c r="BG340" i="9"/>
  <c r="BF340" i="9"/>
  <c r="T340" i="9"/>
  <c r="R340" i="9"/>
  <c r="P340" i="9"/>
  <c r="J340" i="9"/>
  <c r="BE340" i="9" s="1"/>
  <c r="BK339" i="9"/>
  <c r="BI339" i="9"/>
  <c r="BH339" i="9"/>
  <c r="BG339" i="9"/>
  <c r="BF339" i="9"/>
  <c r="T339" i="9"/>
  <c r="R339" i="9"/>
  <c r="P339" i="9"/>
  <c r="J339" i="9"/>
  <c r="BE339" i="9" s="1"/>
  <c r="BK338" i="9"/>
  <c r="BI338" i="9"/>
  <c r="BH338" i="9"/>
  <c r="BG338" i="9"/>
  <c r="BF338" i="9"/>
  <c r="T338" i="9"/>
  <c r="R338" i="9"/>
  <c r="P338" i="9"/>
  <c r="J338" i="9"/>
  <c r="BE338" i="9" s="1"/>
  <c r="BK337" i="9"/>
  <c r="BI337" i="9"/>
  <c r="BH337" i="9"/>
  <c r="BG337" i="9"/>
  <c r="BF337" i="9"/>
  <c r="T337" i="9"/>
  <c r="R337" i="9"/>
  <c r="P337" i="9"/>
  <c r="J337" i="9"/>
  <c r="BE337" i="9" s="1"/>
  <c r="BK336" i="9"/>
  <c r="BI336" i="9"/>
  <c r="BH336" i="9"/>
  <c r="BG336" i="9"/>
  <c r="BF336" i="9"/>
  <c r="T336" i="9"/>
  <c r="R336" i="9"/>
  <c r="P336" i="9"/>
  <c r="J336" i="9"/>
  <c r="BE336" i="9" s="1"/>
  <c r="BK335" i="9"/>
  <c r="BI335" i="9"/>
  <c r="BH335" i="9"/>
  <c r="BG335" i="9"/>
  <c r="BF335" i="9"/>
  <c r="T335" i="9"/>
  <c r="R335" i="9"/>
  <c r="P335" i="9"/>
  <c r="J335" i="9"/>
  <c r="BE335" i="9" s="1"/>
  <c r="BK334" i="9"/>
  <c r="BI334" i="9"/>
  <c r="BH334" i="9"/>
  <c r="BG334" i="9"/>
  <c r="BF334" i="9"/>
  <c r="T334" i="9"/>
  <c r="R334" i="9"/>
  <c r="P334" i="9"/>
  <c r="J334" i="9"/>
  <c r="BE334" i="9" s="1"/>
  <c r="BK333" i="9"/>
  <c r="BI333" i="9"/>
  <c r="BH333" i="9"/>
  <c r="BG333" i="9"/>
  <c r="BF333" i="9"/>
  <c r="T333" i="9"/>
  <c r="R333" i="9"/>
  <c r="P333" i="9"/>
  <c r="J333" i="9"/>
  <c r="BE333" i="9" s="1"/>
  <c r="BK332" i="9"/>
  <c r="BI332" i="9"/>
  <c r="BH332" i="9"/>
  <c r="BG332" i="9"/>
  <c r="BF332" i="9"/>
  <c r="T332" i="9"/>
  <c r="R332" i="9"/>
  <c r="P332" i="9"/>
  <c r="J332" i="9"/>
  <c r="BE332" i="9" s="1"/>
  <c r="BK331" i="9"/>
  <c r="BI331" i="9"/>
  <c r="BH331" i="9"/>
  <c r="BG331" i="9"/>
  <c r="BF331" i="9"/>
  <c r="T331" i="9"/>
  <c r="R331" i="9"/>
  <c r="P331" i="9"/>
  <c r="J331" i="9"/>
  <c r="BE331" i="9" s="1"/>
  <c r="BK330" i="9"/>
  <c r="BI330" i="9"/>
  <c r="BH330" i="9"/>
  <c r="BG330" i="9"/>
  <c r="BF330" i="9"/>
  <c r="T330" i="9"/>
  <c r="R330" i="9"/>
  <c r="P330" i="9"/>
  <c r="J330" i="9"/>
  <c r="BE330" i="9" s="1"/>
  <c r="BK329" i="9"/>
  <c r="BI329" i="9"/>
  <c r="BH329" i="9"/>
  <c r="BG329" i="9"/>
  <c r="BF329" i="9"/>
  <c r="T329" i="9"/>
  <c r="R329" i="9"/>
  <c r="P329" i="9"/>
  <c r="J329" i="9"/>
  <c r="BE329" i="9" s="1"/>
  <c r="BK328" i="9"/>
  <c r="BI328" i="9"/>
  <c r="BH328" i="9"/>
  <c r="BG328" i="9"/>
  <c r="BF328" i="9"/>
  <c r="T328" i="9"/>
  <c r="R328" i="9"/>
  <c r="P328" i="9"/>
  <c r="J328" i="9"/>
  <c r="BE328" i="9" s="1"/>
  <c r="BK327" i="9"/>
  <c r="BI327" i="9"/>
  <c r="BH327" i="9"/>
  <c r="BG327" i="9"/>
  <c r="BF327" i="9"/>
  <c r="T327" i="9"/>
  <c r="R327" i="9"/>
  <c r="P327" i="9"/>
  <c r="J327" i="9"/>
  <c r="BE327" i="9" s="1"/>
  <c r="BK326" i="9"/>
  <c r="BI326" i="9"/>
  <c r="BH326" i="9"/>
  <c r="BG326" i="9"/>
  <c r="BF326" i="9"/>
  <c r="T326" i="9"/>
  <c r="R326" i="9"/>
  <c r="P326" i="9"/>
  <c r="J326" i="9"/>
  <c r="BE326" i="9" s="1"/>
  <c r="BK325" i="9"/>
  <c r="BI325" i="9"/>
  <c r="BH325" i="9"/>
  <c r="BG325" i="9"/>
  <c r="BF325" i="9"/>
  <c r="T325" i="9"/>
  <c r="R325" i="9"/>
  <c r="P325" i="9"/>
  <c r="J325" i="9"/>
  <c r="BE325" i="9" s="1"/>
  <c r="BK324" i="9"/>
  <c r="BI324" i="9"/>
  <c r="BH324" i="9"/>
  <c r="BG324" i="9"/>
  <c r="BF324" i="9"/>
  <c r="T324" i="9"/>
  <c r="R324" i="9"/>
  <c r="P324" i="9"/>
  <c r="J324" i="9"/>
  <c r="BE324" i="9" s="1"/>
  <c r="BK323" i="9"/>
  <c r="BI323" i="9"/>
  <c r="BH323" i="9"/>
  <c r="BG323" i="9"/>
  <c r="BF323" i="9"/>
  <c r="T323" i="9"/>
  <c r="R323" i="9"/>
  <c r="P323" i="9"/>
  <c r="J323" i="9"/>
  <c r="BE323" i="9" s="1"/>
  <c r="BK322" i="9"/>
  <c r="BI322" i="9"/>
  <c r="BH322" i="9"/>
  <c r="BG322" i="9"/>
  <c r="BF322" i="9"/>
  <c r="T322" i="9"/>
  <c r="T321" i="9" s="1"/>
  <c r="R322" i="9"/>
  <c r="R321" i="9" s="1"/>
  <c r="P322" i="9"/>
  <c r="P321" i="9" s="1"/>
  <c r="J322" i="9"/>
  <c r="BE322" i="9" s="1"/>
  <c r="BK319" i="9"/>
  <c r="BI319" i="9"/>
  <c r="BH319" i="9"/>
  <c r="BG319" i="9"/>
  <c r="BF319" i="9"/>
  <c r="T319" i="9"/>
  <c r="R319" i="9"/>
  <c r="R314" i="9" s="1"/>
  <c r="P319" i="9"/>
  <c r="J319" i="9"/>
  <c r="BE319" i="9" s="1"/>
  <c r="BK318" i="9"/>
  <c r="BI318" i="9"/>
  <c r="BH318" i="9"/>
  <c r="BG318" i="9"/>
  <c r="BF318" i="9"/>
  <c r="T318" i="9"/>
  <c r="R318" i="9"/>
  <c r="P318" i="9"/>
  <c r="J318" i="9"/>
  <c r="BE318" i="9" s="1"/>
  <c r="BK317" i="9"/>
  <c r="BI317" i="9"/>
  <c r="BH317" i="9"/>
  <c r="BG317" i="9"/>
  <c r="BF317" i="9"/>
  <c r="T317" i="9"/>
  <c r="R317" i="9"/>
  <c r="P317" i="9"/>
  <c r="J317" i="9"/>
  <c r="BE317" i="9" s="1"/>
  <c r="BK316" i="9"/>
  <c r="BI316" i="9"/>
  <c r="BH316" i="9"/>
  <c r="BG316" i="9"/>
  <c r="BF316" i="9"/>
  <c r="T316" i="9"/>
  <c r="R316" i="9"/>
  <c r="P316" i="9"/>
  <c r="J316" i="9"/>
  <c r="BE316" i="9" s="1"/>
  <c r="BK315" i="9"/>
  <c r="BK314" i="9" s="1"/>
  <c r="J314" i="9" s="1"/>
  <c r="J69" i="9" s="1"/>
  <c r="BI315" i="9"/>
  <c r="BH315" i="9"/>
  <c r="BG315" i="9"/>
  <c r="BF315" i="9"/>
  <c r="T315" i="9"/>
  <c r="R315" i="9"/>
  <c r="P315" i="9"/>
  <c r="J315" i="9"/>
  <c r="BE315" i="9" s="1"/>
  <c r="T314" i="9"/>
  <c r="P314" i="9"/>
  <c r="BK293" i="9"/>
  <c r="BI293" i="9"/>
  <c r="BH293" i="9"/>
  <c r="BG293" i="9"/>
  <c r="BF293" i="9"/>
  <c r="T293" i="9"/>
  <c r="R293" i="9"/>
  <c r="P293" i="9"/>
  <c r="J293" i="9"/>
  <c r="BE293" i="9" s="1"/>
  <c r="BK292" i="9"/>
  <c r="BI292" i="9"/>
  <c r="BH292" i="9"/>
  <c r="BG292" i="9"/>
  <c r="BF292" i="9"/>
  <c r="T292" i="9"/>
  <c r="R292" i="9"/>
  <c r="P292" i="9"/>
  <c r="J292" i="9"/>
  <c r="BE292" i="9" s="1"/>
  <c r="BK187" i="9"/>
  <c r="BI187" i="9"/>
  <c r="BH187" i="9"/>
  <c r="BG187" i="9"/>
  <c r="BF187" i="9"/>
  <c r="T187" i="9"/>
  <c r="R187" i="9"/>
  <c r="P187" i="9"/>
  <c r="J187" i="9"/>
  <c r="BE187" i="9" s="1"/>
  <c r="BK186" i="9"/>
  <c r="BI186" i="9"/>
  <c r="BH186" i="9"/>
  <c r="BG186" i="9"/>
  <c r="BF186" i="9"/>
  <c r="T186" i="9"/>
  <c r="R186" i="9"/>
  <c r="P186" i="9"/>
  <c r="J186" i="9"/>
  <c r="BE186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98" i="8"/>
  <c r="BI98" i="8"/>
  <c r="BH98" i="8"/>
  <c r="BG98" i="8"/>
  <c r="BF98" i="8"/>
  <c r="T98" i="8"/>
  <c r="R98" i="8"/>
  <c r="P98" i="8"/>
  <c r="J98" i="8"/>
  <c r="BE98" i="8" s="1"/>
  <c r="BK97" i="8"/>
  <c r="BI97" i="8"/>
  <c r="BH97" i="8"/>
  <c r="BG97" i="8"/>
  <c r="BF97" i="8"/>
  <c r="T97" i="8"/>
  <c r="R97" i="8"/>
  <c r="P97" i="8"/>
  <c r="J97" i="8"/>
  <c r="BE97" i="8" s="1"/>
  <c r="BK96" i="8"/>
  <c r="BI96" i="8"/>
  <c r="BH96" i="8"/>
  <c r="BG96" i="8"/>
  <c r="BF96" i="8"/>
  <c r="T96" i="8"/>
  <c r="R96" i="8"/>
  <c r="P96" i="8"/>
  <c r="J96" i="8"/>
  <c r="BE96" i="8" s="1"/>
  <c r="BK95" i="8"/>
  <c r="BI95" i="8"/>
  <c r="BH95" i="8"/>
  <c r="BG95" i="8"/>
  <c r="BF95" i="8"/>
  <c r="T95" i="8"/>
  <c r="R95" i="8"/>
  <c r="P95" i="8"/>
  <c r="J95" i="8"/>
  <c r="BE95" i="8" s="1"/>
  <c r="BK94" i="8"/>
  <c r="BI94" i="8"/>
  <c r="BH94" i="8"/>
  <c r="BG94" i="8"/>
  <c r="BF94" i="8"/>
  <c r="T94" i="8"/>
  <c r="R94" i="8"/>
  <c r="P94" i="8"/>
  <c r="J94" i="8"/>
  <c r="BE94" i="8" s="1"/>
  <c r="BK93" i="8"/>
  <c r="BI93" i="8"/>
  <c r="BH93" i="8"/>
  <c r="BG93" i="8"/>
  <c r="BF93" i="8"/>
  <c r="T93" i="8"/>
  <c r="R93" i="8"/>
  <c r="P93" i="8"/>
  <c r="J93" i="8"/>
  <c r="BE93" i="8" s="1"/>
  <c r="BK92" i="8"/>
  <c r="BI92" i="8"/>
  <c r="BH92" i="8"/>
  <c r="BG92" i="8"/>
  <c r="BF92" i="8"/>
  <c r="T92" i="8"/>
  <c r="R92" i="8"/>
  <c r="P92" i="8"/>
  <c r="J92" i="8"/>
  <c r="BE92" i="8" s="1"/>
  <c r="BK91" i="8"/>
  <c r="BI91" i="8"/>
  <c r="BH91" i="8"/>
  <c r="BG91" i="8"/>
  <c r="BF91" i="8"/>
  <c r="T91" i="8"/>
  <c r="R91" i="8"/>
  <c r="P91" i="8"/>
  <c r="J91" i="8"/>
  <c r="BE91" i="8" s="1"/>
  <c r="BK90" i="8"/>
  <c r="BI90" i="8"/>
  <c r="BH90" i="8"/>
  <c r="BG90" i="8"/>
  <c r="BF90" i="8"/>
  <c r="T90" i="8"/>
  <c r="R90" i="8"/>
  <c r="P90" i="8"/>
  <c r="J90" i="8"/>
  <c r="BE90" i="8" s="1"/>
  <c r="BK89" i="8"/>
  <c r="BK88" i="8" s="1"/>
  <c r="J88" i="8" s="1"/>
  <c r="J60" i="8" s="1"/>
  <c r="BI89" i="8"/>
  <c r="BH89" i="8"/>
  <c r="BG89" i="8"/>
  <c r="BF89" i="8"/>
  <c r="T89" i="8"/>
  <c r="R89" i="8"/>
  <c r="R88" i="8" s="1"/>
  <c r="R83" i="8" s="1"/>
  <c r="R80" i="8" s="1"/>
  <c r="P89" i="8"/>
  <c r="J89" i="8"/>
  <c r="BE89" i="8" s="1"/>
  <c r="T88" i="8"/>
  <c r="P88" i="8"/>
  <c r="BK87" i="8"/>
  <c r="BI87" i="8"/>
  <c r="BH87" i="8"/>
  <c r="BG87" i="8"/>
  <c r="BF87" i="8"/>
  <c r="T87" i="8"/>
  <c r="R87" i="8"/>
  <c r="P87" i="8"/>
  <c r="J87" i="8"/>
  <c r="BE87" i="8" s="1"/>
  <c r="BK86" i="8"/>
  <c r="BI86" i="8"/>
  <c r="BH86" i="8"/>
  <c r="BG86" i="8"/>
  <c r="BF86" i="8"/>
  <c r="T86" i="8"/>
  <c r="R86" i="8"/>
  <c r="P86" i="8"/>
  <c r="J86" i="8"/>
  <c r="BE86" i="8" s="1"/>
  <c r="BK85" i="8"/>
  <c r="BK84" i="8" s="1"/>
  <c r="BI85" i="8"/>
  <c r="BH85" i="8"/>
  <c r="BG85" i="8"/>
  <c r="BF85" i="8"/>
  <c r="T85" i="8"/>
  <c r="T84" i="8" s="1"/>
  <c r="T83" i="8" s="1"/>
  <c r="T80" i="8" s="1"/>
  <c r="R85" i="8"/>
  <c r="P85" i="8"/>
  <c r="P84" i="8" s="1"/>
  <c r="P83" i="8" s="1"/>
  <c r="P80" i="8" s="1"/>
  <c r="J85" i="8"/>
  <c r="BE85" i="8" s="1"/>
  <c r="R84" i="8"/>
  <c r="BK82" i="8"/>
  <c r="BK81" i="8" s="1"/>
  <c r="J81" i="8" s="1"/>
  <c r="J57" i="8" s="1"/>
  <c r="BI82" i="8"/>
  <c r="BH82" i="8"/>
  <c r="BG82" i="8"/>
  <c r="BF82" i="8"/>
  <c r="T82" i="8"/>
  <c r="T81" i="8" s="1"/>
  <c r="R82" i="8"/>
  <c r="P82" i="8"/>
  <c r="P81" i="8" s="1"/>
  <c r="J82" i="8"/>
  <c r="BE82" i="8" s="1"/>
  <c r="R81" i="8"/>
  <c r="J76" i="8"/>
  <c r="F76" i="8"/>
  <c r="F74" i="8"/>
  <c r="E72" i="8"/>
  <c r="J51" i="8"/>
  <c r="F51" i="8"/>
  <c r="F49" i="8"/>
  <c r="E47" i="8"/>
  <c r="F32" i="8"/>
  <c r="J18" i="8"/>
  <c r="E18" i="8"/>
  <c r="F77" i="8" s="1"/>
  <c r="J17" i="8"/>
  <c r="J12" i="8"/>
  <c r="J74" i="8" s="1"/>
  <c r="E7" i="8"/>
  <c r="E70" i="8" s="1"/>
  <c r="BK249" i="7"/>
  <c r="BI249" i="7"/>
  <c r="BH249" i="7"/>
  <c r="BG249" i="7"/>
  <c r="BF249" i="7"/>
  <c r="T249" i="7"/>
  <c r="R249" i="7"/>
  <c r="P249" i="7"/>
  <c r="J249" i="7"/>
  <c r="BE249" i="7" s="1"/>
  <c r="BK248" i="7"/>
  <c r="BI248" i="7"/>
  <c r="BH248" i="7"/>
  <c r="BG248" i="7"/>
  <c r="BF248" i="7"/>
  <c r="T248" i="7"/>
  <c r="R248" i="7"/>
  <c r="P248" i="7"/>
  <c r="J248" i="7"/>
  <c r="BE248" i="7" s="1"/>
  <c r="BI247" i="7"/>
  <c r="BH247" i="7"/>
  <c r="BG247" i="7"/>
  <c r="BF247" i="7"/>
  <c r="T247" i="7"/>
  <c r="R247" i="7"/>
  <c r="R246" i="7" s="1"/>
  <c r="P247" i="7"/>
  <c r="J247" i="7"/>
  <c r="BE247" i="7" s="1"/>
  <c r="BK247" i="7"/>
  <c r="BK246" i="7" s="1"/>
  <c r="J246" i="7" s="1"/>
  <c r="J63" i="7" s="1"/>
  <c r="T246" i="7"/>
  <c r="P246" i="7"/>
  <c r="BK245" i="7"/>
  <c r="BI245" i="7"/>
  <c r="BH245" i="7"/>
  <c r="BG245" i="7"/>
  <c r="BF245" i="7"/>
  <c r="T245" i="7"/>
  <c r="R245" i="7"/>
  <c r="P245" i="7"/>
  <c r="J245" i="7"/>
  <c r="BE245" i="7" s="1"/>
  <c r="BK244" i="7"/>
  <c r="BI244" i="7"/>
  <c r="BH244" i="7"/>
  <c r="BG244" i="7"/>
  <c r="BF244" i="7"/>
  <c r="T244" i="7"/>
  <c r="R244" i="7"/>
  <c r="P244" i="7"/>
  <c r="J244" i="7"/>
  <c r="BE244" i="7" s="1"/>
  <c r="BK243" i="7"/>
  <c r="BI243" i="7"/>
  <c r="BH243" i="7"/>
  <c r="BG243" i="7"/>
  <c r="BF243" i="7"/>
  <c r="T243" i="7"/>
  <c r="R243" i="7"/>
  <c r="P243" i="7"/>
  <c r="J243" i="7"/>
  <c r="BE243" i="7" s="1"/>
  <c r="BK242" i="7"/>
  <c r="BI242" i="7"/>
  <c r="BH242" i="7"/>
  <c r="BG242" i="7"/>
  <c r="BF242" i="7"/>
  <c r="T242" i="7"/>
  <c r="R242" i="7"/>
  <c r="P242" i="7"/>
  <c r="J242" i="7"/>
  <c r="BE242" i="7" s="1"/>
  <c r="BK241" i="7"/>
  <c r="BI241" i="7"/>
  <c r="BH241" i="7"/>
  <c r="BG241" i="7"/>
  <c r="BF241" i="7"/>
  <c r="T241" i="7"/>
  <c r="R241" i="7"/>
  <c r="P241" i="7"/>
  <c r="J241" i="7"/>
  <c r="BE241" i="7" s="1"/>
  <c r="BK240" i="7"/>
  <c r="BI240" i="7"/>
  <c r="BH240" i="7"/>
  <c r="BG240" i="7"/>
  <c r="BF240" i="7"/>
  <c r="T240" i="7"/>
  <c r="R240" i="7"/>
  <c r="P240" i="7"/>
  <c r="J240" i="7"/>
  <c r="BE240" i="7" s="1"/>
  <c r="BK239" i="7"/>
  <c r="BI239" i="7"/>
  <c r="BH239" i="7"/>
  <c r="BG239" i="7"/>
  <c r="BF239" i="7"/>
  <c r="T239" i="7"/>
  <c r="R239" i="7"/>
  <c r="P239" i="7"/>
  <c r="J239" i="7"/>
  <c r="BE239" i="7" s="1"/>
  <c r="BK238" i="7"/>
  <c r="BI238" i="7"/>
  <c r="BH238" i="7"/>
  <c r="BG238" i="7"/>
  <c r="BF238" i="7"/>
  <c r="T238" i="7"/>
  <c r="R238" i="7"/>
  <c r="P238" i="7"/>
  <c r="J238" i="7"/>
  <c r="BE238" i="7" s="1"/>
  <c r="BK237" i="7"/>
  <c r="BI237" i="7"/>
  <c r="BH237" i="7"/>
  <c r="BG237" i="7"/>
  <c r="BF237" i="7"/>
  <c r="T237" i="7"/>
  <c r="R237" i="7"/>
  <c r="P237" i="7"/>
  <c r="J237" i="7"/>
  <c r="BE237" i="7" s="1"/>
  <c r="BK236" i="7"/>
  <c r="BI236" i="7"/>
  <c r="BH236" i="7"/>
  <c r="BG236" i="7"/>
  <c r="BF236" i="7"/>
  <c r="T236" i="7"/>
  <c r="R236" i="7"/>
  <c r="P236" i="7"/>
  <c r="J236" i="7"/>
  <c r="BE236" i="7" s="1"/>
  <c r="BK235" i="7"/>
  <c r="BI235" i="7"/>
  <c r="BH235" i="7"/>
  <c r="BG235" i="7"/>
  <c r="BF235" i="7"/>
  <c r="T235" i="7"/>
  <c r="R235" i="7"/>
  <c r="R234" i="7" s="1"/>
  <c r="R233" i="7" s="1"/>
  <c r="P235" i="7"/>
  <c r="J235" i="7"/>
  <c r="BE235" i="7" s="1"/>
  <c r="BK234" i="7"/>
  <c r="T234" i="7"/>
  <c r="T233" i="7" s="1"/>
  <c r="P234" i="7"/>
  <c r="P233" i="7" s="1"/>
  <c r="J234" i="7"/>
  <c r="BK233" i="7"/>
  <c r="J233" i="7" s="1"/>
  <c r="J61" i="7" s="1"/>
  <c r="BK232" i="7"/>
  <c r="BI232" i="7"/>
  <c r="BH232" i="7"/>
  <c r="BG232" i="7"/>
  <c r="BF232" i="7"/>
  <c r="T232" i="7"/>
  <c r="R232" i="7"/>
  <c r="P232" i="7"/>
  <c r="J232" i="7"/>
  <c r="BE232" i="7" s="1"/>
  <c r="BK231" i="7"/>
  <c r="BI231" i="7"/>
  <c r="BH231" i="7"/>
  <c r="BG231" i="7"/>
  <c r="BF231" i="7"/>
  <c r="T231" i="7"/>
  <c r="R231" i="7"/>
  <c r="P231" i="7"/>
  <c r="J231" i="7"/>
  <c r="BE231" i="7" s="1"/>
  <c r="BK230" i="7"/>
  <c r="BI230" i="7"/>
  <c r="BH230" i="7"/>
  <c r="BG230" i="7"/>
  <c r="BF230" i="7"/>
  <c r="T230" i="7"/>
  <c r="R230" i="7"/>
  <c r="P230" i="7"/>
  <c r="J230" i="7"/>
  <c r="BE230" i="7" s="1"/>
  <c r="BK229" i="7"/>
  <c r="BI229" i="7"/>
  <c r="BH229" i="7"/>
  <c r="BG229" i="7"/>
  <c r="BF229" i="7"/>
  <c r="T229" i="7"/>
  <c r="R229" i="7"/>
  <c r="P229" i="7"/>
  <c r="J229" i="7"/>
  <c r="BE229" i="7" s="1"/>
  <c r="BK228" i="7"/>
  <c r="BI228" i="7"/>
  <c r="BH228" i="7"/>
  <c r="BG228" i="7"/>
  <c r="BF228" i="7"/>
  <c r="T228" i="7"/>
  <c r="R228" i="7"/>
  <c r="P228" i="7"/>
  <c r="J228" i="7"/>
  <c r="BE228" i="7" s="1"/>
  <c r="BK227" i="7"/>
  <c r="BI227" i="7"/>
  <c r="BH227" i="7"/>
  <c r="BG227" i="7"/>
  <c r="BF227" i="7"/>
  <c r="T227" i="7"/>
  <c r="R227" i="7"/>
  <c r="R226" i="7" s="1"/>
  <c r="P227" i="7"/>
  <c r="J227" i="7"/>
  <c r="BE227" i="7" s="1"/>
  <c r="BK226" i="7"/>
  <c r="T226" i="7"/>
  <c r="P226" i="7"/>
  <c r="J226" i="7"/>
  <c r="BK225" i="7"/>
  <c r="BI225" i="7"/>
  <c r="BH225" i="7"/>
  <c r="BG225" i="7"/>
  <c r="BF225" i="7"/>
  <c r="T225" i="7"/>
  <c r="R225" i="7"/>
  <c r="P225" i="7"/>
  <c r="J225" i="7"/>
  <c r="BE225" i="7" s="1"/>
  <c r="BK224" i="7"/>
  <c r="BI224" i="7"/>
  <c r="BH224" i="7"/>
  <c r="BG224" i="7"/>
  <c r="BF224" i="7"/>
  <c r="T224" i="7"/>
  <c r="R224" i="7"/>
  <c r="P224" i="7"/>
  <c r="J224" i="7"/>
  <c r="BE224" i="7" s="1"/>
  <c r="BK223" i="7"/>
  <c r="BI223" i="7"/>
  <c r="BH223" i="7"/>
  <c r="BG223" i="7"/>
  <c r="BF223" i="7"/>
  <c r="T223" i="7"/>
  <c r="R223" i="7"/>
  <c r="P223" i="7"/>
  <c r="J223" i="7"/>
  <c r="BE223" i="7" s="1"/>
  <c r="BK222" i="7"/>
  <c r="BI222" i="7"/>
  <c r="BH222" i="7"/>
  <c r="BG222" i="7"/>
  <c r="BF222" i="7"/>
  <c r="T222" i="7"/>
  <c r="R222" i="7"/>
  <c r="P222" i="7"/>
  <c r="J222" i="7"/>
  <c r="BE222" i="7" s="1"/>
  <c r="BK221" i="7"/>
  <c r="BI221" i="7"/>
  <c r="BH221" i="7"/>
  <c r="BG221" i="7"/>
  <c r="BF221" i="7"/>
  <c r="T221" i="7"/>
  <c r="R221" i="7"/>
  <c r="P221" i="7"/>
  <c r="J221" i="7"/>
  <c r="BE221" i="7" s="1"/>
  <c r="BK220" i="7"/>
  <c r="BI220" i="7"/>
  <c r="BH220" i="7"/>
  <c r="BG220" i="7"/>
  <c r="BF220" i="7"/>
  <c r="T220" i="7"/>
  <c r="R220" i="7"/>
  <c r="P220" i="7"/>
  <c r="J220" i="7"/>
  <c r="BE220" i="7" s="1"/>
  <c r="BK219" i="7"/>
  <c r="BI219" i="7"/>
  <c r="BH219" i="7"/>
  <c r="BG219" i="7"/>
  <c r="BF219" i="7"/>
  <c r="T219" i="7"/>
  <c r="R219" i="7"/>
  <c r="P219" i="7"/>
  <c r="J219" i="7"/>
  <c r="BE219" i="7" s="1"/>
  <c r="BK218" i="7"/>
  <c r="BI218" i="7"/>
  <c r="BH218" i="7"/>
  <c r="BG218" i="7"/>
  <c r="BF218" i="7"/>
  <c r="T218" i="7"/>
  <c r="R218" i="7"/>
  <c r="P218" i="7"/>
  <c r="J218" i="7"/>
  <c r="BE218" i="7" s="1"/>
  <c r="BK217" i="7"/>
  <c r="BI217" i="7"/>
  <c r="BH217" i="7"/>
  <c r="BG217" i="7"/>
  <c r="BF217" i="7"/>
  <c r="T217" i="7"/>
  <c r="R217" i="7"/>
  <c r="P217" i="7"/>
  <c r="J217" i="7"/>
  <c r="BE217" i="7" s="1"/>
  <c r="BK216" i="7"/>
  <c r="BI216" i="7"/>
  <c r="BH216" i="7"/>
  <c r="BG216" i="7"/>
  <c r="BF216" i="7"/>
  <c r="T216" i="7"/>
  <c r="R216" i="7"/>
  <c r="P216" i="7"/>
  <c r="J216" i="7"/>
  <c r="BE216" i="7" s="1"/>
  <c r="BK215" i="7"/>
  <c r="BI215" i="7"/>
  <c r="BH215" i="7"/>
  <c r="BG215" i="7"/>
  <c r="BF215" i="7"/>
  <c r="T215" i="7"/>
  <c r="R215" i="7"/>
  <c r="P215" i="7"/>
  <c r="J215" i="7"/>
  <c r="BE215" i="7" s="1"/>
  <c r="BK214" i="7"/>
  <c r="BI214" i="7"/>
  <c r="BH214" i="7"/>
  <c r="BG214" i="7"/>
  <c r="BF214" i="7"/>
  <c r="T214" i="7"/>
  <c r="R214" i="7"/>
  <c r="P214" i="7"/>
  <c r="J214" i="7"/>
  <c r="BE214" i="7" s="1"/>
  <c r="BK213" i="7"/>
  <c r="BI213" i="7"/>
  <c r="BH213" i="7"/>
  <c r="BG213" i="7"/>
  <c r="BF213" i="7"/>
  <c r="T213" i="7"/>
  <c r="R213" i="7"/>
  <c r="P213" i="7"/>
  <c r="J213" i="7"/>
  <c r="BE213" i="7" s="1"/>
  <c r="BK212" i="7"/>
  <c r="BI212" i="7"/>
  <c r="BH212" i="7"/>
  <c r="BG212" i="7"/>
  <c r="BF212" i="7"/>
  <c r="T212" i="7"/>
  <c r="R212" i="7"/>
  <c r="P212" i="7"/>
  <c r="J212" i="7"/>
  <c r="BE212" i="7" s="1"/>
  <c r="BK211" i="7"/>
  <c r="BI211" i="7"/>
  <c r="BH211" i="7"/>
  <c r="BG211" i="7"/>
  <c r="BF211" i="7"/>
  <c r="T211" i="7"/>
  <c r="R211" i="7"/>
  <c r="P211" i="7"/>
  <c r="J211" i="7"/>
  <c r="BE211" i="7" s="1"/>
  <c r="BK210" i="7"/>
  <c r="BI210" i="7"/>
  <c r="BH210" i="7"/>
  <c r="BG210" i="7"/>
  <c r="BF210" i="7"/>
  <c r="T210" i="7"/>
  <c r="R210" i="7"/>
  <c r="P210" i="7"/>
  <c r="J210" i="7"/>
  <c r="BE210" i="7" s="1"/>
  <c r="BK209" i="7"/>
  <c r="BI209" i="7"/>
  <c r="BH209" i="7"/>
  <c r="BG209" i="7"/>
  <c r="BF209" i="7"/>
  <c r="T209" i="7"/>
  <c r="R209" i="7"/>
  <c r="P209" i="7"/>
  <c r="J209" i="7"/>
  <c r="BE209" i="7" s="1"/>
  <c r="BK208" i="7"/>
  <c r="BI208" i="7"/>
  <c r="BH208" i="7"/>
  <c r="BG208" i="7"/>
  <c r="BF208" i="7"/>
  <c r="T208" i="7"/>
  <c r="R208" i="7"/>
  <c r="P208" i="7"/>
  <c r="J208" i="7"/>
  <c r="BE208" i="7" s="1"/>
  <c r="BK207" i="7"/>
  <c r="BI207" i="7"/>
  <c r="BH207" i="7"/>
  <c r="BG207" i="7"/>
  <c r="BF207" i="7"/>
  <c r="T207" i="7"/>
  <c r="R207" i="7"/>
  <c r="P207" i="7"/>
  <c r="J207" i="7"/>
  <c r="BE207" i="7" s="1"/>
  <c r="BK206" i="7"/>
  <c r="BI206" i="7"/>
  <c r="BH206" i="7"/>
  <c r="BG206" i="7"/>
  <c r="BF206" i="7"/>
  <c r="T206" i="7"/>
  <c r="R206" i="7"/>
  <c r="P206" i="7"/>
  <c r="J206" i="7"/>
  <c r="BE206" i="7" s="1"/>
  <c r="BK205" i="7"/>
  <c r="BI205" i="7"/>
  <c r="BH205" i="7"/>
  <c r="BG205" i="7"/>
  <c r="BF205" i="7"/>
  <c r="T205" i="7"/>
  <c r="R205" i="7"/>
  <c r="P205" i="7"/>
  <c r="J205" i="7"/>
  <c r="BE205" i="7" s="1"/>
  <c r="BK204" i="7"/>
  <c r="BI204" i="7"/>
  <c r="BH204" i="7"/>
  <c r="BG204" i="7"/>
  <c r="BF204" i="7"/>
  <c r="T204" i="7"/>
  <c r="R204" i="7"/>
  <c r="P204" i="7"/>
  <c r="J204" i="7"/>
  <c r="BE204" i="7" s="1"/>
  <c r="BK203" i="7"/>
  <c r="BI203" i="7"/>
  <c r="BH203" i="7"/>
  <c r="BG203" i="7"/>
  <c r="BF203" i="7"/>
  <c r="T203" i="7"/>
  <c r="R203" i="7"/>
  <c r="P203" i="7"/>
  <c r="J203" i="7"/>
  <c r="BE203" i="7" s="1"/>
  <c r="BK202" i="7"/>
  <c r="BI202" i="7"/>
  <c r="BH202" i="7"/>
  <c r="BG202" i="7"/>
  <c r="BF202" i="7"/>
  <c r="T202" i="7"/>
  <c r="R202" i="7"/>
  <c r="P202" i="7"/>
  <c r="J202" i="7"/>
  <c r="BE202" i="7" s="1"/>
  <c r="BK201" i="7"/>
  <c r="BK200" i="7" s="1"/>
  <c r="J200" i="7" s="1"/>
  <c r="J59" i="7" s="1"/>
  <c r="BI201" i="7"/>
  <c r="BH201" i="7"/>
  <c r="BG201" i="7"/>
  <c r="BF201" i="7"/>
  <c r="T201" i="7"/>
  <c r="T200" i="7" s="1"/>
  <c r="R201" i="7"/>
  <c r="P201" i="7"/>
  <c r="P200" i="7" s="1"/>
  <c r="J201" i="7"/>
  <c r="BE201" i="7" s="1"/>
  <c r="R200" i="7"/>
  <c r="BK199" i="7"/>
  <c r="BI199" i="7"/>
  <c r="BH199" i="7"/>
  <c r="BG199" i="7"/>
  <c r="BF199" i="7"/>
  <c r="T199" i="7"/>
  <c r="R199" i="7"/>
  <c r="P199" i="7"/>
  <c r="J199" i="7"/>
  <c r="BE199" i="7" s="1"/>
  <c r="BK198" i="7"/>
  <c r="BI198" i="7"/>
  <c r="BH198" i="7"/>
  <c r="BG198" i="7"/>
  <c r="BF198" i="7"/>
  <c r="T198" i="7"/>
  <c r="R198" i="7"/>
  <c r="P198" i="7"/>
  <c r="J198" i="7"/>
  <c r="BE198" i="7" s="1"/>
  <c r="BK197" i="7"/>
  <c r="BI197" i="7"/>
  <c r="BH197" i="7"/>
  <c r="BG197" i="7"/>
  <c r="BF197" i="7"/>
  <c r="T197" i="7"/>
  <c r="R197" i="7"/>
  <c r="P197" i="7"/>
  <c r="J197" i="7"/>
  <c r="BE197" i="7" s="1"/>
  <c r="BK196" i="7"/>
  <c r="BI196" i="7"/>
  <c r="BH196" i="7"/>
  <c r="BG196" i="7"/>
  <c r="BF196" i="7"/>
  <c r="T196" i="7"/>
  <c r="R196" i="7"/>
  <c r="P196" i="7"/>
  <c r="J196" i="7"/>
  <c r="BE196" i="7" s="1"/>
  <c r="BK195" i="7"/>
  <c r="BI195" i="7"/>
  <c r="BH195" i="7"/>
  <c r="BG195" i="7"/>
  <c r="BF195" i="7"/>
  <c r="T195" i="7"/>
  <c r="R195" i="7"/>
  <c r="P195" i="7"/>
  <c r="J195" i="7"/>
  <c r="BE195" i="7" s="1"/>
  <c r="BK194" i="7"/>
  <c r="BI194" i="7"/>
  <c r="BH194" i="7"/>
  <c r="BG194" i="7"/>
  <c r="BF194" i="7"/>
  <c r="T194" i="7"/>
  <c r="R194" i="7"/>
  <c r="P194" i="7"/>
  <c r="J194" i="7"/>
  <c r="BE194" i="7" s="1"/>
  <c r="BK193" i="7"/>
  <c r="BI193" i="7"/>
  <c r="BH193" i="7"/>
  <c r="BG193" i="7"/>
  <c r="BF193" i="7"/>
  <c r="T193" i="7"/>
  <c r="R193" i="7"/>
  <c r="P193" i="7"/>
  <c r="J193" i="7"/>
  <c r="BE193" i="7" s="1"/>
  <c r="BK192" i="7"/>
  <c r="BI192" i="7"/>
  <c r="BH192" i="7"/>
  <c r="BG192" i="7"/>
  <c r="BF192" i="7"/>
  <c r="T192" i="7"/>
  <c r="R192" i="7"/>
  <c r="P192" i="7"/>
  <c r="J192" i="7"/>
  <c r="BE192" i="7" s="1"/>
  <c r="BK191" i="7"/>
  <c r="BI191" i="7"/>
  <c r="BH191" i="7"/>
  <c r="BG191" i="7"/>
  <c r="BF191" i="7"/>
  <c r="T191" i="7"/>
  <c r="R191" i="7"/>
  <c r="P191" i="7"/>
  <c r="J191" i="7"/>
  <c r="BE191" i="7" s="1"/>
  <c r="BK190" i="7"/>
  <c r="BI190" i="7"/>
  <c r="BH190" i="7"/>
  <c r="BG190" i="7"/>
  <c r="BF190" i="7"/>
  <c r="T190" i="7"/>
  <c r="R190" i="7"/>
  <c r="P190" i="7"/>
  <c r="J190" i="7"/>
  <c r="BE190" i="7" s="1"/>
  <c r="BK189" i="7"/>
  <c r="BI189" i="7"/>
  <c r="BH189" i="7"/>
  <c r="BG189" i="7"/>
  <c r="BF189" i="7"/>
  <c r="T189" i="7"/>
  <c r="R189" i="7"/>
  <c r="P189" i="7"/>
  <c r="J189" i="7"/>
  <c r="BE189" i="7" s="1"/>
  <c r="BK188" i="7"/>
  <c r="BI188" i="7"/>
  <c r="BH188" i="7"/>
  <c r="BG188" i="7"/>
  <c r="BF188" i="7"/>
  <c r="T188" i="7"/>
  <c r="R188" i="7"/>
  <c r="P188" i="7"/>
  <c r="J188" i="7"/>
  <c r="BE188" i="7" s="1"/>
  <c r="BK187" i="7"/>
  <c r="BI187" i="7"/>
  <c r="BH187" i="7"/>
  <c r="BG187" i="7"/>
  <c r="BF187" i="7"/>
  <c r="T187" i="7"/>
  <c r="R187" i="7"/>
  <c r="P187" i="7"/>
  <c r="J187" i="7"/>
  <c r="BE187" i="7" s="1"/>
  <c r="BK186" i="7"/>
  <c r="BI186" i="7"/>
  <c r="BH186" i="7"/>
  <c r="BG186" i="7"/>
  <c r="BF186" i="7"/>
  <c r="T186" i="7"/>
  <c r="R186" i="7"/>
  <c r="P186" i="7"/>
  <c r="J186" i="7"/>
  <c r="BE186" i="7" s="1"/>
  <c r="BK185" i="7"/>
  <c r="BI185" i="7"/>
  <c r="BH185" i="7"/>
  <c r="BG185" i="7"/>
  <c r="BF185" i="7"/>
  <c r="T185" i="7"/>
  <c r="R185" i="7"/>
  <c r="P185" i="7"/>
  <c r="J185" i="7"/>
  <c r="BE185" i="7" s="1"/>
  <c r="BK184" i="7"/>
  <c r="BI184" i="7"/>
  <c r="BH184" i="7"/>
  <c r="BG184" i="7"/>
  <c r="BF184" i="7"/>
  <c r="T184" i="7"/>
  <c r="R184" i="7"/>
  <c r="P184" i="7"/>
  <c r="J184" i="7"/>
  <c r="BE184" i="7" s="1"/>
  <c r="BK183" i="7"/>
  <c r="BI183" i="7"/>
  <c r="BH183" i="7"/>
  <c r="BG183" i="7"/>
  <c r="BF183" i="7"/>
  <c r="T183" i="7"/>
  <c r="R183" i="7"/>
  <c r="P183" i="7"/>
  <c r="J183" i="7"/>
  <c r="BE183" i="7" s="1"/>
  <c r="BK182" i="7"/>
  <c r="BI182" i="7"/>
  <c r="BH182" i="7"/>
  <c r="BG182" i="7"/>
  <c r="BF182" i="7"/>
  <c r="T182" i="7"/>
  <c r="R182" i="7"/>
  <c r="P182" i="7"/>
  <c r="J182" i="7"/>
  <c r="BE182" i="7" s="1"/>
  <c r="BK181" i="7"/>
  <c r="BI181" i="7"/>
  <c r="BH181" i="7"/>
  <c r="BG181" i="7"/>
  <c r="BF181" i="7"/>
  <c r="T181" i="7"/>
  <c r="R181" i="7"/>
  <c r="P181" i="7"/>
  <c r="J181" i="7"/>
  <c r="BE181" i="7" s="1"/>
  <c r="BK180" i="7"/>
  <c r="BI180" i="7"/>
  <c r="BH180" i="7"/>
  <c r="BG180" i="7"/>
  <c r="BF180" i="7"/>
  <c r="T180" i="7"/>
  <c r="R180" i="7"/>
  <c r="P180" i="7"/>
  <c r="J180" i="7"/>
  <c r="BE180" i="7" s="1"/>
  <c r="BK179" i="7"/>
  <c r="BI179" i="7"/>
  <c r="BH179" i="7"/>
  <c r="BG179" i="7"/>
  <c r="BF179" i="7"/>
  <c r="T179" i="7"/>
  <c r="R179" i="7"/>
  <c r="P179" i="7"/>
  <c r="J179" i="7"/>
  <c r="BE179" i="7" s="1"/>
  <c r="BK178" i="7"/>
  <c r="BI178" i="7"/>
  <c r="BH178" i="7"/>
  <c r="BG178" i="7"/>
  <c r="BF178" i="7"/>
  <c r="T178" i="7"/>
  <c r="R178" i="7"/>
  <c r="P178" i="7"/>
  <c r="J178" i="7"/>
  <c r="BE178" i="7" s="1"/>
  <c r="BK177" i="7"/>
  <c r="BI177" i="7"/>
  <c r="BH177" i="7"/>
  <c r="BG177" i="7"/>
  <c r="BF177" i="7"/>
  <c r="T177" i="7"/>
  <c r="R177" i="7"/>
  <c r="P177" i="7"/>
  <c r="J177" i="7"/>
  <c r="BE177" i="7" s="1"/>
  <c r="BK176" i="7"/>
  <c r="BI176" i="7"/>
  <c r="BH176" i="7"/>
  <c r="BG176" i="7"/>
  <c r="BF176" i="7"/>
  <c r="T176" i="7"/>
  <c r="R176" i="7"/>
  <c r="P176" i="7"/>
  <c r="J176" i="7"/>
  <c r="BE176" i="7" s="1"/>
  <c r="BK175" i="7"/>
  <c r="BI175" i="7"/>
  <c r="BH175" i="7"/>
  <c r="BG175" i="7"/>
  <c r="BF175" i="7"/>
  <c r="T175" i="7"/>
  <c r="R175" i="7"/>
  <c r="P175" i="7"/>
  <c r="J175" i="7"/>
  <c r="BE175" i="7" s="1"/>
  <c r="BK174" i="7"/>
  <c r="BI174" i="7"/>
  <c r="BH174" i="7"/>
  <c r="BG174" i="7"/>
  <c r="BF174" i="7"/>
  <c r="T174" i="7"/>
  <c r="R174" i="7"/>
  <c r="P174" i="7"/>
  <c r="J174" i="7"/>
  <c r="BE174" i="7" s="1"/>
  <c r="BK173" i="7"/>
  <c r="BI173" i="7"/>
  <c r="BH173" i="7"/>
  <c r="BG173" i="7"/>
  <c r="BF173" i="7"/>
  <c r="T173" i="7"/>
  <c r="R173" i="7"/>
  <c r="P173" i="7"/>
  <c r="J173" i="7"/>
  <c r="BE173" i="7" s="1"/>
  <c r="BK172" i="7"/>
  <c r="BI172" i="7"/>
  <c r="BH172" i="7"/>
  <c r="BG172" i="7"/>
  <c r="BF172" i="7"/>
  <c r="T172" i="7"/>
  <c r="R172" i="7"/>
  <c r="P172" i="7"/>
  <c r="J172" i="7"/>
  <c r="BE172" i="7" s="1"/>
  <c r="BK171" i="7"/>
  <c r="BI171" i="7"/>
  <c r="BH171" i="7"/>
  <c r="BG171" i="7"/>
  <c r="BF171" i="7"/>
  <c r="T171" i="7"/>
  <c r="R171" i="7"/>
  <c r="P171" i="7"/>
  <c r="J171" i="7"/>
  <c r="BE171" i="7" s="1"/>
  <c r="BK170" i="7"/>
  <c r="BI170" i="7"/>
  <c r="BH170" i="7"/>
  <c r="BG170" i="7"/>
  <c r="BF170" i="7"/>
  <c r="T170" i="7"/>
  <c r="R170" i="7"/>
  <c r="P170" i="7"/>
  <c r="J170" i="7"/>
  <c r="BE170" i="7" s="1"/>
  <c r="BK169" i="7"/>
  <c r="BI169" i="7"/>
  <c r="BH169" i="7"/>
  <c r="BG169" i="7"/>
  <c r="BF169" i="7"/>
  <c r="T169" i="7"/>
  <c r="R169" i="7"/>
  <c r="P169" i="7"/>
  <c r="J169" i="7"/>
  <c r="BE169" i="7" s="1"/>
  <c r="BK168" i="7"/>
  <c r="BI168" i="7"/>
  <c r="BH168" i="7"/>
  <c r="BG168" i="7"/>
  <c r="BF168" i="7"/>
  <c r="T168" i="7"/>
  <c r="R168" i="7"/>
  <c r="P168" i="7"/>
  <c r="J168" i="7"/>
  <c r="BE168" i="7" s="1"/>
  <c r="BK167" i="7"/>
  <c r="BI167" i="7"/>
  <c r="BH167" i="7"/>
  <c r="BG167" i="7"/>
  <c r="BF167" i="7"/>
  <c r="T167" i="7"/>
  <c r="R167" i="7"/>
  <c r="P167" i="7"/>
  <c r="J167" i="7"/>
  <c r="BE167" i="7" s="1"/>
  <c r="BK166" i="7"/>
  <c r="BI166" i="7"/>
  <c r="BH166" i="7"/>
  <c r="BG166" i="7"/>
  <c r="BF166" i="7"/>
  <c r="T166" i="7"/>
  <c r="R166" i="7"/>
  <c r="P166" i="7"/>
  <c r="J166" i="7"/>
  <c r="BE166" i="7" s="1"/>
  <c r="BK165" i="7"/>
  <c r="BI165" i="7"/>
  <c r="BH165" i="7"/>
  <c r="BG165" i="7"/>
  <c r="BF165" i="7"/>
  <c r="T165" i="7"/>
  <c r="R165" i="7"/>
  <c r="P165" i="7"/>
  <c r="J165" i="7"/>
  <c r="BE165" i="7" s="1"/>
  <c r="BK164" i="7"/>
  <c r="BI164" i="7"/>
  <c r="BH164" i="7"/>
  <c r="BG164" i="7"/>
  <c r="BF164" i="7"/>
  <c r="T164" i="7"/>
  <c r="R164" i="7"/>
  <c r="P164" i="7"/>
  <c r="J164" i="7"/>
  <c r="BE164" i="7" s="1"/>
  <c r="BK163" i="7"/>
  <c r="BI163" i="7"/>
  <c r="BH163" i="7"/>
  <c r="BG163" i="7"/>
  <c r="BF163" i="7"/>
  <c r="T163" i="7"/>
  <c r="R163" i="7"/>
  <c r="P163" i="7"/>
  <c r="J163" i="7"/>
  <c r="BE163" i="7" s="1"/>
  <c r="BK162" i="7"/>
  <c r="BI162" i="7"/>
  <c r="BH162" i="7"/>
  <c r="BG162" i="7"/>
  <c r="BF162" i="7"/>
  <c r="T162" i="7"/>
  <c r="R162" i="7"/>
  <c r="P162" i="7"/>
  <c r="J162" i="7"/>
  <c r="BE162" i="7" s="1"/>
  <c r="BK161" i="7"/>
  <c r="BI161" i="7"/>
  <c r="BH161" i="7"/>
  <c r="BG161" i="7"/>
  <c r="BF161" i="7"/>
  <c r="T161" i="7"/>
  <c r="R161" i="7"/>
  <c r="P161" i="7"/>
  <c r="J161" i="7"/>
  <c r="BE161" i="7" s="1"/>
  <c r="BK160" i="7"/>
  <c r="BI160" i="7"/>
  <c r="BH160" i="7"/>
  <c r="BG160" i="7"/>
  <c r="BF160" i="7"/>
  <c r="T160" i="7"/>
  <c r="R160" i="7"/>
  <c r="P160" i="7"/>
  <c r="J160" i="7"/>
  <c r="BE160" i="7" s="1"/>
  <c r="BK159" i="7"/>
  <c r="BI159" i="7"/>
  <c r="BH159" i="7"/>
  <c r="BG159" i="7"/>
  <c r="BF159" i="7"/>
  <c r="T159" i="7"/>
  <c r="R159" i="7"/>
  <c r="P159" i="7"/>
  <c r="J159" i="7"/>
  <c r="BE159" i="7" s="1"/>
  <c r="BK158" i="7"/>
  <c r="BI158" i="7"/>
  <c r="BH158" i="7"/>
  <c r="BG158" i="7"/>
  <c r="BF158" i="7"/>
  <c r="T158" i="7"/>
  <c r="R158" i="7"/>
  <c r="P158" i="7"/>
  <c r="J158" i="7"/>
  <c r="BE158" i="7" s="1"/>
  <c r="BK157" i="7"/>
  <c r="BI157" i="7"/>
  <c r="BH157" i="7"/>
  <c r="BG157" i="7"/>
  <c r="BF157" i="7"/>
  <c r="T157" i="7"/>
  <c r="R157" i="7"/>
  <c r="P157" i="7"/>
  <c r="J157" i="7"/>
  <c r="BE157" i="7" s="1"/>
  <c r="BK156" i="7"/>
  <c r="BI156" i="7"/>
  <c r="BH156" i="7"/>
  <c r="BG156" i="7"/>
  <c r="BF156" i="7"/>
  <c r="T156" i="7"/>
  <c r="R156" i="7"/>
  <c r="P156" i="7"/>
  <c r="J156" i="7"/>
  <c r="BE156" i="7" s="1"/>
  <c r="BK155" i="7"/>
  <c r="BI155" i="7"/>
  <c r="BH155" i="7"/>
  <c r="BG155" i="7"/>
  <c r="BF155" i="7"/>
  <c r="T155" i="7"/>
  <c r="R155" i="7"/>
  <c r="P155" i="7"/>
  <c r="J155" i="7"/>
  <c r="BE155" i="7" s="1"/>
  <c r="BK154" i="7"/>
  <c r="BI154" i="7"/>
  <c r="BH154" i="7"/>
  <c r="BG154" i="7"/>
  <c r="BF154" i="7"/>
  <c r="T154" i="7"/>
  <c r="R154" i="7"/>
  <c r="P154" i="7"/>
  <c r="J154" i="7"/>
  <c r="BE154" i="7" s="1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R150" i="7"/>
  <c r="P150" i="7"/>
  <c r="J150" i="7"/>
  <c r="BE150" i="7" s="1"/>
  <c r="BK149" i="7"/>
  <c r="BI149" i="7"/>
  <c r="BH149" i="7"/>
  <c r="BG149" i="7"/>
  <c r="BF149" i="7"/>
  <c r="T149" i="7"/>
  <c r="R149" i="7"/>
  <c r="P149" i="7"/>
  <c r="J149" i="7"/>
  <c r="BE149" i="7" s="1"/>
  <c r="BK148" i="7"/>
  <c r="BI148" i="7"/>
  <c r="BH148" i="7"/>
  <c r="BG148" i="7"/>
  <c r="BF148" i="7"/>
  <c r="T148" i="7"/>
  <c r="R148" i="7"/>
  <c r="P148" i="7"/>
  <c r="J148" i="7"/>
  <c r="BE148" i="7" s="1"/>
  <c r="BK147" i="7"/>
  <c r="BI147" i="7"/>
  <c r="BH147" i="7"/>
  <c r="BG147" i="7"/>
  <c r="BF147" i="7"/>
  <c r="T147" i="7"/>
  <c r="R147" i="7"/>
  <c r="P147" i="7"/>
  <c r="J147" i="7"/>
  <c r="BE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T145" i="7"/>
  <c r="R145" i="7"/>
  <c r="P145" i="7"/>
  <c r="J145" i="7"/>
  <c r="BE145" i="7" s="1"/>
  <c r="BK144" i="7"/>
  <c r="BI144" i="7"/>
  <c r="BH144" i="7"/>
  <c r="BG144" i="7"/>
  <c r="BF144" i="7"/>
  <c r="T144" i="7"/>
  <c r="R144" i="7"/>
  <c r="P144" i="7"/>
  <c r="J144" i="7"/>
  <c r="BE144" i="7" s="1"/>
  <c r="BK143" i="7"/>
  <c r="BI143" i="7"/>
  <c r="BH143" i="7"/>
  <c r="BG143" i="7"/>
  <c r="BF143" i="7"/>
  <c r="T143" i="7"/>
  <c r="R143" i="7"/>
  <c r="P143" i="7"/>
  <c r="J143" i="7"/>
  <c r="BE143" i="7" s="1"/>
  <c r="BK142" i="7"/>
  <c r="BI142" i="7"/>
  <c r="BH142" i="7"/>
  <c r="BG142" i="7"/>
  <c r="BF142" i="7"/>
  <c r="T142" i="7"/>
  <c r="R142" i="7"/>
  <c r="P142" i="7"/>
  <c r="J142" i="7"/>
  <c r="BE142" i="7" s="1"/>
  <c r="BK141" i="7"/>
  <c r="BI141" i="7"/>
  <c r="BH141" i="7"/>
  <c r="BG141" i="7"/>
  <c r="BF141" i="7"/>
  <c r="T141" i="7"/>
  <c r="R141" i="7"/>
  <c r="P141" i="7"/>
  <c r="J141" i="7"/>
  <c r="BE141" i="7" s="1"/>
  <c r="BK140" i="7"/>
  <c r="BI140" i="7"/>
  <c r="BH140" i="7"/>
  <c r="BG140" i="7"/>
  <c r="BF140" i="7"/>
  <c r="T140" i="7"/>
  <c r="R140" i="7"/>
  <c r="P140" i="7"/>
  <c r="J140" i="7"/>
  <c r="BE140" i="7" s="1"/>
  <c r="BK139" i="7"/>
  <c r="BI139" i="7"/>
  <c r="BH139" i="7"/>
  <c r="BG139" i="7"/>
  <c r="BF139" i="7"/>
  <c r="T139" i="7"/>
  <c r="R139" i="7"/>
  <c r="P139" i="7"/>
  <c r="J139" i="7"/>
  <c r="BE139" i="7" s="1"/>
  <c r="BK138" i="7"/>
  <c r="BI138" i="7"/>
  <c r="BH138" i="7"/>
  <c r="BG138" i="7"/>
  <c r="BF138" i="7"/>
  <c r="T138" i="7"/>
  <c r="R138" i="7"/>
  <c r="P138" i="7"/>
  <c r="J138" i="7"/>
  <c r="BE138" i="7" s="1"/>
  <c r="BK137" i="7"/>
  <c r="BI137" i="7"/>
  <c r="BH137" i="7"/>
  <c r="BG137" i="7"/>
  <c r="BF137" i="7"/>
  <c r="T137" i="7"/>
  <c r="R137" i="7"/>
  <c r="P137" i="7"/>
  <c r="J137" i="7"/>
  <c r="BE137" i="7" s="1"/>
  <c r="BK136" i="7"/>
  <c r="BI136" i="7"/>
  <c r="BH136" i="7"/>
  <c r="BG136" i="7"/>
  <c r="BF136" i="7"/>
  <c r="T136" i="7"/>
  <c r="R136" i="7"/>
  <c r="P136" i="7"/>
  <c r="J136" i="7"/>
  <c r="BE136" i="7" s="1"/>
  <c r="BK135" i="7"/>
  <c r="BI135" i="7"/>
  <c r="BH135" i="7"/>
  <c r="BG135" i="7"/>
  <c r="BF135" i="7"/>
  <c r="T135" i="7"/>
  <c r="R135" i="7"/>
  <c r="P135" i="7"/>
  <c r="J135" i="7"/>
  <c r="BE135" i="7" s="1"/>
  <c r="BK134" i="7"/>
  <c r="BI134" i="7"/>
  <c r="BH134" i="7"/>
  <c r="BG134" i="7"/>
  <c r="BF134" i="7"/>
  <c r="T134" i="7"/>
  <c r="R134" i="7"/>
  <c r="P134" i="7"/>
  <c r="J134" i="7"/>
  <c r="BE134" i="7" s="1"/>
  <c r="BK133" i="7"/>
  <c r="BI133" i="7"/>
  <c r="BH133" i="7"/>
  <c r="BG133" i="7"/>
  <c r="BF133" i="7"/>
  <c r="T133" i="7"/>
  <c r="R133" i="7"/>
  <c r="P133" i="7"/>
  <c r="J133" i="7"/>
  <c r="BE133" i="7" s="1"/>
  <c r="BK132" i="7"/>
  <c r="BI132" i="7"/>
  <c r="BH132" i="7"/>
  <c r="BG132" i="7"/>
  <c r="BF132" i="7"/>
  <c r="T132" i="7"/>
  <c r="R132" i="7"/>
  <c r="P132" i="7"/>
  <c r="J132" i="7"/>
  <c r="BE132" i="7" s="1"/>
  <c r="BK131" i="7"/>
  <c r="BI131" i="7"/>
  <c r="BH131" i="7"/>
  <c r="BG131" i="7"/>
  <c r="BF131" i="7"/>
  <c r="T131" i="7"/>
  <c r="R131" i="7"/>
  <c r="P131" i="7"/>
  <c r="J131" i="7"/>
  <c r="BE131" i="7" s="1"/>
  <c r="BK130" i="7"/>
  <c r="BI130" i="7"/>
  <c r="BH130" i="7"/>
  <c r="BG130" i="7"/>
  <c r="BF130" i="7"/>
  <c r="T130" i="7"/>
  <c r="R130" i="7"/>
  <c r="P130" i="7"/>
  <c r="J130" i="7"/>
  <c r="BE130" i="7" s="1"/>
  <c r="BK129" i="7"/>
  <c r="BI129" i="7"/>
  <c r="BH129" i="7"/>
  <c r="BG129" i="7"/>
  <c r="BF129" i="7"/>
  <c r="T129" i="7"/>
  <c r="R129" i="7"/>
  <c r="P129" i="7"/>
  <c r="J129" i="7"/>
  <c r="BE129" i="7" s="1"/>
  <c r="BK128" i="7"/>
  <c r="BI128" i="7"/>
  <c r="BH128" i="7"/>
  <c r="BG128" i="7"/>
  <c r="BF128" i="7"/>
  <c r="T128" i="7"/>
  <c r="R128" i="7"/>
  <c r="P128" i="7"/>
  <c r="J128" i="7"/>
  <c r="BE128" i="7" s="1"/>
  <c r="BK127" i="7"/>
  <c r="BI127" i="7"/>
  <c r="BH127" i="7"/>
  <c r="BG127" i="7"/>
  <c r="BF127" i="7"/>
  <c r="T127" i="7"/>
  <c r="R127" i="7"/>
  <c r="P127" i="7"/>
  <c r="J127" i="7"/>
  <c r="BE127" i="7" s="1"/>
  <c r="BK126" i="7"/>
  <c r="BI126" i="7"/>
  <c r="BH126" i="7"/>
  <c r="BG126" i="7"/>
  <c r="BF126" i="7"/>
  <c r="T126" i="7"/>
  <c r="R126" i="7"/>
  <c r="P126" i="7"/>
  <c r="J126" i="7"/>
  <c r="BE126" i="7" s="1"/>
  <c r="BK125" i="7"/>
  <c r="BI125" i="7"/>
  <c r="BH125" i="7"/>
  <c r="BG125" i="7"/>
  <c r="BF125" i="7"/>
  <c r="T125" i="7"/>
  <c r="R125" i="7"/>
  <c r="P125" i="7"/>
  <c r="J125" i="7"/>
  <c r="BE125" i="7" s="1"/>
  <c r="BK124" i="7"/>
  <c r="BI124" i="7"/>
  <c r="BH124" i="7"/>
  <c r="BG124" i="7"/>
  <c r="BF124" i="7"/>
  <c r="T124" i="7"/>
  <c r="R124" i="7"/>
  <c r="P124" i="7"/>
  <c r="J124" i="7"/>
  <c r="BE124" i="7" s="1"/>
  <c r="BK123" i="7"/>
  <c r="BI123" i="7"/>
  <c r="BH123" i="7"/>
  <c r="BG123" i="7"/>
  <c r="BF123" i="7"/>
  <c r="T123" i="7"/>
  <c r="R123" i="7"/>
  <c r="P123" i="7"/>
  <c r="J123" i="7"/>
  <c r="BE123" i="7" s="1"/>
  <c r="BK122" i="7"/>
  <c r="BI122" i="7"/>
  <c r="BH122" i="7"/>
  <c r="BG122" i="7"/>
  <c r="BF122" i="7"/>
  <c r="T122" i="7"/>
  <c r="R122" i="7"/>
  <c r="P122" i="7"/>
  <c r="J122" i="7"/>
  <c r="BE122" i="7" s="1"/>
  <c r="BK121" i="7"/>
  <c r="BI121" i="7"/>
  <c r="BH121" i="7"/>
  <c r="BG121" i="7"/>
  <c r="BF121" i="7"/>
  <c r="T121" i="7"/>
  <c r="R121" i="7"/>
  <c r="P121" i="7"/>
  <c r="J121" i="7"/>
  <c r="BE121" i="7" s="1"/>
  <c r="BK120" i="7"/>
  <c r="BI120" i="7"/>
  <c r="BH120" i="7"/>
  <c r="BG120" i="7"/>
  <c r="BF120" i="7"/>
  <c r="T120" i="7"/>
  <c r="R120" i="7"/>
  <c r="P120" i="7"/>
  <c r="J120" i="7"/>
  <c r="BE120" i="7" s="1"/>
  <c r="BK119" i="7"/>
  <c r="BI119" i="7"/>
  <c r="BH119" i="7"/>
  <c r="BG119" i="7"/>
  <c r="BF119" i="7"/>
  <c r="T119" i="7"/>
  <c r="R119" i="7"/>
  <c r="P119" i="7"/>
  <c r="J119" i="7"/>
  <c r="BE119" i="7" s="1"/>
  <c r="BK118" i="7"/>
  <c r="BI118" i="7"/>
  <c r="BH118" i="7"/>
  <c r="BG118" i="7"/>
  <c r="BF118" i="7"/>
  <c r="T118" i="7"/>
  <c r="R118" i="7"/>
  <c r="P118" i="7"/>
  <c r="J118" i="7"/>
  <c r="BE118" i="7" s="1"/>
  <c r="BK117" i="7"/>
  <c r="BI117" i="7"/>
  <c r="BH117" i="7"/>
  <c r="BG117" i="7"/>
  <c r="BF117" i="7"/>
  <c r="T117" i="7"/>
  <c r="R117" i="7"/>
  <c r="P117" i="7"/>
  <c r="J117" i="7"/>
  <c r="BE117" i="7" s="1"/>
  <c r="BK116" i="7"/>
  <c r="BI116" i="7"/>
  <c r="BH116" i="7"/>
  <c r="BG116" i="7"/>
  <c r="BF116" i="7"/>
  <c r="T116" i="7"/>
  <c r="R116" i="7"/>
  <c r="P116" i="7"/>
  <c r="J116" i="7"/>
  <c r="BE116" i="7" s="1"/>
  <c r="BK115" i="7"/>
  <c r="BI115" i="7"/>
  <c r="BH115" i="7"/>
  <c r="BG115" i="7"/>
  <c r="BF115" i="7"/>
  <c r="T115" i="7"/>
  <c r="R115" i="7"/>
  <c r="P115" i="7"/>
  <c r="J115" i="7"/>
  <c r="BE115" i="7" s="1"/>
  <c r="BK114" i="7"/>
  <c r="BI114" i="7"/>
  <c r="BH114" i="7"/>
  <c r="BG114" i="7"/>
  <c r="BF114" i="7"/>
  <c r="T114" i="7"/>
  <c r="R114" i="7"/>
  <c r="P114" i="7"/>
  <c r="J114" i="7"/>
  <c r="BE114" i="7" s="1"/>
  <c r="BK113" i="7"/>
  <c r="BI113" i="7"/>
  <c r="BH113" i="7"/>
  <c r="BG113" i="7"/>
  <c r="BF113" i="7"/>
  <c r="T113" i="7"/>
  <c r="R113" i="7"/>
  <c r="P113" i="7"/>
  <c r="J113" i="7"/>
  <c r="BE113" i="7" s="1"/>
  <c r="BK112" i="7"/>
  <c r="BI112" i="7"/>
  <c r="BH112" i="7"/>
  <c r="BG112" i="7"/>
  <c r="BF112" i="7"/>
  <c r="T112" i="7"/>
  <c r="R112" i="7"/>
  <c r="P112" i="7"/>
  <c r="J112" i="7"/>
  <c r="BE112" i="7" s="1"/>
  <c r="BK111" i="7"/>
  <c r="BI111" i="7"/>
  <c r="BH111" i="7"/>
  <c r="BG111" i="7"/>
  <c r="BF111" i="7"/>
  <c r="T111" i="7"/>
  <c r="R111" i="7"/>
  <c r="P111" i="7"/>
  <c r="J111" i="7"/>
  <c r="BE111" i="7" s="1"/>
  <c r="BK110" i="7"/>
  <c r="BI110" i="7"/>
  <c r="BH110" i="7"/>
  <c r="BG110" i="7"/>
  <c r="BF110" i="7"/>
  <c r="T110" i="7"/>
  <c r="R110" i="7"/>
  <c r="P110" i="7"/>
  <c r="J110" i="7"/>
  <c r="BE110" i="7" s="1"/>
  <c r="BK109" i="7"/>
  <c r="BI109" i="7"/>
  <c r="BH109" i="7"/>
  <c r="BG109" i="7"/>
  <c r="BF109" i="7"/>
  <c r="T109" i="7"/>
  <c r="R109" i="7"/>
  <c r="P109" i="7"/>
  <c r="J109" i="7"/>
  <c r="BE109" i="7" s="1"/>
  <c r="BK108" i="7"/>
  <c r="BI108" i="7"/>
  <c r="BH108" i="7"/>
  <c r="BG108" i="7"/>
  <c r="BF108" i="7"/>
  <c r="T108" i="7"/>
  <c r="R108" i="7"/>
  <c r="P108" i="7"/>
  <c r="J108" i="7"/>
  <c r="BE108" i="7" s="1"/>
  <c r="BK107" i="7"/>
  <c r="BI107" i="7"/>
  <c r="BH107" i="7"/>
  <c r="BG107" i="7"/>
  <c r="BF107" i="7"/>
  <c r="T107" i="7"/>
  <c r="R107" i="7"/>
  <c r="P107" i="7"/>
  <c r="J107" i="7"/>
  <c r="BE107" i="7" s="1"/>
  <c r="BK106" i="7"/>
  <c r="BI106" i="7"/>
  <c r="BH106" i="7"/>
  <c r="BG106" i="7"/>
  <c r="BF106" i="7"/>
  <c r="BE106" i="7"/>
  <c r="T106" i="7"/>
  <c r="R106" i="7"/>
  <c r="P106" i="7"/>
  <c r="J106" i="7"/>
  <c r="BK105" i="7"/>
  <c r="BI105" i="7"/>
  <c r="BH105" i="7"/>
  <c r="BG105" i="7"/>
  <c r="BF105" i="7"/>
  <c r="T105" i="7"/>
  <c r="R105" i="7"/>
  <c r="P105" i="7"/>
  <c r="J105" i="7"/>
  <c r="BE105" i="7" s="1"/>
  <c r="BK104" i="7"/>
  <c r="BI104" i="7"/>
  <c r="BH104" i="7"/>
  <c r="BG104" i="7"/>
  <c r="BF104" i="7"/>
  <c r="BE104" i="7"/>
  <c r="T104" i="7"/>
  <c r="R104" i="7"/>
  <c r="P104" i="7"/>
  <c r="J104" i="7"/>
  <c r="BK103" i="7"/>
  <c r="BI103" i="7"/>
  <c r="BH103" i="7"/>
  <c r="BG103" i="7"/>
  <c r="BF103" i="7"/>
  <c r="BE103" i="7"/>
  <c r="T103" i="7"/>
  <c r="R103" i="7"/>
  <c r="P103" i="7"/>
  <c r="J103" i="7"/>
  <c r="BK102" i="7"/>
  <c r="BI102" i="7"/>
  <c r="BH102" i="7"/>
  <c r="BG102" i="7"/>
  <c r="BF102" i="7"/>
  <c r="BE102" i="7"/>
  <c r="T102" i="7"/>
  <c r="R102" i="7"/>
  <c r="P102" i="7"/>
  <c r="J102" i="7"/>
  <c r="BK101" i="7"/>
  <c r="BI101" i="7"/>
  <c r="BH101" i="7"/>
  <c r="BG101" i="7"/>
  <c r="BF101" i="7"/>
  <c r="T101" i="7"/>
  <c r="R101" i="7"/>
  <c r="P101" i="7"/>
  <c r="J101" i="7"/>
  <c r="BE101" i="7" s="1"/>
  <c r="BK100" i="7"/>
  <c r="BI100" i="7"/>
  <c r="BH100" i="7"/>
  <c r="BG100" i="7"/>
  <c r="BF100" i="7"/>
  <c r="T100" i="7"/>
  <c r="R100" i="7"/>
  <c r="P100" i="7"/>
  <c r="J100" i="7"/>
  <c r="BE100" i="7" s="1"/>
  <c r="BK99" i="7"/>
  <c r="BI99" i="7"/>
  <c r="BH99" i="7"/>
  <c r="BG99" i="7"/>
  <c r="BF99" i="7"/>
  <c r="T99" i="7"/>
  <c r="R99" i="7"/>
  <c r="P99" i="7"/>
  <c r="J99" i="7"/>
  <c r="BE99" i="7" s="1"/>
  <c r="BK98" i="7"/>
  <c r="BI98" i="7"/>
  <c r="BH98" i="7"/>
  <c r="BG98" i="7"/>
  <c r="BF98" i="7"/>
  <c r="T98" i="7"/>
  <c r="R98" i="7"/>
  <c r="P98" i="7"/>
  <c r="J98" i="7"/>
  <c r="BE98" i="7" s="1"/>
  <c r="BK97" i="7"/>
  <c r="BI97" i="7"/>
  <c r="BH97" i="7"/>
  <c r="BG97" i="7"/>
  <c r="BF97" i="7"/>
  <c r="T97" i="7"/>
  <c r="R97" i="7"/>
  <c r="P97" i="7"/>
  <c r="J97" i="7"/>
  <c r="BE97" i="7" s="1"/>
  <c r="BK96" i="7"/>
  <c r="BI96" i="7"/>
  <c r="BH96" i="7"/>
  <c r="BG96" i="7"/>
  <c r="BF96" i="7"/>
  <c r="T96" i="7"/>
  <c r="R96" i="7"/>
  <c r="P96" i="7"/>
  <c r="J96" i="7"/>
  <c r="BE96" i="7" s="1"/>
  <c r="BK95" i="7"/>
  <c r="BI95" i="7"/>
  <c r="BH95" i="7"/>
  <c r="BG95" i="7"/>
  <c r="BF95" i="7"/>
  <c r="T95" i="7"/>
  <c r="R95" i="7"/>
  <c r="P95" i="7"/>
  <c r="J95" i="7"/>
  <c r="BE95" i="7" s="1"/>
  <c r="BK94" i="7"/>
  <c r="BI94" i="7"/>
  <c r="BH94" i="7"/>
  <c r="BG94" i="7"/>
  <c r="BF94" i="7"/>
  <c r="T94" i="7"/>
  <c r="R94" i="7"/>
  <c r="P94" i="7"/>
  <c r="J94" i="7"/>
  <c r="BE94" i="7" s="1"/>
  <c r="BK93" i="7"/>
  <c r="BI93" i="7"/>
  <c r="BH93" i="7"/>
  <c r="BG93" i="7"/>
  <c r="BF93" i="7"/>
  <c r="T93" i="7"/>
  <c r="R93" i="7"/>
  <c r="P93" i="7"/>
  <c r="J93" i="7"/>
  <c r="BE93" i="7" s="1"/>
  <c r="BK92" i="7"/>
  <c r="BI92" i="7"/>
  <c r="BH92" i="7"/>
  <c r="BG92" i="7"/>
  <c r="BF92" i="7"/>
  <c r="T92" i="7"/>
  <c r="R92" i="7"/>
  <c r="P92" i="7"/>
  <c r="J92" i="7"/>
  <c r="BE92" i="7" s="1"/>
  <c r="BK91" i="7"/>
  <c r="BI91" i="7"/>
  <c r="BH91" i="7"/>
  <c r="BG91" i="7"/>
  <c r="BF91" i="7"/>
  <c r="T91" i="7"/>
  <c r="R91" i="7"/>
  <c r="P91" i="7"/>
  <c r="J91" i="7"/>
  <c r="BE91" i="7" s="1"/>
  <c r="BK90" i="7"/>
  <c r="BI90" i="7"/>
  <c r="BH90" i="7"/>
  <c r="BG90" i="7"/>
  <c r="BF90" i="7"/>
  <c r="BE90" i="7"/>
  <c r="T90" i="7"/>
  <c r="R90" i="7"/>
  <c r="P90" i="7"/>
  <c r="J90" i="7"/>
  <c r="BK89" i="7"/>
  <c r="BI89" i="7"/>
  <c r="BH89" i="7"/>
  <c r="BG89" i="7"/>
  <c r="BF89" i="7"/>
  <c r="BE89" i="7"/>
  <c r="T89" i="7"/>
  <c r="R89" i="7"/>
  <c r="P89" i="7"/>
  <c r="J89" i="7"/>
  <c r="BK88" i="7"/>
  <c r="BI88" i="7"/>
  <c r="BH88" i="7"/>
  <c r="BG88" i="7"/>
  <c r="BF88" i="7"/>
  <c r="BE88" i="7"/>
  <c r="T88" i="7"/>
  <c r="R88" i="7"/>
  <c r="P88" i="7"/>
  <c r="J88" i="7"/>
  <c r="BK87" i="7"/>
  <c r="BI87" i="7"/>
  <c r="BH87" i="7"/>
  <c r="BG87" i="7"/>
  <c r="BF87" i="7"/>
  <c r="BE87" i="7"/>
  <c r="T87" i="7"/>
  <c r="R87" i="7"/>
  <c r="P87" i="7"/>
  <c r="J87" i="7"/>
  <c r="BK86" i="7"/>
  <c r="BI86" i="7"/>
  <c r="BH86" i="7"/>
  <c r="BG86" i="7"/>
  <c r="BF86" i="7"/>
  <c r="T86" i="7"/>
  <c r="R86" i="7"/>
  <c r="R85" i="7" s="1"/>
  <c r="R84" i="7" s="1"/>
  <c r="R83" i="7" s="1"/>
  <c r="P86" i="7"/>
  <c r="J86" i="7"/>
  <c r="BE86" i="7" s="1"/>
  <c r="T85" i="7"/>
  <c r="T84" i="7" s="1"/>
  <c r="T83" i="7" s="1"/>
  <c r="P85" i="7"/>
  <c r="P84" i="7" s="1"/>
  <c r="P83" i="7" s="1"/>
  <c r="J79" i="7"/>
  <c r="F79" i="7"/>
  <c r="F77" i="7"/>
  <c r="E75" i="7"/>
  <c r="J62" i="7"/>
  <c r="J60" i="7"/>
  <c r="J51" i="7"/>
  <c r="F51" i="7"/>
  <c r="F49" i="7"/>
  <c r="E47" i="7"/>
  <c r="F34" i="7"/>
  <c r="F33" i="7"/>
  <c r="F32" i="7"/>
  <c r="J18" i="7"/>
  <c r="E18" i="7"/>
  <c r="F52" i="7" s="1"/>
  <c r="J17" i="7"/>
  <c r="J12" i="7"/>
  <c r="J77" i="7" s="1"/>
  <c r="E7" i="7"/>
  <c r="E45" i="7" s="1"/>
  <c r="BK150" i="6"/>
  <c r="BI150" i="6"/>
  <c r="BH150" i="6"/>
  <c r="BG150" i="6"/>
  <c r="BF150" i="6"/>
  <c r="T150" i="6"/>
  <c r="R150" i="6"/>
  <c r="P150" i="6"/>
  <c r="J150" i="6"/>
  <c r="BE150" i="6" s="1"/>
  <c r="BK149" i="6"/>
  <c r="BI149" i="6"/>
  <c r="BH149" i="6"/>
  <c r="BG149" i="6"/>
  <c r="BF149" i="6"/>
  <c r="T149" i="6"/>
  <c r="R149" i="6"/>
  <c r="P149" i="6"/>
  <c r="J149" i="6"/>
  <c r="BE149" i="6" s="1"/>
  <c r="BK148" i="6"/>
  <c r="BI148" i="6"/>
  <c r="BH148" i="6"/>
  <c r="BG148" i="6"/>
  <c r="BF148" i="6"/>
  <c r="T148" i="6"/>
  <c r="R148" i="6"/>
  <c r="P148" i="6"/>
  <c r="J148" i="6"/>
  <c r="BE148" i="6" s="1"/>
  <c r="BK147" i="6"/>
  <c r="BI147" i="6"/>
  <c r="BH147" i="6"/>
  <c r="BG147" i="6"/>
  <c r="BF147" i="6"/>
  <c r="T147" i="6"/>
  <c r="R147" i="6"/>
  <c r="P147" i="6"/>
  <c r="J147" i="6"/>
  <c r="BE147" i="6" s="1"/>
  <c r="BK146" i="6"/>
  <c r="BI146" i="6"/>
  <c r="BH146" i="6"/>
  <c r="BG146" i="6"/>
  <c r="BF146" i="6"/>
  <c r="T146" i="6"/>
  <c r="R146" i="6"/>
  <c r="P146" i="6"/>
  <c r="J146" i="6"/>
  <c r="BE146" i="6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3" i="6"/>
  <c r="BI143" i="6"/>
  <c r="BH143" i="6"/>
  <c r="BG143" i="6"/>
  <c r="BF143" i="6"/>
  <c r="T143" i="6"/>
  <c r="R143" i="6"/>
  <c r="P143" i="6"/>
  <c r="J143" i="6"/>
  <c r="BE143" i="6" s="1"/>
  <c r="BK142" i="6"/>
  <c r="BI142" i="6"/>
  <c r="BH142" i="6"/>
  <c r="BG142" i="6"/>
  <c r="BF142" i="6"/>
  <c r="T142" i="6"/>
  <c r="R142" i="6"/>
  <c r="P142" i="6"/>
  <c r="J142" i="6"/>
  <c r="BE142" i="6" s="1"/>
  <c r="BK141" i="6"/>
  <c r="BI141" i="6"/>
  <c r="BH141" i="6"/>
  <c r="BG141" i="6"/>
  <c r="BF141" i="6"/>
  <c r="T141" i="6"/>
  <c r="R141" i="6"/>
  <c r="P141" i="6"/>
  <c r="J141" i="6"/>
  <c r="BE141" i="6" s="1"/>
  <c r="BK140" i="6"/>
  <c r="BI140" i="6"/>
  <c r="BH140" i="6"/>
  <c r="BG140" i="6"/>
  <c r="BF140" i="6"/>
  <c r="T140" i="6"/>
  <c r="R140" i="6"/>
  <c r="P140" i="6"/>
  <c r="J140" i="6"/>
  <c r="BE140" i="6" s="1"/>
  <c r="BK139" i="6"/>
  <c r="BI139" i="6"/>
  <c r="BH139" i="6"/>
  <c r="BG139" i="6"/>
  <c r="BF139" i="6"/>
  <c r="T139" i="6"/>
  <c r="R139" i="6"/>
  <c r="P139" i="6"/>
  <c r="J139" i="6"/>
  <c r="BE139" i="6" s="1"/>
  <c r="BK138" i="6"/>
  <c r="BI138" i="6"/>
  <c r="BH138" i="6"/>
  <c r="BG138" i="6"/>
  <c r="BF138" i="6"/>
  <c r="T138" i="6"/>
  <c r="R138" i="6"/>
  <c r="P138" i="6"/>
  <c r="J138" i="6"/>
  <c r="BE138" i="6" s="1"/>
  <c r="BK137" i="6"/>
  <c r="BI137" i="6"/>
  <c r="BH137" i="6"/>
  <c r="BG137" i="6"/>
  <c r="BF137" i="6"/>
  <c r="T137" i="6"/>
  <c r="R137" i="6"/>
  <c r="P137" i="6"/>
  <c r="J137" i="6"/>
  <c r="BE137" i="6" s="1"/>
  <c r="BK136" i="6"/>
  <c r="BI136" i="6"/>
  <c r="BH136" i="6"/>
  <c r="BG136" i="6"/>
  <c r="BF136" i="6"/>
  <c r="T136" i="6"/>
  <c r="R136" i="6"/>
  <c r="P136" i="6"/>
  <c r="J136" i="6"/>
  <c r="BE136" i="6" s="1"/>
  <c r="BK135" i="6"/>
  <c r="BI135" i="6"/>
  <c r="BH135" i="6"/>
  <c r="BG135" i="6"/>
  <c r="BF135" i="6"/>
  <c r="T135" i="6"/>
  <c r="R135" i="6"/>
  <c r="P135" i="6"/>
  <c r="J135" i="6"/>
  <c r="BE135" i="6" s="1"/>
  <c r="BK134" i="6"/>
  <c r="BI134" i="6"/>
  <c r="BH134" i="6"/>
  <c r="BG134" i="6"/>
  <c r="BF134" i="6"/>
  <c r="T134" i="6"/>
  <c r="R134" i="6"/>
  <c r="P134" i="6"/>
  <c r="J134" i="6"/>
  <c r="BE134" i="6" s="1"/>
  <c r="BK133" i="6"/>
  <c r="BI133" i="6"/>
  <c r="BH133" i="6"/>
  <c r="BG133" i="6"/>
  <c r="BF133" i="6"/>
  <c r="T133" i="6"/>
  <c r="R133" i="6"/>
  <c r="P133" i="6"/>
  <c r="J133" i="6"/>
  <c r="BE133" i="6" s="1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R131" i="6"/>
  <c r="P131" i="6"/>
  <c r="J131" i="6"/>
  <c r="BE131" i="6" s="1"/>
  <c r="BK130" i="6"/>
  <c r="BI130" i="6"/>
  <c r="BH130" i="6"/>
  <c r="BG130" i="6"/>
  <c r="BF130" i="6"/>
  <c r="T130" i="6"/>
  <c r="R130" i="6"/>
  <c r="P130" i="6"/>
  <c r="J130" i="6"/>
  <c r="BE130" i="6" s="1"/>
  <c r="BK129" i="6"/>
  <c r="BI129" i="6"/>
  <c r="BH129" i="6"/>
  <c r="BG129" i="6"/>
  <c r="BF129" i="6"/>
  <c r="T129" i="6"/>
  <c r="R129" i="6"/>
  <c r="P129" i="6"/>
  <c r="J129" i="6"/>
  <c r="BE129" i="6" s="1"/>
  <c r="BK128" i="6"/>
  <c r="BI128" i="6"/>
  <c r="BH128" i="6"/>
  <c r="BG128" i="6"/>
  <c r="BF128" i="6"/>
  <c r="T128" i="6"/>
  <c r="R128" i="6"/>
  <c r="P128" i="6"/>
  <c r="J128" i="6"/>
  <c r="BE128" i="6" s="1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T126" i="6"/>
  <c r="R126" i="6"/>
  <c r="P126" i="6"/>
  <c r="J126" i="6"/>
  <c r="BE126" i="6" s="1"/>
  <c r="BK125" i="6"/>
  <c r="BI125" i="6"/>
  <c r="BH125" i="6"/>
  <c r="BG125" i="6"/>
  <c r="BF125" i="6"/>
  <c r="T125" i="6"/>
  <c r="R125" i="6"/>
  <c r="P125" i="6"/>
  <c r="J125" i="6"/>
  <c r="BE125" i="6" s="1"/>
  <c r="BK124" i="6"/>
  <c r="BI124" i="6"/>
  <c r="BH124" i="6"/>
  <c r="BG124" i="6"/>
  <c r="BF124" i="6"/>
  <c r="T124" i="6"/>
  <c r="R124" i="6"/>
  <c r="P124" i="6"/>
  <c r="J124" i="6"/>
  <c r="BE124" i="6" s="1"/>
  <c r="BK123" i="6"/>
  <c r="BK122" i="6" s="1"/>
  <c r="BI123" i="6"/>
  <c r="BH123" i="6"/>
  <c r="BG123" i="6"/>
  <c r="BF123" i="6"/>
  <c r="T123" i="6"/>
  <c r="R123" i="6"/>
  <c r="R122" i="6" s="1"/>
  <c r="R121" i="6" s="1"/>
  <c r="P123" i="6"/>
  <c r="J123" i="6"/>
  <c r="BE123" i="6" s="1"/>
  <c r="T122" i="6"/>
  <c r="T121" i="6" s="1"/>
  <c r="P122" i="6"/>
  <c r="P121" i="6" s="1"/>
  <c r="BK120" i="6"/>
  <c r="BI120" i="6"/>
  <c r="BH120" i="6"/>
  <c r="BG120" i="6"/>
  <c r="BF120" i="6"/>
  <c r="T120" i="6"/>
  <c r="R120" i="6"/>
  <c r="P120" i="6"/>
  <c r="J120" i="6"/>
  <c r="BE120" i="6" s="1"/>
  <c r="BK119" i="6"/>
  <c r="BI119" i="6"/>
  <c r="BH119" i="6"/>
  <c r="BG119" i="6"/>
  <c r="BF119" i="6"/>
  <c r="T119" i="6"/>
  <c r="R119" i="6"/>
  <c r="P119" i="6"/>
  <c r="J119" i="6"/>
  <c r="BE119" i="6" s="1"/>
  <c r="BK118" i="6"/>
  <c r="BI118" i="6"/>
  <c r="BH118" i="6"/>
  <c r="BG118" i="6"/>
  <c r="BF118" i="6"/>
  <c r="T118" i="6"/>
  <c r="R118" i="6"/>
  <c r="P118" i="6"/>
  <c r="J118" i="6"/>
  <c r="BE118" i="6" s="1"/>
  <c r="BK117" i="6"/>
  <c r="BI117" i="6"/>
  <c r="BH117" i="6"/>
  <c r="BG117" i="6"/>
  <c r="BF117" i="6"/>
  <c r="T117" i="6"/>
  <c r="R117" i="6"/>
  <c r="P117" i="6"/>
  <c r="J117" i="6"/>
  <c r="BE117" i="6" s="1"/>
  <c r="BK116" i="6"/>
  <c r="BI116" i="6"/>
  <c r="BH116" i="6"/>
  <c r="BG116" i="6"/>
  <c r="BF116" i="6"/>
  <c r="T116" i="6"/>
  <c r="R116" i="6"/>
  <c r="P116" i="6"/>
  <c r="J116" i="6"/>
  <c r="BE116" i="6" s="1"/>
  <c r="BK115" i="6"/>
  <c r="BI115" i="6"/>
  <c r="BH115" i="6"/>
  <c r="BG115" i="6"/>
  <c r="BF115" i="6"/>
  <c r="T115" i="6"/>
  <c r="R115" i="6"/>
  <c r="P115" i="6"/>
  <c r="J115" i="6"/>
  <c r="BE115" i="6" s="1"/>
  <c r="BK114" i="6"/>
  <c r="BI114" i="6"/>
  <c r="BH114" i="6"/>
  <c r="BG114" i="6"/>
  <c r="BF114" i="6"/>
  <c r="T114" i="6"/>
  <c r="R114" i="6"/>
  <c r="P114" i="6"/>
  <c r="J114" i="6"/>
  <c r="BE114" i="6" s="1"/>
  <c r="BK113" i="6"/>
  <c r="BI113" i="6"/>
  <c r="BH113" i="6"/>
  <c r="BG113" i="6"/>
  <c r="BF113" i="6"/>
  <c r="T113" i="6"/>
  <c r="R113" i="6"/>
  <c r="P113" i="6"/>
  <c r="J113" i="6"/>
  <c r="BE113" i="6" s="1"/>
  <c r="BK112" i="6"/>
  <c r="BI112" i="6"/>
  <c r="BH112" i="6"/>
  <c r="BG112" i="6"/>
  <c r="BF112" i="6"/>
  <c r="BE112" i="6"/>
  <c r="T112" i="6"/>
  <c r="R112" i="6"/>
  <c r="P112" i="6"/>
  <c r="J112" i="6"/>
  <c r="BK111" i="6"/>
  <c r="BI111" i="6"/>
  <c r="BH111" i="6"/>
  <c r="BG111" i="6"/>
  <c r="BF111" i="6"/>
  <c r="T111" i="6"/>
  <c r="R111" i="6"/>
  <c r="P111" i="6"/>
  <c r="J111" i="6"/>
  <c r="BE111" i="6" s="1"/>
  <c r="BK110" i="6"/>
  <c r="BI110" i="6"/>
  <c r="BH110" i="6"/>
  <c r="BG110" i="6"/>
  <c r="BF110" i="6"/>
  <c r="T110" i="6"/>
  <c r="R110" i="6"/>
  <c r="P110" i="6"/>
  <c r="J110" i="6"/>
  <c r="BE110" i="6" s="1"/>
  <c r="BK109" i="6"/>
  <c r="BI109" i="6"/>
  <c r="BH109" i="6"/>
  <c r="BG109" i="6"/>
  <c r="BF109" i="6"/>
  <c r="T109" i="6"/>
  <c r="R109" i="6"/>
  <c r="P109" i="6"/>
  <c r="J109" i="6"/>
  <c r="BE109" i="6" s="1"/>
  <c r="BK108" i="6"/>
  <c r="BI108" i="6"/>
  <c r="BH108" i="6"/>
  <c r="BG108" i="6"/>
  <c r="BF108" i="6"/>
  <c r="T108" i="6"/>
  <c r="R108" i="6"/>
  <c r="P108" i="6"/>
  <c r="J108" i="6"/>
  <c r="BE108" i="6" s="1"/>
  <c r="BK107" i="6"/>
  <c r="BI107" i="6"/>
  <c r="BH107" i="6"/>
  <c r="BG107" i="6"/>
  <c r="BF107" i="6"/>
  <c r="T107" i="6"/>
  <c r="R107" i="6"/>
  <c r="P107" i="6"/>
  <c r="J107" i="6"/>
  <c r="BE107" i="6" s="1"/>
  <c r="BK106" i="6"/>
  <c r="BI106" i="6"/>
  <c r="BH106" i="6"/>
  <c r="BG106" i="6"/>
  <c r="BF106" i="6"/>
  <c r="BE106" i="6"/>
  <c r="T106" i="6"/>
  <c r="R106" i="6"/>
  <c r="P106" i="6"/>
  <c r="J106" i="6"/>
  <c r="BK105" i="6"/>
  <c r="BI105" i="6"/>
  <c r="BH105" i="6"/>
  <c r="BG105" i="6"/>
  <c r="BF105" i="6"/>
  <c r="T105" i="6"/>
  <c r="R105" i="6"/>
  <c r="P105" i="6"/>
  <c r="J105" i="6"/>
  <c r="BE105" i="6" s="1"/>
  <c r="BK104" i="6"/>
  <c r="BI104" i="6"/>
  <c r="BH104" i="6"/>
  <c r="BG104" i="6"/>
  <c r="BF104" i="6"/>
  <c r="T104" i="6"/>
  <c r="R104" i="6"/>
  <c r="P104" i="6"/>
  <c r="J104" i="6"/>
  <c r="BE104" i="6" s="1"/>
  <c r="BK103" i="6"/>
  <c r="BI103" i="6"/>
  <c r="BH103" i="6"/>
  <c r="BG103" i="6"/>
  <c r="BF103" i="6"/>
  <c r="T103" i="6"/>
  <c r="R103" i="6"/>
  <c r="P103" i="6"/>
  <c r="J103" i="6"/>
  <c r="BE103" i="6" s="1"/>
  <c r="BK102" i="6"/>
  <c r="BI102" i="6"/>
  <c r="BH102" i="6"/>
  <c r="BG102" i="6"/>
  <c r="BF102" i="6"/>
  <c r="T102" i="6"/>
  <c r="R102" i="6"/>
  <c r="P102" i="6"/>
  <c r="J102" i="6"/>
  <c r="BE102" i="6" s="1"/>
  <c r="BK101" i="6"/>
  <c r="BI101" i="6"/>
  <c r="BH101" i="6"/>
  <c r="BG101" i="6"/>
  <c r="BF101" i="6"/>
  <c r="T101" i="6"/>
  <c r="R101" i="6"/>
  <c r="P101" i="6"/>
  <c r="J101" i="6"/>
  <c r="BE101" i="6" s="1"/>
  <c r="BK100" i="6"/>
  <c r="BI100" i="6"/>
  <c r="BH100" i="6"/>
  <c r="BG100" i="6"/>
  <c r="BF100" i="6"/>
  <c r="T100" i="6"/>
  <c r="R100" i="6"/>
  <c r="P100" i="6"/>
  <c r="J100" i="6"/>
  <c r="BE100" i="6" s="1"/>
  <c r="BK99" i="6"/>
  <c r="BI99" i="6"/>
  <c r="BH99" i="6"/>
  <c r="BG99" i="6"/>
  <c r="BF99" i="6"/>
  <c r="T99" i="6"/>
  <c r="R99" i="6"/>
  <c r="P99" i="6"/>
  <c r="J99" i="6"/>
  <c r="BE99" i="6" s="1"/>
  <c r="BK98" i="6"/>
  <c r="BI98" i="6"/>
  <c r="BH98" i="6"/>
  <c r="BG98" i="6"/>
  <c r="BF98" i="6"/>
  <c r="BE98" i="6"/>
  <c r="T98" i="6"/>
  <c r="R98" i="6"/>
  <c r="P98" i="6"/>
  <c r="J98" i="6"/>
  <c r="BK97" i="6"/>
  <c r="BI97" i="6"/>
  <c r="BH97" i="6"/>
  <c r="BG97" i="6"/>
  <c r="BF97" i="6"/>
  <c r="T97" i="6"/>
  <c r="R97" i="6"/>
  <c r="P97" i="6"/>
  <c r="J97" i="6"/>
  <c r="BE97" i="6" s="1"/>
  <c r="BK96" i="6"/>
  <c r="BI96" i="6"/>
  <c r="BH96" i="6"/>
  <c r="BG96" i="6"/>
  <c r="BF96" i="6"/>
  <c r="T96" i="6"/>
  <c r="R96" i="6"/>
  <c r="P96" i="6"/>
  <c r="J96" i="6"/>
  <c r="BE96" i="6" s="1"/>
  <c r="BK95" i="6"/>
  <c r="BI95" i="6"/>
  <c r="BH95" i="6"/>
  <c r="BG95" i="6"/>
  <c r="BF95" i="6"/>
  <c r="T95" i="6"/>
  <c r="R95" i="6"/>
  <c r="P95" i="6"/>
  <c r="J95" i="6"/>
  <c r="BE95" i="6" s="1"/>
  <c r="BK94" i="6"/>
  <c r="BI94" i="6"/>
  <c r="BH94" i="6"/>
  <c r="BG94" i="6"/>
  <c r="BF94" i="6"/>
  <c r="T94" i="6"/>
  <c r="R94" i="6"/>
  <c r="P94" i="6"/>
  <c r="J94" i="6"/>
  <c r="BE94" i="6" s="1"/>
  <c r="BK93" i="6"/>
  <c r="BI93" i="6"/>
  <c r="BH93" i="6"/>
  <c r="BG93" i="6"/>
  <c r="BF93" i="6"/>
  <c r="T93" i="6"/>
  <c r="R93" i="6"/>
  <c r="P93" i="6"/>
  <c r="J93" i="6"/>
  <c r="BE93" i="6" s="1"/>
  <c r="BK92" i="6"/>
  <c r="BI92" i="6"/>
  <c r="BH92" i="6"/>
  <c r="BG92" i="6"/>
  <c r="BF92" i="6"/>
  <c r="T92" i="6"/>
  <c r="R92" i="6"/>
  <c r="P92" i="6"/>
  <c r="J92" i="6"/>
  <c r="BE92" i="6" s="1"/>
  <c r="BK91" i="6"/>
  <c r="BI91" i="6"/>
  <c r="BH91" i="6"/>
  <c r="BG91" i="6"/>
  <c r="BF91" i="6"/>
  <c r="T91" i="6"/>
  <c r="R91" i="6"/>
  <c r="P91" i="6"/>
  <c r="J91" i="6"/>
  <c r="BE91" i="6" s="1"/>
  <c r="BK90" i="6"/>
  <c r="BI90" i="6"/>
  <c r="BH90" i="6"/>
  <c r="BG90" i="6"/>
  <c r="BF90" i="6"/>
  <c r="BE90" i="6"/>
  <c r="T90" i="6"/>
  <c r="R90" i="6"/>
  <c r="P90" i="6"/>
  <c r="J90" i="6"/>
  <c r="BK89" i="6"/>
  <c r="BI89" i="6"/>
  <c r="BH89" i="6"/>
  <c r="BG89" i="6"/>
  <c r="BF89" i="6"/>
  <c r="T89" i="6"/>
  <c r="R89" i="6"/>
  <c r="P89" i="6"/>
  <c r="J89" i="6"/>
  <c r="BE89" i="6" s="1"/>
  <c r="BK88" i="6"/>
  <c r="BI88" i="6"/>
  <c r="BH88" i="6"/>
  <c r="BG88" i="6"/>
  <c r="BF88" i="6"/>
  <c r="BE88" i="6"/>
  <c r="T88" i="6"/>
  <c r="R88" i="6"/>
  <c r="P88" i="6"/>
  <c r="J88" i="6"/>
  <c r="BK87" i="6"/>
  <c r="BI87" i="6"/>
  <c r="BH87" i="6"/>
  <c r="BG87" i="6"/>
  <c r="BF87" i="6"/>
  <c r="T87" i="6"/>
  <c r="R87" i="6"/>
  <c r="P87" i="6"/>
  <c r="J87" i="6"/>
  <c r="BE87" i="6" s="1"/>
  <c r="BK86" i="6"/>
  <c r="BI86" i="6"/>
  <c r="BH86" i="6"/>
  <c r="BG86" i="6"/>
  <c r="BF86" i="6"/>
  <c r="BE86" i="6"/>
  <c r="T86" i="6"/>
  <c r="R86" i="6"/>
  <c r="P86" i="6"/>
  <c r="J86" i="6"/>
  <c r="BK85" i="6"/>
  <c r="BI85" i="6"/>
  <c r="BH85" i="6"/>
  <c r="BG85" i="6"/>
  <c r="BF85" i="6"/>
  <c r="T85" i="6"/>
  <c r="R85" i="6"/>
  <c r="P85" i="6"/>
  <c r="J85" i="6"/>
  <c r="BE85" i="6" s="1"/>
  <c r="BK84" i="6"/>
  <c r="BI84" i="6"/>
  <c r="F34" i="6" s="1"/>
  <c r="BH84" i="6"/>
  <c r="BG84" i="6"/>
  <c r="BF84" i="6"/>
  <c r="BE84" i="6"/>
  <c r="T84" i="6"/>
  <c r="R84" i="6"/>
  <c r="P84" i="6"/>
  <c r="J84" i="6"/>
  <c r="BK83" i="6"/>
  <c r="BI83" i="6"/>
  <c r="BH83" i="6"/>
  <c r="BG83" i="6"/>
  <c r="F32" i="6" s="1"/>
  <c r="BF83" i="6"/>
  <c r="BE83" i="6"/>
  <c r="T83" i="6"/>
  <c r="R83" i="6"/>
  <c r="R82" i="6" s="1"/>
  <c r="R81" i="6" s="1"/>
  <c r="R80" i="6" s="1"/>
  <c r="P83" i="6"/>
  <c r="J83" i="6"/>
  <c r="T82" i="6"/>
  <c r="T81" i="6" s="1"/>
  <c r="T80" i="6" s="1"/>
  <c r="P82" i="6"/>
  <c r="P81" i="6" s="1"/>
  <c r="P80" i="6" s="1"/>
  <c r="J76" i="6"/>
  <c r="F76" i="6"/>
  <c r="F74" i="6"/>
  <c r="E72" i="6"/>
  <c r="J51" i="6"/>
  <c r="F51" i="6"/>
  <c r="F49" i="6"/>
  <c r="E47" i="6"/>
  <c r="J18" i="6"/>
  <c r="E18" i="6"/>
  <c r="F52" i="6" s="1"/>
  <c r="J17" i="6"/>
  <c r="J12" i="6"/>
  <c r="J74" i="6" s="1"/>
  <c r="E7" i="6"/>
  <c r="E45" i="6" s="1"/>
  <c r="BK321" i="9" l="1"/>
  <c r="E70" i="6"/>
  <c r="F77" i="6"/>
  <c r="E73" i="7"/>
  <c r="BK145" i="13"/>
  <c r="BE146" i="13"/>
  <c r="J351" i="9"/>
  <c r="BE351" i="9" s="1"/>
  <c r="F34" i="8"/>
  <c r="J31" i="8"/>
  <c r="F33" i="8"/>
  <c r="F31" i="8"/>
  <c r="J30" i="8"/>
  <c r="F30" i="8"/>
  <c r="BK83" i="8"/>
  <c r="J84" i="8"/>
  <c r="J59" i="8" s="1"/>
  <c r="E45" i="8"/>
  <c r="F52" i="8"/>
  <c r="J49" i="8"/>
  <c r="BK85" i="7"/>
  <c r="J85" i="7" s="1"/>
  <c r="J58" i="7" s="1"/>
  <c r="F80" i="7"/>
  <c r="J49" i="7"/>
  <c r="J122" i="6"/>
  <c r="J60" i="6" s="1"/>
  <c r="BK121" i="6"/>
  <c r="J121" i="6" s="1"/>
  <c r="J59" i="6" s="1"/>
  <c r="BK82" i="6"/>
  <c r="F33" i="6"/>
  <c r="BK81" i="6"/>
  <c r="J82" i="6"/>
  <c r="J58" i="6" s="1"/>
  <c r="J49" i="6"/>
  <c r="AY66" i="1"/>
  <c r="AX66" i="1"/>
  <c r="BI107" i="16"/>
  <c r="BH107" i="16"/>
  <c r="BG107" i="16"/>
  <c r="BF107" i="16"/>
  <c r="T107" i="16"/>
  <c r="T104" i="16" s="1"/>
  <c r="R107" i="16"/>
  <c r="R104" i="16" s="1"/>
  <c r="P107" i="16"/>
  <c r="P104" i="16" s="1"/>
  <c r="BK107" i="16"/>
  <c r="J107" i="16"/>
  <c r="BE107" i="16" s="1"/>
  <c r="BI103" i="16"/>
  <c r="BH103" i="16"/>
  <c r="BG103" i="16"/>
  <c r="BF103" i="16"/>
  <c r="T103" i="16"/>
  <c r="T102" i="16" s="1"/>
  <c r="R103" i="16"/>
  <c r="R102" i="16" s="1"/>
  <c r="P103" i="16"/>
  <c r="BK103" i="16"/>
  <c r="BE103" i="16"/>
  <c r="BI101" i="16"/>
  <c r="BH101" i="16"/>
  <c r="BG101" i="16"/>
  <c r="BF101" i="16"/>
  <c r="T101" i="16"/>
  <c r="R101" i="16"/>
  <c r="P101" i="16"/>
  <c r="BK101" i="16"/>
  <c r="J101" i="16"/>
  <c r="BE101" i="16" s="1"/>
  <c r="BI91" i="16"/>
  <c r="BH91" i="16"/>
  <c r="BG91" i="16"/>
  <c r="BF91" i="16"/>
  <c r="T91" i="16"/>
  <c r="T90" i="16" s="1"/>
  <c r="R91" i="16"/>
  <c r="R90" i="16" s="1"/>
  <c r="P91" i="16"/>
  <c r="P90" i="16" s="1"/>
  <c r="BK91" i="16"/>
  <c r="BK90" i="16" s="1"/>
  <c r="J91" i="16"/>
  <c r="BE91" i="16" s="1"/>
  <c r="BI89" i="16"/>
  <c r="BH89" i="16"/>
  <c r="BG89" i="16"/>
  <c r="BF89" i="16"/>
  <c r="T89" i="16"/>
  <c r="R89" i="16"/>
  <c r="P89" i="16"/>
  <c r="BK89" i="16"/>
  <c r="J89" i="16"/>
  <c r="BE89" i="16" s="1"/>
  <c r="BI88" i="16"/>
  <c r="BH88" i="16"/>
  <c r="BG88" i="16"/>
  <c r="BF88" i="16"/>
  <c r="T88" i="16"/>
  <c r="R88" i="16"/>
  <c r="P88" i="16"/>
  <c r="BK88" i="16"/>
  <c r="J88" i="16"/>
  <c r="BE88" i="16" s="1"/>
  <c r="BI87" i="16"/>
  <c r="BH87" i="16"/>
  <c r="BG87" i="16"/>
  <c r="BF87" i="16"/>
  <c r="T87" i="16"/>
  <c r="R87" i="16"/>
  <c r="P87" i="16"/>
  <c r="BK87" i="16"/>
  <c r="J87" i="16"/>
  <c r="BE87" i="16" s="1"/>
  <c r="BI85" i="16"/>
  <c r="BH85" i="16"/>
  <c r="BG85" i="16"/>
  <c r="BF85" i="16"/>
  <c r="T85" i="16"/>
  <c r="R85" i="16"/>
  <c r="P85" i="16"/>
  <c r="BK85" i="16"/>
  <c r="J85" i="16"/>
  <c r="BE85" i="16" s="1"/>
  <c r="J78" i="16"/>
  <c r="F78" i="16"/>
  <c r="F76" i="16"/>
  <c r="E74" i="16"/>
  <c r="J51" i="16"/>
  <c r="F51" i="16"/>
  <c r="F49" i="16"/>
  <c r="E47" i="16"/>
  <c r="J18" i="16"/>
  <c r="E18" i="16"/>
  <c r="F79" i="16" s="1"/>
  <c r="J17" i="16"/>
  <c r="J12" i="16"/>
  <c r="J76" i="16" s="1"/>
  <c r="E7" i="16"/>
  <c r="E72" i="16" s="1"/>
  <c r="AY65" i="1"/>
  <c r="AX65" i="1"/>
  <c r="BI108" i="15"/>
  <c r="BH108" i="15"/>
  <c r="BG108" i="15"/>
  <c r="BF108" i="15"/>
  <c r="T108" i="15"/>
  <c r="T107" i="15" s="1"/>
  <c r="R108" i="15"/>
  <c r="R107" i="15" s="1"/>
  <c r="P108" i="15"/>
  <c r="P107" i="15" s="1"/>
  <c r="BK108" i="15"/>
  <c r="BK107" i="15" s="1"/>
  <c r="J107" i="15" s="1"/>
  <c r="J61" i="15" s="1"/>
  <c r="J108" i="15"/>
  <c r="BE108" i="15"/>
  <c r="BI104" i="15"/>
  <c r="BH104" i="15"/>
  <c r="BG104" i="15"/>
  <c r="BF104" i="15"/>
  <c r="T104" i="15"/>
  <c r="R104" i="15"/>
  <c r="P104" i="15"/>
  <c r="BK104" i="15"/>
  <c r="J104" i="15"/>
  <c r="BE104" i="15" s="1"/>
  <c r="BI101" i="15"/>
  <c r="BH101" i="15"/>
  <c r="BG101" i="15"/>
  <c r="BF101" i="15"/>
  <c r="T101" i="15"/>
  <c r="T100" i="15"/>
  <c r="R101" i="15"/>
  <c r="R100" i="15" s="1"/>
  <c r="P101" i="15"/>
  <c r="P100" i="15"/>
  <c r="BK101" i="15"/>
  <c r="J101" i="15"/>
  <c r="BE101" i="15" s="1"/>
  <c r="BI97" i="15"/>
  <c r="BH97" i="15"/>
  <c r="BG97" i="15"/>
  <c r="BF97" i="15"/>
  <c r="T97" i="15"/>
  <c r="T96" i="15"/>
  <c r="R97" i="15"/>
  <c r="R96" i="15" s="1"/>
  <c r="P97" i="15"/>
  <c r="P96" i="15" s="1"/>
  <c r="BK97" i="15"/>
  <c r="BK96" i="15" s="1"/>
  <c r="J96" i="15" s="1"/>
  <c r="J59" i="15" s="1"/>
  <c r="J97" i="15"/>
  <c r="BE97" i="15" s="1"/>
  <c r="BI94" i="15"/>
  <c r="BH94" i="15"/>
  <c r="BG94" i="15"/>
  <c r="BF94" i="15"/>
  <c r="T94" i="15"/>
  <c r="R94" i="15"/>
  <c r="P94" i="15"/>
  <c r="BK94" i="15"/>
  <c r="J94" i="15"/>
  <c r="BE94" i="15" s="1"/>
  <c r="BI92" i="15"/>
  <c r="BH92" i="15"/>
  <c r="BG92" i="15"/>
  <c r="BF92" i="15"/>
  <c r="T92" i="15"/>
  <c r="R92" i="15"/>
  <c r="P92" i="15"/>
  <c r="BK92" i="15"/>
  <c r="J92" i="15"/>
  <c r="BE92" i="15" s="1"/>
  <c r="BI90" i="15"/>
  <c r="BH90" i="15"/>
  <c r="BG90" i="15"/>
  <c r="BF90" i="15"/>
  <c r="T90" i="15"/>
  <c r="R90" i="15"/>
  <c r="P90" i="15"/>
  <c r="BK90" i="15"/>
  <c r="J90" i="15"/>
  <c r="BE90" i="15" s="1"/>
  <c r="BI88" i="15"/>
  <c r="BH88" i="15"/>
  <c r="BG88" i="15"/>
  <c r="BF88" i="15"/>
  <c r="T88" i="15"/>
  <c r="R88" i="15"/>
  <c r="P88" i="15"/>
  <c r="BK88" i="15"/>
  <c r="J88" i="15"/>
  <c r="BE88" i="15"/>
  <c r="BI86" i="15"/>
  <c r="BH86" i="15"/>
  <c r="BG86" i="15"/>
  <c r="BF86" i="15"/>
  <c r="T86" i="15"/>
  <c r="R86" i="15"/>
  <c r="P86" i="15"/>
  <c r="BK86" i="15"/>
  <c r="J86" i="15"/>
  <c r="BE86" i="15"/>
  <c r="BI84" i="15"/>
  <c r="F34" i="15"/>
  <c r="BD65" i="1" s="1"/>
  <c r="BH84" i="15"/>
  <c r="F33" i="15" s="1"/>
  <c r="BC65" i="1" s="1"/>
  <c r="BG84" i="15"/>
  <c r="F32" i="15" s="1"/>
  <c r="BB65" i="1" s="1"/>
  <c r="BF84" i="15"/>
  <c r="F31" i="15" s="1"/>
  <c r="BA65" i="1" s="1"/>
  <c r="T84" i="15"/>
  <c r="T83" i="15" s="1"/>
  <c r="T82" i="15" s="1"/>
  <c r="T81" i="15" s="1"/>
  <c r="R84" i="15"/>
  <c r="R83" i="15"/>
  <c r="P84" i="15"/>
  <c r="P83" i="15" s="1"/>
  <c r="P82" i="15" s="1"/>
  <c r="P81" i="15" s="1"/>
  <c r="AU65" i="1" s="1"/>
  <c r="BK84" i="15"/>
  <c r="BK83" i="15" s="1"/>
  <c r="J84" i="15"/>
  <c r="BE84" i="15" s="1"/>
  <c r="J77" i="15"/>
  <c r="F77" i="15"/>
  <c r="F75" i="15"/>
  <c r="E73" i="15"/>
  <c r="J51" i="15"/>
  <c r="F51" i="15"/>
  <c r="F49" i="15"/>
  <c r="E47" i="15"/>
  <c r="J18" i="15"/>
  <c r="E18" i="15"/>
  <c r="F78" i="15" s="1"/>
  <c r="J17" i="15"/>
  <c r="J12" i="15"/>
  <c r="J75" i="15" s="1"/>
  <c r="E7" i="15"/>
  <c r="E45" i="15" s="1"/>
  <c r="E71" i="15"/>
  <c r="AY64" i="1"/>
  <c r="AX64" i="1"/>
  <c r="BI121" i="14"/>
  <c r="BH121" i="14"/>
  <c r="BG121" i="14"/>
  <c r="BF121" i="14"/>
  <c r="T121" i="14"/>
  <c r="T120" i="14" s="1"/>
  <c r="R121" i="14"/>
  <c r="R120" i="14" s="1"/>
  <c r="P121" i="14"/>
  <c r="P120" i="14" s="1"/>
  <c r="BK121" i="14"/>
  <c r="BK120" i="14" s="1"/>
  <c r="J120" i="14" s="1"/>
  <c r="J62" i="14" s="1"/>
  <c r="J121" i="14"/>
  <c r="BE121" i="14"/>
  <c r="BI117" i="14"/>
  <c r="BH117" i="14"/>
  <c r="BG117" i="14"/>
  <c r="BF117" i="14"/>
  <c r="T117" i="14"/>
  <c r="R117" i="14"/>
  <c r="P117" i="14"/>
  <c r="BK117" i="14"/>
  <c r="J117" i="14"/>
  <c r="BE117" i="14" s="1"/>
  <c r="BI114" i="14"/>
  <c r="BH114" i="14"/>
  <c r="BG114" i="14"/>
  <c r="BF114" i="14"/>
  <c r="T114" i="14"/>
  <c r="R114" i="14"/>
  <c r="P114" i="14"/>
  <c r="P113" i="14" s="1"/>
  <c r="BK114" i="14"/>
  <c r="J114" i="14"/>
  <c r="BE114" i="14" s="1"/>
  <c r="BI110" i="14"/>
  <c r="BH110" i="14"/>
  <c r="BG110" i="14"/>
  <c r="BF110" i="14"/>
  <c r="T110" i="14"/>
  <c r="R110" i="14"/>
  <c r="P110" i="14"/>
  <c r="BK110" i="14"/>
  <c r="J110" i="14"/>
  <c r="BE110" i="14" s="1"/>
  <c r="BI107" i="14"/>
  <c r="BH107" i="14"/>
  <c r="BG107" i="14"/>
  <c r="BF107" i="14"/>
  <c r="T107" i="14"/>
  <c r="T106" i="14" s="1"/>
  <c r="R107" i="14"/>
  <c r="P107" i="14"/>
  <c r="BK107" i="14"/>
  <c r="J107" i="14"/>
  <c r="BE107" i="14" s="1"/>
  <c r="BI103" i="14"/>
  <c r="BH103" i="14"/>
  <c r="BG103" i="14"/>
  <c r="BF103" i="14"/>
  <c r="T103" i="14"/>
  <c r="R103" i="14"/>
  <c r="P103" i="14"/>
  <c r="BK103" i="14"/>
  <c r="J103" i="14"/>
  <c r="BE103" i="14" s="1"/>
  <c r="BI100" i="14"/>
  <c r="BH100" i="14"/>
  <c r="BG100" i="14"/>
  <c r="BF100" i="14"/>
  <c r="T100" i="14"/>
  <c r="R100" i="14"/>
  <c r="P100" i="14"/>
  <c r="BK100" i="14"/>
  <c r="J100" i="14"/>
  <c r="BE100" i="14" s="1"/>
  <c r="BI98" i="14"/>
  <c r="BH98" i="14"/>
  <c r="BG98" i="14"/>
  <c r="BF98" i="14"/>
  <c r="T98" i="14"/>
  <c r="R98" i="14"/>
  <c r="P98" i="14"/>
  <c r="BK98" i="14"/>
  <c r="J98" i="14"/>
  <c r="BE98" i="14" s="1"/>
  <c r="BI96" i="14"/>
  <c r="BH96" i="14"/>
  <c r="BG96" i="14"/>
  <c r="BF96" i="14"/>
  <c r="T96" i="14"/>
  <c r="R96" i="14"/>
  <c r="P96" i="14"/>
  <c r="BK96" i="14"/>
  <c r="J96" i="14"/>
  <c r="BE96" i="14" s="1"/>
  <c r="BI94" i="14"/>
  <c r="BH94" i="14"/>
  <c r="BG94" i="14"/>
  <c r="BF94" i="14"/>
  <c r="T94" i="14"/>
  <c r="R94" i="14"/>
  <c r="P94" i="14"/>
  <c r="BK94" i="14"/>
  <c r="J94" i="14"/>
  <c r="BE94" i="14" s="1"/>
  <c r="BI92" i="14"/>
  <c r="BH92" i="14"/>
  <c r="BG92" i="14"/>
  <c r="BF92" i="14"/>
  <c r="T92" i="14"/>
  <c r="R92" i="14"/>
  <c r="R88" i="14" s="1"/>
  <c r="P92" i="14"/>
  <c r="BK92" i="14"/>
  <c r="J92" i="14"/>
  <c r="BE92" i="14"/>
  <c r="BI89" i="14"/>
  <c r="BH89" i="14"/>
  <c r="BG89" i="14"/>
  <c r="BF89" i="14"/>
  <c r="T89" i="14"/>
  <c r="R89" i="14"/>
  <c r="P89" i="14"/>
  <c r="BK89" i="14"/>
  <c r="BK88" i="14" s="1"/>
  <c r="J88" i="14" s="1"/>
  <c r="J59" i="14" s="1"/>
  <c r="J89" i="14"/>
  <c r="BE89" i="14" s="1"/>
  <c r="BI85" i="14"/>
  <c r="BH85" i="14"/>
  <c r="BG85" i="14"/>
  <c r="F32" i="14" s="1"/>
  <c r="BB64" i="1" s="1"/>
  <c r="BF85" i="14"/>
  <c r="T85" i="14"/>
  <c r="T84" i="14" s="1"/>
  <c r="R85" i="14"/>
  <c r="R84" i="14" s="1"/>
  <c r="P85" i="14"/>
  <c r="P84" i="14" s="1"/>
  <c r="BK85" i="14"/>
  <c r="BK84" i="14" s="1"/>
  <c r="J85" i="14"/>
  <c r="BE85" i="14" s="1"/>
  <c r="J78" i="14"/>
  <c r="F78" i="14"/>
  <c r="F76" i="14"/>
  <c r="E74" i="14"/>
  <c r="J51" i="14"/>
  <c r="F51" i="14"/>
  <c r="F49" i="14"/>
  <c r="E47" i="14"/>
  <c r="J18" i="14"/>
  <c r="E18" i="14"/>
  <c r="F79" i="14" s="1"/>
  <c r="J17" i="14"/>
  <c r="J12" i="14"/>
  <c r="J76" i="14" s="1"/>
  <c r="E7" i="14"/>
  <c r="E45" i="14" s="1"/>
  <c r="AY63" i="1"/>
  <c r="AX63" i="1"/>
  <c r="BI223" i="13"/>
  <c r="BH223" i="13"/>
  <c r="BG223" i="13"/>
  <c r="BF223" i="13"/>
  <c r="T223" i="13"/>
  <c r="T222" i="13" s="1"/>
  <c r="R223" i="13"/>
  <c r="R222" i="13" s="1"/>
  <c r="P223" i="13"/>
  <c r="P222" i="13" s="1"/>
  <c r="BK223" i="13"/>
  <c r="BK222" i="13" s="1"/>
  <c r="J222" i="13" s="1"/>
  <c r="J64" i="13" s="1"/>
  <c r="J223" i="13"/>
  <c r="BE223" i="13" s="1"/>
  <c r="BI221" i="13"/>
  <c r="BH221" i="13"/>
  <c r="BG221" i="13"/>
  <c r="BF221" i="13"/>
  <c r="T221" i="13"/>
  <c r="R221" i="13"/>
  <c r="P221" i="13"/>
  <c r="BK221" i="13"/>
  <c r="J221" i="13"/>
  <c r="BE221" i="13" s="1"/>
  <c r="BI220" i="13"/>
  <c r="BH220" i="13"/>
  <c r="BG220" i="13"/>
  <c r="BF220" i="13"/>
  <c r="T220" i="13"/>
  <c r="R220" i="13"/>
  <c r="P220" i="13"/>
  <c r="BK220" i="13"/>
  <c r="J220" i="13"/>
  <c r="BE220" i="13" s="1"/>
  <c r="BI219" i="13"/>
  <c r="BH219" i="13"/>
  <c r="BG219" i="13"/>
  <c r="BF219" i="13"/>
  <c r="T219" i="13"/>
  <c r="R219" i="13"/>
  <c r="P219" i="13"/>
  <c r="BK219" i="13"/>
  <c r="J219" i="13"/>
  <c r="BE219" i="13"/>
  <c r="BI218" i="13"/>
  <c r="BH218" i="13"/>
  <c r="BG218" i="13"/>
  <c r="BF218" i="13"/>
  <c r="T218" i="13"/>
  <c r="R218" i="13"/>
  <c r="P218" i="13"/>
  <c r="BK218" i="13"/>
  <c r="J218" i="13"/>
  <c r="BE218" i="13" s="1"/>
  <c r="BI216" i="13"/>
  <c r="BH216" i="13"/>
  <c r="BG216" i="13"/>
  <c r="BF216" i="13"/>
  <c r="T216" i="13"/>
  <c r="R216" i="13"/>
  <c r="P216" i="13"/>
  <c r="BK216" i="13"/>
  <c r="J216" i="13"/>
  <c r="BE216" i="13" s="1"/>
  <c r="BI215" i="13"/>
  <c r="BH215" i="13"/>
  <c r="BG215" i="13"/>
  <c r="BF215" i="13"/>
  <c r="T215" i="13"/>
  <c r="T214" i="13" s="1"/>
  <c r="R215" i="13"/>
  <c r="P215" i="13"/>
  <c r="BK215" i="13"/>
  <c r="J215" i="13"/>
  <c r="BE215" i="13" s="1"/>
  <c r="BI202" i="13"/>
  <c r="BH202" i="13"/>
  <c r="BG202" i="13"/>
  <c r="BF202" i="13"/>
  <c r="T202" i="13"/>
  <c r="R202" i="13"/>
  <c r="P202" i="13"/>
  <c r="BK202" i="13"/>
  <c r="J202" i="13"/>
  <c r="BE202" i="13" s="1"/>
  <c r="BI200" i="13"/>
  <c r="BH200" i="13"/>
  <c r="BG200" i="13"/>
  <c r="BF200" i="13"/>
  <c r="T200" i="13"/>
  <c r="R200" i="13"/>
  <c r="P200" i="13"/>
  <c r="BK200" i="13"/>
  <c r="J200" i="13"/>
  <c r="BE200" i="13"/>
  <c r="BI198" i="13"/>
  <c r="BH198" i="13"/>
  <c r="BG198" i="13"/>
  <c r="BF198" i="13"/>
  <c r="T198" i="13"/>
  <c r="T197" i="13" s="1"/>
  <c r="R198" i="13"/>
  <c r="R197" i="13" s="1"/>
  <c r="P198" i="13"/>
  <c r="BK198" i="13"/>
  <c r="J198" i="13"/>
  <c r="BE198" i="13" s="1"/>
  <c r="BI164" i="13"/>
  <c r="BH164" i="13"/>
  <c r="BG164" i="13"/>
  <c r="BF164" i="13"/>
  <c r="T164" i="13"/>
  <c r="R164" i="13"/>
  <c r="P164" i="13"/>
  <c r="BK164" i="13"/>
  <c r="J164" i="13"/>
  <c r="BE164" i="13" s="1"/>
  <c r="BI162" i="13"/>
  <c r="BH162" i="13"/>
  <c r="BG162" i="13"/>
  <c r="BF162" i="13"/>
  <c r="T162" i="13"/>
  <c r="R162" i="13"/>
  <c r="P162" i="13"/>
  <c r="BK162" i="13"/>
  <c r="J162" i="13"/>
  <c r="BE162" i="13" s="1"/>
  <c r="BI160" i="13"/>
  <c r="BH160" i="13"/>
  <c r="BG160" i="13"/>
  <c r="BF160" i="13"/>
  <c r="T160" i="13"/>
  <c r="R160" i="13"/>
  <c r="P160" i="13"/>
  <c r="BK160" i="13"/>
  <c r="J160" i="13"/>
  <c r="BE160" i="13" s="1"/>
  <c r="BI158" i="13"/>
  <c r="BH158" i="13"/>
  <c r="BG158" i="13"/>
  <c r="BF158" i="13"/>
  <c r="T158" i="13"/>
  <c r="R158" i="13"/>
  <c r="P158" i="13"/>
  <c r="BK158" i="13"/>
  <c r="J158" i="13"/>
  <c r="BE158" i="13" s="1"/>
  <c r="BI156" i="13"/>
  <c r="BH156" i="13"/>
  <c r="BG156" i="13"/>
  <c r="BF156" i="13"/>
  <c r="T156" i="13"/>
  <c r="R156" i="13"/>
  <c r="P156" i="13"/>
  <c r="BK156" i="13"/>
  <c r="J156" i="13"/>
  <c r="BE156" i="13" s="1"/>
  <c r="BI154" i="13"/>
  <c r="BH154" i="13"/>
  <c r="BG154" i="13"/>
  <c r="BF154" i="13"/>
  <c r="T154" i="13"/>
  <c r="R154" i="13"/>
  <c r="R153" i="13" s="1"/>
  <c r="P154" i="13"/>
  <c r="BK154" i="13"/>
  <c r="J154" i="13"/>
  <c r="BE154" i="13" s="1"/>
  <c r="BI143" i="13"/>
  <c r="BH143" i="13"/>
  <c r="BG143" i="13"/>
  <c r="BF143" i="13"/>
  <c r="T143" i="13"/>
  <c r="R143" i="13"/>
  <c r="P143" i="13"/>
  <c r="BK143" i="13"/>
  <c r="J143" i="13"/>
  <c r="BE143" i="13" s="1"/>
  <c r="BI141" i="13"/>
  <c r="BH141" i="13"/>
  <c r="BG141" i="13"/>
  <c r="BF141" i="13"/>
  <c r="T141" i="13"/>
  <c r="R141" i="13"/>
  <c r="P141" i="13"/>
  <c r="BK141" i="13"/>
  <c r="J141" i="13"/>
  <c r="BE141" i="13" s="1"/>
  <c r="BI139" i="13"/>
  <c r="BH139" i="13"/>
  <c r="BG139" i="13"/>
  <c r="BF139" i="13"/>
  <c r="T139" i="13"/>
  <c r="R139" i="13"/>
  <c r="P139" i="13"/>
  <c r="BK139" i="13"/>
  <c r="J139" i="13"/>
  <c r="BE139" i="13" s="1"/>
  <c r="BI137" i="13"/>
  <c r="BH137" i="13"/>
  <c r="BG137" i="13"/>
  <c r="BF137" i="13"/>
  <c r="T137" i="13"/>
  <c r="R137" i="13"/>
  <c r="P137" i="13"/>
  <c r="BK137" i="13"/>
  <c r="J137" i="13"/>
  <c r="BE137" i="13" s="1"/>
  <c r="BI135" i="13"/>
  <c r="BH135" i="13"/>
  <c r="BG135" i="13"/>
  <c r="BF135" i="13"/>
  <c r="T135" i="13"/>
  <c r="R135" i="13"/>
  <c r="P135" i="13"/>
  <c r="BK135" i="13"/>
  <c r="J135" i="13"/>
  <c r="BE135" i="13" s="1"/>
  <c r="BI133" i="13"/>
  <c r="BH133" i="13"/>
  <c r="BG133" i="13"/>
  <c r="BF133" i="13"/>
  <c r="T133" i="13"/>
  <c r="R133" i="13"/>
  <c r="P133" i="13"/>
  <c r="P132" i="13" s="1"/>
  <c r="BK133" i="13"/>
  <c r="J133" i="13"/>
  <c r="BE133" i="13" s="1"/>
  <c r="BI129" i="13"/>
  <c r="BH129" i="13"/>
  <c r="BG129" i="13"/>
  <c r="BF129" i="13"/>
  <c r="T129" i="13"/>
  <c r="R129" i="13"/>
  <c r="P129" i="13"/>
  <c r="BK129" i="13"/>
  <c r="J129" i="13"/>
  <c r="BE129" i="13" s="1"/>
  <c r="BI127" i="13"/>
  <c r="BH127" i="13"/>
  <c r="BG127" i="13"/>
  <c r="BF127" i="13"/>
  <c r="T127" i="13"/>
  <c r="R127" i="13"/>
  <c r="P127" i="13"/>
  <c r="BK127" i="13"/>
  <c r="J127" i="13"/>
  <c r="BE127" i="13" s="1"/>
  <c r="BI125" i="13"/>
  <c r="BH125" i="13"/>
  <c r="BG125" i="13"/>
  <c r="BF125" i="13"/>
  <c r="T125" i="13"/>
  <c r="R125" i="13"/>
  <c r="P125" i="13"/>
  <c r="BK125" i="13"/>
  <c r="J125" i="13"/>
  <c r="BE125" i="13" s="1"/>
  <c r="BI123" i="13"/>
  <c r="BH123" i="13"/>
  <c r="BG123" i="13"/>
  <c r="BF123" i="13"/>
  <c r="T123" i="13"/>
  <c r="R123" i="13"/>
  <c r="P123" i="13"/>
  <c r="BK123" i="13"/>
  <c r="J123" i="13"/>
  <c r="BE123" i="13" s="1"/>
  <c r="BI121" i="13"/>
  <c r="BH121" i="13"/>
  <c r="BG121" i="13"/>
  <c r="BF121" i="13"/>
  <c r="T121" i="13"/>
  <c r="R121" i="13"/>
  <c r="P121" i="13"/>
  <c r="BK121" i="13"/>
  <c r="J121" i="13"/>
  <c r="BE121" i="13" s="1"/>
  <c r="BI119" i="13"/>
  <c r="BH119" i="13"/>
  <c r="BG119" i="13"/>
  <c r="BF119" i="13"/>
  <c r="T119" i="13"/>
  <c r="R119" i="13"/>
  <c r="P119" i="13"/>
  <c r="BK119" i="13"/>
  <c r="J119" i="13"/>
  <c r="BE119" i="13" s="1"/>
  <c r="BI116" i="13"/>
  <c r="BH116" i="13"/>
  <c r="BG116" i="13"/>
  <c r="BF116" i="13"/>
  <c r="T116" i="13"/>
  <c r="R116" i="13"/>
  <c r="P116" i="13"/>
  <c r="BK116" i="13"/>
  <c r="J116" i="13"/>
  <c r="BE116" i="13" s="1"/>
  <c r="BI114" i="13"/>
  <c r="BH114" i="13"/>
  <c r="BG114" i="13"/>
  <c r="BF114" i="13"/>
  <c r="T114" i="13"/>
  <c r="R114" i="13"/>
  <c r="P114" i="13"/>
  <c r="BK114" i="13"/>
  <c r="J114" i="13"/>
  <c r="BE114" i="13" s="1"/>
  <c r="BI112" i="13"/>
  <c r="BH112" i="13"/>
  <c r="BG112" i="13"/>
  <c r="BF112" i="13"/>
  <c r="T112" i="13"/>
  <c r="R112" i="13"/>
  <c r="P112" i="13"/>
  <c r="BK112" i="13"/>
  <c r="J112" i="13"/>
  <c r="BE112" i="13" s="1"/>
  <c r="BI110" i="13"/>
  <c r="BH110" i="13"/>
  <c r="BG110" i="13"/>
  <c r="BF110" i="13"/>
  <c r="T110" i="13"/>
  <c r="R110" i="13"/>
  <c r="P110" i="13"/>
  <c r="BK110" i="13"/>
  <c r="J110" i="13"/>
  <c r="BE110" i="13"/>
  <c r="BI108" i="13"/>
  <c r="BH108" i="13"/>
  <c r="BG108" i="13"/>
  <c r="BF108" i="13"/>
  <c r="T108" i="13"/>
  <c r="R108" i="13"/>
  <c r="P108" i="13"/>
  <c r="BK108" i="13"/>
  <c r="J108" i="13"/>
  <c r="BE108" i="13" s="1"/>
  <c r="BI106" i="13"/>
  <c r="BH106" i="13"/>
  <c r="BG106" i="13"/>
  <c r="BF106" i="13"/>
  <c r="T106" i="13"/>
  <c r="R106" i="13"/>
  <c r="P106" i="13"/>
  <c r="BK106" i="13"/>
  <c r="J106" i="13"/>
  <c r="BE106" i="13" s="1"/>
  <c r="BI104" i="13"/>
  <c r="BH104" i="13"/>
  <c r="BG104" i="13"/>
  <c r="BF104" i="13"/>
  <c r="T104" i="13"/>
  <c r="R104" i="13"/>
  <c r="P104" i="13"/>
  <c r="BK104" i="13"/>
  <c r="J104" i="13"/>
  <c r="BE104" i="13" s="1"/>
  <c r="BI102" i="13"/>
  <c r="BH102" i="13"/>
  <c r="BG102" i="13"/>
  <c r="BF102" i="13"/>
  <c r="T102" i="13"/>
  <c r="R102" i="13"/>
  <c r="P102" i="13"/>
  <c r="BK102" i="13"/>
  <c r="J102" i="13"/>
  <c r="BE102" i="13"/>
  <c r="BI100" i="13"/>
  <c r="BH100" i="13"/>
  <c r="BG100" i="13"/>
  <c r="BF100" i="13"/>
  <c r="T100" i="13"/>
  <c r="R100" i="13"/>
  <c r="P100" i="13"/>
  <c r="BK100" i="13"/>
  <c r="J100" i="13"/>
  <c r="BE100" i="13" s="1"/>
  <c r="BI95" i="13"/>
  <c r="BH95" i="13"/>
  <c r="BG95" i="13"/>
  <c r="BF95" i="13"/>
  <c r="T95" i="13"/>
  <c r="R95" i="13"/>
  <c r="P95" i="13"/>
  <c r="BK95" i="13"/>
  <c r="J95" i="13"/>
  <c r="BE95" i="13"/>
  <c r="BI93" i="13"/>
  <c r="BH93" i="13"/>
  <c r="BG93" i="13"/>
  <c r="BF93" i="13"/>
  <c r="T93" i="13"/>
  <c r="R93" i="13"/>
  <c r="P93" i="13"/>
  <c r="BK93" i="13"/>
  <c r="J93" i="13"/>
  <c r="BE93" i="13" s="1"/>
  <c r="BI91" i="13"/>
  <c r="BH91" i="13"/>
  <c r="BG91" i="13"/>
  <c r="BF91" i="13"/>
  <c r="T91" i="13"/>
  <c r="R91" i="13"/>
  <c r="P91" i="13"/>
  <c r="BK91" i="13"/>
  <c r="J91" i="13"/>
  <c r="BE91" i="13" s="1"/>
  <c r="BI89" i="13"/>
  <c r="BH89" i="13"/>
  <c r="BG89" i="13"/>
  <c r="BF89" i="13"/>
  <c r="T89" i="13"/>
  <c r="R89" i="13"/>
  <c r="P89" i="13"/>
  <c r="BK89" i="13"/>
  <c r="J89" i="13"/>
  <c r="BE89" i="13" s="1"/>
  <c r="BI87" i="13"/>
  <c r="BH87" i="13"/>
  <c r="BG87" i="13"/>
  <c r="BF87" i="13"/>
  <c r="T87" i="13"/>
  <c r="R87" i="13"/>
  <c r="P87" i="13"/>
  <c r="BK87" i="13"/>
  <c r="BK86" i="13" s="1"/>
  <c r="J87" i="13"/>
  <c r="BE87" i="13" s="1"/>
  <c r="J80" i="13"/>
  <c r="F80" i="13"/>
  <c r="F78" i="13"/>
  <c r="E76" i="13"/>
  <c r="J51" i="13"/>
  <c r="F51" i="13"/>
  <c r="F49" i="13"/>
  <c r="E47" i="13"/>
  <c r="J18" i="13"/>
  <c r="E18" i="13"/>
  <c r="F52" i="13" s="1"/>
  <c r="J17" i="13"/>
  <c r="J12" i="13"/>
  <c r="J49" i="13" s="1"/>
  <c r="E7" i="13"/>
  <c r="E45" i="13" s="1"/>
  <c r="AY62" i="1"/>
  <c r="AX62" i="1"/>
  <c r="BI250" i="12"/>
  <c r="BH250" i="12"/>
  <c r="BG250" i="12"/>
  <c r="BF250" i="12"/>
  <c r="T250" i="12"/>
  <c r="R250" i="12"/>
  <c r="P250" i="12"/>
  <c r="BK250" i="12"/>
  <c r="J250" i="12"/>
  <c r="BE250" i="12" s="1"/>
  <c r="BI249" i="12"/>
  <c r="BH249" i="12"/>
  <c r="BG249" i="12"/>
  <c r="BF249" i="12"/>
  <c r="T249" i="12"/>
  <c r="T248" i="12" s="1"/>
  <c r="R249" i="12"/>
  <c r="R248" i="12" s="1"/>
  <c r="P249" i="12"/>
  <c r="P248" i="12" s="1"/>
  <c r="BK249" i="12"/>
  <c r="J249" i="12"/>
  <c r="BE249" i="12" s="1"/>
  <c r="BI246" i="12"/>
  <c r="BH246" i="12"/>
  <c r="BG246" i="12"/>
  <c r="BF246" i="12"/>
  <c r="T246" i="12"/>
  <c r="T245" i="12" s="1"/>
  <c r="R246" i="12"/>
  <c r="R245" i="12" s="1"/>
  <c r="P246" i="12"/>
  <c r="P245" i="12" s="1"/>
  <c r="BK246" i="12"/>
  <c r="BK245" i="12" s="1"/>
  <c r="J245" i="12" s="1"/>
  <c r="J63" i="12" s="1"/>
  <c r="J246" i="12"/>
  <c r="BE246" i="12" s="1"/>
  <c r="BI243" i="12"/>
  <c r="BH243" i="12"/>
  <c r="BG243" i="12"/>
  <c r="BF243" i="12"/>
  <c r="T243" i="12"/>
  <c r="R243" i="12"/>
  <c r="P243" i="12"/>
  <c r="BK243" i="12"/>
  <c r="J243" i="12"/>
  <c r="BE243" i="12" s="1"/>
  <c r="BI239" i="12"/>
  <c r="BH239" i="12"/>
  <c r="BG239" i="12"/>
  <c r="BF239" i="12"/>
  <c r="T239" i="12"/>
  <c r="R239" i="12"/>
  <c r="P239" i="12"/>
  <c r="BK239" i="12"/>
  <c r="J239" i="12"/>
  <c r="BE239" i="12" s="1"/>
  <c r="BI235" i="12"/>
  <c r="BH235" i="12"/>
  <c r="BG235" i="12"/>
  <c r="BF235" i="12"/>
  <c r="T235" i="12"/>
  <c r="R235" i="12"/>
  <c r="P235" i="12"/>
  <c r="BK235" i="12"/>
  <c r="J235" i="12"/>
  <c r="BE235" i="12" s="1"/>
  <c r="BI233" i="12"/>
  <c r="BH233" i="12"/>
  <c r="BG233" i="12"/>
  <c r="BF233" i="12"/>
  <c r="T233" i="12"/>
  <c r="R233" i="12"/>
  <c r="P233" i="12"/>
  <c r="BK233" i="12"/>
  <c r="J233" i="12"/>
  <c r="BE233" i="12" s="1"/>
  <c r="BI232" i="12"/>
  <c r="BH232" i="12"/>
  <c r="BG232" i="12"/>
  <c r="BF232" i="12"/>
  <c r="T232" i="12"/>
  <c r="R232" i="12"/>
  <c r="P232" i="12"/>
  <c r="BK232" i="12"/>
  <c r="J232" i="12"/>
  <c r="BE232" i="12" s="1"/>
  <c r="BI231" i="12"/>
  <c r="BH231" i="12"/>
  <c r="BG231" i="12"/>
  <c r="BF231" i="12"/>
  <c r="T231" i="12"/>
  <c r="R231" i="12"/>
  <c r="P231" i="12"/>
  <c r="BK231" i="12"/>
  <c r="J231" i="12"/>
  <c r="BE231" i="12" s="1"/>
  <c r="BI230" i="12"/>
  <c r="BH230" i="12"/>
  <c r="BG230" i="12"/>
  <c r="BF230" i="12"/>
  <c r="T230" i="12"/>
  <c r="R230" i="12"/>
  <c r="P230" i="12"/>
  <c r="BK230" i="12"/>
  <c r="J230" i="12"/>
  <c r="BE230" i="12" s="1"/>
  <c r="BI229" i="12"/>
  <c r="BH229" i="12"/>
  <c r="BG229" i="12"/>
  <c r="BF229" i="12"/>
  <c r="T229" i="12"/>
  <c r="R229" i="12"/>
  <c r="P229" i="12"/>
  <c r="BK229" i="12"/>
  <c r="J229" i="12"/>
  <c r="BE229" i="12" s="1"/>
  <c r="BI228" i="12"/>
  <c r="BH228" i="12"/>
  <c r="BG228" i="12"/>
  <c r="BF228" i="12"/>
  <c r="T228" i="12"/>
  <c r="R228" i="12"/>
  <c r="P228" i="12"/>
  <c r="BK228" i="12"/>
  <c r="J228" i="12"/>
  <c r="BE228" i="12" s="1"/>
  <c r="BI227" i="12"/>
  <c r="BH227" i="12"/>
  <c r="BG227" i="12"/>
  <c r="BF227" i="12"/>
  <c r="T227" i="12"/>
  <c r="R227" i="12"/>
  <c r="P227" i="12"/>
  <c r="BK227" i="12"/>
  <c r="J227" i="12"/>
  <c r="BE227" i="12" s="1"/>
  <c r="BI225" i="12"/>
  <c r="BH225" i="12"/>
  <c r="BG225" i="12"/>
  <c r="BF225" i="12"/>
  <c r="T225" i="12"/>
  <c r="R225" i="12"/>
  <c r="P225" i="12"/>
  <c r="BK225" i="12"/>
  <c r="J225" i="12"/>
  <c r="BE225" i="12" s="1"/>
  <c r="BI223" i="12"/>
  <c r="BH223" i="12"/>
  <c r="BG223" i="12"/>
  <c r="BF223" i="12"/>
  <c r="T223" i="12"/>
  <c r="R223" i="12"/>
  <c r="P223" i="12"/>
  <c r="BK223" i="12"/>
  <c r="J223" i="12"/>
  <c r="BE223" i="12" s="1"/>
  <c r="BI221" i="12"/>
  <c r="BH221" i="12"/>
  <c r="BG221" i="12"/>
  <c r="BF221" i="12"/>
  <c r="T221" i="12"/>
  <c r="R221" i="12"/>
  <c r="P221" i="12"/>
  <c r="BK221" i="12"/>
  <c r="J221" i="12"/>
  <c r="BE221" i="12"/>
  <c r="BI217" i="12"/>
  <c r="BH217" i="12"/>
  <c r="BG217" i="12"/>
  <c r="BF217" i="12"/>
  <c r="T217" i="12"/>
  <c r="R217" i="12"/>
  <c r="P217" i="12"/>
  <c r="BK217" i="12"/>
  <c r="J217" i="12"/>
  <c r="BE217" i="12" s="1"/>
  <c r="BI213" i="12"/>
  <c r="BH213" i="12"/>
  <c r="BG213" i="12"/>
  <c r="BF213" i="12"/>
  <c r="T213" i="12"/>
  <c r="R213" i="12"/>
  <c r="P213" i="12"/>
  <c r="BK213" i="12"/>
  <c r="J213" i="12"/>
  <c r="BE213" i="12"/>
  <c r="BI211" i="12"/>
  <c r="BH211" i="12"/>
  <c r="BG211" i="12"/>
  <c r="BF211" i="12"/>
  <c r="T211" i="12"/>
  <c r="R211" i="12"/>
  <c r="P211" i="12"/>
  <c r="BK211" i="12"/>
  <c r="J211" i="12"/>
  <c r="BE211" i="12" s="1"/>
  <c r="BI209" i="12"/>
  <c r="BH209" i="12"/>
  <c r="BG209" i="12"/>
  <c r="BF209" i="12"/>
  <c r="T209" i="12"/>
  <c r="R209" i="12"/>
  <c r="P209" i="12"/>
  <c r="BK209" i="12"/>
  <c r="J209" i="12"/>
  <c r="BE209" i="12"/>
  <c r="BI207" i="12"/>
  <c r="BH207" i="12"/>
  <c r="BG207" i="12"/>
  <c r="BF207" i="12"/>
  <c r="T207" i="12"/>
  <c r="R207" i="12"/>
  <c r="P207" i="12"/>
  <c r="BK207" i="12"/>
  <c r="J207" i="12"/>
  <c r="BE207" i="12"/>
  <c r="BI205" i="12"/>
  <c r="BH205" i="12"/>
  <c r="BG205" i="12"/>
  <c r="BF205" i="12"/>
  <c r="T205" i="12"/>
  <c r="R205" i="12"/>
  <c r="P205" i="12"/>
  <c r="BK205" i="12"/>
  <c r="J205" i="12"/>
  <c r="BE205" i="12"/>
  <c r="BI204" i="12"/>
  <c r="BH204" i="12"/>
  <c r="BG204" i="12"/>
  <c r="BF204" i="12"/>
  <c r="T204" i="12"/>
  <c r="R204" i="12"/>
  <c r="P204" i="12"/>
  <c r="BK204" i="12"/>
  <c r="J204" i="12"/>
  <c r="BE204" i="12"/>
  <c r="BI202" i="12"/>
  <c r="BH202" i="12"/>
  <c r="BG202" i="12"/>
  <c r="BF202" i="12"/>
  <c r="T202" i="12"/>
  <c r="R202" i="12"/>
  <c r="P202" i="12"/>
  <c r="BK202" i="12"/>
  <c r="J202" i="12"/>
  <c r="BE202" i="12"/>
  <c r="BI201" i="12"/>
  <c r="BH201" i="12"/>
  <c r="BG201" i="12"/>
  <c r="BF201" i="12"/>
  <c r="T201" i="12"/>
  <c r="R201" i="12"/>
  <c r="P201" i="12"/>
  <c r="BK201" i="12"/>
  <c r="J201" i="12"/>
  <c r="BE201" i="12"/>
  <c r="BI200" i="12"/>
  <c r="BH200" i="12"/>
  <c r="BG200" i="12"/>
  <c r="BF200" i="12"/>
  <c r="T200" i="12"/>
  <c r="R200" i="12"/>
  <c r="P200" i="12"/>
  <c r="BK200" i="12"/>
  <c r="J200" i="12"/>
  <c r="BE200" i="12"/>
  <c r="BI198" i="12"/>
  <c r="BH198" i="12"/>
  <c r="BG198" i="12"/>
  <c r="BF198" i="12"/>
  <c r="T198" i="12"/>
  <c r="R198" i="12"/>
  <c r="P198" i="12"/>
  <c r="BK198" i="12"/>
  <c r="J198" i="12"/>
  <c r="BE198" i="12"/>
  <c r="BI197" i="12"/>
  <c r="BH197" i="12"/>
  <c r="BG197" i="12"/>
  <c r="BF197" i="12"/>
  <c r="T197" i="12"/>
  <c r="R197" i="12"/>
  <c r="P197" i="12"/>
  <c r="BK197" i="12"/>
  <c r="J197" i="12"/>
  <c r="BE197" i="12"/>
  <c r="BI196" i="12"/>
  <c r="BH196" i="12"/>
  <c r="BG196" i="12"/>
  <c r="BF196" i="12"/>
  <c r="T196" i="12"/>
  <c r="R196" i="12"/>
  <c r="P196" i="12"/>
  <c r="BK196" i="12"/>
  <c r="J196" i="12"/>
  <c r="BE196" i="12"/>
  <c r="BI190" i="12"/>
  <c r="BH190" i="12"/>
  <c r="BG190" i="12"/>
  <c r="BF190" i="12"/>
  <c r="T190" i="12"/>
  <c r="R190" i="12"/>
  <c r="P190" i="12"/>
  <c r="BK190" i="12"/>
  <c r="J190" i="12"/>
  <c r="BE190" i="12"/>
  <c r="BI186" i="12"/>
  <c r="BH186" i="12"/>
  <c r="BG186" i="12"/>
  <c r="BF186" i="12"/>
  <c r="T186" i="12"/>
  <c r="R186" i="12"/>
  <c r="P186" i="12"/>
  <c r="BK186" i="12"/>
  <c r="J186" i="12"/>
  <c r="BE186" i="12"/>
  <c r="BI184" i="12"/>
  <c r="BH184" i="12"/>
  <c r="BG184" i="12"/>
  <c r="BF184" i="12"/>
  <c r="T184" i="12"/>
  <c r="R184" i="12"/>
  <c r="R183" i="12" s="1"/>
  <c r="P184" i="12"/>
  <c r="P183" i="12" s="1"/>
  <c r="BK184" i="12"/>
  <c r="BK183" i="12" s="1"/>
  <c r="J183" i="12" s="1"/>
  <c r="J62" i="12" s="1"/>
  <c r="J184" i="12"/>
  <c r="BE184" i="12" s="1"/>
  <c r="BI181" i="12"/>
  <c r="BH181" i="12"/>
  <c r="BG181" i="12"/>
  <c r="BF181" i="12"/>
  <c r="T181" i="12"/>
  <c r="R181" i="12"/>
  <c r="P181" i="12"/>
  <c r="BK181" i="12"/>
  <c r="J181" i="12"/>
  <c r="BE181" i="12" s="1"/>
  <c r="BI180" i="12"/>
  <c r="BH180" i="12"/>
  <c r="BG180" i="12"/>
  <c r="BF180" i="12"/>
  <c r="T180" i="12"/>
  <c r="R180" i="12"/>
  <c r="P180" i="12"/>
  <c r="BK180" i="12"/>
  <c r="J180" i="12"/>
  <c r="BE180" i="12" s="1"/>
  <c r="BI178" i="12"/>
  <c r="BH178" i="12"/>
  <c r="BG178" i="12"/>
  <c r="BF178" i="12"/>
  <c r="T178" i="12"/>
  <c r="R178" i="12"/>
  <c r="P178" i="12"/>
  <c r="BK178" i="12"/>
  <c r="J178" i="12"/>
  <c r="BE178" i="12"/>
  <c r="BI176" i="12"/>
  <c r="BH176" i="12"/>
  <c r="BG176" i="12"/>
  <c r="BF176" i="12"/>
  <c r="T176" i="12"/>
  <c r="R176" i="12"/>
  <c r="P176" i="12"/>
  <c r="BK176" i="12"/>
  <c r="J176" i="12"/>
  <c r="BE176" i="12" s="1"/>
  <c r="BI166" i="12"/>
  <c r="BH166" i="12"/>
  <c r="BG166" i="12"/>
  <c r="BF166" i="12"/>
  <c r="T166" i="12"/>
  <c r="R166" i="12"/>
  <c r="P166" i="12"/>
  <c r="P165" i="12" s="1"/>
  <c r="BK166" i="12"/>
  <c r="J166" i="12"/>
  <c r="BE166" i="12" s="1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R162" i="12"/>
  <c r="P163" i="12"/>
  <c r="P162" i="12" s="1"/>
  <c r="BK163" i="12"/>
  <c r="BK162" i="12"/>
  <c r="J162" i="12" s="1"/>
  <c r="J60" i="12" s="1"/>
  <c r="J163" i="12"/>
  <c r="BE163" i="12" s="1"/>
  <c r="BI160" i="12"/>
  <c r="BH160" i="12"/>
  <c r="BG160" i="12"/>
  <c r="BF160" i="12"/>
  <c r="T160" i="12"/>
  <c r="R160" i="12"/>
  <c r="P160" i="12"/>
  <c r="BK160" i="12"/>
  <c r="J160" i="12"/>
  <c r="BE160" i="12"/>
  <c r="BI158" i="12"/>
  <c r="BH158" i="12"/>
  <c r="BG158" i="12"/>
  <c r="BF158" i="12"/>
  <c r="T158" i="12"/>
  <c r="R158" i="12"/>
  <c r="P158" i="12"/>
  <c r="BK158" i="12"/>
  <c r="J158" i="12"/>
  <c r="BE158" i="12" s="1"/>
  <c r="BI154" i="12"/>
  <c r="BH154" i="12"/>
  <c r="BG154" i="12"/>
  <c r="BF154" i="12"/>
  <c r="T154" i="12"/>
  <c r="R154" i="12"/>
  <c r="P154" i="12"/>
  <c r="P153" i="12"/>
  <c r="BK154" i="12"/>
  <c r="BK153" i="12" s="1"/>
  <c r="J153" i="12" s="1"/>
  <c r="J59" i="12" s="1"/>
  <c r="J154" i="12"/>
  <c r="BE154" i="12" s="1"/>
  <c r="BI151" i="12"/>
  <c r="BH151" i="12"/>
  <c r="BG151" i="12"/>
  <c r="BF151" i="12"/>
  <c r="T151" i="12"/>
  <c r="R151" i="12"/>
  <c r="P151" i="12"/>
  <c r="BK151" i="12"/>
  <c r="J151" i="12"/>
  <c r="BE151" i="12"/>
  <c r="BI144" i="12"/>
  <c r="F34" i="12" s="1"/>
  <c r="BD62" i="1" s="1"/>
  <c r="BH144" i="12"/>
  <c r="BG144" i="12"/>
  <c r="BF144" i="12"/>
  <c r="T144" i="12"/>
  <c r="R144" i="12"/>
  <c r="P144" i="12"/>
  <c r="BK144" i="12"/>
  <c r="J144" i="12"/>
  <c r="BE144" i="12" s="1"/>
  <c r="BI139" i="12"/>
  <c r="BH139" i="12"/>
  <c r="BG139" i="12"/>
  <c r="BF139" i="12"/>
  <c r="T139" i="12"/>
  <c r="R139" i="12"/>
  <c r="P139" i="12"/>
  <c r="BK139" i="12"/>
  <c r="J139" i="12"/>
  <c r="BE139" i="12"/>
  <c r="BI134" i="12"/>
  <c r="BH134" i="12"/>
  <c r="BG134" i="12"/>
  <c r="BF134" i="12"/>
  <c r="T134" i="12"/>
  <c r="R134" i="12"/>
  <c r="P134" i="12"/>
  <c r="BK134" i="12"/>
  <c r="J134" i="12"/>
  <c r="BE134" i="12"/>
  <c r="BI131" i="12"/>
  <c r="BH131" i="12"/>
  <c r="BG131" i="12"/>
  <c r="BF131" i="12"/>
  <c r="T131" i="12"/>
  <c r="R131" i="12"/>
  <c r="P131" i="12"/>
  <c r="BK131" i="12"/>
  <c r="J131" i="12"/>
  <c r="BE131" i="12"/>
  <c r="BI129" i="12"/>
  <c r="BH129" i="12"/>
  <c r="BG129" i="12"/>
  <c r="BF129" i="12"/>
  <c r="T129" i="12"/>
  <c r="R129" i="12"/>
  <c r="P129" i="12"/>
  <c r="BK129" i="12"/>
  <c r="J129" i="12"/>
  <c r="BE129" i="12"/>
  <c r="BI125" i="12"/>
  <c r="BH125" i="12"/>
  <c r="BG125" i="12"/>
  <c r="BF125" i="12"/>
  <c r="T125" i="12"/>
  <c r="R125" i="12"/>
  <c r="P125" i="12"/>
  <c r="BK125" i="12"/>
  <c r="J125" i="12"/>
  <c r="BE125" i="12"/>
  <c r="BI122" i="12"/>
  <c r="BH122" i="12"/>
  <c r="BG122" i="12"/>
  <c r="BF122" i="12"/>
  <c r="T122" i="12"/>
  <c r="R122" i="12"/>
  <c r="P122" i="12"/>
  <c r="BK122" i="12"/>
  <c r="J122" i="12"/>
  <c r="BE122" i="12"/>
  <c r="BI120" i="12"/>
  <c r="BH120" i="12"/>
  <c r="BG120" i="12"/>
  <c r="BF120" i="12"/>
  <c r="T120" i="12"/>
  <c r="R120" i="12"/>
  <c r="P120" i="12"/>
  <c r="BK120" i="12"/>
  <c r="J120" i="12"/>
  <c r="BE120" i="12"/>
  <c r="BI119" i="12"/>
  <c r="BH119" i="12"/>
  <c r="BG119" i="12"/>
  <c r="BF119" i="12"/>
  <c r="T119" i="12"/>
  <c r="R119" i="12"/>
  <c r="P119" i="12"/>
  <c r="BK119" i="12"/>
  <c r="J119" i="12"/>
  <c r="BE119" i="12"/>
  <c r="BI116" i="12"/>
  <c r="BH116" i="12"/>
  <c r="BG116" i="12"/>
  <c r="BF116" i="12"/>
  <c r="T116" i="12"/>
  <c r="R116" i="12"/>
  <c r="P116" i="12"/>
  <c r="BK116" i="12"/>
  <c r="J116" i="12"/>
  <c r="BE116" i="12"/>
  <c r="BI115" i="12"/>
  <c r="BH115" i="12"/>
  <c r="BG115" i="12"/>
  <c r="BF115" i="12"/>
  <c r="T115" i="12"/>
  <c r="R115" i="12"/>
  <c r="P115" i="12"/>
  <c r="BK115" i="12"/>
  <c r="J115" i="12"/>
  <c r="BE115" i="12"/>
  <c r="BI112" i="12"/>
  <c r="BH112" i="12"/>
  <c r="BG112" i="12"/>
  <c r="BF112" i="12"/>
  <c r="T112" i="12"/>
  <c r="R112" i="12"/>
  <c r="P112" i="12"/>
  <c r="BK112" i="12"/>
  <c r="J112" i="12"/>
  <c r="BE112" i="12"/>
  <c r="BI111" i="12"/>
  <c r="BH111" i="12"/>
  <c r="BG111" i="12"/>
  <c r="BF111" i="12"/>
  <c r="T111" i="12"/>
  <c r="R111" i="12"/>
  <c r="P111" i="12"/>
  <c r="BK111" i="12"/>
  <c r="J111" i="12"/>
  <c r="BE111" i="12"/>
  <c r="BI104" i="12"/>
  <c r="BH104" i="12"/>
  <c r="BG104" i="12"/>
  <c r="BF104" i="12"/>
  <c r="T104" i="12"/>
  <c r="R104" i="12"/>
  <c r="P104" i="12"/>
  <c r="BK104" i="12"/>
  <c r="J104" i="12"/>
  <c r="BE104" i="12"/>
  <c r="BI102" i="12"/>
  <c r="BH102" i="12"/>
  <c r="BG102" i="12"/>
  <c r="BF102" i="12"/>
  <c r="T102" i="12"/>
  <c r="R102" i="12"/>
  <c r="P102" i="12"/>
  <c r="BK102" i="12"/>
  <c r="J102" i="12"/>
  <c r="BE102" i="12"/>
  <c r="BI100" i="12"/>
  <c r="BH100" i="12"/>
  <c r="BG100" i="12"/>
  <c r="BF100" i="12"/>
  <c r="T100" i="12"/>
  <c r="R100" i="12"/>
  <c r="P100" i="12"/>
  <c r="BK100" i="12"/>
  <c r="J100" i="12"/>
  <c r="BE100" i="12"/>
  <c r="BI98" i="12"/>
  <c r="BH98" i="12"/>
  <c r="BG98" i="12"/>
  <c r="BF98" i="12"/>
  <c r="T98" i="12"/>
  <c r="R98" i="12"/>
  <c r="P98" i="12"/>
  <c r="BK98" i="12"/>
  <c r="J98" i="12"/>
  <c r="BE98" i="12"/>
  <c r="BI87" i="12"/>
  <c r="BH87" i="12"/>
  <c r="BG87" i="12"/>
  <c r="F32" i="12" s="1"/>
  <c r="BB62" i="1" s="1"/>
  <c r="BF87" i="12"/>
  <c r="T87" i="12"/>
  <c r="R87" i="12"/>
  <c r="R86" i="12"/>
  <c r="P87" i="12"/>
  <c r="BK87" i="12"/>
  <c r="J87" i="12"/>
  <c r="BE87" i="12" s="1"/>
  <c r="J80" i="12"/>
  <c r="F80" i="12"/>
  <c r="F78" i="12"/>
  <c r="E76" i="12"/>
  <c r="J51" i="12"/>
  <c r="F51" i="12"/>
  <c r="F49" i="12"/>
  <c r="E47" i="12"/>
  <c r="J18" i="12"/>
  <c r="E18" i="12"/>
  <c r="F81" i="12" s="1"/>
  <c r="J17" i="12"/>
  <c r="J12" i="12"/>
  <c r="J78" i="12" s="1"/>
  <c r="E7" i="12"/>
  <c r="E74" i="12"/>
  <c r="E45" i="12"/>
  <c r="AY61" i="1"/>
  <c r="AX61" i="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T185" i="11" s="1"/>
  <c r="R186" i="11"/>
  <c r="P186" i="11"/>
  <c r="P185" i="11" s="1"/>
  <c r="BK186" i="11"/>
  <c r="BK185" i="11" s="1"/>
  <c r="J185" i="11" s="1"/>
  <c r="J62" i="11" s="1"/>
  <c r="J186" i="11"/>
  <c r="BE186" i="11" s="1"/>
  <c r="BI183" i="11"/>
  <c r="BH183" i="11"/>
  <c r="BG183" i="11"/>
  <c r="BF183" i="11"/>
  <c r="T183" i="11"/>
  <c r="T182" i="11" s="1"/>
  <c r="R183" i="11"/>
  <c r="R182" i="11" s="1"/>
  <c r="P183" i="11"/>
  <c r="P182" i="11" s="1"/>
  <c r="BK183" i="11"/>
  <c r="BK182" i="11" s="1"/>
  <c r="J182" i="11" s="1"/>
  <c r="J61" i="11" s="1"/>
  <c r="J183" i="11"/>
  <c r="BE183" i="11"/>
  <c r="BI179" i="11"/>
  <c r="BH179" i="11"/>
  <c r="BG179" i="11"/>
  <c r="BF179" i="11"/>
  <c r="T179" i="11"/>
  <c r="R179" i="11"/>
  <c r="P179" i="11"/>
  <c r="BK179" i="11"/>
  <c r="J179" i="11"/>
  <c r="BE179" i="11" s="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 s="1"/>
  <c r="BI167" i="11"/>
  <c r="BH167" i="11"/>
  <c r="BG167" i="11"/>
  <c r="BF167" i="11"/>
  <c r="T167" i="11"/>
  <c r="R167" i="11"/>
  <c r="P167" i="11"/>
  <c r="BK167" i="11"/>
  <c r="J167" i="11"/>
  <c r="BE167" i="11" s="1"/>
  <c r="BI165" i="11"/>
  <c r="BH165" i="11"/>
  <c r="BG165" i="11"/>
  <c r="BF165" i="11"/>
  <c r="T165" i="11"/>
  <c r="R165" i="11"/>
  <c r="P165" i="11"/>
  <c r="BK165" i="11"/>
  <c r="J165" i="11"/>
  <c r="BE165" i="11" s="1"/>
  <c r="BI162" i="11"/>
  <c r="BH162" i="11"/>
  <c r="BG162" i="11"/>
  <c r="BF162" i="11"/>
  <c r="T162" i="11"/>
  <c r="R162" i="11"/>
  <c r="P162" i="11"/>
  <c r="BK162" i="11"/>
  <c r="J162" i="11"/>
  <c r="BE162" i="11" s="1"/>
  <c r="BI159" i="11"/>
  <c r="BH159" i="11"/>
  <c r="BG159" i="11"/>
  <c r="BF159" i="11"/>
  <c r="T159" i="11"/>
  <c r="R159" i="11"/>
  <c r="P159" i="11"/>
  <c r="BK159" i="11"/>
  <c r="J159" i="11"/>
  <c r="BE159" i="11" s="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T155" i="11"/>
  <c r="R155" i="11"/>
  <c r="P155" i="11"/>
  <c r="BK155" i="11"/>
  <c r="J155" i="11"/>
  <c r="BE155" i="11" s="1"/>
  <c r="BI153" i="11"/>
  <c r="BH153" i="11"/>
  <c r="BG153" i="11"/>
  <c r="BF153" i="11"/>
  <c r="T153" i="11"/>
  <c r="R153" i="11"/>
  <c r="P153" i="11"/>
  <c r="BK153" i="11"/>
  <c r="J153" i="11"/>
  <c r="BE153" i="11" s="1"/>
  <c r="BI150" i="11"/>
  <c r="BH150" i="11"/>
  <c r="BG150" i="11"/>
  <c r="BF150" i="11"/>
  <c r="T150" i="11"/>
  <c r="R150" i="11"/>
  <c r="P150" i="11"/>
  <c r="BK150" i="11"/>
  <c r="J150" i="11"/>
  <c r="BE150" i="11" s="1"/>
  <c r="BI146" i="11"/>
  <c r="BH146" i="11"/>
  <c r="BG146" i="11"/>
  <c r="BF146" i="11"/>
  <c r="T146" i="11"/>
  <c r="R146" i="11"/>
  <c r="P146" i="11"/>
  <c r="BK146" i="11"/>
  <c r="J146" i="11"/>
  <c r="BE146" i="11" s="1"/>
  <c r="BI143" i="11"/>
  <c r="BH143" i="11"/>
  <c r="BG143" i="11"/>
  <c r="BF143" i="11"/>
  <c r="T143" i="11"/>
  <c r="R143" i="11"/>
  <c r="P143" i="11"/>
  <c r="BK143" i="11"/>
  <c r="J143" i="11"/>
  <c r="BE143" i="11" s="1"/>
  <c r="BI141" i="11"/>
  <c r="BH141" i="11"/>
  <c r="BG141" i="11"/>
  <c r="BF141" i="11"/>
  <c r="T141" i="11"/>
  <c r="R141" i="11"/>
  <c r="P141" i="11"/>
  <c r="BK141" i="11"/>
  <c r="J141" i="11"/>
  <c r="BE141" i="11" s="1"/>
  <c r="BI139" i="11"/>
  <c r="BH139" i="11"/>
  <c r="BG139" i="11"/>
  <c r="BF139" i="11"/>
  <c r="T139" i="11"/>
  <c r="R139" i="11"/>
  <c r="P139" i="11"/>
  <c r="BK139" i="11"/>
  <c r="J139" i="11"/>
  <c r="BE139" i="11" s="1"/>
  <c r="BI133" i="11"/>
  <c r="BH133" i="11"/>
  <c r="BG133" i="11"/>
  <c r="BF133" i="11"/>
  <c r="T133" i="11"/>
  <c r="R133" i="11"/>
  <c r="P133" i="11"/>
  <c r="BK133" i="11"/>
  <c r="J133" i="11"/>
  <c r="BE133" i="11"/>
  <c r="BI130" i="11"/>
  <c r="BH130" i="11"/>
  <c r="BG130" i="11"/>
  <c r="BF130" i="11"/>
  <c r="T130" i="11"/>
  <c r="R130" i="11"/>
  <c r="P130" i="11"/>
  <c r="BK130" i="11"/>
  <c r="J130" i="11"/>
  <c r="BE130" i="11" s="1"/>
  <c r="BI125" i="11"/>
  <c r="BH125" i="11"/>
  <c r="BG125" i="11"/>
  <c r="BF125" i="11"/>
  <c r="T125" i="11"/>
  <c r="R125" i="11"/>
  <c r="P125" i="11"/>
  <c r="BK125" i="11"/>
  <c r="J125" i="11"/>
  <c r="BE125" i="11" s="1"/>
  <c r="BI121" i="11"/>
  <c r="BH121" i="11"/>
  <c r="BG121" i="11"/>
  <c r="BF121" i="11"/>
  <c r="T121" i="11"/>
  <c r="R121" i="11"/>
  <c r="P121" i="11"/>
  <c r="BK121" i="11"/>
  <c r="J121" i="11"/>
  <c r="BE121" i="11" s="1"/>
  <c r="BI117" i="11"/>
  <c r="BH117" i="11"/>
  <c r="BG117" i="11"/>
  <c r="BF117" i="11"/>
  <c r="T117" i="11"/>
  <c r="R117" i="11"/>
  <c r="P117" i="11"/>
  <c r="BK117" i="11"/>
  <c r="J117" i="11"/>
  <c r="BE117" i="11" s="1"/>
  <c r="BI114" i="11"/>
  <c r="BH114" i="11"/>
  <c r="BG114" i="11"/>
  <c r="BF114" i="11"/>
  <c r="T114" i="11"/>
  <c r="R114" i="11"/>
  <c r="P114" i="11"/>
  <c r="BK114" i="11"/>
  <c r="J114" i="11"/>
  <c r="BE114" i="11" s="1"/>
  <c r="BI112" i="11"/>
  <c r="BH112" i="11"/>
  <c r="BG112" i="11"/>
  <c r="BF112" i="11"/>
  <c r="T112" i="11"/>
  <c r="R112" i="11"/>
  <c r="P112" i="11"/>
  <c r="BK112" i="11"/>
  <c r="J112" i="11"/>
  <c r="BE112" i="11" s="1"/>
  <c r="BI108" i="11"/>
  <c r="BH108" i="11"/>
  <c r="BG108" i="11"/>
  <c r="BF108" i="11"/>
  <c r="T108" i="11"/>
  <c r="R108" i="11"/>
  <c r="P108" i="11"/>
  <c r="BK108" i="11"/>
  <c r="J108" i="11"/>
  <c r="BE108" i="11" s="1"/>
  <c r="BI105" i="11"/>
  <c r="BH105" i="11"/>
  <c r="BG105" i="11"/>
  <c r="BF105" i="11"/>
  <c r="T105" i="11"/>
  <c r="R105" i="11"/>
  <c r="P105" i="11"/>
  <c r="BK105" i="11"/>
  <c r="J105" i="11"/>
  <c r="BE105" i="11" s="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 s="1"/>
  <c r="BI97" i="11"/>
  <c r="BH97" i="11"/>
  <c r="BG97" i="11"/>
  <c r="BF97" i="11"/>
  <c r="T97" i="11"/>
  <c r="R97" i="11"/>
  <c r="P97" i="11"/>
  <c r="BK97" i="11"/>
  <c r="J97" i="11"/>
  <c r="BE97" i="11" s="1"/>
  <c r="BI95" i="11"/>
  <c r="BH95" i="11"/>
  <c r="BG95" i="11"/>
  <c r="BF95" i="11"/>
  <c r="T95" i="11"/>
  <c r="R95" i="11"/>
  <c r="P95" i="11"/>
  <c r="BK95" i="11"/>
  <c r="J95" i="11"/>
  <c r="BE95" i="11" s="1"/>
  <c r="BI93" i="11"/>
  <c r="BH93" i="11"/>
  <c r="BG93" i="11"/>
  <c r="BF93" i="11"/>
  <c r="F31" i="11" s="1"/>
  <c r="BA61" i="1" s="1"/>
  <c r="T93" i="11"/>
  <c r="R93" i="11"/>
  <c r="P93" i="11"/>
  <c r="BK93" i="11"/>
  <c r="J93" i="11"/>
  <c r="BE93" i="11" s="1"/>
  <c r="BI91" i="11"/>
  <c r="BH91" i="11"/>
  <c r="BG91" i="11"/>
  <c r="BF91" i="11"/>
  <c r="T91" i="11"/>
  <c r="R91" i="11"/>
  <c r="P91" i="11"/>
  <c r="BK91" i="11"/>
  <c r="J91" i="11"/>
  <c r="BE91" i="11" s="1"/>
  <c r="BI85" i="11"/>
  <c r="BH85" i="11"/>
  <c r="F33" i="11" s="1"/>
  <c r="BC61" i="1" s="1"/>
  <c r="BG85" i="11"/>
  <c r="BF85" i="11"/>
  <c r="T85" i="11"/>
  <c r="R85" i="11"/>
  <c r="P85" i="11"/>
  <c r="BK85" i="11"/>
  <c r="BK84" i="11" s="1"/>
  <c r="J84" i="11" s="1"/>
  <c r="J58" i="11" s="1"/>
  <c r="J85" i="11"/>
  <c r="BE85" i="11" s="1"/>
  <c r="J78" i="11"/>
  <c r="F78" i="11"/>
  <c r="F76" i="11"/>
  <c r="E74" i="11"/>
  <c r="J51" i="11"/>
  <c r="F51" i="11"/>
  <c r="F49" i="11"/>
  <c r="E47" i="11"/>
  <c r="J18" i="11"/>
  <c r="E18" i="11"/>
  <c r="F52" i="11" s="1"/>
  <c r="F79" i="11"/>
  <c r="J17" i="11"/>
  <c r="J12" i="11"/>
  <c r="J49" i="11" s="1"/>
  <c r="J76" i="11"/>
  <c r="E7" i="11"/>
  <c r="E72" i="11" s="1"/>
  <c r="E45" i="11"/>
  <c r="AY60" i="1"/>
  <c r="AX60" i="1"/>
  <c r="BI182" i="10"/>
  <c r="BH182" i="10"/>
  <c r="BG182" i="10"/>
  <c r="BF182" i="10"/>
  <c r="T182" i="10"/>
  <c r="R182" i="10"/>
  <c r="P182" i="10"/>
  <c r="BK182" i="10"/>
  <c r="J182" i="10"/>
  <c r="BE182" i="10"/>
  <c r="BI181" i="10"/>
  <c r="BH181" i="10"/>
  <c r="BG181" i="10"/>
  <c r="BF181" i="10"/>
  <c r="T181" i="10"/>
  <c r="T180" i="10"/>
  <c r="R181" i="10"/>
  <c r="R180" i="10"/>
  <c r="P181" i="10"/>
  <c r="P180" i="10"/>
  <c r="BK181" i="10"/>
  <c r="BK180" i="10"/>
  <c r="J180" i="10" s="1"/>
  <c r="J65" i="10" s="1"/>
  <c r="J181" i="10"/>
  <c r="BE181" i="10" s="1"/>
  <c r="BI179" i="10"/>
  <c r="BH179" i="10"/>
  <c r="BG179" i="10"/>
  <c r="BF179" i="10"/>
  <c r="T179" i="10"/>
  <c r="R179" i="10"/>
  <c r="P179" i="10"/>
  <c r="BK179" i="10"/>
  <c r="J179" i="10"/>
  <c r="BE179" i="10"/>
  <c r="BI178" i="10"/>
  <c r="BH178" i="10"/>
  <c r="BG178" i="10"/>
  <c r="BF178" i="10"/>
  <c r="T178" i="10"/>
  <c r="R178" i="10"/>
  <c r="P178" i="10"/>
  <c r="BK178" i="10"/>
  <c r="J178" i="10"/>
  <c r="BE178" i="10" s="1"/>
  <c r="BI177" i="10"/>
  <c r="BH177" i="10"/>
  <c r="BG177" i="10"/>
  <c r="BF177" i="10"/>
  <c r="T177" i="10"/>
  <c r="R177" i="10"/>
  <c r="P177" i="10"/>
  <c r="BK177" i="10"/>
  <c r="J177" i="10"/>
  <c r="BE177" i="10"/>
  <c r="BI176" i="10"/>
  <c r="BH176" i="10"/>
  <c r="BG176" i="10"/>
  <c r="BF176" i="10"/>
  <c r="T176" i="10"/>
  <c r="R176" i="10"/>
  <c r="P176" i="10"/>
  <c r="BK176" i="10"/>
  <c r="J176" i="10"/>
  <c r="BE176" i="10"/>
  <c r="BI174" i="10"/>
  <c r="BH174" i="10"/>
  <c r="BG174" i="10"/>
  <c r="BF174" i="10"/>
  <c r="T174" i="10"/>
  <c r="R174" i="10"/>
  <c r="P174" i="10"/>
  <c r="BK174" i="10"/>
  <c r="J174" i="10"/>
  <c r="BE174" i="10"/>
  <c r="BI173" i="10"/>
  <c r="BH173" i="10"/>
  <c r="BG173" i="10"/>
  <c r="BF173" i="10"/>
  <c r="T173" i="10"/>
  <c r="T172" i="10"/>
  <c r="R173" i="10"/>
  <c r="P173" i="10"/>
  <c r="P172" i="10" s="1"/>
  <c r="BK173" i="10"/>
  <c r="J173" i="10"/>
  <c r="BE173" i="10" s="1"/>
  <c r="BI170" i="10"/>
  <c r="BH170" i="10"/>
  <c r="BG170" i="10"/>
  <c r="BF170" i="10"/>
  <c r="T170" i="10"/>
  <c r="R170" i="10"/>
  <c r="P170" i="10"/>
  <c r="BK170" i="10"/>
  <c r="J170" i="10"/>
  <c r="BE170" i="10"/>
  <c r="BI168" i="10"/>
  <c r="BH168" i="10"/>
  <c r="BG168" i="10"/>
  <c r="BF168" i="10"/>
  <c r="T168" i="10"/>
  <c r="T167" i="10" s="1"/>
  <c r="R168" i="10"/>
  <c r="R167" i="10" s="1"/>
  <c r="P168" i="10"/>
  <c r="P167" i="10" s="1"/>
  <c r="BK168" i="10"/>
  <c r="BK167" i="10"/>
  <c r="J167" i="10" s="1"/>
  <c r="J63" i="10" s="1"/>
  <c r="J168" i="10"/>
  <c r="BE168" i="10" s="1"/>
  <c r="BI165" i="10"/>
  <c r="BH165" i="10"/>
  <c r="BG165" i="10"/>
  <c r="BF165" i="10"/>
  <c r="T165" i="10"/>
  <c r="R165" i="10"/>
  <c r="P165" i="10"/>
  <c r="BK165" i="10"/>
  <c r="J165" i="10"/>
  <c r="BE165" i="10" s="1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/>
  <c r="BI161" i="10"/>
  <c r="BH161" i="10"/>
  <c r="BG161" i="10"/>
  <c r="BF161" i="10"/>
  <c r="T161" i="10"/>
  <c r="R161" i="10"/>
  <c r="P161" i="10"/>
  <c r="BK161" i="10"/>
  <c r="J161" i="10"/>
  <c r="BE161" i="10"/>
  <c r="BI160" i="10"/>
  <c r="BH160" i="10"/>
  <c r="BG160" i="10"/>
  <c r="BF160" i="10"/>
  <c r="T160" i="10"/>
  <c r="R160" i="10"/>
  <c r="P160" i="10"/>
  <c r="BK160" i="10"/>
  <c r="J160" i="10"/>
  <c r="BE160" i="10"/>
  <c r="BI158" i="10"/>
  <c r="BH158" i="10"/>
  <c r="BG158" i="10"/>
  <c r="BF158" i="10"/>
  <c r="T158" i="10"/>
  <c r="R158" i="10"/>
  <c r="P158" i="10"/>
  <c r="BK158" i="10"/>
  <c r="J158" i="10"/>
  <c r="BE158" i="10"/>
  <c r="BI156" i="10"/>
  <c r="BH156" i="10"/>
  <c r="BG156" i="10"/>
  <c r="BF156" i="10"/>
  <c r="T156" i="10"/>
  <c r="R156" i="10"/>
  <c r="P156" i="10"/>
  <c r="BK156" i="10"/>
  <c r="J156" i="10"/>
  <c r="BE156" i="10"/>
  <c r="BI154" i="10"/>
  <c r="BH154" i="10"/>
  <c r="BG154" i="10"/>
  <c r="BF154" i="10"/>
  <c r="T154" i="10"/>
  <c r="R154" i="10"/>
  <c r="P154" i="10"/>
  <c r="BK154" i="10"/>
  <c r="J154" i="10"/>
  <c r="BE154" i="10"/>
  <c r="BI152" i="10"/>
  <c r="BH152" i="10"/>
  <c r="BG152" i="10"/>
  <c r="BF152" i="10"/>
  <c r="T152" i="10"/>
  <c r="R152" i="10"/>
  <c r="P152" i="10"/>
  <c r="BK152" i="10"/>
  <c r="J152" i="10"/>
  <c r="BE152" i="10"/>
  <c r="BI151" i="10"/>
  <c r="BH151" i="10"/>
  <c r="BG151" i="10"/>
  <c r="BF151" i="10"/>
  <c r="T151" i="10"/>
  <c r="R151" i="10"/>
  <c r="P151" i="10"/>
  <c r="BK151" i="10"/>
  <c r="J151" i="10"/>
  <c r="BE151" i="10"/>
  <c r="BI150" i="10"/>
  <c r="BH150" i="10"/>
  <c r="BG150" i="10"/>
  <c r="BF150" i="10"/>
  <c r="T150" i="10"/>
  <c r="R150" i="10"/>
  <c r="P150" i="10"/>
  <c r="BK150" i="10"/>
  <c r="J150" i="10"/>
  <c r="BE150" i="10"/>
  <c r="BI148" i="10"/>
  <c r="BH148" i="10"/>
  <c r="BG148" i="10"/>
  <c r="BF148" i="10"/>
  <c r="T148" i="10"/>
  <c r="R148" i="10"/>
  <c r="P148" i="10"/>
  <c r="BK148" i="10"/>
  <c r="J148" i="10"/>
  <c r="BE148" i="10"/>
  <c r="BI146" i="10"/>
  <c r="BH146" i="10"/>
  <c r="BG146" i="10"/>
  <c r="BF146" i="10"/>
  <c r="T146" i="10"/>
  <c r="R146" i="10"/>
  <c r="P146" i="10"/>
  <c r="BK146" i="10"/>
  <c r="J146" i="10"/>
  <c r="BE146" i="10"/>
  <c r="BI144" i="10"/>
  <c r="BH144" i="10"/>
  <c r="BG144" i="10"/>
  <c r="BF144" i="10"/>
  <c r="T144" i="10"/>
  <c r="T143" i="10"/>
  <c r="R144" i="10"/>
  <c r="R143" i="10"/>
  <c r="P144" i="10"/>
  <c r="P143" i="10"/>
  <c r="BK144" i="10"/>
  <c r="J144" i="10"/>
  <c r="BE144" i="10" s="1"/>
  <c r="BI141" i="10"/>
  <c r="BH141" i="10"/>
  <c r="BG141" i="10"/>
  <c r="BF141" i="10"/>
  <c r="T141" i="10"/>
  <c r="R141" i="10"/>
  <c r="P141" i="10"/>
  <c r="BK141" i="10"/>
  <c r="J141" i="10"/>
  <c r="BE141" i="10" s="1"/>
  <c r="BI139" i="10"/>
  <c r="BH139" i="10"/>
  <c r="BG139" i="10"/>
  <c r="BF139" i="10"/>
  <c r="T139" i="10"/>
  <c r="R139" i="10"/>
  <c r="P139" i="10"/>
  <c r="BK139" i="10"/>
  <c r="J139" i="10"/>
  <c r="BE139" i="10" s="1"/>
  <c r="BI137" i="10"/>
  <c r="BH137" i="10"/>
  <c r="BG137" i="10"/>
  <c r="BF137" i="10"/>
  <c r="T137" i="10"/>
  <c r="R137" i="10"/>
  <c r="P137" i="10"/>
  <c r="BK137" i="10"/>
  <c r="J137" i="10"/>
  <c r="BE137" i="10" s="1"/>
  <c r="BI135" i="10"/>
  <c r="BH135" i="10"/>
  <c r="BG135" i="10"/>
  <c r="BF135" i="10"/>
  <c r="T135" i="10"/>
  <c r="T134" i="10"/>
  <c r="R135" i="10"/>
  <c r="R134" i="10" s="1"/>
  <c r="P135" i="10"/>
  <c r="P134" i="10" s="1"/>
  <c r="BK135" i="10"/>
  <c r="BK134" i="10" s="1"/>
  <c r="J134" i="10" s="1"/>
  <c r="J61" i="10" s="1"/>
  <c r="J135" i="10"/>
  <c r="BE135" i="10" s="1"/>
  <c r="BI131" i="10"/>
  <c r="BH131" i="10"/>
  <c r="BG131" i="10"/>
  <c r="BF131" i="10"/>
  <c r="T131" i="10"/>
  <c r="T130" i="10" s="1"/>
  <c r="R131" i="10"/>
  <c r="R130" i="10" s="1"/>
  <c r="P131" i="10"/>
  <c r="P130" i="10" s="1"/>
  <c r="BK131" i="10"/>
  <c r="BK130" i="10" s="1"/>
  <c r="J130" i="10" s="1"/>
  <c r="J60" i="10" s="1"/>
  <c r="J131" i="10"/>
  <c r="BE131" i="10" s="1"/>
  <c r="BI128" i="10"/>
  <c r="BH128" i="10"/>
  <c r="BG128" i="10"/>
  <c r="BF128" i="10"/>
  <c r="T128" i="10"/>
  <c r="T127" i="10" s="1"/>
  <c r="R128" i="10"/>
  <c r="R127" i="10"/>
  <c r="P128" i="10"/>
  <c r="P127" i="10" s="1"/>
  <c r="BK128" i="10"/>
  <c r="BK127" i="10" s="1"/>
  <c r="J127" i="10" s="1"/>
  <c r="J59" i="10" s="1"/>
  <c r="J128" i="10"/>
  <c r="BE128" i="10" s="1"/>
  <c r="BI125" i="10"/>
  <c r="BH125" i="10"/>
  <c r="BG125" i="10"/>
  <c r="BF125" i="10"/>
  <c r="T125" i="10"/>
  <c r="R125" i="10"/>
  <c r="P125" i="10"/>
  <c r="BK125" i="10"/>
  <c r="J125" i="10"/>
  <c r="BE125" i="10" s="1"/>
  <c r="BI122" i="10"/>
  <c r="BH122" i="10"/>
  <c r="BG122" i="10"/>
  <c r="BF122" i="10"/>
  <c r="T122" i="10"/>
  <c r="R122" i="10"/>
  <c r="P122" i="10"/>
  <c r="BK122" i="10"/>
  <c r="J122" i="10"/>
  <c r="BE122" i="10"/>
  <c r="BI118" i="10"/>
  <c r="BH118" i="10"/>
  <c r="BG118" i="10"/>
  <c r="BF118" i="10"/>
  <c r="T118" i="10"/>
  <c r="R118" i="10"/>
  <c r="P118" i="10"/>
  <c r="BK118" i="10"/>
  <c r="J118" i="10"/>
  <c r="BE118" i="10"/>
  <c r="BI114" i="10"/>
  <c r="BH114" i="10"/>
  <c r="BG114" i="10"/>
  <c r="BF114" i="10"/>
  <c r="T114" i="10"/>
  <c r="R114" i="10"/>
  <c r="P114" i="10"/>
  <c r="BK114" i="10"/>
  <c r="J114" i="10"/>
  <c r="BE114" i="10"/>
  <c r="BI112" i="10"/>
  <c r="BH112" i="10"/>
  <c r="BG112" i="10"/>
  <c r="BF112" i="10"/>
  <c r="T112" i="10"/>
  <c r="R112" i="10"/>
  <c r="P112" i="10"/>
  <c r="BK112" i="10"/>
  <c r="J112" i="10"/>
  <c r="BE112" i="10"/>
  <c r="BI110" i="10"/>
  <c r="BH110" i="10"/>
  <c r="BG110" i="10"/>
  <c r="BF110" i="10"/>
  <c r="T110" i="10"/>
  <c r="R110" i="10"/>
  <c r="P110" i="10"/>
  <c r="BK110" i="10"/>
  <c r="J110" i="10"/>
  <c r="BE110" i="10"/>
  <c r="BI108" i="10"/>
  <c r="BH108" i="10"/>
  <c r="BG108" i="10"/>
  <c r="BF108" i="10"/>
  <c r="T108" i="10"/>
  <c r="R108" i="10"/>
  <c r="P108" i="10"/>
  <c r="BK108" i="10"/>
  <c r="J108" i="10"/>
  <c r="BE108" i="10"/>
  <c r="BI106" i="10"/>
  <c r="BH106" i="10"/>
  <c r="BG106" i="10"/>
  <c r="BF106" i="10"/>
  <c r="T106" i="10"/>
  <c r="R106" i="10"/>
  <c r="P106" i="10"/>
  <c r="BK106" i="10"/>
  <c r="J106" i="10"/>
  <c r="BE106" i="10"/>
  <c r="BI104" i="10"/>
  <c r="BH104" i="10"/>
  <c r="BG104" i="10"/>
  <c r="BF104" i="10"/>
  <c r="T104" i="10"/>
  <c r="R104" i="10"/>
  <c r="P104" i="10"/>
  <c r="BK104" i="10"/>
  <c r="J104" i="10"/>
  <c r="BE104" i="10"/>
  <c r="BI102" i="10"/>
  <c r="BH102" i="10"/>
  <c r="BG102" i="10"/>
  <c r="BF102" i="10"/>
  <c r="T102" i="10"/>
  <c r="R102" i="10"/>
  <c r="P102" i="10"/>
  <c r="BK102" i="10"/>
  <c r="J102" i="10"/>
  <c r="BE102" i="10"/>
  <c r="BI100" i="10"/>
  <c r="BH100" i="10"/>
  <c r="BG100" i="10"/>
  <c r="BF100" i="10"/>
  <c r="T100" i="10"/>
  <c r="R100" i="10"/>
  <c r="P100" i="10"/>
  <c r="BK100" i="10"/>
  <c r="J100" i="10"/>
  <c r="BE100" i="10"/>
  <c r="BI98" i="10"/>
  <c r="BH98" i="10"/>
  <c r="BG98" i="10"/>
  <c r="BF98" i="10"/>
  <c r="T98" i="10"/>
  <c r="R98" i="10"/>
  <c r="P98" i="10"/>
  <c r="BK98" i="10"/>
  <c r="J98" i="10"/>
  <c r="BE98" i="10"/>
  <c r="BI94" i="10"/>
  <c r="BH94" i="10"/>
  <c r="BG94" i="10"/>
  <c r="BF94" i="10"/>
  <c r="T94" i="10"/>
  <c r="R94" i="10"/>
  <c r="P94" i="10"/>
  <c r="BK94" i="10"/>
  <c r="J94" i="10"/>
  <c r="BE94" i="10"/>
  <c r="BI92" i="10"/>
  <c r="BH92" i="10"/>
  <c r="BG92" i="10"/>
  <c r="BF92" i="10"/>
  <c r="T92" i="10"/>
  <c r="R92" i="10"/>
  <c r="P92" i="10"/>
  <c r="BK92" i="10"/>
  <c r="J92" i="10"/>
  <c r="BE92" i="10"/>
  <c r="BI90" i="10"/>
  <c r="BH90" i="10"/>
  <c r="BG90" i="10"/>
  <c r="BF90" i="10"/>
  <c r="T90" i="10"/>
  <c r="R90" i="10"/>
  <c r="P90" i="10"/>
  <c r="BK90" i="10"/>
  <c r="J90" i="10"/>
  <c r="BE90" i="10"/>
  <c r="BI88" i="10"/>
  <c r="F34" i="10"/>
  <c r="BD60" i="1" s="1"/>
  <c r="BH88" i="10"/>
  <c r="BG88" i="10"/>
  <c r="F32" i="10" s="1"/>
  <c r="BB60" i="1" s="1"/>
  <c r="BF88" i="10"/>
  <c r="T88" i="10"/>
  <c r="T87" i="10" s="1"/>
  <c r="R88" i="10"/>
  <c r="R87" i="10" s="1"/>
  <c r="P88" i="10"/>
  <c r="P87" i="10" s="1"/>
  <c r="BK88" i="10"/>
  <c r="BK87" i="10" s="1"/>
  <c r="J88" i="10"/>
  <c r="BE88" i="10" s="1"/>
  <c r="J81" i="10"/>
  <c r="F81" i="10"/>
  <c r="F79" i="10"/>
  <c r="E77" i="10"/>
  <c r="J51" i="10"/>
  <c r="F51" i="10"/>
  <c r="F49" i="10"/>
  <c r="E47" i="10"/>
  <c r="J18" i="10"/>
  <c r="E18" i="10"/>
  <c r="F82" i="10" s="1"/>
  <c r="J17" i="10"/>
  <c r="J12" i="10"/>
  <c r="J79" i="10" s="1"/>
  <c r="J49" i="10"/>
  <c r="E7" i="10"/>
  <c r="E45" i="10" s="1"/>
  <c r="AY59" i="1"/>
  <c r="AX59" i="1"/>
  <c r="T320" i="9"/>
  <c r="R320" i="9"/>
  <c r="P320" i="9"/>
  <c r="J321" i="9"/>
  <c r="J71" i="9" s="1"/>
  <c r="BI313" i="9"/>
  <c r="BH313" i="9"/>
  <c r="BG313" i="9"/>
  <c r="BF313" i="9"/>
  <c r="T313" i="9"/>
  <c r="R313" i="9"/>
  <c r="P313" i="9"/>
  <c r="BK313" i="9"/>
  <c r="J313" i="9"/>
  <c r="BE313" i="9"/>
  <c r="BI311" i="9"/>
  <c r="BH311" i="9"/>
  <c r="BG311" i="9"/>
  <c r="BF311" i="9"/>
  <c r="T311" i="9"/>
  <c r="R311" i="9"/>
  <c r="P311" i="9"/>
  <c r="BK311" i="9"/>
  <c r="BK310" i="9" s="1"/>
  <c r="J310" i="9" s="1"/>
  <c r="J68" i="9" s="1"/>
  <c r="J311" i="9"/>
  <c r="BE311" i="9" s="1"/>
  <c r="BI308" i="9"/>
  <c r="BH308" i="9"/>
  <c r="BG308" i="9"/>
  <c r="BF308" i="9"/>
  <c r="T308" i="9"/>
  <c r="T307" i="9" s="1"/>
  <c r="R308" i="9"/>
  <c r="R307" i="9" s="1"/>
  <c r="P308" i="9"/>
  <c r="P307" i="9" s="1"/>
  <c r="BK308" i="9"/>
  <c r="BK307" i="9" s="1"/>
  <c r="J307" i="9" s="1"/>
  <c r="J66" i="9" s="1"/>
  <c r="J308" i="9"/>
  <c r="BE308" i="9" s="1"/>
  <c r="BI306" i="9"/>
  <c r="BH306" i="9"/>
  <c r="BG306" i="9"/>
  <c r="BF306" i="9"/>
  <c r="T306" i="9"/>
  <c r="R306" i="9"/>
  <c r="P306" i="9"/>
  <c r="BK306" i="9"/>
  <c r="J306" i="9"/>
  <c r="BE306" i="9" s="1"/>
  <c r="BI305" i="9"/>
  <c r="BH305" i="9"/>
  <c r="BG305" i="9"/>
  <c r="BF305" i="9"/>
  <c r="T305" i="9"/>
  <c r="R305" i="9"/>
  <c r="P305" i="9"/>
  <c r="BK305" i="9"/>
  <c r="J305" i="9"/>
  <c r="BE305" i="9" s="1"/>
  <c r="BI304" i="9"/>
  <c r="BH304" i="9"/>
  <c r="BG304" i="9"/>
  <c r="BF304" i="9"/>
  <c r="T304" i="9"/>
  <c r="R304" i="9"/>
  <c r="P304" i="9"/>
  <c r="BK304" i="9"/>
  <c r="J304" i="9"/>
  <c r="BE304" i="9" s="1"/>
  <c r="BI302" i="9"/>
  <c r="BH302" i="9"/>
  <c r="BG302" i="9"/>
  <c r="BF302" i="9"/>
  <c r="T302" i="9"/>
  <c r="R302" i="9"/>
  <c r="P302" i="9"/>
  <c r="BK302" i="9"/>
  <c r="J302" i="9"/>
  <c r="BE302" i="9" s="1"/>
  <c r="BI301" i="9"/>
  <c r="BH301" i="9"/>
  <c r="BG301" i="9"/>
  <c r="BF301" i="9"/>
  <c r="T301" i="9"/>
  <c r="R301" i="9"/>
  <c r="P301" i="9"/>
  <c r="BK301" i="9"/>
  <c r="J301" i="9"/>
  <c r="BE301" i="9" s="1"/>
  <c r="BI299" i="9"/>
  <c r="BH299" i="9"/>
  <c r="BG299" i="9"/>
  <c r="BF299" i="9"/>
  <c r="T299" i="9"/>
  <c r="R299" i="9"/>
  <c r="P299" i="9"/>
  <c r="BK299" i="9"/>
  <c r="J299" i="9"/>
  <c r="BE299" i="9" s="1"/>
  <c r="BI298" i="9"/>
  <c r="BH298" i="9"/>
  <c r="BG298" i="9"/>
  <c r="BF298" i="9"/>
  <c r="T298" i="9"/>
  <c r="R298" i="9"/>
  <c r="P298" i="9"/>
  <c r="BK298" i="9"/>
  <c r="J298" i="9"/>
  <c r="BE298" i="9" s="1"/>
  <c r="BI295" i="9"/>
  <c r="BH295" i="9"/>
  <c r="BG295" i="9"/>
  <c r="BF295" i="9"/>
  <c r="T295" i="9"/>
  <c r="R295" i="9"/>
  <c r="P295" i="9"/>
  <c r="BK295" i="9"/>
  <c r="J295" i="9"/>
  <c r="BE295" i="9" s="1"/>
  <c r="BI294" i="9"/>
  <c r="BH294" i="9"/>
  <c r="BG294" i="9"/>
  <c r="BF294" i="9"/>
  <c r="T294" i="9"/>
  <c r="R294" i="9"/>
  <c r="P294" i="9"/>
  <c r="BK294" i="9"/>
  <c r="J294" i="9"/>
  <c r="BE294" i="9" s="1"/>
  <c r="BI290" i="9"/>
  <c r="BH290" i="9"/>
  <c r="BG290" i="9"/>
  <c r="BF290" i="9"/>
  <c r="T290" i="9"/>
  <c r="R290" i="9"/>
  <c r="P290" i="9"/>
  <c r="BK290" i="9"/>
  <c r="J290" i="9"/>
  <c r="BE290" i="9" s="1"/>
  <c r="BI289" i="9"/>
  <c r="BH289" i="9"/>
  <c r="BG289" i="9"/>
  <c r="BF289" i="9"/>
  <c r="T289" i="9"/>
  <c r="R289" i="9"/>
  <c r="P289" i="9"/>
  <c r="BK289" i="9"/>
  <c r="J289" i="9"/>
  <c r="BE289" i="9" s="1"/>
  <c r="BI288" i="9"/>
  <c r="BH288" i="9"/>
  <c r="BG288" i="9"/>
  <c r="BF288" i="9"/>
  <c r="T288" i="9"/>
  <c r="R288" i="9"/>
  <c r="P288" i="9"/>
  <c r="BK288" i="9"/>
  <c r="J288" i="9"/>
  <c r="BE288" i="9" s="1"/>
  <c r="BI287" i="9"/>
  <c r="BH287" i="9"/>
  <c r="BG287" i="9"/>
  <c r="BF287" i="9"/>
  <c r="T287" i="9"/>
  <c r="R287" i="9"/>
  <c r="P287" i="9"/>
  <c r="BK287" i="9"/>
  <c r="J287" i="9"/>
  <c r="BE287" i="9" s="1"/>
  <c r="BI286" i="9"/>
  <c r="BH286" i="9"/>
  <c r="BG286" i="9"/>
  <c r="BF286" i="9"/>
  <c r="T286" i="9"/>
  <c r="R286" i="9"/>
  <c r="P286" i="9"/>
  <c r="BK286" i="9"/>
  <c r="J286" i="9"/>
  <c r="BE286" i="9"/>
  <c r="BI284" i="9"/>
  <c r="BH284" i="9"/>
  <c r="BG284" i="9"/>
  <c r="BF284" i="9"/>
  <c r="T284" i="9"/>
  <c r="R284" i="9"/>
  <c r="P284" i="9"/>
  <c r="BK284" i="9"/>
  <c r="J284" i="9"/>
  <c r="BE284" i="9" s="1"/>
  <c r="BI282" i="9"/>
  <c r="BH282" i="9"/>
  <c r="BG282" i="9"/>
  <c r="BF282" i="9"/>
  <c r="T282" i="9"/>
  <c r="R282" i="9"/>
  <c r="P282" i="9"/>
  <c r="BK282" i="9"/>
  <c r="J282" i="9"/>
  <c r="BE282" i="9" s="1"/>
  <c r="BI280" i="9"/>
  <c r="BH280" i="9"/>
  <c r="BG280" i="9"/>
  <c r="BF280" i="9"/>
  <c r="T280" i="9"/>
  <c r="R280" i="9"/>
  <c r="P280" i="9"/>
  <c r="BK280" i="9"/>
  <c r="J280" i="9"/>
  <c r="BE280" i="9"/>
  <c r="BI278" i="9"/>
  <c r="BH278" i="9"/>
  <c r="BG278" i="9"/>
  <c r="BF278" i="9"/>
  <c r="T278" i="9"/>
  <c r="R278" i="9"/>
  <c r="P278" i="9"/>
  <c r="BK278" i="9"/>
  <c r="J278" i="9"/>
  <c r="BE278" i="9"/>
  <c r="BI274" i="9"/>
  <c r="BH274" i="9"/>
  <c r="BG274" i="9"/>
  <c r="BF274" i="9"/>
  <c r="T274" i="9"/>
  <c r="R274" i="9"/>
  <c r="P274" i="9"/>
  <c r="BK274" i="9"/>
  <c r="J274" i="9"/>
  <c r="BE274" i="9"/>
  <c r="BI272" i="9"/>
  <c r="BH272" i="9"/>
  <c r="BG272" i="9"/>
  <c r="BF272" i="9"/>
  <c r="T272" i="9"/>
  <c r="R272" i="9"/>
  <c r="P272" i="9"/>
  <c r="BK272" i="9"/>
  <c r="J272" i="9"/>
  <c r="BE272" i="9"/>
  <c r="BI270" i="9"/>
  <c r="BH270" i="9"/>
  <c r="BG270" i="9"/>
  <c r="BF270" i="9"/>
  <c r="T270" i="9"/>
  <c r="R270" i="9"/>
  <c r="P270" i="9"/>
  <c r="BK270" i="9"/>
  <c r="J270" i="9"/>
  <c r="BE270" i="9"/>
  <c r="BI268" i="9"/>
  <c r="BH268" i="9"/>
  <c r="BG268" i="9"/>
  <c r="BF268" i="9"/>
  <c r="T268" i="9"/>
  <c r="R268" i="9"/>
  <c r="P268" i="9"/>
  <c r="BK268" i="9"/>
  <c r="J268" i="9"/>
  <c r="BE268" i="9"/>
  <c r="BI267" i="9"/>
  <c r="BH267" i="9"/>
  <c r="BG267" i="9"/>
  <c r="BF267" i="9"/>
  <c r="T267" i="9"/>
  <c r="R267" i="9"/>
  <c r="P267" i="9"/>
  <c r="BK267" i="9"/>
  <c r="J267" i="9"/>
  <c r="BE267" i="9"/>
  <c r="BI265" i="9"/>
  <c r="BH265" i="9"/>
  <c r="BG265" i="9"/>
  <c r="BF265" i="9"/>
  <c r="T265" i="9"/>
  <c r="R265" i="9"/>
  <c r="P265" i="9"/>
  <c r="BK265" i="9"/>
  <c r="J265" i="9"/>
  <c r="BE265" i="9"/>
  <c r="BI263" i="9"/>
  <c r="BH263" i="9"/>
  <c r="BG263" i="9"/>
  <c r="BF263" i="9"/>
  <c r="T263" i="9"/>
  <c r="R263" i="9"/>
  <c r="P263" i="9"/>
  <c r="BK263" i="9"/>
  <c r="J263" i="9"/>
  <c r="BE263" i="9"/>
  <c r="BI257" i="9"/>
  <c r="BH257" i="9"/>
  <c r="BG257" i="9"/>
  <c r="BF257" i="9"/>
  <c r="T257" i="9"/>
  <c r="R257" i="9"/>
  <c r="P257" i="9"/>
  <c r="BK257" i="9"/>
  <c r="J257" i="9"/>
  <c r="BE257" i="9"/>
  <c r="BI250" i="9"/>
  <c r="BH250" i="9"/>
  <c r="BG250" i="9"/>
  <c r="BF250" i="9"/>
  <c r="T250" i="9"/>
  <c r="T249" i="9"/>
  <c r="R250" i="9"/>
  <c r="P250" i="9"/>
  <c r="P249" i="9" s="1"/>
  <c r="BK250" i="9"/>
  <c r="J250" i="9"/>
  <c r="BE250" i="9" s="1"/>
  <c r="BI247" i="9"/>
  <c r="BH247" i="9"/>
  <c r="BG247" i="9"/>
  <c r="BF247" i="9"/>
  <c r="T247" i="9"/>
  <c r="R247" i="9"/>
  <c r="P247" i="9"/>
  <c r="BK247" i="9"/>
  <c r="J247" i="9"/>
  <c r="BE247" i="9" s="1"/>
  <c r="BI245" i="9"/>
  <c r="BH245" i="9"/>
  <c r="BG245" i="9"/>
  <c r="BF245" i="9"/>
  <c r="T245" i="9"/>
  <c r="R245" i="9"/>
  <c r="P245" i="9"/>
  <c r="BK245" i="9"/>
  <c r="J245" i="9"/>
  <c r="BE245" i="9" s="1"/>
  <c r="BI242" i="9"/>
  <c r="BH242" i="9"/>
  <c r="BG242" i="9"/>
  <c r="BF242" i="9"/>
  <c r="T242" i="9"/>
  <c r="R242" i="9"/>
  <c r="P242" i="9"/>
  <c r="BK242" i="9"/>
  <c r="J242" i="9"/>
  <c r="BE242" i="9" s="1"/>
  <c r="BI240" i="9"/>
  <c r="BH240" i="9"/>
  <c r="BG240" i="9"/>
  <c r="BF240" i="9"/>
  <c r="T240" i="9"/>
  <c r="R240" i="9"/>
  <c r="P240" i="9"/>
  <c r="BK240" i="9"/>
  <c r="J240" i="9"/>
  <c r="BE240" i="9" s="1"/>
  <c r="BI238" i="9"/>
  <c r="BH238" i="9"/>
  <c r="BG238" i="9"/>
  <c r="BF238" i="9"/>
  <c r="T238" i="9"/>
  <c r="R238" i="9"/>
  <c r="P238" i="9"/>
  <c r="BK238" i="9"/>
  <c r="J238" i="9"/>
  <c r="BE238" i="9" s="1"/>
  <c r="BI236" i="9"/>
  <c r="BH236" i="9"/>
  <c r="BG236" i="9"/>
  <c r="BF236" i="9"/>
  <c r="T236" i="9"/>
  <c r="R236" i="9"/>
  <c r="P236" i="9"/>
  <c r="BK236" i="9"/>
  <c r="J236" i="9"/>
  <c r="BE236" i="9" s="1"/>
  <c r="BI232" i="9"/>
  <c r="BH232" i="9"/>
  <c r="BG232" i="9"/>
  <c r="BF232" i="9"/>
  <c r="T232" i="9"/>
  <c r="R232" i="9"/>
  <c r="P232" i="9"/>
  <c r="BK232" i="9"/>
  <c r="J232" i="9"/>
  <c r="BE232" i="9" s="1"/>
  <c r="BI229" i="9"/>
  <c r="BH229" i="9"/>
  <c r="BG229" i="9"/>
  <c r="BF229" i="9"/>
  <c r="T229" i="9"/>
  <c r="R229" i="9"/>
  <c r="P229" i="9"/>
  <c r="BK229" i="9"/>
  <c r="J229" i="9"/>
  <c r="BE229" i="9" s="1"/>
  <c r="BI227" i="9"/>
  <c r="BH227" i="9"/>
  <c r="BG227" i="9"/>
  <c r="BF227" i="9"/>
  <c r="T227" i="9"/>
  <c r="R227" i="9"/>
  <c r="P227" i="9"/>
  <c r="BK227" i="9"/>
  <c r="J227" i="9"/>
  <c r="BE227" i="9" s="1"/>
  <c r="BI223" i="9"/>
  <c r="BH223" i="9"/>
  <c r="BG223" i="9"/>
  <c r="BF223" i="9"/>
  <c r="T223" i="9"/>
  <c r="R223" i="9"/>
  <c r="P223" i="9"/>
  <c r="BK223" i="9"/>
  <c r="J223" i="9"/>
  <c r="BE223" i="9" s="1"/>
  <c r="BI220" i="9"/>
  <c r="BH220" i="9"/>
  <c r="BG220" i="9"/>
  <c r="BF220" i="9"/>
  <c r="T220" i="9"/>
  <c r="R220" i="9"/>
  <c r="P220" i="9"/>
  <c r="BK220" i="9"/>
  <c r="J220" i="9"/>
  <c r="BE220" i="9" s="1"/>
  <c r="BI217" i="9"/>
  <c r="BH217" i="9"/>
  <c r="BG217" i="9"/>
  <c r="BF217" i="9"/>
  <c r="T217" i="9"/>
  <c r="R217" i="9"/>
  <c r="P217" i="9"/>
  <c r="BK217" i="9"/>
  <c r="J217" i="9"/>
  <c r="BE217" i="9" s="1"/>
  <c r="BI213" i="9"/>
  <c r="BH213" i="9"/>
  <c r="BG213" i="9"/>
  <c r="BF213" i="9"/>
  <c r="T213" i="9"/>
  <c r="R213" i="9"/>
  <c r="P213" i="9"/>
  <c r="BK213" i="9"/>
  <c r="J213" i="9"/>
  <c r="BE213" i="9" s="1"/>
  <c r="BI210" i="9"/>
  <c r="BH210" i="9"/>
  <c r="BG210" i="9"/>
  <c r="BF210" i="9"/>
  <c r="T210" i="9"/>
  <c r="R210" i="9"/>
  <c r="P210" i="9"/>
  <c r="BK210" i="9"/>
  <c r="J210" i="9"/>
  <c r="BE210" i="9" s="1"/>
  <c r="BI207" i="9"/>
  <c r="BH207" i="9"/>
  <c r="BG207" i="9"/>
  <c r="BF207" i="9"/>
  <c r="T207" i="9"/>
  <c r="R207" i="9"/>
  <c r="P207" i="9"/>
  <c r="BK207" i="9"/>
  <c r="J207" i="9"/>
  <c r="BE207" i="9" s="1"/>
  <c r="BI204" i="9"/>
  <c r="BH204" i="9"/>
  <c r="BG204" i="9"/>
  <c r="BF204" i="9"/>
  <c r="T204" i="9"/>
  <c r="R204" i="9"/>
  <c r="P204" i="9"/>
  <c r="BK204" i="9"/>
  <c r="J204" i="9"/>
  <c r="BE204" i="9" s="1"/>
  <c r="BI202" i="9"/>
  <c r="BH202" i="9"/>
  <c r="BG202" i="9"/>
  <c r="BF202" i="9"/>
  <c r="T202" i="9"/>
  <c r="R202" i="9"/>
  <c r="P202" i="9"/>
  <c r="BK202" i="9"/>
  <c r="J202" i="9"/>
  <c r="BE202" i="9"/>
  <c r="BI198" i="9"/>
  <c r="BH198" i="9"/>
  <c r="BG198" i="9"/>
  <c r="BF198" i="9"/>
  <c r="T198" i="9"/>
  <c r="T197" i="9" s="1"/>
  <c r="R198" i="9"/>
  <c r="P198" i="9"/>
  <c r="BK198" i="9"/>
  <c r="BK197" i="9" s="1"/>
  <c r="J197" i="9" s="1"/>
  <c r="J62" i="9" s="1"/>
  <c r="J198" i="9"/>
  <c r="BE198" i="9" s="1"/>
  <c r="BI194" i="9"/>
  <c r="BH194" i="9"/>
  <c r="BG194" i="9"/>
  <c r="BF194" i="9"/>
  <c r="T194" i="9"/>
  <c r="T193" i="9" s="1"/>
  <c r="R194" i="9"/>
  <c r="R193" i="9" s="1"/>
  <c r="P194" i="9"/>
  <c r="P193" i="9" s="1"/>
  <c r="BK194" i="9"/>
  <c r="BK193" i="9" s="1"/>
  <c r="J193" i="9" s="1"/>
  <c r="J61" i="9" s="1"/>
  <c r="J194" i="9"/>
  <c r="BE194" i="9" s="1"/>
  <c r="BI191" i="9"/>
  <c r="BH191" i="9"/>
  <c r="BG191" i="9"/>
  <c r="BF191" i="9"/>
  <c r="T191" i="9"/>
  <c r="R191" i="9"/>
  <c r="P191" i="9"/>
  <c r="BK191" i="9"/>
  <c r="J191" i="9"/>
  <c r="BE191" i="9"/>
  <c r="BI189" i="9"/>
  <c r="BH189" i="9"/>
  <c r="BG189" i="9"/>
  <c r="BF189" i="9"/>
  <c r="T189" i="9"/>
  <c r="T188" i="9" s="1"/>
  <c r="R189" i="9"/>
  <c r="P189" i="9"/>
  <c r="BK189" i="9"/>
  <c r="J189" i="9"/>
  <c r="BE189" i="9" s="1"/>
  <c r="BI179" i="9"/>
  <c r="BH179" i="9"/>
  <c r="BG179" i="9"/>
  <c r="BF179" i="9"/>
  <c r="T179" i="9"/>
  <c r="R179" i="9"/>
  <c r="P179" i="9"/>
  <c r="BK179" i="9"/>
  <c r="J179" i="9"/>
  <c r="BE179" i="9" s="1"/>
  <c r="BI177" i="9"/>
  <c r="BH177" i="9"/>
  <c r="BG177" i="9"/>
  <c r="BF177" i="9"/>
  <c r="T177" i="9"/>
  <c r="T176" i="9" s="1"/>
  <c r="R177" i="9"/>
  <c r="R176" i="9" s="1"/>
  <c r="P177" i="9"/>
  <c r="BK177" i="9"/>
  <c r="J177" i="9"/>
  <c r="BE177" i="9" s="1"/>
  <c r="BI169" i="9"/>
  <c r="BH169" i="9"/>
  <c r="BG169" i="9"/>
  <c r="BF169" i="9"/>
  <c r="T169" i="9"/>
  <c r="R169" i="9"/>
  <c r="P169" i="9"/>
  <c r="BK169" i="9"/>
  <c r="J169" i="9"/>
  <c r="BE169" i="9" s="1"/>
  <c r="BI167" i="9"/>
  <c r="BH167" i="9"/>
  <c r="BG167" i="9"/>
  <c r="BF167" i="9"/>
  <c r="T167" i="9"/>
  <c r="R167" i="9"/>
  <c r="P167" i="9"/>
  <c r="BK167" i="9"/>
  <c r="J167" i="9"/>
  <c r="BE167" i="9" s="1"/>
  <c r="BI159" i="9"/>
  <c r="BH159" i="9"/>
  <c r="BG159" i="9"/>
  <c r="BF159" i="9"/>
  <c r="T159" i="9"/>
  <c r="R159" i="9"/>
  <c r="P159" i="9"/>
  <c r="BK159" i="9"/>
  <c r="J159" i="9"/>
  <c r="BE159" i="9" s="1"/>
  <c r="BI151" i="9"/>
  <c r="BH151" i="9"/>
  <c r="BG151" i="9"/>
  <c r="BF151" i="9"/>
  <c r="T151" i="9"/>
  <c r="R151" i="9"/>
  <c r="P151" i="9"/>
  <c r="BK151" i="9"/>
  <c r="J151" i="9"/>
  <c r="BE151" i="9" s="1"/>
  <c r="BI142" i="9"/>
  <c r="BH142" i="9"/>
  <c r="BG142" i="9"/>
  <c r="BF142" i="9"/>
  <c r="T142" i="9"/>
  <c r="R142" i="9"/>
  <c r="P142" i="9"/>
  <c r="BK142" i="9"/>
  <c r="J142" i="9"/>
  <c r="BE142" i="9" s="1"/>
  <c r="BI134" i="9"/>
  <c r="BH134" i="9"/>
  <c r="BG134" i="9"/>
  <c r="BF134" i="9"/>
  <c r="T134" i="9"/>
  <c r="R134" i="9"/>
  <c r="P134" i="9"/>
  <c r="BK134" i="9"/>
  <c r="J134" i="9"/>
  <c r="BE134" i="9" s="1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R130" i="9"/>
  <c r="P130" i="9"/>
  <c r="BK130" i="9"/>
  <c r="J130" i="9"/>
  <c r="BE130" i="9" s="1"/>
  <c r="BI128" i="9"/>
  <c r="BH128" i="9"/>
  <c r="BG128" i="9"/>
  <c r="BF128" i="9"/>
  <c r="T128" i="9"/>
  <c r="R128" i="9"/>
  <c r="P128" i="9"/>
  <c r="BK128" i="9"/>
  <c r="J128" i="9"/>
  <c r="BE128" i="9" s="1"/>
  <c r="BI126" i="9"/>
  <c r="BH126" i="9"/>
  <c r="BG126" i="9"/>
  <c r="BF126" i="9"/>
  <c r="T126" i="9"/>
  <c r="R126" i="9"/>
  <c r="P126" i="9"/>
  <c r="BK126" i="9"/>
  <c r="J126" i="9"/>
  <c r="BE126" i="9" s="1"/>
  <c r="BI124" i="9"/>
  <c r="BH124" i="9"/>
  <c r="BG124" i="9"/>
  <c r="BF124" i="9"/>
  <c r="T124" i="9"/>
  <c r="R124" i="9"/>
  <c r="P124" i="9"/>
  <c r="BK124" i="9"/>
  <c r="J124" i="9"/>
  <c r="BE124" i="9" s="1"/>
  <c r="BI119" i="9"/>
  <c r="BH119" i="9"/>
  <c r="BG119" i="9"/>
  <c r="BF119" i="9"/>
  <c r="T119" i="9"/>
  <c r="R119" i="9"/>
  <c r="P119" i="9"/>
  <c r="BK119" i="9"/>
  <c r="J119" i="9"/>
  <c r="BE119" i="9" s="1"/>
  <c r="BI117" i="9"/>
  <c r="BH117" i="9"/>
  <c r="BG117" i="9"/>
  <c r="BF117" i="9"/>
  <c r="T117" i="9"/>
  <c r="R117" i="9"/>
  <c r="P117" i="9"/>
  <c r="BK117" i="9"/>
  <c r="J117" i="9"/>
  <c r="BE117" i="9" s="1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 s="1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T107" i="9"/>
  <c r="R107" i="9"/>
  <c r="P107" i="9"/>
  <c r="BK107" i="9"/>
  <c r="J107" i="9"/>
  <c r="BE107" i="9" s="1"/>
  <c r="BI105" i="9"/>
  <c r="BH105" i="9"/>
  <c r="BG105" i="9"/>
  <c r="BF105" i="9"/>
  <c r="T105" i="9"/>
  <c r="R105" i="9"/>
  <c r="P105" i="9"/>
  <c r="BK105" i="9"/>
  <c r="J105" i="9"/>
  <c r="BE105" i="9"/>
  <c r="BI104" i="9"/>
  <c r="BH104" i="9"/>
  <c r="BG104" i="9"/>
  <c r="BF104" i="9"/>
  <c r="T104" i="9"/>
  <c r="R104" i="9"/>
  <c r="P104" i="9"/>
  <c r="BK104" i="9"/>
  <c r="J104" i="9"/>
  <c r="BE104" i="9"/>
  <c r="BI102" i="9"/>
  <c r="BH102" i="9"/>
  <c r="BG102" i="9"/>
  <c r="BF102" i="9"/>
  <c r="T102" i="9"/>
  <c r="R102" i="9"/>
  <c r="P102" i="9"/>
  <c r="BK102" i="9"/>
  <c r="J102" i="9"/>
  <c r="BE102" i="9"/>
  <c r="BI100" i="9"/>
  <c r="BH100" i="9"/>
  <c r="BG100" i="9"/>
  <c r="BF100" i="9"/>
  <c r="T100" i="9"/>
  <c r="R100" i="9"/>
  <c r="P100" i="9"/>
  <c r="BK100" i="9"/>
  <c r="J100" i="9"/>
  <c r="BE100" i="9"/>
  <c r="BI98" i="9"/>
  <c r="BH98" i="9"/>
  <c r="BG98" i="9"/>
  <c r="BF98" i="9"/>
  <c r="T98" i="9"/>
  <c r="R98" i="9"/>
  <c r="P98" i="9"/>
  <c r="BK98" i="9"/>
  <c r="J98" i="9"/>
  <c r="BE98" i="9"/>
  <c r="BI96" i="9"/>
  <c r="BH96" i="9"/>
  <c r="BG96" i="9"/>
  <c r="BF96" i="9"/>
  <c r="T96" i="9"/>
  <c r="R96" i="9"/>
  <c r="P96" i="9"/>
  <c r="BK96" i="9"/>
  <c r="J96" i="9"/>
  <c r="BE96" i="9"/>
  <c r="BI94" i="9"/>
  <c r="BH94" i="9"/>
  <c r="BG94" i="9"/>
  <c r="BF94" i="9"/>
  <c r="T94" i="9"/>
  <c r="R94" i="9"/>
  <c r="R93" i="9" s="1"/>
  <c r="P94" i="9"/>
  <c r="BK94" i="9"/>
  <c r="J94" i="9"/>
  <c r="BE94" i="9" s="1"/>
  <c r="J87" i="9"/>
  <c r="F87" i="9"/>
  <c r="F85" i="9"/>
  <c r="E83" i="9"/>
  <c r="J51" i="9"/>
  <c r="F51" i="9"/>
  <c r="F49" i="9"/>
  <c r="E47" i="9"/>
  <c r="J18" i="9"/>
  <c r="E18" i="9"/>
  <c r="F52" i="9" s="1"/>
  <c r="J17" i="9"/>
  <c r="J12" i="9"/>
  <c r="J49" i="9" s="1"/>
  <c r="E7" i="9"/>
  <c r="E45" i="9" s="1"/>
  <c r="AY58" i="1"/>
  <c r="AX58" i="1"/>
  <c r="BD58" i="1"/>
  <c r="BC58" i="1"/>
  <c r="BB58" i="1"/>
  <c r="AW58" i="1"/>
  <c r="BA58" i="1"/>
  <c r="AU58" i="1"/>
  <c r="AZ58" i="1"/>
  <c r="AY57" i="1"/>
  <c r="AX57" i="1"/>
  <c r="BD57" i="1"/>
  <c r="BC57" i="1"/>
  <c r="BB57" i="1"/>
  <c r="AW57" i="1"/>
  <c r="AU57" i="1"/>
  <c r="AY56" i="1"/>
  <c r="AX56" i="1"/>
  <c r="BD56" i="1"/>
  <c r="BC56" i="1"/>
  <c r="BB56" i="1"/>
  <c r="BA56" i="1"/>
  <c r="AU56" i="1"/>
  <c r="AZ56" i="1"/>
  <c r="AY55" i="1"/>
  <c r="AX55" i="1"/>
  <c r="BI125" i="5"/>
  <c r="BH125" i="5"/>
  <c r="BG125" i="5"/>
  <c r="BF125" i="5"/>
  <c r="T125" i="5"/>
  <c r="T124" i="5"/>
  <c r="R125" i="5"/>
  <c r="R124" i="5"/>
  <c r="P125" i="5"/>
  <c r="P124" i="5"/>
  <c r="BK125" i="5"/>
  <c r="BK124" i="5"/>
  <c r="J124" i="5" s="1"/>
  <c r="J59" i="5" s="1"/>
  <c r="J125" i="5"/>
  <c r="BE125" i="5" s="1"/>
  <c r="BI123" i="5"/>
  <c r="BH123" i="5"/>
  <c r="BG123" i="5"/>
  <c r="BF123" i="5"/>
  <c r="T123" i="5"/>
  <c r="R123" i="5"/>
  <c r="P123" i="5"/>
  <c r="BK123" i="5"/>
  <c r="J123" i="5"/>
  <c r="BE123" i="5"/>
  <c r="BI122" i="5"/>
  <c r="BH122" i="5"/>
  <c r="BG122" i="5"/>
  <c r="BF122" i="5"/>
  <c r="T122" i="5"/>
  <c r="R122" i="5"/>
  <c r="P122" i="5"/>
  <c r="BK122" i="5"/>
  <c r="J122" i="5"/>
  <c r="BE122" i="5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R81" i="5" s="1"/>
  <c r="R80" i="5" s="1"/>
  <c r="P84" i="5"/>
  <c r="BK84" i="5"/>
  <c r="J84" i="5"/>
  <c r="BE84" i="5"/>
  <c r="BI83" i="5"/>
  <c r="BH83" i="5"/>
  <c r="BG83" i="5"/>
  <c r="BF83" i="5"/>
  <c r="T83" i="5"/>
  <c r="R83" i="5"/>
  <c r="P83" i="5"/>
  <c r="BK83" i="5"/>
  <c r="J83" i="5"/>
  <c r="BE83" i="5"/>
  <c r="BI82" i="5"/>
  <c r="F34" i="5"/>
  <c r="BD55" i="1" s="1"/>
  <c r="BH82" i="5"/>
  <c r="F33" i="5" s="1"/>
  <c r="BC55" i="1" s="1"/>
  <c r="BG82" i="5"/>
  <c r="F32" i="5"/>
  <c r="BB55" i="1" s="1"/>
  <c r="BF82" i="5"/>
  <c r="F31" i="5" s="1"/>
  <c r="BA55" i="1" s="1"/>
  <c r="T82" i="5"/>
  <c r="T81" i="5"/>
  <c r="T80" i="5" s="1"/>
  <c r="T79" i="5" s="1"/>
  <c r="R82" i="5"/>
  <c r="R79" i="5"/>
  <c r="P82" i="5"/>
  <c r="P81" i="5"/>
  <c r="P80" i="5" s="1"/>
  <c r="P79" i="5"/>
  <c r="AU55" i="1" s="1"/>
  <c r="BK82" i="5"/>
  <c r="BK81" i="5" s="1"/>
  <c r="BK80" i="5" s="1"/>
  <c r="J82" i="5"/>
  <c r="BE82" i="5" s="1"/>
  <c r="J30" i="5" s="1"/>
  <c r="AV55" i="1" s="1"/>
  <c r="F30" i="5"/>
  <c r="AZ55" i="1" s="1"/>
  <c r="J75" i="5"/>
  <c r="F75" i="5"/>
  <c r="F73" i="5"/>
  <c r="E71" i="5"/>
  <c r="J51" i="5"/>
  <c r="F51" i="5"/>
  <c r="F49" i="5"/>
  <c r="E47" i="5"/>
  <c r="J18" i="5"/>
  <c r="E18" i="5"/>
  <c r="F76" i="5" s="1"/>
  <c r="F52" i="5"/>
  <c r="J17" i="5"/>
  <c r="J12" i="5"/>
  <c r="J73" i="5" s="1"/>
  <c r="J49" i="5"/>
  <c r="E7" i="5"/>
  <c r="E45" i="5" s="1"/>
  <c r="E69" i="5"/>
  <c r="AY54" i="1"/>
  <c r="AX54" i="1"/>
  <c r="BI184" i="4"/>
  <c r="BH184" i="4"/>
  <c r="BG184" i="4"/>
  <c r="BF184" i="4"/>
  <c r="T184" i="4"/>
  <c r="T183" i="4" s="1"/>
  <c r="R184" i="4"/>
  <c r="R183" i="4" s="1"/>
  <c r="P184" i="4"/>
  <c r="P183" i="4" s="1"/>
  <c r="BK184" i="4"/>
  <c r="BK183" i="4" s="1"/>
  <c r="J183" i="4" s="1"/>
  <c r="J63" i="4" s="1"/>
  <c r="J184" i="4"/>
  <c r="BE184" i="4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 s="1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 s="1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P157" i="4" s="1"/>
  <c r="BK158" i="4"/>
  <c r="J158" i="4"/>
  <c r="BE158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R124" i="4" s="1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T124" i="4"/>
  <c r="R125" i="4"/>
  <c r="P125" i="4"/>
  <c r="P124" i="4" s="1"/>
  <c r="BK125" i="4"/>
  <c r="J125" i="4"/>
  <c r="BE125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P105" i="4" s="1"/>
  <c r="BK106" i="4"/>
  <c r="J106" i="4"/>
  <c r="BE106" i="4" s="1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T89" i="4"/>
  <c r="R89" i="4"/>
  <c r="P89" i="4"/>
  <c r="BK89" i="4"/>
  <c r="J89" i="4"/>
  <c r="BE89" i="4" s="1"/>
  <c r="BI86" i="4"/>
  <c r="BH86" i="4"/>
  <c r="BG86" i="4"/>
  <c r="F32" i="4" s="1"/>
  <c r="BB54" i="1" s="1"/>
  <c r="BF86" i="4"/>
  <c r="T86" i="4"/>
  <c r="R86" i="4"/>
  <c r="R85" i="4" s="1"/>
  <c r="R84" i="4" s="1"/>
  <c r="P86" i="4"/>
  <c r="BK86" i="4"/>
  <c r="BK85" i="4" s="1"/>
  <c r="J86" i="4"/>
  <c r="BE86" i="4" s="1"/>
  <c r="J79" i="4"/>
  <c r="F79" i="4"/>
  <c r="F77" i="4"/>
  <c r="E75" i="4"/>
  <c r="J51" i="4"/>
  <c r="F51" i="4"/>
  <c r="F49" i="4"/>
  <c r="E47" i="4"/>
  <c r="J18" i="4"/>
  <c r="E18" i="4"/>
  <c r="F52" i="4" s="1"/>
  <c r="J17" i="4"/>
  <c r="J12" i="4"/>
  <c r="J49" i="4" s="1"/>
  <c r="E7" i="4"/>
  <c r="E73" i="4"/>
  <c r="E45" i="4"/>
  <c r="AY53" i="1"/>
  <c r="AX53" i="1"/>
  <c r="BI1124" i="3"/>
  <c r="BH1124" i="3"/>
  <c r="BG1124" i="3"/>
  <c r="BF1124" i="3"/>
  <c r="T1124" i="3"/>
  <c r="R1124" i="3"/>
  <c r="P1124" i="3"/>
  <c r="BK1124" i="3"/>
  <c r="J1124" i="3"/>
  <c r="BE1124" i="3" s="1"/>
  <c r="BI1123" i="3"/>
  <c r="BH1123" i="3"/>
  <c r="BG1123" i="3"/>
  <c r="BF1123" i="3"/>
  <c r="T1123" i="3"/>
  <c r="R1123" i="3"/>
  <c r="P1123" i="3"/>
  <c r="BK1123" i="3"/>
  <c r="J1123" i="3"/>
  <c r="BE1123" i="3" s="1"/>
  <c r="BI1122" i="3"/>
  <c r="BH1122" i="3"/>
  <c r="BG1122" i="3"/>
  <c r="BF1122" i="3"/>
  <c r="T1122" i="3"/>
  <c r="R1122" i="3"/>
  <c r="P1122" i="3"/>
  <c r="BK1122" i="3"/>
  <c r="J1122" i="3"/>
  <c r="BE1122" i="3" s="1"/>
  <c r="BI1115" i="3"/>
  <c r="BH1115" i="3"/>
  <c r="BG1115" i="3"/>
  <c r="BF1115" i="3"/>
  <c r="T1115" i="3"/>
  <c r="R1115" i="3"/>
  <c r="R1114" i="3" s="1"/>
  <c r="P1115" i="3"/>
  <c r="BK1115" i="3"/>
  <c r="BK1114" i="3" s="1"/>
  <c r="J1114" i="3" s="1"/>
  <c r="J80" i="3" s="1"/>
  <c r="J1115" i="3"/>
  <c r="BE1115" i="3"/>
  <c r="BI1113" i="3"/>
  <c r="BH1113" i="3"/>
  <c r="BG1113" i="3"/>
  <c r="BF1113" i="3"/>
  <c r="T1113" i="3"/>
  <c r="R1113" i="3"/>
  <c r="P1113" i="3"/>
  <c r="BK1113" i="3"/>
  <c r="J1113" i="3"/>
  <c r="BE1113" i="3" s="1"/>
  <c r="BI1109" i="3"/>
  <c r="BH1109" i="3"/>
  <c r="BG1109" i="3"/>
  <c r="BF1109" i="3"/>
  <c r="T1109" i="3"/>
  <c r="R1109" i="3"/>
  <c r="P1109" i="3"/>
  <c r="BK1109" i="3"/>
  <c r="J1109" i="3"/>
  <c r="BE1109" i="3" s="1"/>
  <c r="BI1105" i="3"/>
  <c r="BH1105" i="3"/>
  <c r="BG1105" i="3"/>
  <c r="BF1105" i="3"/>
  <c r="T1105" i="3"/>
  <c r="R1105" i="3"/>
  <c r="P1105" i="3"/>
  <c r="BK1105" i="3"/>
  <c r="J1105" i="3"/>
  <c r="BE1105" i="3"/>
  <c r="BI1095" i="3"/>
  <c r="BH1095" i="3"/>
  <c r="BG1095" i="3"/>
  <c r="BF1095" i="3"/>
  <c r="T1095" i="3"/>
  <c r="R1095" i="3"/>
  <c r="P1095" i="3"/>
  <c r="BK1095" i="3"/>
  <c r="J1095" i="3"/>
  <c r="BE1095" i="3" s="1"/>
  <c r="BI1093" i="3"/>
  <c r="BH1093" i="3"/>
  <c r="BG1093" i="3"/>
  <c r="BF1093" i="3"/>
  <c r="T1093" i="3"/>
  <c r="R1093" i="3"/>
  <c r="P1093" i="3"/>
  <c r="BK1093" i="3"/>
  <c r="J1093" i="3"/>
  <c r="BE1093" i="3" s="1"/>
  <c r="BI1091" i="3"/>
  <c r="BH1091" i="3"/>
  <c r="BG1091" i="3"/>
  <c r="BF1091" i="3"/>
  <c r="T1091" i="3"/>
  <c r="R1091" i="3"/>
  <c r="P1091" i="3"/>
  <c r="BK1091" i="3"/>
  <c r="J1091" i="3"/>
  <c r="BE1091" i="3" s="1"/>
  <c r="BI1086" i="3"/>
  <c r="BH1086" i="3"/>
  <c r="BG1086" i="3"/>
  <c r="BF1086" i="3"/>
  <c r="T1086" i="3"/>
  <c r="T1085" i="3" s="1"/>
  <c r="R1086" i="3"/>
  <c r="P1086" i="3"/>
  <c r="P1085" i="3" s="1"/>
  <c r="BK1086" i="3"/>
  <c r="J1086" i="3"/>
  <c r="BE1086" i="3" s="1"/>
  <c r="BI1083" i="3"/>
  <c r="BH1083" i="3"/>
  <c r="BG1083" i="3"/>
  <c r="BF1083" i="3"/>
  <c r="T1083" i="3"/>
  <c r="R1083" i="3"/>
  <c r="P1083" i="3"/>
  <c r="BK1083" i="3"/>
  <c r="J1083" i="3"/>
  <c r="BE1083" i="3" s="1"/>
  <c r="BI1081" i="3"/>
  <c r="BH1081" i="3"/>
  <c r="BG1081" i="3"/>
  <c r="BF1081" i="3"/>
  <c r="T1081" i="3"/>
  <c r="R1081" i="3"/>
  <c r="P1081" i="3"/>
  <c r="BK1081" i="3"/>
  <c r="J1081" i="3"/>
  <c r="BE1081" i="3"/>
  <c r="BI1079" i="3"/>
  <c r="BH1079" i="3"/>
  <c r="BG1079" i="3"/>
  <c r="BF1079" i="3"/>
  <c r="T1079" i="3"/>
  <c r="R1079" i="3"/>
  <c r="P1079" i="3"/>
  <c r="BK1079" i="3"/>
  <c r="J1079" i="3"/>
  <c r="BE1079" i="3" s="1"/>
  <c r="BI1077" i="3"/>
  <c r="BH1077" i="3"/>
  <c r="BG1077" i="3"/>
  <c r="BF1077" i="3"/>
  <c r="T1077" i="3"/>
  <c r="R1077" i="3"/>
  <c r="P1077" i="3"/>
  <c r="BK1077" i="3"/>
  <c r="J1077" i="3"/>
  <c r="BE1077" i="3" s="1"/>
  <c r="BI1073" i="3"/>
  <c r="BH1073" i="3"/>
  <c r="BG1073" i="3"/>
  <c r="BF1073" i="3"/>
  <c r="T1073" i="3"/>
  <c r="R1073" i="3"/>
  <c r="P1073" i="3"/>
  <c r="BK1073" i="3"/>
  <c r="J1073" i="3"/>
  <c r="BE1073" i="3" s="1"/>
  <c r="BI1071" i="3"/>
  <c r="BH1071" i="3"/>
  <c r="BG1071" i="3"/>
  <c r="BF1071" i="3"/>
  <c r="T1071" i="3"/>
  <c r="R1071" i="3"/>
  <c r="P1071" i="3"/>
  <c r="BK1071" i="3"/>
  <c r="J1071" i="3"/>
  <c r="BE1071" i="3" s="1"/>
  <c r="BI1060" i="3"/>
  <c r="BH1060" i="3"/>
  <c r="BG1060" i="3"/>
  <c r="BF1060" i="3"/>
  <c r="T1060" i="3"/>
  <c r="R1060" i="3"/>
  <c r="P1060" i="3"/>
  <c r="BK1060" i="3"/>
  <c r="J1060" i="3"/>
  <c r="BE1060" i="3" s="1"/>
  <c r="BI1052" i="3"/>
  <c r="BH1052" i="3"/>
  <c r="BG1052" i="3"/>
  <c r="BF1052" i="3"/>
  <c r="T1052" i="3"/>
  <c r="R1052" i="3"/>
  <c r="P1052" i="3"/>
  <c r="BK1052" i="3"/>
  <c r="J1052" i="3"/>
  <c r="BE1052" i="3" s="1"/>
  <c r="BI1050" i="3"/>
  <c r="BH1050" i="3"/>
  <c r="BG1050" i="3"/>
  <c r="BF1050" i="3"/>
  <c r="T1050" i="3"/>
  <c r="R1050" i="3"/>
  <c r="P1050" i="3"/>
  <c r="BK1050" i="3"/>
  <c r="J1050" i="3"/>
  <c r="BE1050" i="3" s="1"/>
  <c r="BI1048" i="3"/>
  <c r="BH1048" i="3"/>
  <c r="BG1048" i="3"/>
  <c r="BF1048" i="3"/>
  <c r="T1048" i="3"/>
  <c r="R1048" i="3"/>
  <c r="P1048" i="3"/>
  <c r="BK1048" i="3"/>
  <c r="J1048" i="3"/>
  <c r="BE1048" i="3" s="1"/>
  <c r="BI1046" i="3"/>
  <c r="BH1046" i="3"/>
  <c r="BG1046" i="3"/>
  <c r="BF1046" i="3"/>
  <c r="T1046" i="3"/>
  <c r="R1046" i="3"/>
  <c r="P1046" i="3"/>
  <c r="BK1046" i="3"/>
  <c r="J1046" i="3"/>
  <c r="BE1046" i="3" s="1"/>
  <c r="BI1044" i="3"/>
  <c r="BH1044" i="3"/>
  <c r="BG1044" i="3"/>
  <c r="BF1044" i="3"/>
  <c r="T1044" i="3"/>
  <c r="R1044" i="3"/>
  <c r="P1044" i="3"/>
  <c r="BK1044" i="3"/>
  <c r="J1044" i="3"/>
  <c r="BE1044" i="3" s="1"/>
  <c r="BI1040" i="3"/>
  <c r="BH1040" i="3"/>
  <c r="BG1040" i="3"/>
  <c r="BF1040" i="3"/>
  <c r="T1040" i="3"/>
  <c r="R1040" i="3"/>
  <c r="P1040" i="3"/>
  <c r="BK1040" i="3"/>
  <c r="J1040" i="3"/>
  <c r="BE1040" i="3" s="1"/>
  <c r="BI1038" i="3"/>
  <c r="BH1038" i="3"/>
  <c r="BG1038" i="3"/>
  <c r="BF1038" i="3"/>
  <c r="T1038" i="3"/>
  <c r="R1038" i="3"/>
  <c r="P1038" i="3"/>
  <c r="BK1038" i="3"/>
  <c r="J1038" i="3"/>
  <c r="BE1038" i="3" s="1"/>
  <c r="BI1036" i="3"/>
  <c r="BH1036" i="3"/>
  <c r="BG1036" i="3"/>
  <c r="BF1036" i="3"/>
  <c r="T1036" i="3"/>
  <c r="T1035" i="3" s="1"/>
  <c r="R1036" i="3"/>
  <c r="P1036" i="3"/>
  <c r="BK1036" i="3"/>
  <c r="J1036" i="3"/>
  <c r="BE1036" i="3" s="1"/>
  <c r="BI1034" i="3"/>
  <c r="BH1034" i="3"/>
  <c r="BG1034" i="3"/>
  <c r="BF1034" i="3"/>
  <c r="T1034" i="3"/>
  <c r="R1034" i="3"/>
  <c r="P1034" i="3"/>
  <c r="BK1034" i="3"/>
  <c r="J1034" i="3"/>
  <c r="BE1034" i="3" s="1"/>
  <c r="BI1032" i="3"/>
  <c r="BH1032" i="3"/>
  <c r="BG1032" i="3"/>
  <c r="BF1032" i="3"/>
  <c r="T1032" i="3"/>
  <c r="R1032" i="3"/>
  <c r="P1032" i="3"/>
  <c r="BK1032" i="3"/>
  <c r="J1032" i="3"/>
  <c r="BE1032" i="3" s="1"/>
  <c r="BI1030" i="3"/>
  <c r="BH1030" i="3"/>
  <c r="BG1030" i="3"/>
  <c r="BF1030" i="3"/>
  <c r="T1030" i="3"/>
  <c r="R1030" i="3"/>
  <c r="P1030" i="3"/>
  <c r="BK1030" i="3"/>
  <c r="J1030" i="3"/>
  <c r="BE1030" i="3" s="1"/>
  <c r="BI1028" i="3"/>
  <c r="BH1028" i="3"/>
  <c r="BG1028" i="3"/>
  <c r="BF1028" i="3"/>
  <c r="T1028" i="3"/>
  <c r="R1028" i="3"/>
  <c r="P1028" i="3"/>
  <c r="BK1028" i="3"/>
  <c r="J1028" i="3"/>
  <c r="BE1028" i="3" s="1"/>
  <c r="BI1024" i="3"/>
  <c r="BH1024" i="3"/>
  <c r="BG1024" i="3"/>
  <c r="BF1024" i="3"/>
  <c r="T1024" i="3"/>
  <c r="R1024" i="3"/>
  <c r="P1024" i="3"/>
  <c r="BK1024" i="3"/>
  <c r="J1024" i="3"/>
  <c r="BE1024" i="3" s="1"/>
  <c r="BI1020" i="3"/>
  <c r="BH1020" i="3"/>
  <c r="BG1020" i="3"/>
  <c r="BF1020" i="3"/>
  <c r="T1020" i="3"/>
  <c r="R1020" i="3"/>
  <c r="P1020" i="3"/>
  <c r="BK1020" i="3"/>
  <c r="J1020" i="3"/>
  <c r="BE1020" i="3" s="1"/>
  <c r="BI1018" i="3"/>
  <c r="BH1018" i="3"/>
  <c r="BG1018" i="3"/>
  <c r="BF1018" i="3"/>
  <c r="T1018" i="3"/>
  <c r="R1018" i="3"/>
  <c r="P1018" i="3"/>
  <c r="BK1018" i="3"/>
  <c r="J1018" i="3"/>
  <c r="BE1018" i="3" s="1"/>
  <c r="BI1016" i="3"/>
  <c r="BH1016" i="3"/>
  <c r="BG1016" i="3"/>
  <c r="BF1016" i="3"/>
  <c r="T1016" i="3"/>
  <c r="R1016" i="3"/>
  <c r="P1016" i="3"/>
  <c r="BK1016" i="3"/>
  <c r="J1016" i="3"/>
  <c r="BE1016" i="3" s="1"/>
  <c r="BI1015" i="3"/>
  <c r="BH1015" i="3"/>
  <c r="BG1015" i="3"/>
  <c r="BF1015" i="3"/>
  <c r="T1015" i="3"/>
  <c r="R1015" i="3"/>
  <c r="P1015" i="3"/>
  <c r="BK1015" i="3"/>
  <c r="J1015" i="3"/>
  <c r="BE1015" i="3" s="1"/>
  <c r="BI1013" i="3"/>
  <c r="BH1013" i="3"/>
  <c r="BG1013" i="3"/>
  <c r="BF1013" i="3"/>
  <c r="T1013" i="3"/>
  <c r="R1013" i="3"/>
  <c r="P1013" i="3"/>
  <c r="BK1013" i="3"/>
  <c r="J1013" i="3"/>
  <c r="BE1013" i="3" s="1"/>
  <c r="BI1009" i="3"/>
  <c r="BH1009" i="3"/>
  <c r="BG1009" i="3"/>
  <c r="BF1009" i="3"/>
  <c r="T1009" i="3"/>
  <c r="R1009" i="3"/>
  <c r="P1009" i="3"/>
  <c r="BK1009" i="3"/>
  <c r="J1009" i="3"/>
  <c r="BE1009" i="3" s="1"/>
  <c r="BI1005" i="3"/>
  <c r="BH1005" i="3"/>
  <c r="BG1005" i="3"/>
  <c r="BF1005" i="3"/>
  <c r="T1005" i="3"/>
  <c r="R1005" i="3"/>
  <c r="P1005" i="3"/>
  <c r="BK1005" i="3"/>
  <c r="J1005" i="3"/>
  <c r="BE1005" i="3" s="1"/>
  <c r="BI1001" i="3"/>
  <c r="BH1001" i="3"/>
  <c r="BG1001" i="3"/>
  <c r="BF1001" i="3"/>
  <c r="T1001" i="3"/>
  <c r="R1001" i="3"/>
  <c r="P1001" i="3"/>
  <c r="BK1001" i="3"/>
  <c r="J1001" i="3"/>
  <c r="BE1001" i="3" s="1"/>
  <c r="BI998" i="3"/>
  <c r="BH998" i="3"/>
  <c r="BG998" i="3"/>
  <c r="BF998" i="3"/>
  <c r="T998" i="3"/>
  <c r="R998" i="3"/>
  <c r="P998" i="3"/>
  <c r="BK998" i="3"/>
  <c r="J998" i="3"/>
  <c r="BE998" i="3" s="1"/>
  <c r="BI991" i="3"/>
  <c r="BH991" i="3"/>
  <c r="BG991" i="3"/>
  <c r="BF991" i="3"/>
  <c r="T991" i="3"/>
  <c r="R991" i="3"/>
  <c r="P991" i="3"/>
  <c r="BK991" i="3"/>
  <c r="J991" i="3"/>
  <c r="BE991" i="3" s="1"/>
  <c r="BI989" i="3"/>
  <c r="BH989" i="3"/>
  <c r="BG989" i="3"/>
  <c r="BF989" i="3"/>
  <c r="T989" i="3"/>
  <c r="R989" i="3"/>
  <c r="P989" i="3"/>
  <c r="BK989" i="3"/>
  <c r="J989" i="3"/>
  <c r="BE989" i="3"/>
  <c r="BI985" i="3"/>
  <c r="BH985" i="3"/>
  <c r="BG985" i="3"/>
  <c r="BF985" i="3"/>
  <c r="T985" i="3"/>
  <c r="R985" i="3"/>
  <c r="P985" i="3"/>
  <c r="BK985" i="3"/>
  <c r="J985" i="3"/>
  <c r="BE985" i="3" s="1"/>
  <c r="BI983" i="3"/>
  <c r="BH983" i="3"/>
  <c r="BG983" i="3"/>
  <c r="BF983" i="3"/>
  <c r="T983" i="3"/>
  <c r="R983" i="3"/>
  <c r="P983" i="3"/>
  <c r="BK983" i="3"/>
  <c r="J983" i="3"/>
  <c r="BE983" i="3" s="1"/>
  <c r="BI981" i="3"/>
  <c r="BH981" i="3"/>
  <c r="BG981" i="3"/>
  <c r="BF981" i="3"/>
  <c r="T981" i="3"/>
  <c r="R981" i="3"/>
  <c r="P981" i="3"/>
  <c r="BK981" i="3"/>
  <c r="J981" i="3"/>
  <c r="BE981" i="3" s="1"/>
  <c r="BI979" i="3"/>
  <c r="BH979" i="3"/>
  <c r="BG979" i="3"/>
  <c r="BF979" i="3"/>
  <c r="T979" i="3"/>
  <c r="R979" i="3"/>
  <c r="P979" i="3"/>
  <c r="BK979" i="3"/>
  <c r="BK978" i="3" s="1"/>
  <c r="J978" i="3" s="1"/>
  <c r="J74" i="3" s="1"/>
  <c r="J979" i="3"/>
  <c r="BE979" i="3"/>
  <c r="BI977" i="3"/>
  <c r="BH977" i="3"/>
  <c r="BG977" i="3"/>
  <c r="BF977" i="3"/>
  <c r="T977" i="3"/>
  <c r="R977" i="3"/>
  <c r="P977" i="3"/>
  <c r="BK977" i="3"/>
  <c r="J977" i="3"/>
  <c r="BE977" i="3"/>
  <c r="BI976" i="3"/>
  <c r="BH976" i="3"/>
  <c r="BG976" i="3"/>
  <c r="BF976" i="3"/>
  <c r="T976" i="3"/>
  <c r="R976" i="3"/>
  <c r="P976" i="3"/>
  <c r="BK976" i="3"/>
  <c r="J976" i="3"/>
  <c r="BE976" i="3" s="1"/>
  <c r="BI975" i="3"/>
  <c r="BH975" i="3"/>
  <c r="BG975" i="3"/>
  <c r="BF975" i="3"/>
  <c r="T975" i="3"/>
  <c r="R975" i="3"/>
  <c r="P975" i="3"/>
  <c r="BK975" i="3"/>
  <c r="J975" i="3"/>
  <c r="BE975" i="3" s="1"/>
  <c r="BI973" i="3"/>
  <c r="BH973" i="3"/>
  <c r="BG973" i="3"/>
  <c r="BF973" i="3"/>
  <c r="T973" i="3"/>
  <c r="R973" i="3"/>
  <c r="P973" i="3"/>
  <c r="BK973" i="3"/>
  <c r="J973" i="3"/>
  <c r="BE973" i="3" s="1"/>
  <c r="BI971" i="3"/>
  <c r="BH971" i="3"/>
  <c r="BG971" i="3"/>
  <c r="BF971" i="3"/>
  <c r="T971" i="3"/>
  <c r="R971" i="3"/>
  <c r="P971" i="3"/>
  <c r="BK971" i="3"/>
  <c r="J971" i="3"/>
  <c r="BE971" i="3" s="1"/>
  <c r="BI969" i="3"/>
  <c r="BH969" i="3"/>
  <c r="BG969" i="3"/>
  <c r="BF969" i="3"/>
  <c r="T969" i="3"/>
  <c r="R969" i="3"/>
  <c r="P969" i="3"/>
  <c r="BK969" i="3"/>
  <c r="J969" i="3"/>
  <c r="BE969" i="3" s="1"/>
  <c r="BI967" i="3"/>
  <c r="BH967" i="3"/>
  <c r="BG967" i="3"/>
  <c r="BF967" i="3"/>
  <c r="T967" i="3"/>
  <c r="R967" i="3"/>
  <c r="P967" i="3"/>
  <c r="BK967" i="3"/>
  <c r="J967" i="3"/>
  <c r="BE967" i="3" s="1"/>
  <c r="BI965" i="3"/>
  <c r="BH965" i="3"/>
  <c r="BG965" i="3"/>
  <c r="BF965" i="3"/>
  <c r="T965" i="3"/>
  <c r="R965" i="3"/>
  <c r="P965" i="3"/>
  <c r="BK965" i="3"/>
  <c r="J965" i="3"/>
  <c r="BE965" i="3" s="1"/>
  <c r="BI963" i="3"/>
  <c r="BH963" i="3"/>
  <c r="BG963" i="3"/>
  <c r="BF963" i="3"/>
  <c r="T963" i="3"/>
  <c r="R963" i="3"/>
  <c r="P963" i="3"/>
  <c r="BK963" i="3"/>
  <c r="J963" i="3"/>
  <c r="BE963" i="3" s="1"/>
  <c r="BI958" i="3"/>
  <c r="BH958" i="3"/>
  <c r="BG958" i="3"/>
  <c r="BF958" i="3"/>
  <c r="T958" i="3"/>
  <c r="R958" i="3"/>
  <c r="P958" i="3"/>
  <c r="BK958" i="3"/>
  <c r="J958" i="3"/>
  <c r="BE958" i="3" s="1"/>
  <c r="BI956" i="3"/>
  <c r="BH956" i="3"/>
  <c r="BG956" i="3"/>
  <c r="BF956" i="3"/>
  <c r="T956" i="3"/>
  <c r="R956" i="3"/>
  <c r="P956" i="3"/>
  <c r="BK956" i="3"/>
  <c r="J956" i="3"/>
  <c r="BE956" i="3" s="1"/>
  <c r="BI954" i="3"/>
  <c r="BH954" i="3"/>
  <c r="BG954" i="3"/>
  <c r="BF954" i="3"/>
  <c r="T954" i="3"/>
  <c r="R954" i="3"/>
  <c r="P954" i="3"/>
  <c r="BK954" i="3"/>
  <c r="J954" i="3"/>
  <c r="BE954" i="3" s="1"/>
  <c r="BI952" i="3"/>
  <c r="BH952" i="3"/>
  <c r="BG952" i="3"/>
  <c r="BF952" i="3"/>
  <c r="T952" i="3"/>
  <c r="R952" i="3"/>
  <c r="P952" i="3"/>
  <c r="BK952" i="3"/>
  <c r="J952" i="3"/>
  <c r="BE952" i="3" s="1"/>
  <c r="BI951" i="3"/>
  <c r="BH951" i="3"/>
  <c r="BG951" i="3"/>
  <c r="BF951" i="3"/>
  <c r="T951" i="3"/>
  <c r="R951" i="3"/>
  <c r="P951" i="3"/>
  <c r="BK951" i="3"/>
  <c r="J951" i="3"/>
  <c r="BE951" i="3" s="1"/>
  <c r="BI941" i="3"/>
  <c r="BH941" i="3"/>
  <c r="BG941" i="3"/>
  <c r="BF941" i="3"/>
  <c r="T941" i="3"/>
  <c r="R941" i="3"/>
  <c r="P941" i="3"/>
  <c r="BK941" i="3"/>
  <c r="J941" i="3"/>
  <c r="BE941" i="3" s="1"/>
  <c r="BI940" i="3"/>
  <c r="BH940" i="3"/>
  <c r="BG940" i="3"/>
  <c r="BF940" i="3"/>
  <c r="T940" i="3"/>
  <c r="R940" i="3"/>
  <c r="P940" i="3"/>
  <c r="BK940" i="3"/>
  <c r="J940" i="3"/>
  <c r="BE940" i="3" s="1"/>
  <c r="BI934" i="3"/>
  <c r="BH934" i="3"/>
  <c r="BG934" i="3"/>
  <c r="BF934" i="3"/>
  <c r="T934" i="3"/>
  <c r="R934" i="3"/>
  <c r="P934" i="3"/>
  <c r="BK934" i="3"/>
  <c r="J934" i="3"/>
  <c r="BE934" i="3"/>
  <c r="BI929" i="3"/>
  <c r="BH929" i="3"/>
  <c r="BG929" i="3"/>
  <c r="BF929" i="3"/>
  <c r="T929" i="3"/>
  <c r="R929" i="3"/>
  <c r="P929" i="3"/>
  <c r="BK929" i="3"/>
  <c r="J929" i="3"/>
  <c r="BE929" i="3" s="1"/>
  <c r="BI925" i="3"/>
  <c r="BH925" i="3"/>
  <c r="BG925" i="3"/>
  <c r="BF925" i="3"/>
  <c r="T925" i="3"/>
  <c r="R925" i="3"/>
  <c r="P925" i="3"/>
  <c r="BK925" i="3"/>
  <c r="J925" i="3"/>
  <c r="BE925" i="3" s="1"/>
  <c r="BI923" i="3"/>
  <c r="BH923" i="3"/>
  <c r="BG923" i="3"/>
  <c r="BF923" i="3"/>
  <c r="T923" i="3"/>
  <c r="R923" i="3"/>
  <c r="P923" i="3"/>
  <c r="BK923" i="3"/>
  <c r="J923" i="3"/>
  <c r="BE923" i="3"/>
  <c r="BI921" i="3"/>
  <c r="BH921" i="3"/>
  <c r="BG921" i="3"/>
  <c r="BF921" i="3"/>
  <c r="T921" i="3"/>
  <c r="R921" i="3"/>
  <c r="P921" i="3"/>
  <c r="BK921" i="3"/>
  <c r="J921" i="3"/>
  <c r="BE921" i="3" s="1"/>
  <c r="BI919" i="3"/>
  <c r="BH919" i="3"/>
  <c r="BG919" i="3"/>
  <c r="BF919" i="3"/>
  <c r="T919" i="3"/>
  <c r="R919" i="3"/>
  <c r="P919" i="3"/>
  <c r="BK919" i="3"/>
  <c r="J919" i="3"/>
  <c r="BE919" i="3" s="1"/>
  <c r="BI917" i="3"/>
  <c r="BH917" i="3"/>
  <c r="BG917" i="3"/>
  <c r="BF917" i="3"/>
  <c r="T917" i="3"/>
  <c r="R917" i="3"/>
  <c r="P917" i="3"/>
  <c r="BK917" i="3"/>
  <c r="J917" i="3"/>
  <c r="BE917" i="3" s="1"/>
  <c r="BI915" i="3"/>
  <c r="BH915" i="3"/>
  <c r="BG915" i="3"/>
  <c r="BF915" i="3"/>
  <c r="T915" i="3"/>
  <c r="R915" i="3"/>
  <c r="P915" i="3"/>
  <c r="BK915" i="3"/>
  <c r="J915" i="3"/>
  <c r="BE915" i="3"/>
  <c r="BI913" i="3"/>
  <c r="BH913" i="3"/>
  <c r="BG913" i="3"/>
  <c r="BF913" i="3"/>
  <c r="T913" i="3"/>
  <c r="R913" i="3"/>
  <c r="P913" i="3"/>
  <c r="BK913" i="3"/>
  <c r="J913" i="3"/>
  <c r="BE913" i="3" s="1"/>
  <c r="BI911" i="3"/>
  <c r="BH911" i="3"/>
  <c r="BG911" i="3"/>
  <c r="BF911" i="3"/>
  <c r="T911" i="3"/>
  <c r="R911" i="3"/>
  <c r="P911" i="3"/>
  <c r="BK911" i="3"/>
  <c r="J911" i="3"/>
  <c r="BE911" i="3" s="1"/>
  <c r="BI909" i="3"/>
  <c r="BH909" i="3"/>
  <c r="BG909" i="3"/>
  <c r="BF909" i="3"/>
  <c r="T909" i="3"/>
  <c r="R909" i="3"/>
  <c r="P909" i="3"/>
  <c r="BK909" i="3"/>
  <c r="J909" i="3"/>
  <c r="BE909" i="3" s="1"/>
  <c r="BI907" i="3"/>
  <c r="BH907" i="3"/>
  <c r="BG907" i="3"/>
  <c r="BF907" i="3"/>
  <c r="T907" i="3"/>
  <c r="R907" i="3"/>
  <c r="P907" i="3"/>
  <c r="BK907" i="3"/>
  <c r="J907" i="3"/>
  <c r="BE907" i="3"/>
  <c r="BI903" i="3"/>
  <c r="BH903" i="3"/>
  <c r="BG903" i="3"/>
  <c r="BF903" i="3"/>
  <c r="T903" i="3"/>
  <c r="R903" i="3"/>
  <c r="P903" i="3"/>
  <c r="BK903" i="3"/>
  <c r="J903" i="3"/>
  <c r="BE903" i="3" s="1"/>
  <c r="BI899" i="3"/>
  <c r="BH899" i="3"/>
  <c r="BG899" i="3"/>
  <c r="BF899" i="3"/>
  <c r="T899" i="3"/>
  <c r="R899" i="3"/>
  <c r="P899" i="3"/>
  <c r="BK899" i="3"/>
  <c r="J899" i="3"/>
  <c r="BE899" i="3" s="1"/>
  <c r="BI893" i="3"/>
  <c r="BH893" i="3"/>
  <c r="BG893" i="3"/>
  <c r="BF893" i="3"/>
  <c r="T893" i="3"/>
  <c r="R893" i="3"/>
  <c r="P893" i="3"/>
  <c r="BK893" i="3"/>
  <c r="J893" i="3"/>
  <c r="BE893" i="3" s="1"/>
  <c r="BI886" i="3"/>
  <c r="BH886" i="3"/>
  <c r="BG886" i="3"/>
  <c r="BF886" i="3"/>
  <c r="T886" i="3"/>
  <c r="R886" i="3"/>
  <c r="P886" i="3"/>
  <c r="BK886" i="3"/>
  <c r="J886" i="3"/>
  <c r="BE886" i="3" s="1"/>
  <c r="BI879" i="3"/>
  <c r="BH879" i="3"/>
  <c r="BG879" i="3"/>
  <c r="BF879" i="3"/>
  <c r="T879" i="3"/>
  <c r="R879" i="3"/>
  <c r="P879" i="3"/>
  <c r="BK879" i="3"/>
  <c r="J879" i="3"/>
  <c r="BE879" i="3" s="1"/>
  <c r="BI872" i="3"/>
  <c r="BH872" i="3"/>
  <c r="BG872" i="3"/>
  <c r="BF872" i="3"/>
  <c r="T872" i="3"/>
  <c r="R872" i="3"/>
  <c r="R871" i="3" s="1"/>
  <c r="P872" i="3"/>
  <c r="BK872" i="3"/>
  <c r="BK871" i="3" s="1"/>
  <c r="J871" i="3" s="1"/>
  <c r="J73" i="3" s="1"/>
  <c r="J872" i="3"/>
  <c r="BE872" i="3" s="1"/>
  <c r="BI870" i="3"/>
  <c r="BH870" i="3"/>
  <c r="BG870" i="3"/>
  <c r="BF870" i="3"/>
  <c r="T870" i="3"/>
  <c r="R870" i="3"/>
  <c r="P870" i="3"/>
  <c r="BK870" i="3"/>
  <c r="J870" i="3"/>
  <c r="BE870" i="3" s="1"/>
  <c r="BI868" i="3"/>
  <c r="BH868" i="3"/>
  <c r="BG868" i="3"/>
  <c r="BF868" i="3"/>
  <c r="T868" i="3"/>
  <c r="R868" i="3"/>
  <c r="P868" i="3"/>
  <c r="BK868" i="3"/>
  <c r="J868" i="3"/>
  <c r="BE868" i="3" s="1"/>
  <c r="BI866" i="3"/>
  <c r="BH866" i="3"/>
  <c r="BG866" i="3"/>
  <c r="BF866" i="3"/>
  <c r="T866" i="3"/>
  <c r="R866" i="3"/>
  <c r="P866" i="3"/>
  <c r="BK866" i="3"/>
  <c r="J866" i="3"/>
  <c r="BE866" i="3" s="1"/>
  <c r="BI864" i="3"/>
  <c r="BH864" i="3"/>
  <c r="BG864" i="3"/>
  <c r="BF864" i="3"/>
  <c r="T864" i="3"/>
  <c r="R864" i="3"/>
  <c r="P864" i="3"/>
  <c r="BK864" i="3"/>
  <c r="J864" i="3"/>
  <c r="BE864" i="3" s="1"/>
  <c r="BI857" i="3"/>
  <c r="BH857" i="3"/>
  <c r="BG857" i="3"/>
  <c r="BF857" i="3"/>
  <c r="T857" i="3"/>
  <c r="R857" i="3"/>
  <c r="P857" i="3"/>
  <c r="BK857" i="3"/>
  <c r="J857" i="3"/>
  <c r="BE857" i="3" s="1"/>
  <c r="BI851" i="3"/>
  <c r="BH851" i="3"/>
  <c r="BG851" i="3"/>
  <c r="BF851" i="3"/>
  <c r="T851" i="3"/>
  <c r="R851" i="3"/>
  <c r="P851" i="3"/>
  <c r="BK851" i="3"/>
  <c r="J851" i="3"/>
  <c r="BE851" i="3" s="1"/>
  <c r="BI849" i="3"/>
  <c r="BH849" i="3"/>
  <c r="BG849" i="3"/>
  <c r="BF849" i="3"/>
  <c r="T849" i="3"/>
  <c r="R849" i="3"/>
  <c r="P849" i="3"/>
  <c r="BK849" i="3"/>
  <c r="J849" i="3"/>
  <c r="BE849" i="3" s="1"/>
  <c r="BI846" i="3"/>
  <c r="BH846" i="3"/>
  <c r="BG846" i="3"/>
  <c r="BF846" i="3"/>
  <c r="T846" i="3"/>
  <c r="R846" i="3"/>
  <c r="P846" i="3"/>
  <c r="BK846" i="3"/>
  <c r="J846" i="3"/>
  <c r="BE846" i="3" s="1"/>
  <c r="BI843" i="3"/>
  <c r="BH843" i="3"/>
  <c r="BG843" i="3"/>
  <c r="BF843" i="3"/>
  <c r="T843" i="3"/>
  <c r="R843" i="3"/>
  <c r="P843" i="3"/>
  <c r="BK843" i="3"/>
  <c r="J843" i="3"/>
  <c r="BE843" i="3" s="1"/>
  <c r="BI839" i="3"/>
  <c r="BH839" i="3"/>
  <c r="BG839" i="3"/>
  <c r="BF839" i="3"/>
  <c r="T839" i="3"/>
  <c r="R839" i="3"/>
  <c r="P839" i="3"/>
  <c r="BK839" i="3"/>
  <c r="J839" i="3"/>
  <c r="BE839" i="3" s="1"/>
  <c r="BI837" i="3"/>
  <c r="BH837" i="3"/>
  <c r="BG837" i="3"/>
  <c r="BF837" i="3"/>
  <c r="T837" i="3"/>
  <c r="R837" i="3"/>
  <c r="P837" i="3"/>
  <c r="BK837" i="3"/>
  <c r="J837" i="3"/>
  <c r="BE837" i="3" s="1"/>
  <c r="BI835" i="3"/>
  <c r="BH835" i="3"/>
  <c r="BG835" i="3"/>
  <c r="BF835" i="3"/>
  <c r="T835" i="3"/>
  <c r="R835" i="3"/>
  <c r="P835" i="3"/>
  <c r="BK835" i="3"/>
  <c r="J835" i="3"/>
  <c r="BE835" i="3" s="1"/>
  <c r="BI819" i="3"/>
  <c r="BH819" i="3"/>
  <c r="BG819" i="3"/>
  <c r="BF819" i="3"/>
  <c r="T819" i="3"/>
  <c r="R819" i="3"/>
  <c r="P819" i="3"/>
  <c r="BK819" i="3"/>
  <c r="J819" i="3"/>
  <c r="BE819" i="3" s="1"/>
  <c r="BI815" i="3"/>
  <c r="BH815" i="3"/>
  <c r="BG815" i="3"/>
  <c r="BF815" i="3"/>
  <c r="T815" i="3"/>
  <c r="R815" i="3"/>
  <c r="P815" i="3"/>
  <c r="BK815" i="3"/>
  <c r="J815" i="3"/>
  <c r="BE815" i="3" s="1"/>
  <c r="BI812" i="3"/>
  <c r="BH812" i="3"/>
  <c r="BG812" i="3"/>
  <c r="BF812" i="3"/>
  <c r="T812" i="3"/>
  <c r="T806" i="3" s="1"/>
  <c r="R812" i="3"/>
  <c r="P812" i="3"/>
  <c r="BK812" i="3"/>
  <c r="J812" i="3"/>
  <c r="BE812" i="3" s="1"/>
  <c r="BI807" i="3"/>
  <c r="BH807" i="3"/>
  <c r="BG807" i="3"/>
  <c r="BF807" i="3"/>
  <c r="T807" i="3"/>
  <c r="R807" i="3"/>
  <c r="P807" i="3"/>
  <c r="BK807" i="3"/>
  <c r="J807" i="3"/>
  <c r="BE807" i="3" s="1"/>
  <c r="BI805" i="3"/>
  <c r="BH805" i="3"/>
  <c r="BG805" i="3"/>
  <c r="BF805" i="3"/>
  <c r="T805" i="3"/>
  <c r="T804" i="3" s="1"/>
  <c r="R805" i="3"/>
  <c r="R804" i="3" s="1"/>
  <c r="P805" i="3"/>
  <c r="P804" i="3" s="1"/>
  <c r="BK805" i="3"/>
  <c r="BK804" i="3" s="1"/>
  <c r="J804" i="3" s="1"/>
  <c r="J70" i="3" s="1"/>
  <c r="J805" i="3"/>
  <c r="BE805" i="3" s="1"/>
  <c r="BI803" i="3"/>
  <c r="BH803" i="3"/>
  <c r="BG803" i="3"/>
  <c r="BF803" i="3"/>
  <c r="T803" i="3"/>
  <c r="R803" i="3"/>
  <c r="P803" i="3"/>
  <c r="BK803" i="3"/>
  <c r="J803" i="3"/>
  <c r="BE803" i="3" s="1"/>
  <c r="BI799" i="3"/>
  <c r="BH799" i="3"/>
  <c r="BG799" i="3"/>
  <c r="BF799" i="3"/>
  <c r="T799" i="3"/>
  <c r="R799" i="3"/>
  <c r="P799" i="3"/>
  <c r="BK799" i="3"/>
  <c r="J799" i="3"/>
  <c r="BE799" i="3" s="1"/>
  <c r="BI795" i="3"/>
  <c r="BH795" i="3"/>
  <c r="BG795" i="3"/>
  <c r="BF795" i="3"/>
  <c r="T795" i="3"/>
  <c r="R795" i="3"/>
  <c r="P795" i="3"/>
  <c r="BK795" i="3"/>
  <c r="J795" i="3"/>
  <c r="BE795" i="3" s="1"/>
  <c r="BI793" i="3"/>
  <c r="BH793" i="3"/>
  <c r="BG793" i="3"/>
  <c r="BF793" i="3"/>
  <c r="T793" i="3"/>
  <c r="R793" i="3"/>
  <c r="P793" i="3"/>
  <c r="BK793" i="3"/>
  <c r="J793" i="3"/>
  <c r="BE793" i="3" s="1"/>
  <c r="BI791" i="3"/>
  <c r="BH791" i="3"/>
  <c r="BG791" i="3"/>
  <c r="BF791" i="3"/>
  <c r="T791" i="3"/>
  <c r="R791" i="3"/>
  <c r="P791" i="3"/>
  <c r="BK791" i="3"/>
  <c r="J791" i="3"/>
  <c r="BE791" i="3" s="1"/>
  <c r="BI787" i="3"/>
  <c r="BH787" i="3"/>
  <c r="BG787" i="3"/>
  <c r="BF787" i="3"/>
  <c r="T787" i="3"/>
  <c r="R787" i="3"/>
  <c r="P787" i="3"/>
  <c r="BK787" i="3"/>
  <c r="J787" i="3"/>
  <c r="BE787" i="3" s="1"/>
  <c r="BI785" i="3"/>
  <c r="BH785" i="3"/>
  <c r="BG785" i="3"/>
  <c r="BF785" i="3"/>
  <c r="T785" i="3"/>
  <c r="R785" i="3"/>
  <c r="P785" i="3"/>
  <c r="BK785" i="3"/>
  <c r="J785" i="3"/>
  <c r="BE785" i="3"/>
  <c r="BI783" i="3"/>
  <c r="BH783" i="3"/>
  <c r="BG783" i="3"/>
  <c r="BF783" i="3"/>
  <c r="T783" i="3"/>
  <c r="R783" i="3"/>
  <c r="P783" i="3"/>
  <c r="BK783" i="3"/>
  <c r="J783" i="3"/>
  <c r="BE783" i="3" s="1"/>
  <c r="BI779" i="3"/>
  <c r="BH779" i="3"/>
  <c r="BG779" i="3"/>
  <c r="BF779" i="3"/>
  <c r="T779" i="3"/>
  <c r="R779" i="3"/>
  <c r="P779" i="3"/>
  <c r="BK779" i="3"/>
  <c r="J779" i="3"/>
  <c r="BE779" i="3"/>
  <c r="BI777" i="3"/>
  <c r="BH777" i="3"/>
  <c r="BG777" i="3"/>
  <c r="BF777" i="3"/>
  <c r="T777" i="3"/>
  <c r="R777" i="3"/>
  <c r="P777" i="3"/>
  <c r="BK777" i="3"/>
  <c r="J777" i="3"/>
  <c r="BE777" i="3" s="1"/>
  <c r="BI775" i="3"/>
  <c r="BH775" i="3"/>
  <c r="BG775" i="3"/>
  <c r="BF775" i="3"/>
  <c r="T775" i="3"/>
  <c r="R775" i="3"/>
  <c r="P775" i="3"/>
  <c r="BK775" i="3"/>
  <c r="J775" i="3"/>
  <c r="BE775" i="3"/>
  <c r="BI771" i="3"/>
  <c r="BH771" i="3"/>
  <c r="BG771" i="3"/>
  <c r="BF771" i="3"/>
  <c r="T771" i="3"/>
  <c r="T770" i="3" s="1"/>
  <c r="R771" i="3"/>
  <c r="P771" i="3"/>
  <c r="BK771" i="3"/>
  <c r="J771" i="3"/>
  <c r="BE771" i="3" s="1"/>
  <c r="BI769" i="3"/>
  <c r="BH769" i="3"/>
  <c r="BG769" i="3"/>
  <c r="BF769" i="3"/>
  <c r="T769" i="3"/>
  <c r="R769" i="3"/>
  <c r="P769" i="3"/>
  <c r="BK769" i="3"/>
  <c r="J769" i="3"/>
  <c r="BE769" i="3" s="1"/>
  <c r="BI765" i="3"/>
  <c r="BH765" i="3"/>
  <c r="BG765" i="3"/>
  <c r="BF765" i="3"/>
  <c r="T765" i="3"/>
  <c r="R765" i="3"/>
  <c r="P765" i="3"/>
  <c r="BK765" i="3"/>
  <c r="J765" i="3"/>
  <c r="BE765" i="3" s="1"/>
  <c r="BI761" i="3"/>
  <c r="BH761" i="3"/>
  <c r="BG761" i="3"/>
  <c r="BF761" i="3"/>
  <c r="T761" i="3"/>
  <c r="R761" i="3"/>
  <c r="P761" i="3"/>
  <c r="BK761" i="3"/>
  <c r="J761" i="3"/>
  <c r="BE761" i="3" s="1"/>
  <c r="BI757" i="3"/>
  <c r="BH757" i="3"/>
  <c r="BG757" i="3"/>
  <c r="BF757" i="3"/>
  <c r="T757" i="3"/>
  <c r="R757" i="3"/>
  <c r="P757" i="3"/>
  <c r="BK757" i="3"/>
  <c r="J757" i="3"/>
  <c r="BE757" i="3" s="1"/>
  <c r="BI753" i="3"/>
  <c r="BH753" i="3"/>
  <c r="BG753" i="3"/>
  <c r="BF753" i="3"/>
  <c r="T753" i="3"/>
  <c r="R753" i="3"/>
  <c r="P753" i="3"/>
  <c r="BK753" i="3"/>
  <c r="J753" i="3"/>
  <c r="BE753" i="3" s="1"/>
  <c r="BI751" i="3"/>
  <c r="BH751" i="3"/>
  <c r="BG751" i="3"/>
  <c r="BF751" i="3"/>
  <c r="T751" i="3"/>
  <c r="R751" i="3"/>
  <c r="P751" i="3"/>
  <c r="BK751" i="3"/>
  <c r="J751" i="3"/>
  <c r="BE751" i="3" s="1"/>
  <c r="BI737" i="3"/>
  <c r="BH737" i="3"/>
  <c r="BG737" i="3"/>
  <c r="BF737" i="3"/>
  <c r="T737" i="3"/>
  <c r="R737" i="3"/>
  <c r="P737" i="3"/>
  <c r="BK737" i="3"/>
  <c r="J737" i="3"/>
  <c r="BE737" i="3" s="1"/>
  <c r="BI732" i="3"/>
  <c r="BH732" i="3"/>
  <c r="BG732" i="3"/>
  <c r="BF732" i="3"/>
  <c r="T732" i="3"/>
  <c r="R732" i="3"/>
  <c r="P732" i="3"/>
  <c r="BK732" i="3"/>
  <c r="J732" i="3"/>
  <c r="BE732" i="3" s="1"/>
  <c r="BI717" i="3"/>
  <c r="BH717" i="3"/>
  <c r="BG717" i="3"/>
  <c r="BF717" i="3"/>
  <c r="T717" i="3"/>
  <c r="R717" i="3"/>
  <c r="P717" i="3"/>
  <c r="BK717" i="3"/>
  <c r="J717" i="3"/>
  <c r="BE717" i="3" s="1"/>
  <c r="BI713" i="3"/>
  <c r="BH713" i="3"/>
  <c r="BG713" i="3"/>
  <c r="BF713" i="3"/>
  <c r="T713" i="3"/>
  <c r="R713" i="3"/>
  <c r="P713" i="3"/>
  <c r="BK713" i="3"/>
  <c r="J713" i="3"/>
  <c r="BE713" i="3"/>
  <c r="BI711" i="3"/>
  <c r="BH711" i="3"/>
  <c r="BG711" i="3"/>
  <c r="BF711" i="3"/>
  <c r="T711" i="3"/>
  <c r="R711" i="3"/>
  <c r="P711" i="3"/>
  <c r="BK711" i="3"/>
  <c r="J711" i="3"/>
  <c r="BE711" i="3" s="1"/>
  <c r="BI697" i="3"/>
  <c r="BH697" i="3"/>
  <c r="BG697" i="3"/>
  <c r="BF697" i="3"/>
  <c r="T697" i="3"/>
  <c r="T696" i="3" s="1"/>
  <c r="R697" i="3"/>
  <c r="P697" i="3"/>
  <c r="BK697" i="3"/>
  <c r="J697" i="3"/>
  <c r="BE697" i="3" s="1"/>
  <c r="BI695" i="3"/>
  <c r="BH695" i="3"/>
  <c r="BG695" i="3"/>
  <c r="BF695" i="3"/>
  <c r="T695" i="3"/>
  <c r="R695" i="3"/>
  <c r="P695" i="3"/>
  <c r="BK695" i="3"/>
  <c r="J695" i="3"/>
  <c r="BE695" i="3" s="1"/>
  <c r="BI689" i="3"/>
  <c r="BH689" i="3"/>
  <c r="BG689" i="3"/>
  <c r="BF689" i="3"/>
  <c r="T689" i="3"/>
  <c r="R689" i="3"/>
  <c r="P689" i="3"/>
  <c r="BK689" i="3"/>
  <c r="J689" i="3"/>
  <c r="BE689" i="3" s="1"/>
  <c r="BI687" i="3"/>
  <c r="BH687" i="3"/>
  <c r="BG687" i="3"/>
  <c r="BF687" i="3"/>
  <c r="T687" i="3"/>
  <c r="R687" i="3"/>
  <c r="P687" i="3"/>
  <c r="BK687" i="3"/>
  <c r="J687" i="3"/>
  <c r="BE687" i="3" s="1"/>
  <c r="BI685" i="3"/>
  <c r="BH685" i="3"/>
  <c r="BG685" i="3"/>
  <c r="BF685" i="3"/>
  <c r="T685" i="3"/>
  <c r="R685" i="3"/>
  <c r="P685" i="3"/>
  <c r="BK685" i="3"/>
  <c r="J685" i="3"/>
  <c r="BE685" i="3" s="1"/>
  <c r="BI683" i="3"/>
  <c r="BH683" i="3"/>
  <c r="BG683" i="3"/>
  <c r="BF683" i="3"/>
  <c r="T683" i="3"/>
  <c r="R683" i="3"/>
  <c r="P683" i="3"/>
  <c r="BK683" i="3"/>
  <c r="J683" i="3"/>
  <c r="BE683" i="3" s="1"/>
  <c r="BI681" i="3"/>
  <c r="BH681" i="3"/>
  <c r="BG681" i="3"/>
  <c r="BF681" i="3"/>
  <c r="T681" i="3"/>
  <c r="R681" i="3"/>
  <c r="P681" i="3"/>
  <c r="BK681" i="3"/>
  <c r="J681" i="3"/>
  <c r="BE681" i="3" s="1"/>
  <c r="BI674" i="3"/>
  <c r="BH674" i="3"/>
  <c r="BG674" i="3"/>
  <c r="BF674" i="3"/>
  <c r="T674" i="3"/>
  <c r="R674" i="3"/>
  <c r="P674" i="3"/>
  <c r="BK674" i="3"/>
  <c r="J674" i="3"/>
  <c r="BE674" i="3" s="1"/>
  <c r="BI670" i="3"/>
  <c r="BH670" i="3"/>
  <c r="BG670" i="3"/>
  <c r="BF670" i="3"/>
  <c r="T670" i="3"/>
  <c r="R670" i="3"/>
  <c r="P670" i="3"/>
  <c r="BK670" i="3"/>
  <c r="J670" i="3"/>
  <c r="BE670" i="3"/>
  <c r="BI666" i="3"/>
  <c r="BH666" i="3"/>
  <c r="BG666" i="3"/>
  <c r="BF666" i="3"/>
  <c r="T666" i="3"/>
  <c r="R666" i="3"/>
  <c r="P666" i="3"/>
  <c r="BK666" i="3"/>
  <c r="J666" i="3"/>
  <c r="BE666" i="3" s="1"/>
  <c r="BI664" i="3"/>
  <c r="BH664" i="3"/>
  <c r="BG664" i="3"/>
  <c r="BF664" i="3"/>
  <c r="T664" i="3"/>
  <c r="R664" i="3"/>
  <c r="P664" i="3"/>
  <c r="BK664" i="3"/>
  <c r="J664" i="3"/>
  <c r="BE664" i="3"/>
  <c r="BI662" i="3"/>
  <c r="BH662" i="3"/>
  <c r="BG662" i="3"/>
  <c r="BF662" i="3"/>
  <c r="T662" i="3"/>
  <c r="R662" i="3"/>
  <c r="P662" i="3"/>
  <c r="BK662" i="3"/>
  <c r="J662" i="3"/>
  <c r="BE662" i="3" s="1"/>
  <c r="BI659" i="3"/>
  <c r="BH659" i="3"/>
  <c r="BG659" i="3"/>
  <c r="BF659" i="3"/>
  <c r="T659" i="3"/>
  <c r="T658" i="3" s="1"/>
  <c r="R659" i="3"/>
  <c r="R658" i="3" s="1"/>
  <c r="P659" i="3"/>
  <c r="P658" i="3" s="1"/>
  <c r="BK659" i="3"/>
  <c r="BK658" i="3" s="1"/>
  <c r="J658" i="3" s="1"/>
  <c r="J65" i="3" s="1"/>
  <c r="J659" i="3"/>
  <c r="BE659" i="3" s="1"/>
  <c r="BI657" i="3"/>
  <c r="BH657" i="3"/>
  <c r="BG657" i="3"/>
  <c r="BF657" i="3"/>
  <c r="T657" i="3"/>
  <c r="R657" i="3"/>
  <c r="P657" i="3"/>
  <c r="BK657" i="3"/>
  <c r="J657" i="3"/>
  <c r="BE657" i="3" s="1"/>
  <c r="BI656" i="3"/>
  <c r="BH656" i="3"/>
  <c r="BG656" i="3"/>
  <c r="BF656" i="3"/>
  <c r="T656" i="3"/>
  <c r="R656" i="3"/>
  <c r="P656" i="3"/>
  <c r="BK656" i="3"/>
  <c r="J656" i="3"/>
  <c r="BE656" i="3" s="1"/>
  <c r="BI655" i="3"/>
  <c r="BH655" i="3"/>
  <c r="BG655" i="3"/>
  <c r="BF655" i="3"/>
  <c r="T655" i="3"/>
  <c r="R655" i="3"/>
  <c r="P655" i="3"/>
  <c r="BK655" i="3"/>
  <c r="J655" i="3"/>
  <c r="BE655" i="3" s="1"/>
  <c r="BI654" i="3"/>
  <c r="BH654" i="3"/>
  <c r="BG654" i="3"/>
  <c r="BF654" i="3"/>
  <c r="T654" i="3"/>
  <c r="R654" i="3"/>
  <c r="P654" i="3"/>
  <c r="BK654" i="3"/>
  <c r="J654" i="3"/>
  <c r="BE654" i="3" s="1"/>
  <c r="BI652" i="3"/>
  <c r="BH652" i="3"/>
  <c r="BG652" i="3"/>
  <c r="BF652" i="3"/>
  <c r="T652" i="3"/>
  <c r="R652" i="3"/>
  <c r="P652" i="3"/>
  <c r="BK652" i="3"/>
  <c r="J652" i="3"/>
  <c r="BE652" i="3" s="1"/>
  <c r="BI650" i="3"/>
  <c r="BH650" i="3"/>
  <c r="BG650" i="3"/>
  <c r="BF650" i="3"/>
  <c r="T650" i="3"/>
  <c r="R650" i="3"/>
  <c r="P650" i="3"/>
  <c r="BK650" i="3"/>
  <c r="J650" i="3"/>
  <c r="BE650" i="3" s="1"/>
  <c r="BI648" i="3"/>
  <c r="BH648" i="3"/>
  <c r="BG648" i="3"/>
  <c r="BF648" i="3"/>
  <c r="T648" i="3"/>
  <c r="R648" i="3"/>
  <c r="P648" i="3"/>
  <c r="BK648" i="3"/>
  <c r="J648" i="3"/>
  <c r="BE648" i="3"/>
  <c r="BI646" i="3"/>
  <c r="BH646" i="3"/>
  <c r="BG646" i="3"/>
  <c r="BF646" i="3"/>
  <c r="T646" i="3"/>
  <c r="R646" i="3"/>
  <c r="P646" i="3"/>
  <c r="BK646" i="3"/>
  <c r="J646" i="3"/>
  <c r="BE646" i="3" s="1"/>
  <c r="BI642" i="3"/>
  <c r="BH642" i="3"/>
  <c r="BG642" i="3"/>
  <c r="BF642" i="3"/>
  <c r="T642" i="3"/>
  <c r="R642" i="3"/>
  <c r="P642" i="3"/>
  <c r="BK642" i="3"/>
  <c r="J642" i="3"/>
  <c r="BE642" i="3" s="1"/>
  <c r="BI640" i="3"/>
  <c r="BH640" i="3"/>
  <c r="BG640" i="3"/>
  <c r="BF640" i="3"/>
  <c r="T640" i="3"/>
  <c r="R640" i="3"/>
  <c r="P640" i="3"/>
  <c r="BK640" i="3"/>
  <c r="J640" i="3"/>
  <c r="BE640" i="3" s="1"/>
  <c r="BI638" i="3"/>
  <c r="BH638" i="3"/>
  <c r="BG638" i="3"/>
  <c r="BF638" i="3"/>
  <c r="T638" i="3"/>
  <c r="R638" i="3"/>
  <c r="P638" i="3"/>
  <c r="BK638" i="3"/>
  <c r="J638" i="3"/>
  <c r="BE638" i="3"/>
  <c r="BI634" i="3"/>
  <c r="BH634" i="3"/>
  <c r="BG634" i="3"/>
  <c r="BF634" i="3"/>
  <c r="T634" i="3"/>
  <c r="R634" i="3"/>
  <c r="P634" i="3"/>
  <c r="BK634" i="3"/>
  <c r="J634" i="3"/>
  <c r="BE634" i="3" s="1"/>
  <c r="BI632" i="3"/>
  <c r="BH632" i="3"/>
  <c r="BG632" i="3"/>
  <c r="BF632" i="3"/>
  <c r="T632" i="3"/>
  <c r="R632" i="3"/>
  <c r="P632" i="3"/>
  <c r="BK632" i="3"/>
  <c r="J632" i="3"/>
  <c r="BE632" i="3" s="1"/>
  <c r="BI630" i="3"/>
  <c r="BH630" i="3"/>
  <c r="BG630" i="3"/>
  <c r="BF630" i="3"/>
  <c r="T630" i="3"/>
  <c r="R630" i="3"/>
  <c r="P630" i="3"/>
  <c r="BK630" i="3"/>
  <c r="J630" i="3"/>
  <c r="BE630" i="3" s="1"/>
  <c r="BI628" i="3"/>
  <c r="BH628" i="3"/>
  <c r="BG628" i="3"/>
  <c r="BF628" i="3"/>
  <c r="T628" i="3"/>
  <c r="R628" i="3"/>
  <c r="P628" i="3"/>
  <c r="BK628" i="3"/>
  <c r="J628" i="3"/>
  <c r="BE628" i="3"/>
  <c r="BI626" i="3"/>
  <c r="BH626" i="3"/>
  <c r="BG626" i="3"/>
  <c r="BF626" i="3"/>
  <c r="T626" i="3"/>
  <c r="R626" i="3"/>
  <c r="P626" i="3"/>
  <c r="BK626" i="3"/>
  <c r="J626" i="3"/>
  <c r="BE626" i="3" s="1"/>
  <c r="BI620" i="3"/>
  <c r="BH620" i="3"/>
  <c r="BG620" i="3"/>
  <c r="BF620" i="3"/>
  <c r="T620" i="3"/>
  <c r="R620" i="3"/>
  <c r="P620" i="3"/>
  <c r="BK620" i="3"/>
  <c r="J620" i="3"/>
  <c r="BE620" i="3" s="1"/>
  <c r="BI612" i="3"/>
  <c r="BH612" i="3"/>
  <c r="BG612" i="3"/>
  <c r="BF612" i="3"/>
  <c r="T612" i="3"/>
  <c r="R612" i="3"/>
  <c r="P612" i="3"/>
  <c r="BK612" i="3"/>
  <c r="J612" i="3"/>
  <c r="BE612" i="3" s="1"/>
  <c r="BI610" i="3"/>
  <c r="BH610" i="3"/>
  <c r="BG610" i="3"/>
  <c r="BF610" i="3"/>
  <c r="T610" i="3"/>
  <c r="R610" i="3"/>
  <c r="P610" i="3"/>
  <c r="BK610" i="3"/>
  <c r="J610" i="3"/>
  <c r="BE610" i="3"/>
  <c r="BI608" i="3"/>
  <c r="BH608" i="3"/>
  <c r="BG608" i="3"/>
  <c r="BF608" i="3"/>
  <c r="T608" i="3"/>
  <c r="R608" i="3"/>
  <c r="P608" i="3"/>
  <c r="BK608" i="3"/>
  <c r="J608" i="3"/>
  <c r="BE608" i="3" s="1"/>
  <c r="BI606" i="3"/>
  <c r="BH606" i="3"/>
  <c r="BG606" i="3"/>
  <c r="BF606" i="3"/>
  <c r="T606" i="3"/>
  <c r="R606" i="3"/>
  <c r="P606" i="3"/>
  <c r="BK606" i="3"/>
  <c r="J606" i="3"/>
  <c r="BE606" i="3" s="1"/>
  <c r="BI604" i="3"/>
  <c r="BH604" i="3"/>
  <c r="BG604" i="3"/>
  <c r="BF604" i="3"/>
  <c r="T604" i="3"/>
  <c r="R604" i="3"/>
  <c r="P604" i="3"/>
  <c r="BK604" i="3"/>
  <c r="J604" i="3"/>
  <c r="BE604" i="3" s="1"/>
  <c r="BI602" i="3"/>
  <c r="BH602" i="3"/>
  <c r="BG602" i="3"/>
  <c r="BF602" i="3"/>
  <c r="T602" i="3"/>
  <c r="R602" i="3"/>
  <c r="P602" i="3"/>
  <c r="BK602" i="3"/>
  <c r="J602" i="3"/>
  <c r="BE602" i="3" s="1"/>
  <c r="BI600" i="3"/>
  <c r="BH600" i="3"/>
  <c r="BG600" i="3"/>
  <c r="BF600" i="3"/>
  <c r="T600" i="3"/>
  <c r="R600" i="3"/>
  <c r="P600" i="3"/>
  <c r="BK600" i="3"/>
  <c r="J600" i="3"/>
  <c r="BE600" i="3" s="1"/>
  <c r="BI596" i="3"/>
  <c r="BH596" i="3"/>
  <c r="BG596" i="3"/>
  <c r="BF596" i="3"/>
  <c r="T596" i="3"/>
  <c r="R596" i="3"/>
  <c r="R595" i="3" s="1"/>
  <c r="P596" i="3"/>
  <c r="P595" i="3" s="1"/>
  <c r="BK596" i="3"/>
  <c r="BK595" i="3" s="1"/>
  <c r="J595" i="3" s="1"/>
  <c r="J64" i="3" s="1"/>
  <c r="J596" i="3"/>
  <c r="BE596" i="3" s="1"/>
  <c r="BI593" i="3"/>
  <c r="BH593" i="3"/>
  <c r="BG593" i="3"/>
  <c r="BF593" i="3"/>
  <c r="T593" i="3"/>
  <c r="R593" i="3"/>
  <c r="P593" i="3"/>
  <c r="BK593" i="3"/>
  <c r="J593" i="3"/>
  <c r="BE593" i="3" s="1"/>
  <c r="BI591" i="3"/>
  <c r="BH591" i="3"/>
  <c r="BG591" i="3"/>
  <c r="BF591" i="3"/>
  <c r="T591" i="3"/>
  <c r="R591" i="3"/>
  <c r="P591" i="3"/>
  <c r="BK591" i="3"/>
  <c r="J591" i="3"/>
  <c r="BE591" i="3" s="1"/>
  <c r="BI589" i="3"/>
  <c r="BH589" i="3"/>
  <c r="BG589" i="3"/>
  <c r="BF589" i="3"/>
  <c r="T589" i="3"/>
  <c r="R589" i="3"/>
  <c r="P589" i="3"/>
  <c r="BK589" i="3"/>
  <c r="J589" i="3"/>
  <c r="BE589" i="3" s="1"/>
  <c r="BI587" i="3"/>
  <c r="BH587" i="3"/>
  <c r="BG587" i="3"/>
  <c r="BF587" i="3"/>
  <c r="T587" i="3"/>
  <c r="R587" i="3"/>
  <c r="P587" i="3"/>
  <c r="BK587" i="3"/>
  <c r="J587" i="3"/>
  <c r="BE587" i="3" s="1"/>
  <c r="BI585" i="3"/>
  <c r="BH585" i="3"/>
  <c r="BG585" i="3"/>
  <c r="BF585" i="3"/>
  <c r="T585" i="3"/>
  <c r="R585" i="3"/>
  <c r="P585" i="3"/>
  <c r="BK585" i="3"/>
  <c r="J585" i="3"/>
  <c r="BE585" i="3" s="1"/>
  <c r="BI583" i="3"/>
  <c r="BH583" i="3"/>
  <c r="BG583" i="3"/>
  <c r="BF583" i="3"/>
  <c r="T583" i="3"/>
  <c r="R583" i="3"/>
  <c r="P583" i="3"/>
  <c r="BK583" i="3"/>
  <c r="J583" i="3"/>
  <c r="BE583" i="3" s="1"/>
  <c r="BI581" i="3"/>
  <c r="BH581" i="3"/>
  <c r="BG581" i="3"/>
  <c r="BF581" i="3"/>
  <c r="T581" i="3"/>
  <c r="R581" i="3"/>
  <c r="P581" i="3"/>
  <c r="BK581" i="3"/>
  <c r="J581" i="3"/>
  <c r="BE581" i="3" s="1"/>
  <c r="BI577" i="3"/>
  <c r="BH577" i="3"/>
  <c r="BG577" i="3"/>
  <c r="BF577" i="3"/>
  <c r="T577" i="3"/>
  <c r="R577" i="3"/>
  <c r="P577" i="3"/>
  <c r="BK577" i="3"/>
  <c r="J577" i="3"/>
  <c r="BE577" i="3" s="1"/>
  <c r="BI573" i="3"/>
  <c r="BH573" i="3"/>
  <c r="BG573" i="3"/>
  <c r="BF573" i="3"/>
  <c r="T573" i="3"/>
  <c r="R573" i="3"/>
  <c r="P573" i="3"/>
  <c r="BK573" i="3"/>
  <c r="J573" i="3"/>
  <c r="BE573" i="3" s="1"/>
  <c r="BI564" i="3"/>
  <c r="BH564" i="3"/>
  <c r="BG564" i="3"/>
  <c r="BF564" i="3"/>
  <c r="T564" i="3"/>
  <c r="R564" i="3"/>
  <c r="P564" i="3"/>
  <c r="BK564" i="3"/>
  <c r="J564" i="3"/>
  <c r="BE564" i="3" s="1"/>
  <c r="BI562" i="3"/>
  <c r="BH562" i="3"/>
  <c r="BG562" i="3"/>
  <c r="BF562" i="3"/>
  <c r="T562" i="3"/>
  <c r="R562" i="3"/>
  <c r="P562" i="3"/>
  <c r="BK562" i="3"/>
  <c r="J562" i="3"/>
  <c r="BE562" i="3" s="1"/>
  <c r="BI560" i="3"/>
  <c r="BH560" i="3"/>
  <c r="BG560" i="3"/>
  <c r="BF560" i="3"/>
  <c r="T560" i="3"/>
  <c r="R560" i="3"/>
  <c r="P560" i="3"/>
  <c r="BK560" i="3"/>
  <c r="J560" i="3"/>
  <c r="BE560" i="3" s="1"/>
  <c r="BI558" i="3"/>
  <c r="BH558" i="3"/>
  <c r="BG558" i="3"/>
  <c r="BF558" i="3"/>
  <c r="T558" i="3"/>
  <c r="R558" i="3"/>
  <c r="P558" i="3"/>
  <c r="BK558" i="3"/>
  <c r="J558" i="3"/>
  <c r="BE558" i="3" s="1"/>
  <c r="BI556" i="3"/>
  <c r="BH556" i="3"/>
  <c r="BG556" i="3"/>
  <c r="BF556" i="3"/>
  <c r="T556" i="3"/>
  <c r="R556" i="3"/>
  <c r="P556" i="3"/>
  <c r="BK556" i="3"/>
  <c r="J556" i="3"/>
  <c r="BE556" i="3" s="1"/>
  <c r="BI554" i="3"/>
  <c r="BH554" i="3"/>
  <c r="BG554" i="3"/>
  <c r="BF554" i="3"/>
  <c r="T554" i="3"/>
  <c r="R554" i="3"/>
  <c r="P554" i="3"/>
  <c r="BK554" i="3"/>
  <c r="J554" i="3"/>
  <c r="BE554" i="3" s="1"/>
  <c r="BI552" i="3"/>
  <c r="BH552" i="3"/>
  <c r="BG552" i="3"/>
  <c r="BF552" i="3"/>
  <c r="T552" i="3"/>
  <c r="R552" i="3"/>
  <c r="P552" i="3"/>
  <c r="BK552" i="3"/>
  <c r="J552" i="3"/>
  <c r="BE552" i="3" s="1"/>
  <c r="BI550" i="3"/>
  <c r="BH550" i="3"/>
  <c r="BG550" i="3"/>
  <c r="BF550" i="3"/>
  <c r="T550" i="3"/>
  <c r="R550" i="3"/>
  <c r="P550" i="3"/>
  <c r="BK550" i="3"/>
  <c r="J550" i="3"/>
  <c r="BE550" i="3" s="1"/>
  <c r="BI538" i="3"/>
  <c r="BH538" i="3"/>
  <c r="BG538" i="3"/>
  <c r="BF538" i="3"/>
  <c r="T538" i="3"/>
  <c r="R538" i="3"/>
  <c r="P538" i="3"/>
  <c r="BK538" i="3"/>
  <c r="J538" i="3"/>
  <c r="BE538" i="3" s="1"/>
  <c r="BI536" i="3"/>
  <c r="BH536" i="3"/>
  <c r="BG536" i="3"/>
  <c r="BF536" i="3"/>
  <c r="T536" i="3"/>
  <c r="R536" i="3"/>
  <c r="P536" i="3"/>
  <c r="BK536" i="3"/>
  <c r="J536" i="3"/>
  <c r="BE536" i="3" s="1"/>
  <c r="BI534" i="3"/>
  <c r="BH534" i="3"/>
  <c r="BG534" i="3"/>
  <c r="BF534" i="3"/>
  <c r="T534" i="3"/>
  <c r="R534" i="3"/>
  <c r="P534" i="3"/>
  <c r="BK534" i="3"/>
  <c r="J534" i="3"/>
  <c r="BE534" i="3" s="1"/>
  <c r="BI532" i="3"/>
  <c r="BH532" i="3"/>
  <c r="BG532" i="3"/>
  <c r="BF532" i="3"/>
  <c r="T532" i="3"/>
  <c r="R532" i="3"/>
  <c r="P532" i="3"/>
  <c r="BK532" i="3"/>
  <c r="J532" i="3"/>
  <c r="BE532" i="3" s="1"/>
  <c r="BI530" i="3"/>
  <c r="BH530" i="3"/>
  <c r="BG530" i="3"/>
  <c r="BF530" i="3"/>
  <c r="T530" i="3"/>
  <c r="R530" i="3"/>
  <c r="P530" i="3"/>
  <c r="BK530" i="3"/>
  <c r="J530" i="3"/>
  <c r="BE530" i="3"/>
  <c r="BI528" i="3"/>
  <c r="BH528" i="3"/>
  <c r="BG528" i="3"/>
  <c r="BF528" i="3"/>
  <c r="T528" i="3"/>
  <c r="R528" i="3"/>
  <c r="P528" i="3"/>
  <c r="BK528" i="3"/>
  <c r="J528" i="3"/>
  <c r="BE528" i="3" s="1"/>
  <c r="BI516" i="3"/>
  <c r="BH516" i="3"/>
  <c r="BG516" i="3"/>
  <c r="BF516" i="3"/>
  <c r="T516" i="3"/>
  <c r="R516" i="3"/>
  <c r="P516" i="3"/>
  <c r="BK516" i="3"/>
  <c r="J516" i="3"/>
  <c r="BE516" i="3" s="1"/>
  <c r="BI513" i="3"/>
  <c r="BH513" i="3"/>
  <c r="BG513" i="3"/>
  <c r="BF513" i="3"/>
  <c r="T513" i="3"/>
  <c r="R513" i="3"/>
  <c r="P513" i="3"/>
  <c r="BK513" i="3"/>
  <c r="J513" i="3"/>
  <c r="BE513" i="3"/>
  <c r="BI511" i="3"/>
  <c r="BH511" i="3"/>
  <c r="BG511" i="3"/>
  <c r="BF511" i="3"/>
  <c r="T511" i="3"/>
  <c r="R511" i="3"/>
  <c r="P511" i="3"/>
  <c r="BK511" i="3"/>
  <c r="J511" i="3"/>
  <c r="BE511" i="3" s="1"/>
  <c r="BI480" i="3"/>
  <c r="BH480" i="3"/>
  <c r="BG480" i="3"/>
  <c r="BF480" i="3"/>
  <c r="T480" i="3"/>
  <c r="R480" i="3"/>
  <c r="P480" i="3"/>
  <c r="BK480" i="3"/>
  <c r="J480" i="3"/>
  <c r="BE480" i="3" s="1"/>
  <c r="BI476" i="3"/>
  <c r="BH476" i="3"/>
  <c r="BG476" i="3"/>
  <c r="BF476" i="3"/>
  <c r="T476" i="3"/>
  <c r="R476" i="3"/>
  <c r="P476" i="3"/>
  <c r="BK476" i="3"/>
  <c r="J476" i="3"/>
  <c r="BE476" i="3" s="1"/>
  <c r="BI398" i="3"/>
  <c r="BH398" i="3"/>
  <c r="BG398" i="3"/>
  <c r="BF398" i="3"/>
  <c r="T398" i="3"/>
  <c r="R398" i="3"/>
  <c r="P398" i="3"/>
  <c r="BK398" i="3"/>
  <c r="J398" i="3"/>
  <c r="BE398" i="3"/>
  <c r="BI386" i="3"/>
  <c r="BH386" i="3"/>
  <c r="BG386" i="3"/>
  <c r="BF386" i="3"/>
  <c r="T386" i="3"/>
  <c r="R386" i="3"/>
  <c r="P386" i="3"/>
  <c r="BK386" i="3"/>
  <c r="J386" i="3"/>
  <c r="BE386" i="3" s="1"/>
  <c r="BI384" i="3"/>
  <c r="BH384" i="3"/>
  <c r="BG384" i="3"/>
  <c r="BF384" i="3"/>
  <c r="T384" i="3"/>
  <c r="R384" i="3"/>
  <c r="P384" i="3"/>
  <c r="BK384" i="3"/>
  <c r="J384" i="3"/>
  <c r="BE384" i="3" s="1"/>
  <c r="BI374" i="3"/>
  <c r="BH374" i="3"/>
  <c r="BG374" i="3"/>
  <c r="BF374" i="3"/>
  <c r="T374" i="3"/>
  <c r="T373" i="3" s="1"/>
  <c r="R374" i="3"/>
  <c r="R373" i="3" s="1"/>
  <c r="P374" i="3"/>
  <c r="P373" i="3" s="1"/>
  <c r="BK374" i="3"/>
  <c r="J374" i="3"/>
  <c r="BE374" i="3" s="1"/>
  <c r="BI371" i="3"/>
  <c r="BH371" i="3"/>
  <c r="BG371" i="3"/>
  <c r="BF371" i="3"/>
  <c r="T371" i="3"/>
  <c r="R371" i="3"/>
  <c r="P371" i="3"/>
  <c r="BK371" i="3"/>
  <c r="J371" i="3"/>
  <c r="BE371" i="3" s="1"/>
  <c r="BI369" i="3"/>
  <c r="BH369" i="3"/>
  <c r="BG369" i="3"/>
  <c r="BF369" i="3"/>
  <c r="T369" i="3"/>
  <c r="R369" i="3"/>
  <c r="P369" i="3"/>
  <c r="BK369" i="3"/>
  <c r="J369" i="3"/>
  <c r="BE369" i="3" s="1"/>
  <c r="BI367" i="3"/>
  <c r="BH367" i="3"/>
  <c r="BG367" i="3"/>
  <c r="BF367" i="3"/>
  <c r="T367" i="3"/>
  <c r="R367" i="3"/>
  <c r="P367" i="3"/>
  <c r="BK367" i="3"/>
  <c r="J367" i="3"/>
  <c r="BE367" i="3" s="1"/>
  <c r="BI364" i="3"/>
  <c r="BH364" i="3"/>
  <c r="BG364" i="3"/>
  <c r="BF364" i="3"/>
  <c r="T364" i="3"/>
  <c r="R364" i="3"/>
  <c r="P364" i="3"/>
  <c r="BK364" i="3"/>
  <c r="J364" i="3"/>
  <c r="BE364" i="3" s="1"/>
  <c r="BI363" i="3"/>
  <c r="BH363" i="3"/>
  <c r="BG363" i="3"/>
  <c r="BF363" i="3"/>
  <c r="T363" i="3"/>
  <c r="R363" i="3"/>
  <c r="P363" i="3"/>
  <c r="BK363" i="3"/>
  <c r="J363" i="3"/>
  <c r="BE363" i="3"/>
  <c r="BI355" i="3"/>
  <c r="BH355" i="3"/>
  <c r="BG355" i="3"/>
  <c r="BF355" i="3"/>
  <c r="T355" i="3"/>
  <c r="R355" i="3"/>
  <c r="P355" i="3"/>
  <c r="BK355" i="3"/>
  <c r="J355" i="3"/>
  <c r="BE355" i="3" s="1"/>
  <c r="BI347" i="3"/>
  <c r="BH347" i="3"/>
  <c r="BG347" i="3"/>
  <c r="BF347" i="3"/>
  <c r="T347" i="3"/>
  <c r="R347" i="3"/>
  <c r="P347" i="3"/>
  <c r="BK347" i="3"/>
  <c r="J347" i="3"/>
  <c r="BE347" i="3" s="1"/>
  <c r="BI345" i="3"/>
  <c r="BH345" i="3"/>
  <c r="BG345" i="3"/>
  <c r="BF345" i="3"/>
  <c r="T345" i="3"/>
  <c r="R345" i="3"/>
  <c r="P345" i="3"/>
  <c r="BK345" i="3"/>
  <c r="J345" i="3"/>
  <c r="BE345" i="3" s="1"/>
  <c r="BI344" i="3"/>
  <c r="BH344" i="3"/>
  <c r="BG344" i="3"/>
  <c r="BF344" i="3"/>
  <c r="T344" i="3"/>
  <c r="R344" i="3"/>
  <c r="P344" i="3"/>
  <c r="BK344" i="3"/>
  <c r="J344" i="3"/>
  <c r="BE344" i="3" s="1"/>
  <c r="BI341" i="3"/>
  <c r="BH341" i="3"/>
  <c r="BG341" i="3"/>
  <c r="BF341" i="3"/>
  <c r="T341" i="3"/>
  <c r="R341" i="3"/>
  <c r="P341" i="3"/>
  <c r="BK341" i="3"/>
  <c r="J341" i="3"/>
  <c r="BE341" i="3" s="1"/>
  <c r="BI338" i="3"/>
  <c r="BH338" i="3"/>
  <c r="BG338" i="3"/>
  <c r="BF338" i="3"/>
  <c r="T338" i="3"/>
  <c r="R338" i="3"/>
  <c r="P338" i="3"/>
  <c r="BK338" i="3"/>
  <c r="J338" i="3"/>
  <c r="BE338" i="3" s="1"/>
  <c r="BI337" i="3"/>
  <c r="BH337" i="3"/>
  <c r="BG337" i="3"/>
  <c r="BF337" i="3"/>
  <c r="T337" i="3"/>
  <c r="R337" i="3"/>
  <c r="P337" i="3"/>
  <c r="BK337" i="3"/>
  <c r="J337" i="3"/>
  <c r="BE337" i="3"/>
  <c r="BI334" i="3"/>
  <c r="BH334" i="3"/>
  <c r="BG334" i="3"/>
  <c r="BF334" i="3"/>
  <c r="T334" i="3"/>
  <c r="R334" i="3"/>
  <c r="P334" i="3"/>
  <c r="BK334" i="3"/>
  <c r="J334" i="3"/>
  <c r="BE334" i="3"/>
  <c r="BI331" i="3"/>
  <c r="BH331" i="3"/>
  <c r="BG331" i="3"/>
  <c r="BF331" i="3"/>
  <c r="T331" i="3"/>
  <c r="R331" i="3"/>
  <c r="P331" i="3"/>
  <c r="BK331" i="3"/>
  <c r="J331" i="3"/>
  <c r="BE331" i="3" s="1"/>
  <c r="BI329" i="3"/>
  <c r="BH329" i="3"/>
  <c r="BG329" i="3"/>
  <c r="BF329" i="3"/>
  <c r="T329" i="3"/>
  <c r="R329" i="3"/>
  <c r="P329" i="3"/>
  <c r="BK329" i="3"/>
  <c r="J329" i="3"/>
  <c r="BE329" i="3" s="1"/>
  <c r="BI325" i="3"/>
  <c r="BH325" i="3"/>
  <c r="BG325" i="3"/>
  <c r="BF325" i="3"/>
  <c r="T325" i="3"/>
  <c r="R325" i="3"/>
  <c r="P325" i="3"/>
  <c r="BK325" i="3"/>
  <c r="J325" i="3"/>
  <c r="BE325" i="3" s="1"/>
  <c r="BI321" i="3"/>
  <c r="BH321" i="3"/>
  <c r="BG321" i="3"/>
  <c r="BF321" i="3"/>
  <c r="T321" i="3"/>
  <c r="R321" i="3"/>
  <c r="P321" i="3"/>
  <c r="BK321" i="3"/>
  <c r="J321" i="3"/>
  <c r="BE321" i="3" s="1"/>
  <c r="BI307" i="3"/>
  <c r="BH307" i="3"/>
  <c r="BG307" i="3"/>
  <c r="BF307" i="3"/>
  <c r="T307" i="3"/>
  <c r="R307" i="3"/>
  <c r="P307" i="3"/>
  <c r="BK307" i="3"/>
  <c r="J307" i="3"/>
  <c r="BE307" i="3" s="1"/>
  <c r="BI293" i="3"/>
  <c r="BH293" i="3"/>
  <c r="BG293" i="3"/>
  <c r="BF293" i="3"/>
  <c r="T293" i="3"/>
  <c r="R293" i="3"/>
  <c r="P293" i="3"/>
  <c r="BK293" i="3"/>
  <c r="J293" i="3"/>
  <c r="BE293" i="3" s="1"/>
  <c r="BI274" i="3"/>
  <c r="BH274" i="3"/>
  <c r="BG274" i="3"/>
  <c r="BF274" i="3"/>
  <c r="T274" i="3"/>
  <c r="R274" i="3"/>
  <c r="P274" i="3"/>
  <c r="BK274" i="3"/>
  <c r="J274" i="3"/>
  <c r="BE274" i="3" s="1"/>
  <c r="BI272" i="3"/>
  <c r="BH272" i="3"/>
  <c r="BG272" i="3"/>
  <c r="BF272" i="3"/>
  <c r="T272" i="3"/>
  <c r="R272" i="3"/>
  <c r="P272" i="3"/>
  <c r="BK272" i="3"/>
  <c r="J272" i="3"/>
  <c r="BE272" i="3" s="1"/>
  <c r="BI266" i="3"/>
  <c r="BH266" i="3"/>
  <c r="BG266" i="3"/>
  <c r="BF266" i="3"/>
  <c r="T266" i="3"/>
  <c r="R266" i="3"/>
  <c r="P266" i="3"/>
  <c r="BK266" i="3"/>
  <c r="J266" i="3"/>
  <c r="BE266" i="3" s="1"/>
  <c r="BI264" i="3"/>
  <c r="BH264" i="3"/>
  <c r="BG264" i="3"/>
  <c r="BF264" i="3"/>
  <c r="T264" i="3"/>
  <c r="R264" i="3"/>
  <c r="P264" i="3"/>
  <c r="BK264" i="3"/>
  <c r="J264" i="3"/>
  <c r="BE264" i="3"/>
  <c r="BI262" i="3"/>
  <c r="BH262" i="3"/>
  <c r="BG262" i="3"/>
  <c r="BF262" i="3"/>
  <c r="T262" i="3"/>
  <c r="R262" i="3"/>
  <c r="P262" i="3"/>
  <c r="BK262" i="3"/>
  <c r="J262" i="3"/>
  <c r="BE262" i="3" s="1"/>
  <c r="BI260" i="3"/>
  <c r="BH260" i="3"/>
  <c r="BG260" i="3"/>
  <c r="BF260" i="3"/>
  <c r="T260" i="3"/>
  <c r="R260" i="3"/>
  <c r="P260" i="3"/>
  <c r="BK260" i="3"/>
  <c r="J260" i="3"/>
  <c r="BE260" i="3"/>
  <c r="BI258" i="3"/>
  <c r="BH258" i="3"/>
  <c r="BG258" i="3"/>
  <c r="BF258" i="3"/>
  <c r="T258" i="3"/>
  <c r="R258" i="3"/>
  <c r="P258" i="3"/>
  <c r="BK258" i="3"/>
  <c r="J258" i="3"/>
  <c r="BE258" i="3" s="1"/>
  <c r="BI256" i="3"/>
  <c r="BH256" i="3"/>
  <c r="BG256" i="3"/>
  <c r="BF256" i="3"/>
  <c r="T256" i="3"/>
  <c r="R256" i="3"/>
  <c r="P256" i="3"/>
  <c r="BK256" i="3"/>
  <c r="J256" i="3"/>
  <c r="BE256" i="3" s="1"/>
  <c r="BI252" i="3"/>
  <c r="BH252" i="3"/>
  <c r="BG252" i="3"/>
  <c r="BF252" i="3"/>
  <c r="T252" i="3"/>
  <c r="R252" i="3"/>
  <c r="P252" i="3"/>
  <c r="BK252" i="3"/>
  <c r="J252" i="3"/>
  <c r="BE252" i="3" s="1"/>
  <c r="BI249" i="3"/>
  <c r="BH249" i="3"/>
  <c r="BG249" i="3"/>
  <c r="BF249" i="3"/>
  <c r="T249" i="3"/>
  <c r="R249" i="3"/>
  <c r="P249" i="3"/>
  <c r="BK249" i="3"/>
  <c r="J249" i="3"/>
  <c r="BE249" i="3"/>
  <c r="BI246" i="3"/>
  <c r="BH246" i="3"/>
  <c r="BG246" i="3"/>
  <c r="BF246" i="3"/>
  <c r="T246" i="3"/>
  <c r="R246" i="3"/>
  <c r="P246" i="3"/>
  <c r="BK246" i="3"/>
  <c r="J246" i="3"/>
  <c r="BE246" i="3" s="1"/>
  <c r="BI243" i="3"/>
  <c r="BH243" i="3"/>
  <c r="BG243" i="3"/>
  <c r="BF243" i="3"/>
  <c r="T243" i="3"/>
  <c r="R243" i="3"/>
  <c r="P243" i="3"/>
  <c r="BK243" i="3"/>
  <c r="J243" i="3"/>
  <c r="BE243" i="3"/>
  <c r="BI239" i="3"/>
  <c r="BH239" i="3"/>
  <c r="BG239" i="3"/>
  <c r="BF239" i="3"/>
  <c r="T239" i="3"/>
  <c r="R239" i="3"/>
  <c r="P239" i="3"/>
  <c r="BK239" i="3"/>
  <c r="J239" i="3"/>
  <c r="BE239" i="3" s="1"/>
  <c r="BI235" i="3"/>
  <c r="BH235" i="3"/>
  <c r="BG235" i="3"/>
  <c r="BF235" i="3"/>
  <c r="T235" i="3"/>
  <c r="R235" i="3"/>
  <c r="P235" i="3"/>
  <c r="BK235" i="3"/>
  <c r="J235" i="3"/>
  <c r="BE235" i="3" s="1"/>
  <c r="BI231" i="3"/>
  <c r="BH231" i="3"/>
  <c r="BG231" i="3"/>
  <c r="BF231" i="3"/>
  <c r="T231" i="3"/>
  <c r="R231" i="3"/>
  <c r="P231" i="3"/>
  <c r="BK231" i="3"/>
  <c r="J231" i="3"/>
  <c r="BE231" i="3" s="1"/>
  <c r="BI229" i="3"/>
  <c r="BH229" i="3"/>
  <c r="BG229" i="3"/>
  <c r="BF229" i="3"/>
  <c r="T229" i="3"/>
  <c r="R229" i="3"/>
  <c r="P229" i="3"/>
  <c r="BK229" i="3"/>
  <c r="J229" i="3"/>
  <c r="BE229" i="3" s="1"/>
  <c r="BI227" i="3"/>
  <c r="BH227" i="3"/>
  <c r="BG227" i="3"/>
  <c r="BF227" i="3"/>
  <c r="T227" i="3"/>
  <c r="R227" i="3"/>
  <c r="P227" i="3"/>
  <c r="BK227" i="3"/>
  <c r="J227" i="3"/>
  <c r="BE227" i="3" s="1"/>
  <c r="BI206" i="3"/>
  <c r="BH206" i="3"/>
  <c r="BG206" i="3"/>
  <c r="BF206" i="3"/>
  <c r="T206" i="3"/>
  <c r="R206" i="3"/>
  <c r="P206" i="3"/>
  <c r="BK206" i="3"/>
  <c r="J206" i="3"/>
  <c r="BE206" i="3"/>
  <c r="BI203" i="3"/>
  <c r="BH203" i="3"/>
  <c r="BG203" i="3"/>
  <c r="BF203" i="3"/>
  <c r="T203" i="3"/>
  <c r="R203" i="3"/>
  <c r="P203" i="3"/>
  <c r="BK203" i="3"/>
  <c r="J203" i="3"/>
  <c r="BE203" i="3" s="1"/>
  <c r="BI197" i="3"/>
  <c r="BH197" i="3"/>
  <c r="BG197" i="3"/>
  <c r="BF197" i="3"/>
  <c r="T197" i="3"/>
  <c r="T196" i="3" s="1"/>
  <c r="R197" i="3"/>
  <c r="P197" i="3"/>
  <c r="BK197" i="3"/>
  <c r="BK196" i="3" s="1"/>
  <c r="J196" i="3" s="1"/>
  <c r="J60" i="3" s="1"/>
  <c r="J197" i="3"/>
  <c r="BE197" i="3" s="1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89" i="3"/>
  <c r="BH189" i="3"/>
  <c r="BG189" i="3"/>
  <c r="BF189" i="3"/>
  <c r="T189" i="3"/>
  <c r="R189" i="3"/>
  <c r="P189" i="3"/>
  <c r="BK189" i="3"/>
  <c r="J189" i="3"/>
  <c r="BE189" i="3" s="1"/>
  <c r="BI186" i="3"/>
  <c r="BH186" i="3"/>
  <c r="BG186" i="3"/>
  <c r="BF186" i="3"/>
  <c r="T186" i="3"/>
  <c r="R186" i="3"/>
  <c r="P186" i="3"/>
  <c r="BK186" i="3"/>
  <c r="J186" i="3"/>
  <c r="BE186" i="3" s="1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 s="1"/>
  <c r="BI162" i="3"/>
  <c r="BH162" i="3"/>
  <c r="BG162" i="3"/>
  <c r="BF162" i="3"/>
  <c r="T162" i="3"/>
  <c r="R162" i="3"/>
  <c r="P162" i="3"/>
  <c r="BK162" i="3"/>
  <c r="J162" i="3"/>
  <c r="BE162" i="3"/>
  <c r="BI155" i="3"/>
  <c r="BH155" i="3"/>
  <c r="BG155" i="3"/>
  <c r="BF155" i="3"/>
  <c r="T155" i="3"/>
  <c r="R155" i="3"/>
  <c r="P155" i="3"/>
  <c r="BK155" i="3"/>
  <c r="J155" i="3"/>
  <c r="BE155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3" i="3"/>
  <c r="F34" i="3" s="1"/>
  <c r="BD53" i="1" s="1"/>
  <c r="BH143" i="3"/>
  <c r="BG143" i="3"/>
  <c r="BF143" i="3"/>
  <c r="T143" i="3"/>
  <c r="T102" i="3" s="1"/>
  <c r="R143" i="3"/>
  <c r="P143" i="3"/>
  <c r="BK143" i="3"/>
  <c r="BK102" i="3" s="1"/>
  <c r="J143" i="3"/>
  <c r="BE143" i="3" s="1"/>
  <c r="R102" i="3"/>
  <c r="P102" i="3"/>
  <c r="J96" i="3"/>
  <c r="F96" i="3"/>
  <c r="F94" i="3"/>
  <c r="E92" i="3"/>
  <c r="J51" i="3"/>
  <c r="F51" i="3"/>
  <c r="F49" i="3"/>
  <c r="E47" i="3"/>
  <c r="J18" i="3"/>
  <c r="E18" i="3"/>
  <c r="F97" i="3" s="1"/>
  <c r="J17" i="3"/>
  <c r="J12" i="3"/>
  <c r="J94" i="3" s="1"/>
  <c r="E7" i="3"/>
  <c r="E45" i="3" s="1"/>
  <c r="AY52" i="1"/>
  <c r="AX52" i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0" i="2"/>
  <c r="BH120" i="2"/>
  <c r="BG120" i="2"/>
  <c r="BF120" i="2"/>
  <c r="T120" i="2"/>
  <c r="R120" i="2"/>
  <c r="P120" i="2"/>
  <c r="BK120" i="2"/>
  <c r="J120" i="2"/>
  <c r="BE120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R108" i="2"/>
  <c r="R107" i="2" s="1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J85" i="2"/>
  <c r="BE85" i="2" s="1"/>
  <c r="BI83" i="2"/>
  <c r="BH83" i="2"/>
  <c r="BG83" i="2"/>
  <c r="BF83" i="2"/>
  <c r="F31" i="2" s="1"/>
  <c r="BA52" i="1" s="1"/>
  <c r="T83" i="2"/>
  <c r="R83" i="2"/>
  <c r="P83" i="2"/>
  <c r="P82" i="2" s="1"/>
  <c r="BK83" i="2"/>
  <c r="J83" i="2"/>
  <c r="BE83" i="2"/>
  <c r="J76" i="2"/>
  <c r="F76" i="2"/>
  <c r="F74" i="2"/>
  <c r="E72" i="2"/>
  <c r="J51" i="2"/>
  <c r="F51" i="2"/>
  <c r="F49" i="2"/>
  <c r="E47" i="2"/>
  <c r="J18" i="2"/>
  <c r="E18" i="2"/>
  <c r="F52" i="2" s="1"/>
  <c r="J17" i="2"/>
  <c r="J12" i="2"/>
  <c r="J49" i="2" s="1"/>
  <c r="J74" i="2"/>
  <c r="E7" i="2"/>
  <c r="E70" i="2" s="1"/>
  <c r="AS51" i="1"/>
  <c r="L47" i="1"/>
  <c r="AM46" i="1"/>
  <c r="L46" i="1"/>
  <c r="AM44" i="1"/>
  <c r="L44" i="1"/>
  <c r="L42" i="1"/>
  <c r="L41" i="1"/>
  <c r="P696" i="3" l="1"/>
  <c r="R145" i="3"/>
  <c r="T595" i="3"/>
  <c r="R770" i="3"/>
  <c r="P806" i="3"/>
  <c r="R1080" i="3"/>
  <c r="BK145" i="3"/>
  <c r="J145" i="3" s="1"/>
  <c r="J59" i="3" s="1"/>
  <c r="T366" i="3"/>
  <c r="BK373" i="3"/>
  <c r="J373" i="3" s="1"/>
  <c r="J63" i="3" s="1"/>
  <c r="P770" i="3"/>
  <c r="T871" i="3"/>
  <c r="BK770" i="3"/>
  <c r="J770" i="3" s="1"/>
  <c r="J69" i="3" s="1"/>
  <c r="P871" i="3"/>
  <c r="F77" i="2"/>
  <c r="F33" i="2"/>
  <c r="BC52" i="1" s="1"/>
  <c r="BK93" i="16"/>
  <c r="J93" i="16" s="1"/>
  <c r="J60" i="16" s="1"/>
  <c r="BK84" i="16"/>
  <c r="BK104" i="16"/>
  <c r="J104" i="16" s="1"/>
  <c r="J62" i="16" s="1"/>
  <c r="BK102" i="16"/>
  <c r="J102" i="16" s="1"/>
  <c r="J61" i="16" s="1"/>
  <c r="J31" i="16"/>
  <c r="AW66" i="1" s="1"/>
  <c r="P84" i="16"/>
  <c r="R84" i="16"/>
  <c r="R82" i="16" s="1"/>
  <c r="F33" i="16"/>
  <c r="BC66" i="1" s="1"/>
  <c r="F31" i="16"/>
  <c r="BA66" i="1" s="1"/>
  <c r="P102" i="16"/>
  <c r="E90" i="3"/>
  <c r="T661" i="3"/>
  <c r="R696" i="3"/>
  <c r="R806" i="3"/>
  <c r="T1047" i="3"/>
  <c r="R1104" i="3"/>
  <c r="T1104" i="3"/>
  <c r="P196" i="3"/>
  <c r="R1085" i="3"/>
  <c r="P1114" i="3"/>
  <c r="BK661" i="3"/>
  <c r="BK696" i="3"/>
  <c r="J696" i="3" s="1"/>
  <c r="J68" i="3" s="1"/>
  <c r="T1114" i="3"/>
  <c r="R196" i="3"/>
  <c r="R978" i="3"/>
  <c r="P661" i="3"/>
  <c r="BK806" i="3"/>
  <c r="J806" i="3" s="1"/>
  <c r="J71" i="3" s="1"/>
  <c r="P1047" i="3"/>
  <c r="BK1080" i="3"/>
  <c r="J1080" i="3" s="1"/>
  <c r="J77" i="3" s="1"/>
  <c r="BK1104" i="3"/>
  <c r="J1104" i="3" s="1"/>
  <c r="J79" i="3" s="1"/>
  <c r="P145" i="3"/>
  <c r="R838" i="3"/>
  <c r="R1047" i="3"/>
  <c r="P1080" i="3"/>
  <c r="P1104" i="3"/>
  <c r="F52" i="3"/>
  <c r="F34" i="16"/>
  <c r="BD66" i="1" s="1"/>
  <c r="P82" i="16"/>
  <c r="AU66" i="1" s="1"/>
  <c r="T84" i="16"/>
  <c r="T82" i="16" s="1"/>
  <c r="F32" i="16"/>
  <c r="BB66" i="1" s="1"/>
  <c r="BK100" i="15"/>
  <c r="J100" i="15" s="1"/>
  <c r="J60" i="15" s="1"/>
  <c r="R82" i="15"/>
  <c r="R81" i="15" s="1"/>
  <c r="F33" i="14"/>
  <c r="BC64" i="1" s="1"/>
  <c r="R106" i="14"/>
  <c r="BK106" i="14"/>
  <c r="J106" i="14" s="1"/>
  <c r="J60" i="14" s="1"/>
  <c r="T88" i="14"/>
  <c r="P106" i="14"/>
  <c r="R113" i="14"/>
  <c r="J31" i="14"/>
  <c r="AW64" i="1" s="1"/>
  <c r="F34" i="14"/>
  <c r="BD64" i="1" s="1"/>
  <c r="P88" i="14"/>
  <c r="T113" i="14"/>
  <c r="F31" i="14"/>
  <c r="BA64" i="1" s="1"/>
  <c r="BK113" i="14"/>
  <c r="J113" i="14" s="1"/>
  <c r="J61" i="14" s="1"/>
  <c r="T86" i="13"/>
  <c r="T132" i="13"/>
  <c r="T153" i="13"/>
  <c r="T85" i="13" s="1"/>
  <c r="T84" i="13" s="1"/>
  <c r="BK153" i="13"/>
  <c r="P197" i="13"/>
  <c r="P214" i="13"/>
  <c r="R86" i="13"/>
  <c r="P153" i="13"/>
  <c r="BK197" i="13"/>
  <c r="BK214" i="13"/>
  <c r="F33" i="12"/>
  <c r="BC62" i="1" s="1"/>
  <c r="T153" i="12"/>
  <c r="R165" i="12"/>
  <c r="T86" i="12"/>
  <c r="T162" i="12"/>
  <c r="BK165" i="12"/>
  <c r="J165" i="12" s="1"/>
  <c r="J61" i="12" s="1"/>
  <c r="P86" i="12"/>
  <c r="P85" i="12" s="1"/>
  <c r="P84" i="12" s="1"/>
  <c r="AU62" i="1" s="1"/>
  <c r="J31" i="12"/>
  <c r="AW62" i="1" s="1"/>
  <c r="R153" i="12"/>
  <c r="R85" i="12" s="1"/>
  <c r="R84" i="12" s="1"/>
  <c r="T165" i="12"/>
  <c r="T183" i="12"/>
  <c r="BK86" i="12"/>
  <c r="J86" i="12" s="1"/>
  <c r="J58" i="12" s="1"/>
  <c r="BK248" i="12"/>
  <c r="J248" i="12" s="1"/>
  <c r="J64" i="12" s="1"/>
  <c r="T84" i="11"/>
  <c r="T145" i="11"/>
  <c r="J31" i="11"/>
  <c r="AW61" i="1" s="1"/>
  <c r="BK132" i="11"/>
  <c r="J132" i="11" s="1"/>
  <c r="J59" i="11" s="1"/>
  <c r="F32" i="11"/>
  <c r="BB61" i="1" s="1"/>
  <c r="P132" i="11"/>
  <c r="BK145" i="11"/>
  <c r="J145" i="11" s="1"/>
  <c r="J60" i="11" s="1"/>
  <c r="J30" i="11"/>
  <c r="AV61" i="1" s="1"/>
  <c r="AT61" i="1" s="1"/>
  <c r="P84" i="11"/>
  <c r="R132" i="11"/>
  <c r="P145" i="11"/>
  <c r="T83" i="11"/>
  <c r="T82" i="11" s="1"/>
  <c r="R84" i="11"/>
  <c r="F34" i="11"/>
  <c r="BD61" i="1" s="1"/>
  <c r="T132" i="11"/>
  <c r="R145" i="11"/>
  <c r="R185" i="11"/>
  <c r="F34" i="9"/>
  <c r="BD59" i="1" s="1"/>
  <c r="R244" i="9"/>
  <c r="J30" i="10"/>
  <c r="AV60" i="1" s="1"/>
  <c r="P86" i="10"/>
  <c r="P85" i="10" s="1"/>
  <c r="AU60" i="1" s="1"/>
  <c r="T86" i="10"/>
  <c r="T85" i="10" s="1"/>
  <c r="F33" i="10"/>
  <c r="BC60" i="1" s="1"/>
  <c r="BK143" i="10"/>
  <c r="J143" i="10" s="1"/>
  <c r="J62" i="10" s="1"/>
  <c r="BK172" i="10"/>
  <c r="J172" i="10" s="1"/>
  <c r="J64" i="10" s="1"/>
  <c r="R172" i="10"/>
  <c r="R86" i="10"/>
  <c r="R85" i="10" s="1"/>
  <c r="F30" i="10"/>
  <c r="AZ60" i="1" s="1"/>
  <c r="P93" i="9"/>
  <c r="R188" i="9"/>
  <c r="T310" i="9"/>
  <c r="T309" i="9" s="1"/>
  <c r="BK249" i="9"/>
  <c r="J249" i="9" s="1"/>
  <c r="J64" i="9" s="1"/>
  <c r="R249" i="9"/>
  <c r="BK93" i="9"/>
  <c r="T93" i="9"/>
  <c r="BK176" i="9"/>
  <c r="J176" i="9" s="1"/>
  <c r="J59" i="9" s="1"/>
  <c r="BK105" i="4"/>
  <c r="T105" i="4"/>
  <c r="T157" i="4"/>
  <c r="P104" i="4"/>
  <c r="BK124" i="4"/>
  <c r="J124" i="4" s="1"/>
  <c r="J61" i="4" s="1"/>
  <c r="T85" i="4"/>
  <c r="T84" i="4" s="1"/>
  <c r="R105" i="4"/>
  <c r="F34" i="4"/>
  <c r="BD54" i="1" s="1"/>
  <c r="P85" i="4"/>
  <c r="P84" i="4" s="1"/>
  <c r="P83" i="4" s="1"/>
  <c r="AU54" i="1" s="1"/>
  <c r="BK157" i="4"/>
  <c r="J157" i="4" s="1"/>
  <c r="J62" i="4" s="1"/>
  <c r="R157" i="4"/>
  <c r="R104" i="4" s="1"/>
  <c r="R83" i="4" s="1"/>
  <c r="F33" i="4"/>
  <c r="BC54" i="1" s="1"/>
  <c r="J31" i="4"/>
  <c r="AW54" i="1" s="1"/>
  <c r="T292" i="3"/>
  <c r="R366" i="3"/>
  <c r="P838" i="3"/>
  <c r="BK1035" i="3"/>
  <c r="J1035" i="3" s="1"/>
  <c r="J75" i="3" s="1"/>
  <c r="P1035" i="3"/>
  <c r="P292" i="3"/>
  <c r="R292" i="3"/>
  <c r="BK366" i="3"/>
  <c r="J366" i="3" s="1"/>
  <c r="J62" i="3" s="1"/>
  <c r="R661" i="3"/>
  <c r="T838" i="3"/>
  <c r="T145" i="3"/>
  <c r="T101" i="3" s="1"/>
  <c r="F32" i="3"/>
  <c r="BB53" i="1" s="1"/>
  <c r="BK292" i="3"/>
  <c r="J292" i="3" s="1"/>
  <c r="J61" i="3" s="1"/>
  <c r="P366" i="3"/>
  <c r="BK838" i="3"/>
  <c r="J838" i="3" s="1"/>
  <c r="J72" i="3" s="1"/>
  <c r="J30" i="3"/>
  <c r="AV53" i="1" s="1"/>
  <c r="T978" i="3"/>
  <c r="P978" i="3"/>
  <c r="P660" i="3" s="1"/>
  <c r="F30" i="3"/>
  <c r="AZ53" i="1" s="1"/>
  <c r="R1035" i="3"/>
  <c r="R660" i="3" s="1"/>
  <c r="BK1047" i="3"/>
  <c r="J1047" i="3" s="1"/>
  <c r="J76" i="3" s="1"/>
  <c r="T1080" i="3"/>
  <c r="BK1085" i="3"/>
  <c r="J1085" i="3" s="1"/>
  <c r="J78" i="3" s="1"/>
  <c r="F33" i="3"/>
  <c r="BC53" i="1" s="1"/>
  <c r="R82" i="2"/>
  <c r="BK127" i="2"/>
  <c r="J127" i="2" s="1"/>
  <c r="J60" i="2" s="1"/>
  <c r="J31" i="2"/>
  <c r="AW52" i="1" s="1"/>
  <c r="BK107" i="2"/>
  <c r="J107" i="2" s="1"/>
  <c r="J59" i="2" s="1"/>
  <c r="BK82" i="2"/>
  <c r="J82" i="2" s="1"/>
  <c r="J58" i="2" s="1"/>
  <c r="R127" i="2"/>
  <c r="R197" i="9"/>
  <c r="P188" i="9"/>
  <c r="T297" i="9"/>
  <c r="P176" i="9"/>
  <c r="BK297" i="9"/>
  <c r="J297" i="9" s="1"/>
  <c r="J65" i="9" s="1"/>
  <c r="R310" i="9"/>
  <c r="R309" i="9" s="1"/>
  <c r="P197" i="9"/>
  <c r="F32" i="9"/>
  <c r="BB59" i="1" s="1"/>
  <c r="P297" i="9"/>
  <c r="P310" i="9"/>
  <c r="P309" i="9" s="1"/>
  <c r="BK188" i="9"/>
  <c r="J188" i="9" s="1"/>
  <c r="J60" i="9" s="1"/>
  <c r="T82" i="2"/>
  <c r="J197" i="13"/>
  <c r="J62" i="13" s="1"/>
  <c r="J31" i="13"/>
  <c r="AW63" i="1" s="1"/>
  <c r="BK85" i="13"/>
  <c r="BK84" i="13" s="1"/>
  <c r="J145" i="13"/>
  <c r="F33" i="13"/>
  <c r="BC63" i="1" s="1"/>
  <c r="F34" i="13"/>
  <c r="BD63" i="1" s="1"/>
  <c r="F32" i="13"/>
  <c r="BB63" i="1" s="1"/>
  <c r="J153" i="13"/>
  <c r="J61" i="13" s="1"/>
  <c r="P86" i="13"/>
  <c r="P85" i="13" s="1"/>
  <c r="J132" i="13"/>
  <c r="J59" i="13" s="1"/>
  <c r="R132" i="13"/>
  <c r="R214" i="13"/>
  <c r="F30" i="13"/>
  <c r="AZ63" i="1" s="1"/>
  <c r="J30" i="13"/>
  <c r="AV63" i="1" s="1"/>
  <c r="AT63" i="1" s="1"/>
  <c r="F31" i="13"/>
  <c r="BA63" i="1" s="1"/>
  <c r="J214" i="13"/>
  <c r="J63" i="13" s="1"/>
  <c r="E74" i="13"/>
  <c r="J31" i="9"/>
  <c r="AW59" i="1" s="1"/>
  <c r="P244" i="9"/>
  <c r="R297" i="9"/>
  <c r="F33" i="9"/>
  <c r="BC59" i="1" s="1"/>
  <c r="T244" i="9"/>
  <c r="BK244" i="9"/>
  <c r="J244" i="9" s="1"/>
  <c r="J63" i="9" s="1"/>
  <c r="BK309" i="9"/>
  <c r="J309" i="9" s="1"/>
  <c r="J67" i="9" s="1"/>
  <c r="E81" i="9"/>
  <c r="J83" i="8"/>
  <c r="J58" i="8" s="1"/>
  <c r="BK80" i="8"/>
  <c r="J80" i="8" s="1"/>
  <c r="BK84" i="7"/>
  <c r="J84" i="7" s="1"/>
  <c r="J57" i="7" s="1"/>
  <c r="BK83" i="7"/>
  <c r="J83" i="7" s="1"/>
  <c r="BK80" i="6"/>
  <c r="J80" i="6" s="1"/>
  <c r="J81" i="6"/>
  <c r="J57" i="6" s="1"/>
  <c r="AW56" i="1"/>
  <c r="F30" i="4"/>
  <c r="AZ54" i="1" s="1"/>
  <c r="J30" i="4"/>
  <c r="AV54" i="1" s="1"/>
  <c r="AT54" i="1" s="1"/>
  <c r="F32" i="2"/>
  <c r="BB52" i="1" s="1"/>
  <c r="F34" i="2"/>
  <c r="BD52" i="1" s="1"/>
  <c r="P107" i="2"/>
  <c r="P127" i="2"/>
  <c r="J102" i="3"/>
  <c r="J58" i="3" s="1"/>
  <c r="J31" i="3"/>
  <c r="AW53" i="1" s="1"/>
  <c r="F31" i="3"/>
  <c r="BA53" i="1" s="1"/>
  <c r="J85" i="4"/>
  <c r="J58" i="4" s="1"/>
  <c r="BK84" i="4"/>
  <c r="F30" i="2"/>
  <c r="AZ52" i="1" s="1"/>
  <c r="J30" i="2"/>
  <c r="AV52" i="1" s="1"/>
  <c r="AT52" i="1" s="1"/>
  <c r="J661" i="3"/>
  <c r="J67" i="3" s="1"/>
  <c r="J105" i="4"/>
  <c r="J60" i="4" s="1"/>
  <c r="BK104" i="4"/>
  <c r="J104" i="4" s="1"/>
  <c r="J59" i="4" s="1"/>
  <c r="E45" i="2"/>
  <c r="T107" i="2"/>
  <c r="T127" i="2"/>
  <c r="J49" i="3"/>
  <c r="J77" i="4"/>
  <c r="F80" i="4"/>
  <c r="F31" i="4"/>
  <c r="BA54" i="1" s="1"/>
  <c r="F30" i="9"/>
  <c r="AZ59" i="1" s="1"/>
  <c r="J30" i="9"/>
  <c r="AV59" i="1" s="1"/>
  <c r="AT59" i="1" s="1"/>
  <c r="J93" i="9"/>
  <c r="J58" i="9" s="1"/>
  <c r="J81" i="5"/>
  <c r="J58" i="5" s="1"/>
  <c r="J80" i="5"/>
  <c r="J57" i="5" s="1"/>
  <c r="BK79" i="5"/>
  <c r="J79" i="5" s="1"/>
  <c r="AZ57" i="1"/>
  <c r="AV57" i="1"/>
  <c r="AT57" i="1" s="1"/>
  <c r="J31" i="5"/>
  <c r="AW55" i="1" s="1"/>
  <c r="AT55" i="1" s="1"/>
  <c r="AV56" i="1"/>
  <c r="AT56" i="1" s="1"/>
  <c r="BA57" i="1"/>
  <c r="AV58" i="1"/>
  <c r="AT58" i="1" s="1"/>
  <c r="J85" i="9"/>
  <c r="F88" i="9"/>
  <c r="F31" i="9"/>
  <c r="BA59" i="1" s="1"/>
  <c r="BK320" i="9"/>
  <c r="J30" i="12"/>
  <c r="AV62" i="1" s="1"/>
  <c r="AT62" i="1" s="1"/>
  <c r="F30" i="12"/>
  <c r="AZ62" i="1" s="1"/>
  <c r="J86" i="13"/>
  <c r="J58" i="13" s="1"/>
  <c r="E75" i="10"/>
  <c r="J87" i="10"/>
  <c r="J58" i="10" s="1"/>
  <c r="BK85" i="12"/>
  <c r="F52" i="10"/>
  <c r="F31" i="10"/>
  <c r="BA60" i="1" s="1"/>
  <c r="J31" i="10"/>
  <c r="AW60" i="1" s="1"/>
  <c r="AT60" i="1" s="1"/>
  <c r="BK83" i="11"/>
  <c r="J49" i="12"/>
  <c r="F52" i="12"/>
  <c r="J78" i="13"/>
  <c r="F81" i="13"/>
  <c r="J84" i="14"/>
  <c r="J58" i="14" s="1"/>
  <c r="BK83" i="14"/>
  <c r="J30" i="15"/>
  <c r="AV65" i="1" s="1"/>
  <c r="F30" i="15"/>
  <c r="AZ65" i="1" s="1"/>
  <c r="F30" i="11"/>
  <c r="AZ61" i="1" s="1"/>
  <c r="F31" i="12"/>
  <c r="BA62" i="1" s="1"/>
  <c r="P83" i="14"/>
  <c r="P82" i="14" s="1"/>
  <c r="AU64" i="1" s="1"/>
  <c r="J83" i="15"/>
  <c r="J58" i="15" s="1"/>
  <c r="BK82" i="15"/>
  <c r="J90" i="16"/>
  <c r="J59" i="16" s="1"/>
  <c r="F30" i="14"/>
  <c r="AZ64" i="1" s="1"/>
  <c r="J30" i="16"/>
  <c r="AV66" i="1" s="1"/>
  <c r="R83" i="14"/>
  <c r="R82" i="14" s="1"/>
  <c r="E72" i="14"/>
  <c r="J30" i="14"/>
  <c r="AV64" i="1" s="1"/>
  <c r="AT64" i="1" s="1"/>
  <c r="J31" i="15"/>
  <c r="AW65" i="1" s="1"/>
  <c r="J49" i="16"/>
  <c r="F52" i="16"/>
  <c r="F30" i="16"/>
  <c r="AZ66" i="1" s="1"/>
  <c r="J49" i="15"/>
  <c r="F52" i="15"/>
  <c r="E45" i="16"/>
  <c r="J49" i="14"/>
  <c r="F52" i="14"/>
  <c r="R101" i="3" l="1"/>
  <c r="AT53" i="1"/>
  <c r="T660" i="3"/>
  <c r="P101" i="3"/>
  <c r="P100" i="3" s="1"/>
  <c r="AU53" i="1" s="1"/>
  <c r="BK81" i="2"/>
  <c r="AT66" i="1"/>
  <c r="J84" i="16"/>
  <c r="J58" i="16" s="1"/>
  <c r="BK83" i="16"/>
  <c r="T83" i="14"/>
  <c r="T82" i="14" s="1"/>
  <c r="R85" i="13"/>
  <c r="R84" i="13" s="1"/>
  <c r="T85" i="12"/>
  <c r="T84" i="12" s="1"/>
  <c r="P83" i="11"/>
  <c r="P82" i="11" s="1"/>
  <c r="AU61" i="1" s="1"/>
  <c r="R83" i="11"/>
  <c r="R82" i="11" s="1"/>
  <c r="BK86" i="10"/>
  <c r="BK85" i="10" s="1"/>
  <c r="J85" i="10" s="1"/>
  <c r="R92" i="9"/>
  <c r="R91" i="9" s="1"/>
  <c r="J86" i="10"/>
  <c r="J57" i="10" s="1"/>
  <c r="BK92" i="9"/>
  <c r="T92" i="9"/>
  <c r="T91" i="9" s="1"/>
  <c r="P92" i="9"/>
  <c r="P91" i="9" s="1"/>
  <c r="AU59" i="1" s="1"/>
  <c r="T104" i="4"/>
  <c r="T83" i="4" s="1"/>
  <c r="BK101" i="3"/>
  <c r="J101" i="3" s="1"/>
  <c r="J57" i="3" s="1"/>
  <c r="BK660" i="3"/>
  <c r="J660" i="3" s="1"/>
  <c r="J66" i="3" s="1"/>
  <c r="T100" i="3"/>
  <c r="R100" i="3"/>
  <c r="R81" i="2"/>
  <c r="R80" i="2" s="1"/>
  <c r="P81" i="2"/>
  <c r="P80" i="2" s="1"/>
  <c r="AU52" i="1" s="1"/>
  <c r="T81" i="2"/>
  <c r="T80" i="2" s="1"/>
  <c r="BC51" i="1"/>
  <c r="AY51" i="1" s="1"/>
  <c r="P84" i="13"/>
  <c r="AU63" i="1" s="1"/>
  <c r="BD51" i="1"/>
  <c r="W30" i="1" s="1"/>
  <c r="BB51" i="1"/>
  <c r="AX51" i="1" s="1"/>
  <c r="J320" i="9"/>
  <c r="J70" i="9" s="1"/>
  <c r="BK91" i="9"/>
  <c r="J91" i="9" s="1"/>
  <c r="BA51" i="1"/>
  <c r="AW51" i="1" s="1"/>
  <c r="AK27" i="1" s="1"/>
  <c r="J56" i="8"/>
  <c r="J27" i="8"/>
  <c r="J36" i="8" s="1"/>
  <c r="J56" i="7"/>
  <c r="J27" i="7"/>
  <c r="J36" i="7" s="1"/>
  <c r="J56" i="6"/>
  <c r="J27" i="6"/>
  <c r="J36" i="6" s="1"/>
  <c r="AT65" i="1"/>
  <c r="AG56" i="1"/>
  <c r="AN56" i="1" s="1"/>
  <c r="J81" i="2"/>
  <c r="J57" i="2" s="1"/>
  <c r="BK80" i="2"/>
  <c r="J80" i="2" s="1"/>
  <c r="AZ51" i="1"/>
  <c r="J85" i="13"/>
  <c r="J57" i="13" s="1"/>
  <c r="J84" i="13"/>
  <c r="J82" i="15"/>
  <c r="J57" i="15" s="1"/>
  <c r="BK81" i="15"/>
  <c r="J81" i="15" s="1"/>
  <c r="BK82" i="14"/>
  <c r="J82" i="14" s="1"/>
  <c r="J83" i="14"/>
  <c r="J57" i="14" s="1"/>
  <c r="J85" i="12"/>
  <c r="J57" i="12" s="1"/>
  <c r="BK84" i="12"/>
  <c r="J84" i="12" s="1"/>
  <c r="J27" i="5"/>
  <c r="J56" i="5"/>
  <c r="J84" i="4"/>
  <c r="J57" i="4" s="1"/>
  <c r="BK83" i="4"/>
  <c r="J83" i="4" s="1"/>
  <c r="J92" i="9"/>
  <c r="J57" i="9" s="1"/>
  <c r="J83" i="16"/>
  <c r="J57" i="16" s="1"/>
  <c r="BK82" i="16"/>
  <c r="J82" i="16" s="1"/>
  <c r="J83" i="11"/>
  <c r="J57" i="11" s="1"/>
  <c r="BK82" i="11"/>
  <c r="J82" i="11" s="1"/>
  <c r="BK100" i="3" l="1"/>
  <c r="J100" i="3" s="1"/>
  <c r="J56" i="3" s="1"/>
  <c r="J56" i="10"/>
  <c r="J27" i="10"/>
  <c r="W29" i="1"/>
  <c r="AU51" i="1"/>
  <c r="W28" i="1"/>
  <c r="W27" i="1"/>
  <c r="AG58" i="1"/>
  <c r="AN58" i="1" s="1"/>
  <c r="AV51" i="1"/>
  <c r="W26" i="1"/>
  <c r="AG55" i="1"/>
  <c r="AN55" i="1" s="1"/>
  <c r="J36" i="5"/>
  <c r="J56" i="14"/>
  <c r="J27" i="14"/>
  <c r="J27" i="2"/>
  <c r="J56" i="2"/>
  <c r="J56" i="9"/>
  <c r="J27" i="9"/>
  <c r="J56" i="16"/>
  <c r="J27" i="16"/>
  <c r="J56" i="4"/>
  <c r="J27" i="4"/>
  <c r="J56" i="12"/>
  <c r="J27" i="12"/>
  <c r="J27" i="15"/>
  <c r="J56" i="15"/>
  <c r="J56" i="13"/>
  <c r="J27" i="13"/>
  <c r="J27" i="11"/>
  <c r="J56" i="11"/>
  <c r="J27" i="3" l="1"/>
  <c r="AG60" i="1"/>
  <c r="AN60" i="1" s="1"/>
  <c r="J36" i="10"/>
  <c r="J36" i="4"/>
  <c r="AG54" i="1"/>
  <c r="AN54" i="1" s="1"/>
  <c r="J36" i="9"/>
  <c r="AG59" i="1"/>
  <c r="AN59" i="1" s="1"/>
  <c r="AG64" i="1"/>
  <c r="AN64" i="1" s="1"/>
  <c r="J36" i="14"/>
  <c r="AG65" i="1"/>
  <c r="AN65" i="1" s="1"/>
  <c r="J36" i="15"/>
  <c r="AK26" i="1"/>
  <c r="AT51" i="1"/>
  <c r="AG53" i="1"/>
  <c r="AN53" i="1" s="1"/>
  <c r="J36" i="3"/>
  <c r="J36" i="13"/>
  <c r="AG63" i="1"/>
  <c r="AN63" i="1" s="1"/>
  <c r="AG62" i="1"/>
  <c r="AN62" i="1" s="1"/>
  <c r="J36" i="12"/>
  <c r="AG66" i="1"/>
  <c r="AN66" i="1" s="1"/>
  <c r="J36" i="16"/>
  <c r="AG57" i="1"/>
  <c r="AN57" i="1" s="1"/>
  <c r="AG61" i="1"/>
  <c r="AN61" i="1" s="1"/>
  <c r="J36" i="11"/>
  <c r="J36" i="2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<sst xmlns="http://schemas.openxmlformats.org/spreadsheetml/2006/main" count="28682" uniqueCount="3642">
  <si>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</si>
  <si>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</si>
  <si>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</si>
  <si>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</si>
  <si>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</si>
  <si>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</si>
  <si>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</si>
  <si>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{0823f85b-cdf8-49be-8449-88c65b0bb9a9}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</si>
  <si>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</si>
  <si>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</si>
  <si>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</si>
  <si>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</si>
  <si>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</si>
  <si>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</si>
  <si>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</si>
  <si>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</si>
  <si>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</si>
  <si>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</si>
  <si>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Tenet110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</si>
  <si>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</si>
  <si>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</si>
  <si>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Trutnov - Horní staré město - Požární zbrojnice</t>
  </si>
  <si>
    <t>KSO:</t>
  </si>
  <si>
    <t>CC-CZ:</t>
  </si>
  <si>
    <t>Místo:</t>
  </si>
  <si>
    <t>Trutnov - Horní staré město</t>
  </si>
  <si>
    <t>Datum:</t>
  </si>
  <si>
    <t>24.10.2017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</si>
  <si>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</si>
  <si>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</si>
  <si>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</si>
  <si>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</si>
  <si>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</si>
  <si>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</si>
  <si>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</si>
  <si>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Tenet spol. s r.o., Horská 64, Trutnov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</si>
  <si>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</si>
  <si>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</si>
  <si>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</si>
  <si>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</si>
  <si>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</si>
  <si>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</si>
  <si>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</si>
  <si>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</si>
  <si>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</si>
  <si>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</si>
  <si>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</si>
  <si>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</si>
  <si>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</si>
  <si>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</si>
  <si>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</si>
  <si>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</si>
  <si>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</si>
  <si>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</si>
  <si>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</si>
  <si>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</si>
  <si>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</si>
  <si>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</si>
  <si>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</si>
  <si>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</si>
  <si>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</si>
  <si>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</si>
  <si>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</si>
  <si>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</si>
  <si>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</si>
  <si>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</si>
  <si>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</si>
  <si>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</si>
  <si>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</si>
  <si>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</si>
  <si>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</si>
  <si>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</si>
  <si>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</si>
  <si>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</si>
  <si>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</si>
  <si>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</si>
  <si>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</si>
  <si>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příprava staveniště</t>
  </si>
  <si>
    <t>STA</t>
  </si>
  <si>
    <t>{03cd4550-a54a-4294-9195-1b168e7e1466}</t>
  </si>
  <si>
    <t>2</t>
  </si>
  <si>
    <t>SO 02 - požární zbrojnice - AR a ST část</t>
  </si>
  <si>
    <t>{d8bacf93-9877-4e58-bc2d-4dfb1bffa5b2}</t>
  </si>
  <si>
    <t>22</t>
  </si>
  <si>
    <t>SO 02 - požární zbrojnice - ZTI</t>
  </si>
  <si>
    <t>{1289ec10-69b0-4f71-a401-a6ea8b726fbb}</t>
  </si>
  <si>
    <t>23</t>
  </si>
  <si>
    <t>SO 02 - požární zbrojnice - VZT</t>
  </si>
  <si>
    <t>{2cd5b3df-45ef-4198-b9ab-2fdcbc71b185}</t>
  </si>
  <si>
    <t>24</t>
  </si>
  <si>
    <t>SO 02 - požární zbrojnice - ÚT</t>
  </si>
  <si>
    <t>{42f85bdd-4251-43fa-9a05-feb897646c46}</t>
  </si>
  <si>
    <t>25</t>
  </si>
  <si>
    <t>SO 02 - požární zbrojnice - EL</t>
  </si>
  <si>
    <t>{134ec1c6-8085-4cc6-9bb5-f8b1d75ba0ee}</t>
  </si>
  <si>
    <t>26</t>
  </si>
  <si>
    <t>SO 02 - požární zbrojnice - Tlakový vzduch</t>
  </si>
  <si>
    <t>{9b481c8b-f67f-4b17-9e19-7d8ebd0f1412}</t>
  </si>
  <si>
    <t>3</t>
  </si>
  <si>
    <t>SO 03 - vjezd a parkoviště</t>
  </si>
  <si>
    <t>{498139c0-f724-488c-b0c7-0c1fb60a4bd8}</t>
  </si>
  <si>
    <t>4</t>
  </si>
  <si>
    <t>SO 04 - vodovodní přípojka</t>
  </si>
  <si>
    <t>{e795753c-7f21-49fe-bd57-9307eb10f00b}</t>
  </si>
  <si>
    <t>5</t>
  </si>
  <si>
    <t>SO 05 - přípojka splaškové kanalizace</t>
  </si>
  <si>
    <t>{3d71f09c-bbef-490f-bebf-365155cc6964}</t>
  </si>
  <si>
    <t>6</t>
  </si>
  <si>
    <t>SO 06 - přípojka dešťové kanalizace</t>
  </si>
  <si>
    <t>{2e202798-5f34-4851-9c10-ecb931ed2967}</t>
  </si>
  <si>
    <t>7</t>
  </si>
  <si>
    <t>SO 07 - teplovodní přípojka</t>
  </si>
  <si>
    <t>{3538cdd4-148d-4d84-898f-3ebfb8271970}</t>
  </si>
  <si>
    <t>8</t>
  </si>
  <si>
    <t>SO 09 - oplocení</t>
  </si>
  <si>
    <t>{fcff0af0-12a9-446a-a075-82986c8c64ec}</t>
  </si>
  <si>
    <t>91</t>
  </si>
  <si>
    <t>SO 10 - konečné terénní úpravy</t>
  </si>
  <si>
    <t>{71a6afd8-7192-42fa-8765-ff0a867b0bf9}</t>
  </si>
  <si>
    <t>92</t>
  </si>
  <si>
    <t>Vedlejší náklady</t>
  </si>
  <si>
    <t>{75149fd9-cfae-45f7-919e-c52c89175967}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</si>
  <si>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</si>
  <si>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</si>
  <si>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</si>
  <si>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</si>
  <si>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</si>
  <si>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</si>
  <si>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</si>
  <si>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01 - příprava staveniště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</si>
  <si>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</si>
  <si>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</si>
  <si>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</si>
  <si>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</si>
  <si>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</si>
  <si>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</si>
  <si>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</si>
  <si>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</si>
  <si>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</si>
  <si>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</si>
  <si>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</si>
  <si>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</si>
  <si>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</si>
  <si>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</si>
  <si>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</si>
  <si>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</si>
  <si>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</si>
  <si>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</si>
  <si>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</si>
  <si>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</si>
  <si>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</si>
  <si>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</si>
  <si>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</si>
  <si>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</si>
  <si>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</si>
  <si>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</si>
  <si>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</si>
  <si>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</si>
  <si>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</si>
  <si>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</si>
  <si>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</si>
  <si>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2017 02</t>
  </si>
  <si>
    <t>-1494900478</t>
  </si>
  <si>
    <t>VV</t>
  </si>
  <si>
    <t>30,0</t>
  </si>
  <si>
    <t>111201401</t>
  </si>
  <si>
    <t>Spálení křovin a stromů průměru kmene do 100 mm</t>
  </si>
  <si>
    <t>-1096873185</t>
  </si>
  <si>
    <t>111211112</t>
  </si>
  <si>
    <t>Spálení jehličnatého klestu se snášením D přes 30 cm ve svahu do 1:3</t>
  </si>
  <si>
    <t>kus</t>
  </si>
  <si>
    <t>1712075616</t>
  </si>
  <si>
    <t>111211132</t>
  </si>
  <si>
    <t>Spálení listnatého klestu se snášením D přes 30 cm ve svahu do 1:3</t>
  </si>
  <si>
    <t>-788705584</t>
  </si>
  <si>
    <t>112101102</t>
  </si>
  <si>
    <t>Kácení stromů listnatých D kmene do 500 mm</t>
  </si>
  <si>
    <t>1464571034</t>
  </si>
  <si>
    <t>112101122</t>
  </si>
  <si>
    <t>Kácení stromů jehličnatých D kmene do 500 mm</t>
  </si>
  <si>
    <t>1544855007</t>
  </si>
  <si>
    <t>112201102</t>
  </si>
  <si>
    <t>Odstranění pařezů D do 500 mm</t>
  </si>
  <si>
    <t>657093440</t>
  </si>
  <si>
    <t>2+2</t>
  </si>
  <si>
    <t>121101101</t>
  </si>
  <si>
    <t>Sejmutí ornice s přemístěním na vzdálenost do 50 m</t>
  </si>
  <si>
    <t>m3</t>
  </si>
  <si>
    <t>-1038904693</t>
  </si>
  <si>
    <t>1150,0*0,15</t>
  </si>
  <si>
    <t>9</t>
  </si>
  <si>
    <t>162301412</t>
  </si>
  <si>
    <t>Vodorovné přemístění kmenů stromů listnatých do 5 km D kmene do 500 mm</t>
  </si>
  <si>
    <t>365161427</t>
  </si>
  <si>
    <t>10</t>
  </si>
  <si>
    <t>162301416</t>
  </si>
  <si>
    <t>Vodorovné přemístění kmenů stromů jehličnatých do 5 km D kmene do 500 mm</t>
  </si>
  <si>
    <t>1696480282</t>
  </si>
  <si>
    <t>11</t>
  </si>
  <si>
    <t>162301422</t>
  </si>
  <si>
    <t>Vodorovné přemístění pařezů do 5 km D do 500 mm</t>
  </si>
  <si>
    <t>-1110454618</t>
  </si>
  <si>
    <t>12</t>
  </si>
  <si>
    <t>171201201</t>
  </si>
  <si>
    <t>Uložení sypaniny na skládky</t>
  </si>
  <si>
    <t>537099125</t>
  </si>
  <si>
    <t>Ostatní konstrukce a práce, bourání</t>
  </si>
  <si>
    <t>13</t>
  </si>
  <si>
    <t>966071721</t>
  </si>
  <si>
    <t>Bourání sloupků a vzpěr plotových ocelových do 2,5 m odřezáním</t>
  </si>
  <si>
    <t>-1799451347</t>
  </si>
  <si>
    <t>14</t>
  </si>
  <si>
    <t>966072811</t>
  </si>
  <si>
    <t>Rozebrání rámového oplocení na ocelové sloupky výšky do 2m</t>
  </si>
  <si>
    <t>m</t>
  </si>
  <si>
    <t>-1553688377</t>
  </si>
  <si>
    <t>(4,5+4,1+31,35)</t>
  </si>
  <si>
    <t>981513112</t>
  </si>
  <si>
    <t>Demolice konstrukcí objektů zděných na MC těžkou mechanizací</t>
  </si>
  <si>
    <t>1562943717</t>
  </si>
  <si>
    <t>(42,3+3,3)*0,3*1,45</t>
  </si>
  <si>
    <t>16</t>
  </si>
  <si>
    <t>981513113</t>
  </si>
  <si>
    <t>Demolice konstrukcí objektů z kamenného zdiva těžkou mechanizací</t>
  </si>
  <si>
    <t>-496442570</t>
  </si>
  <si>
    <t>(42,3+3,3)*0,3*0,6</t>
  </si>
  <si>
    <t>17</t>
  </si>
  <si>
    <t>981513114</t>
  </si>
  <si>
    <t>Demolice konstrukcí objektů z betonu železového těžkou mechanizací</t>
  </si>
  <si>
    <t>396425081</t>
  </si>
  <si>
    <t>28,3*0,3                                      "dno"</t>
  </si>
  <si>
    <t>pi*3,0*3,0*0,5*0,3                "stěny"</t>
  </si>
  <si>
    <t>Mezisoučet                           "bazének"</t>
  </si>
  <si>
    <t>18</t>
  </si>
  <si>
    <t>981513116</t>
  </si>
  <si>
    <t>Demolice konstrukcí objektů z betonu prostého těžkou mechanizací</t>
  </si>
  <si>
    <t>973877208</t>
  </si>
  <si>
    <t>(42,3+3,3)*0,5*0,8</t>
  </si>
  <si>
    <t>(4,5+4,1+31,35)*0,5*0,8</t>
  </si>
  <si>
    <t>Mezisoučet</t>
  </si>
  <si>
    <t>(4,5+4,1+31,35)*0,3*0,5</t>
  </si>
  <si>
    <t>Součet</t>
  </si>
  <si>
    <t>997</t>
  </si>
  <si>
    <t>Přesun sutě</t>
  </si>
  <si>
    <t>19</t>
  </si>
  <si>
    <t>997006005</t>
  </si>
  <si>
    <t>Drcení stavebního odpadu z demolic ze zdiva z cihel a kamene s dopravou do 100 m a naložením</t>
  </si>
  <si>
    <t>t</t>
  </si>
  <si>
    <t>1727164751</t>
  </si>
  <si>
    <t>20</t>
  </si>
  <si>
    <t>997006006</t>
  </si>
  <si>
    <t>Drcení stavebního odpadu z demolic ze zdiva z betonu prostého s dopravou do 100 m a naložením</t>
  </si>
  <si>
    <t>546892523</t>
  </si>
  <si>
    <t>997006007</t>
  </si>
  <si>
    <t>Drcení stavebního odpadu z demolic ze zdiva z betonu železového s dopravou do 100 m a naložením</t>
  </si>
  <si>
    <t>1346713864</t>
  </si>
  <si>
    <t>997006512</t>
  </si>
  <si>
    <t>Vodorovné doprava suti s naložením a složením na skládku do 1 km</t>
  </si>
  <si>
    <t>1138539827</t>
  </si>
  <si>
    <t>997006519</t>
  </si>
  <si>
    <t>Příplatek k vodorovnému přemístění suti na skládku ZKD 1 km přes 1 km</t>
  </si>
  <si>
    <t>-556940548</t>
  </si>
  <si>
    <t>179,857*13 'Přepočtené koeficientem množství</t>
  </si>
  <si>
    <t>997013801</t>
  </si>
  <si>
    <t>Poplatek za uložení stavebního betonového odpadu na skládce (skládkovné)</t>
  </si>
  <si>
    <t>-1003223294</t>
  </si>
  <si>
    <t>997013803</t>
  </si>
  <si>
    <t>Poplatek za uložení stavebního odpadu cihelného na skládce (skládkovné)</t>
  </si>
  <si>
    <t>-1380927643</t>
  </si>
  <si>
    <t>fig1</t>
  </si>
  <si>
    <t>výkop rýh pro základy</t>
  </si>
  <si>
    <t>138,156</t>
  </si>
  <si>
    <t>fig5</t>
  </si>
  <si>
    <t>plocha podkladního betonu</t>
  </si>
  <si>
    <t>602,301</t>
  </si>
  <si>
    <t>fig4</t>
  </si>
  <si>
    <t>plocha dobetonávek</t>
  </si>
  <si>
    <t>65,905</t>
  </si>
  <si>
    <t>fig11</t>
  </si>
  <si>
    <t>vnitřní omítka stropů štuková</t>
  </si>
  <si>
    <t>322,166</t>
  </si>
  <si>
    <t>fig13</t>
  </si>
  <si>
    <t>vnitřní omítka stěn štuková</t>
  </si>
  <si>
    <t>1275,812</t>
  </si>
  <si>
    <t>fig12</t>
  </si>
  <si>
    <t>omítka vnitřních stěn hladká</t>
  </si>
  <si>
    <t>201,865</t>
  </si>
  <si>
    <t>fig15</t>
  </si>
  <si>
    <t>omítka vnějších stěn štuková</t>
  </si>
  <si>
    <t>764,201</t>
  </si>
  <si>
    <t>21 - SO 02 - požární zbrojnice - AR a ST část</t>
  </si>
  <si>
    <t>P1</t>
  </si>
  <si>
    <t>219,27</t>
  </si>
  <si>
    <t>P2</t>
  </si>
  <si>
    <t>34,78</t>
  </si>
  <si>
    <t>P3</t>
  </si>
  <si>
    <t>44,25</t>
  </si>
  <si>
    <t>P4</t>
  </si>
  <si>
    <t>15,75</t>
  </si>
  <si>
    <t>P5</t>
  </si>
  <si>
    <t>214,34</t>
  </si>
  <si>
    <t>P6</t>
  </si>
  <si>
    <t>76,98</t>
  </si>
  <si>
    <t>fig98</t>
  </si>
  <si>
    <t>fasádní lešení výška do 10 m</t>
  </si>
  <si>
    <t>747,238</t>
  </si>
  <si>
    <t>fig99</t>
  </si>
  <si>
    <t>fasádní lešení výšky přes 10 m</t>
  </si>
  <si>
    <t>315,316</t>
  </si>
  <si>
    <t>fig6</t>
  </si>
  <si>
    <t>plocha vnitřních střech</t>
  </si>
  <si>
    <t>516,946</t>
  </si>
  <si>
    <t>fig21</t>
  </si>
  <si>
    <t>hydroizolační stěrka ve skladbě P2,P4</t>
  </si>
  <si>
    <t>59,02</t>
  </si>
  <si>
    <t>fig31</t>
  </si>
  <si>
    <t>foliová izolace střechy</t>
  </si>
  <si>
    <t>680,201</t>
  </si>
  <si>
    <t>fig32</t>
  </si>
  <si>
    <t>ochranná geotextilie</t>
  </si>
  <si>
    <t>558,611</t>
  </si>
  <si>
    <t>fig33</t>
  </si>
  <si>
    <t>podkladní geotextilie pod kačírek - garáž a ostatní místnosti</t>
  </si>
  <si>
    <t>506,948</t>
  </si>
  <si>
    <t>fig34</t>
  </si>
  <si>
    <t>podkladní geotextilie pod kačírek - věž</t>
  </si>
  <si>
    <t>9,998</t>
  </si>
  <si>
    <t>fig41</t>
  </si>
  <si>
    <t>SDK podhled 1xA 12,5 mm</t>
  </si>
  <si>
    <t>4,8</t>
  </si>
  <si>
    <t>fig42</t>
  </si>
  <si>
    <t>SDK podhled 1xH2 12,5 mm</t>
  </si>
  <si>
    <t>41,19</t>
  </si>
  <si>
    <t>fig43</t>
  </si>
  <si>
    <t>minerální podhled</t>
  </si>
  <si>
    <t>233,375</t>
  </si>
  <si>
    <t>fig25</t>
  </si>
  <si>
    <t>keramický obklad - sokl vnější</t>
  </si>
  <si>
    <t>31,68</t>
  </si>
  <si>
    <t>fig51</t>
  </si>
  <si>
    <t>obrubníky</t>
  </si>
  <si>
    <t>33,1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</si>
  <si>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</si>
  <si>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</si>
  <si>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</si>
  <si>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</si>
  <si>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</si>
  <si>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</si>
  <si>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</si>
  <si>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</si>
  <si>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</si>
  <si>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</si>
  <si>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</si>
  <si>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</si>
  <si>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</si>
  <si>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</si>
  <si>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</si>
  <si>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</si>
  <si>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</si>
  <si>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</si>
  <si>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</si>
  <si>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</si>
  <si>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</si>
  <si>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-2087259654</t>
  </si>
  <si>
    <t>2,0*2,0*1,25*2</t>
  </si>
  <si>
    <t>0,8*0,6*1,25*6</t>
  </si>
  <si>
    <t>pi*1,1*1,1*2,6                            "lapol"</t>
  </si>
  <si>
    <t>fig1*0,50</t>
  </si>
  <si>
    <t>132201109</t>
  </si>
  <si>
    <t>Příplatek za lepivost k hloubení rýh š do 600 mm v hornině tř. 3</t>
  </si>
  <si>
    <t>1985136705</t>
  </si>
  <si>
    <t>212816614</t>
  </si>
  <si>
    <t>132301109</t>
  </si>
  <si>
    <t>Příplatek za lepivost k hloubení rýh š do 600 mm v hornině tř. 4</t>
  </si>
  <si>
    <t>-898038124</t>
  </si>
  <si>
    <t>161101101</t>
  </si>
  <si>
    <t>Svislé přemístění výkopku z horniny tř. 1 až 4 hl výkopu do 2,5 m</t>
  </si>
  <si>
    <t>-1963231427</t>
  </si>
  <si>
    <t>162701105</t>
  </si>
  <si>
    <t>Vodorovné přemístění do 10000 m výkopku/sypaniny z horniny tř. 1 až 4</t>
  </si>
  <si>
    <t>1619465612</t>
  </si>
  <si>
    <t>162701109</t>
  </si>
  <si>
    <t>Příplatek k vodorovnému přemístění výkopku/sypaniny z horniny tř. 1 až 4 ZKD 1000 m přes 10000 m</t>
  </si>
  <si>
    <t>2099284846</t>
  </si>
  <si>
    <t>1581295291</t>
  </si>
  <si>
    <t>171201211</t>
  </si>
  <si>
    <t>Poplatek za uložení odpadu ze sypaniny na skládce (skládkovné)</t>
  </si>
  <si>
    <t>-811653339</t>
  </si>
  <si>
    <t>fig1*1,800</t>
  </si>
  <si>
    <t>184818242</t>
  </si>
  <si>
    <t>Ochrana kmene průměru přes 300 do 500 mm bedněním výšky přes 2 do 3 m</t>
  </si>
  <si>
    <t>-438502684</t>
  </si>
  <si>
    <t>Zakládání</t>
  </si>
  <si>
    <t>271532212</t>
  </si>
  <si>
    <t>Podsyp pod základové konstrukce se zhutněním z hrubého kameniva frakce 16 až 32 mm</t>
  </si>
  <si>
    <t>1098570056</t>
  </si>
  <si>
    <t>fig5*0,15</t>
  </si>
  <si>
    <t>272353121</t>
  </si>
  <si>
    <t>Bednění kotevních otvorů v základových klenbách průřezu do 0,05 m2 hl 0,5 m</t>
  </si>
  <si>
    <t>751184448</t>
  </si>
  <si>
    <t>272353122</t>
  </si>
  <si>
    <t>Bednění kotevních otvorů v základových klenbách průřezu do 0,05 m2 hl 1 m</t>
  </si>
  <si>
    <t>-653074315</t>
  </si>
  <si>
    <t>273313711</t>
  </si>
  <si>
    <t>Základové desky z betonu tř. C 20/25</t>
  </si>
  <si>
    <t>1424845377</t>
  </si>
  <si>
    <t>pi*1,1*1,1*0,25             "lapol"</t>
  </si>
  <si>
    <t>273321511</t>
  </si>
  <si>
    <t>Základové desky ze ŽB bez zvýšených nároků na prostředí tř. C 25/30</t>
  </si>
  <si>
    <t>-765513484</t>
  </si>
  <si>
    <t>(0,5+16,65)*(0,5+12,3+0,45+3,8+0,5)</t>
  </si>
  <si>
    <t>0,5*(0,6+2,825+0,6+2,8+0,5)</t>
  </si>
  <si>
    <t>(0,5+5,8+0,45+1,55)*(0,5+0,5+12,3+0,45+3,8+0,5+1,5+0,1+0,4)</t>
  </si>
  <si>
    <t>6,8*(0,5+18,3+0,5)</t>
  </si>
  <si>
    <t>273351121</t>
  </si>
  <si>
    <t>Zřízení bednění základových desek</t>
  </si>
  <si>
    <t>-1143749948</t>
  </si>
  <si>
    <t>(0,5+16,65+0,5*2+5,8+0,45+1,55+6,0+0,5+6,8+0,5+18,3+0,5*2+5,8+0,45+6,75+0,5+1,6+0,45+5,8+0,5+2,0+13,75+0,5*2+2,8+0,6*2+2,825+0,6+0,5+13,525+0,5)*0,15</t>
  </si>
  <si>
    <t>pi*2,2*0,25                                                         "lapol"</t>
  </si>
  <si>
    <t>273351122</t>
  </si>
  <si>
    <t>Odstranění bednění základových desek</t>
  </si>
  <si>
    <t>-1417186280</t>
  </si>
  <si>
    <t>273362021</t>
  </si>
  <si>
    <t>Výztuž základových desek svařovanými sítěmi Kari</t>
  </si>
  <si>
    <t>-599350706</t>
  </si>
  <si>
    <t>fig5*7,89*0,001*1,30*2            "2 x 8/100 x 8/100"</t>
  </si>
  <si>
    <t>274313811</t>
  </si>
  <si>
    <t>Základové pásy z betonu tř. C 25/30</t>
  </si>
  <si>
    <t>-589562797</t>
  </si>
  <si>
    <t>(0,5+2,8+0,6+2,825+0,6+2,8+0,6+2,825)*0,6*1,1</t>
  </si>
  <si>
    <t>(13,525+0,5+16,65-2,2+0,5+0,5+5,8+0,45+1,55+0,5+6,0+6,8+18,3+6,8+0,5+6,75+1,6+0,45+5,8+0,5+1,5+13,75)*0,5*1,1</t>
  </si>
  <si>
    <t>(0,8+0,45+13,7+3,8+0,45+12,3+0,5+12,3+0,45+3,8+0,5+1,5+11,8)*0,45*1,1</t>
  </si>
  <si>
    <t>2,2*0,5*2,45</t>
  </si>
  <si>
    <t>274351121</t>
  </si>
  <si>
    <t>Zřízení bednění základových pasů rovného</t>
  </si>
  <si>
    <t>1441506613</t>
  </si>
  <si>
    <t>274351122</t>
  </si>
  <si>
    <t>Odstranění bednění základových pasů rovného</t>
  </si>
  <si>
    <t>1094490122</t>
  </si>
  <si>
    <t>275321511</t>
  </si>
  <si>
    <t>Základové patky ze ŽB bez zvýšených nároků na prostředí tř. C 25/30</t>
  </si>
  <si>
    <t>1616393627</t>
  </si>
  <si>
    <t>2,0*2,0*1,05*2</t>
  </si>
  <si>
    <t>275351121</t>
  </si>
  <si>
    <t>Zřízení bednění základových patek</t>
  </si>
  <si>
    <t>750653915</t>
  </si>
  <si>
    <t>(2,0+2,0)*2*1,05*2</t>
  </si>
  <si>
    <t>275351122</t>
  </si>
  <si>
    <t>Odstranění bednění základových patek</t>
  </si>
  <si>
    <t>-1820484070</t>
  </si>
  <si>
    <t>275361821</t>
  </si>
  <si>
    <t>Výztuž základových patek betonářskou ocelí 10 505 (R)</t>
  </si>
  <si>
    <t>2024245944</t>
  </si>
  <si>
    <t>2,0*2,0*1,05*2*0,075                                "75 kg/m3"</t>
  </si>
  <si>
    <t>Svislé a kompletní konstrukce</t>
  </si>
  <si>
    <t>311238143</t>
  </si>
  <si>
    <t>1904691343</t>
  </si>
  <si>
    <t>(1,125+16,9-2,75+12,5+0,25+4,0+0,5+12,5+0,25+4,0-1,5+2,0+12,0-1,5)*3,25</t>
  </si>
  <si>
    <t>-1,1*2,1*8</t>
  </si>
  <si>
    <t>-1,0*2,1*4</t>
  </si>
  <si>
    <t>-1,8*2,1*1</t>
  </si>
  <si>
    <t>27</t>
  </si>
  <si>
    <t>311238650</t>
  </si>
  <si>
    <t>-1512736041</t>
  </si>
  <si>
    <t>(4,6+2,0)*2*0,5*2</t>
  </si>
  <si>
    <t>Mezisoučet                     "obruby světlíků"</t>
  </si>
  <si>
    <t>28</t>
  </si>
  <si>
    <t>311238652</t>
  </si>
  <si>
    <t>-31319614</t>
  </si>
  <si>
    <t>(3,9+3,25)*2*(3,25+4,25+4,4+0,75+0,25)</t>
  </si>
  <si>
    <t>-1,1*2,1*1</t>
  </si>
  <si>
    <t>-2,7*0,5*4</t>
  </si>
  <si>
    <t>Mezisoučet                                     "věž"</t>
  </si>
  <si>
    <t>(14,025+17,15)*5,05</t>
  </si>
  <si>
    <t>-3,5*4,1*3</t>
  </si>
  <si>
    <t>(16,9+12,5)*1,25</t>
  </si>
  <si>
    <t>((0,4+8,175+8,575+0,15+0,4+12,5)*2+0,725)*0,75</t>
  </si>
  <si>
    <t>-0,725*1,25</t>
  </si>
  <si>
    <t>Mezisoučet                                   "garáž"</t>
  </si>
  <si>
    <t>(0,1+8,3+6,5+6,8+19,3-0,4*2+6,8+7,25+8,3+2,0+13,75)*(3,25+0,75)</t>
  </si>
  <si>
    <t>-1,5*2,35*1</t>
  </si>
  <si>
    <t>-1,0*2,35*2</t>
  </si>
  <si>
    <t>-2,0*1,5*8</t>
  </si>
  <si>
    <t>-1,0*1,5*1</t>
  </si>
  <si>
    <t>-2,0*0,75*4</t>
  </si>
  <si>
    <t>-1,0*0,75*7</t>
  </si>
  <si>
    <t>-1,25*0,75*1</t>
  </si>
  <si>
    <t>Mezisoučet                         "ostatní obvodové zdivo"</t>
  </si>
  <si>
    <t>29</t>
  </si>
  <si>
    <t>317168112</t>
  </si>
  <si>
    <t>Překlad keramický plochý š 11,5 cm dl 125 cm</t>
  </si>
  <si>
    <t>-198594720</t>
  </si>
  <si>
    <t>30</t>
  </si>
  <si>
    <t>317168113</t>
  </si>
  <si>
    <t>Překlad keramický plochý š 11,5 cm dl 150 cm</t>
  </si>
  <si>
    <t>-1098197983</t>
  </si>
  <si>
    <t>31</t>
  </si>
  <si>
    <t>317168130</t>
  </si>
  <si>
    <t>Překlad keramický vysoký v 23,8 cm dl 100 cm</t>
  </si>
  <si>
    <t>989961722</t>
  </si>
  <si>
    <t>2*1</t>
  </si>
  <si>
    <t>5*1</t>
  </si>
  <si>
    <t>32</t>
  </si>
  <si>
    <t>317168131</t>
  </si>
  <si>
    <t>Překlad keramický vysoký v 23,8 cm dl 125 cm</t>
  </si>
  <si>
    <t>-1693461283</t>
  </si>
  <si>
    <t>3*8</t>
  </si>
  <si>
    <t>4*10</t>
  </si>
  <si>
    <t>33</t>
  </si>
  <si>
    <t>317168132</t>
  </si>
  <si>
    <t>Překlad keramický vysoký v 23,8 cm dl 150 cm</t>
  </si>
  <si>
    <t>-2016562701</t>
  </si>
  <si>
    <t>3*4</t>
  </si>
  <si>
    <t>4*2</t>
  </si>
  <si>
    <t>34</t>
  </si>
  <si>
    <t>317168134</t>
  </si>
  <si>
    <t>Překlad keramický vysoký v 23,8 cm dl 200 cm</t>
  </si>
  <si>
    <t>-569136169</t>
  </si>
  <si>
    <t>4*1</t>
  </si>
  <si>
    <t>35</t>
  </si>
  <si>
    <t>317168135</t>
  </si>
  <si>
    <t>Překlad keramický vysoký v 23,8 cm dl 225 cm</t>
  </si>
  <si>
    <t>-997332747</t>
  </si>
  <si>
    <t>3*1</t>
  </si>
  <si>
    <t>36</t>
  </si>
  <si>
    <t>317168136</t>
  </si>
  <si>
    <t>Překlad keramický vysoký v 23,8 cm dl 250 cm</t>
  </si>
  <si>
    <t>-2074750644</t>
  </si>
  <si>
    <t>4*12</t>
  </si>
  <si>
    <t>37</t>
  </si>
  <si>
    <t>317941123</t>
  </si>
  <si>
    <t>Osazování ocelových válcovaných nosníků na zdivu I, IE, U, UE nebo L do č 22</t>
  </si>
  <si>
    <t>-1489709210</t>
  </si>
  <si>
    <t xml:space="preserve">4,0*3*3*26,2*0,001                                                "I 200" </t>
  </si>
  <si>
    <t>3,1*2*18,8*0,001                                                    "U 160"</t>
  </si>
  <si>
    <t>38</t>
  </si>
  <si>
    <t>M</t>
  </si>
  <si>
    <t>130107220</t>
  </si>
  <si>
    <t>ocel profilová IPN, v jakosti 11 375, h=200 mm</t>
  </si>
  <si>
    <t>1729700570</t>
  </si>
  <si>
    <t>4,0*3*3*26,2*0,001*1,1</t>
  </si>
  <si>
    <t>39</t>
  </si>
  <si>
    <t>130108220</t>
  </si>
  <si>
    <t>ocel profilová UPN, v jakosti 11 375, h=160 mm</t>
  </si>
  <si>
    <t>603598801</t>
  </si>
  <si>
    <t>3,1*2*18,8*0,001*1,1                                                    "U 160"</t>
  </si>
  <si>
    <t>40</t>
  </si>
  <si>
    <t>330321511</t>
  </si>
  <si>
    <t>Sloupy nebo pilíře z betonu pohledového tř. C 25/30 bez výztuže</t>
  </si>
  <si>
    <t>1387865759</t>
  </si>
  <si>
    <t>pi*0,2*0,2*4,7*2</t>
  </si>
  <si>
    <t>41</t>
  </si>
  <si>
    <t>332352109</t>
  </si>
  <si>
    <t>Zřízení bednění z papírových trubic svislých nebo šikmých sloupů kruhového průřezu průměru do 400 mm</t>
  </si>
  <si>
    <t>-421616041</t>
  </si>
  <si>
    <t>4,7*2</t>
  </si>
  <si>
    <t>42</t>
  </si>
  <si>
    <t>332352191</t>
  </si>
  <si>
    <t>Odstranění bednění z papírových trubic svislých, šikmých sloupů kruhového průřezu průměru do 600 mm</t>
  </si>
  <si>
    <t>625583127</t>
  </si>
  <si>
    <t>43</t>
  </si>
  <si>
    <t>342248141</t>
  </si>
  <si>
    <t>1936111098</t>
  </si>
  <si>
    <t>(4,0*3+6,0*6-0,8+1,5*4+1,85+2,125*2+1,75+6,0*2+3,425+1,8+3,0)*3,5</t>
  </si>
  <si>
    <t>-0,7*1,97*5</t>
  </si>
  <si>
    <t>-0,8*1,97*4</t>
  </si>
  <si>
    <t>-0,9*1,97*2</t>
  </si>
  <si>
    <t>44</t>
  </si>
  <si>
    <t>389361001</t>
  </si>
  <si>
    <t>Doplňující výztuž prefabrikovaných konstrukcí z betonářské oceli</t>
  </si>
  <si>
    <t>812728118</t>
  </si>
  <si>
    <t>fig4*0,25*0,100                                    "100 kg/m3"</t>
  </si>
  <si>
    <t>45</t>
  </si>
  <si>
    <t>389381001</t>
  </si>
  <si>
    <t>Dobetonování prefabrikovaných konstrukcí</t>
  </si>
  <si>
    <t>-917847726</t>
  </si>
  <si>
    <t>(3,9*4,025+3,4*1,125+13,75*4,65+8,3*20,05+6,8*19,3)   "půdorysná plocha stropu"</t>
  </si>
  <si>
    <t>-3,52*(1,2*2+0,82)</t>
  </si>
  <si>
    <t>-3,05*1*0,82</t>
  </si>
  <si>
    <t>-4,27*(1,2*11+0,82)</t>
  </si>
  <si>
    <t>-6,22*(1,2*11+0,6+0,82+0,38+1,2*15+0,6)</t>
  </si>
  <si>
    <t>-1,1*(1,2*2+0,6*2)</t>
  </si>
  <si>
    <t>-1,08*(1,2*2+0,6*2)</t>
  </si>
  <si>
    <t>-2,0*1,2*10</t>
  </si>
  <si>
    <t>-1,47*1,2*6</t>
  </si>
  <si>
    <t>-4,0*2,0*2                                              "světlíky"</t>
  </si>
  <si>
    <t>Mezisoučet                                           "1.etapa"</t>
  </si>
  <si>
    <t>17,7*13,3                                             "půdorysná plocha stropu"</t>
  </si>
  <si>
    <t>-6,22*1,2*14</t>
  </si>
  <si>
    <t>-6,25*1,2*14</t>
  </si>
  <si>
    <t>Mezisoučet                                          "2.etapa"</t>
  </si>
  <si>
    <t>fig4*0,25</t>
  </si>
  <si>
    <t>Vodorovné konstrukce</t>
  </si>
  <si>
    <t>46</t>
  </si>
  <si>
    <t>4111350011</t>
  </si>
  <si>
    <t xml:space="preserve">Montáž stropních panelů z předpjatého betonu bez závěsných háků </t>
  </si>
  <si>
    <t>1111660472</t>
  </si>
  <si>
    <t>3,52*(1,2*2+0,82)</t>
  </si>
  <si>
    <t>3,05*1*0,82</t>
  </si>
  <si>
    <t>4,27*(1,2*11+0,82)</t>
  </si>
  <si>
    <t>6,22*(1,2*11+0,6+0,82+0,38+1,2*15+0,6)</t>
  </si>
  <si>
    <t>1,1*(1,2*2+0,6*2)</t>
  </si>
  <si>
    <t>1,08*(1,2*2+0,6*2)</t>
  </si>
  <si>
    <t>2,0*1,2*10</t>
  </si>
  <si>
    <t>1,47*1,2*6</t>
  </si>
  <si>
    <t>6,22*1,2*14</t>
  </si>
  <si>
    <t>6,25*1,2*14</t>
  </si>
  <si>
    <t>47</t>
  </si>
  <si>
    <t>5934686001</t>
  </si>
  <si>
    <t>1946562105</t>
  </si>
  <si>
    <t>3,52*3</t>
  </si>
  <si>
    <t>3,05*1</t>
  </si>
  <si>
    <t>4,27*12</t>
  </si>
  <si>
    <t>6,22*(14+16)</t>
  </si>
  <si>
    <t>1,1*4</t>
  </si>
  <si>
    <t>1,08*4</t>
  </si>
  <si>
    <t>2,0*10</t>
  </si>
  <si>
    <t>1,47*6</t>
  </si>
  <si>
    <t>6,22*14</t>
  </si>
  <si>
    <t>6,25*14</t>
  </si>
  <si>
    <t>48</t>
  </si>
  <si>
    <t>411171131</t>
  </si>
  <si>
    <t>Montáž ocelových kcí podlah a plošin hmotnosti do 30 kg/m2 pokrytých rošty</t>
  </si>
  <si>
    <t>-1587042543</t>
  </si>
  <si>
    <t>(3,1*3,225-1,6*2,025-0,5*0,625)*32,0*0,001</t>
  </si>
  <si>
    <t>1,3*0,9*32*0,001</t>
  </si>
  <si>
    <t>49</t>
  </si>
  <si>
    <t>5534705701</t>
  </si>
  <si>
    <t>rošt podlahový svařovaný PZN velikost 30/3 mm 1000 x 1000 mm</t>
  </si>
  <si>
    <t>-1035113561</t>
  </si>
  <si>
    <t>(3,1*3,225-1,6*2,025-0,5*0,625)*1,1</t>
  </si>
  <si>
    <t>1,3*0,9*1,1</t>
  </si>
  <si>
    <t>50</t>
  </si>
  <si>
    <t>413232221</t>
  </si>
  <si>
    <t>Zazdívka zhlaví válcovaných nosníků v do 300 mm</t>
  </si>
  <si>
    <t>53083060</t>
  </si>
  <si>
    <t>4+2                                                  "kotvení I 160"</t>
  </si>
  <si>
    <t>51</t>
  </si>
  <si>
    <t>413322424</t>
  </si>
  <si>
    <t>Nosníky ze ŽB pohledového tř. C 25/30</t>
  </si>
  <si>
    <t>-1222500797</t>
  </si>
  <si>
    <t>17,55*0,6*0,6</t>
  </si>
  <si>
    <t>52</t>
  </si>
  <si>
    <t>413351111</t>
  </si>
  <si>
    <t>Zřízení bednění nosníků a průvlaků bez podpěrné kce výšky do 100 cm</t>
  </si>
  <si>
    <t>1515252715</t>
  </si>
  <si>
    <t>17,55*(0,6+2*0,6)</t>
  </si>
  <si>
    <t>53</t>
  </si>
  <si>
    <t>413351112</t>
  </si>
  <si>
    <t>Odstranění bednění nosníků a průvlaků bez podpěrné kce výšky do 100 cm</t>
  </si>
  <si>
    <t>1420558704</t>
  </si>
  <si>
    <t>54</t>
  </si>
  <si>
    <t>413351191</t>
  </si>
  <si>
    <t>Příplatek k cenám bednění nosníků za pohledový beton</t>
  </si>
  <si>
    <t>703964790</t>
  </si>
  <si>
    <t>55</t>
  </si>
  <si>
    <t>413352211</t>
  </si>
  <si>
    <t>Zřízení podpěrné konstrukce nosníků výšky podepření do 6 m pro nosník výšky do 100 cm</t>
  </si>
  <si>
    <t>-1222902224</t>
  </si>
  <si>
    <t>17,55*0,6</t>
  </si>
  <si>
    <t>56</t>
  </si>
  <si>
    <t>413352212</t>
  </si>
  <si>
    <t>Odstranění podpěrné konstrukce nosníků výšky podepření do 6 m pro nosník výšky do 100 cm</t>
  </si>
  <si>
    <t>2066469104</t>
  </si>
  <si>
    <t>57</t>
  </si>
  <si>
    <t>413361821</t>
  </si>
  <si>
    <t>Výztuž nosníků, volných trámů nebo průvlaků volných trámů betonářskou ocelí 10 505</t>
  </si>
  <si>
    <t>1653269337</t>
  </si>
  <si>
    <t>1381,66*0,001        "D.1.2.5"</t>
  </si>
  <si>
    <t>58</t>
  </si>
  <si>
    <t>417321515</t>
  </si>
  <si>
    <t>Ztužující pásy a věnce ze ŽB tř. C 25/30</t>
  </si>
  <si>
    <t>1015498570</t>
  </si>
  <si>
    <t>66,3*0,25*0,25                         "V1"</t>
  </si>
  <si>
    <t>3,4*0,25*0,25                           "V2"</t>
  </si>
  <si>
    <t>7,0*0,40*0,25                           "V3"</t>
  </si>
  <si>
    <t>166,8*0,325*0,25                    "V4"</t>
  </si>
  <si>
    <t>15,9*0,325*0,25                      "V5"</t>
  </si>
  <si>
    <t>28,8*0,225*0,25                      "V6"</t>
  </si>
  <si>
    <t>59</t>
  </si>
  <si>
    <t>417351115</t>
  </si>
  <si>
    <t>Zřízení bednění ztužujících věnců</t>
  </si>
  <si>
    <t>-1080617400</t>
  </si>
  <si>
    <t>66,3*2*0,25                            "V1"</t>
  </si>
  <si>
    <t>3,4*(0,25+2*0,25)                "V2"</t>
  </si>
  <si>
    <t>7,0*2*0,25                              "V3"</t>
  </si>
  <si>
    <t>166,8*2*0,25                        "V4"</t>
  </si>
  <si>
    <t>15,9*(0,325+2*0,25)         "V5"</t>
  </si>
  <si>
    <t>28,8*2*0,25                         "V6"</t>
  </si>
  <si>
    <t>60</t>
  </si>
  <si>
    <t>417351116</t>
  </si>
  <si>
    <t>Odstranění bednění ztužujících věnců</t>
  </si>
  <si>
    <t>-1817584611</t>
  </si>
  <si>
    <t>61</t>
  </si>
  <si>
    <t>417361821</t>
  </si>
  <si>
    <t>Výztuž ztužujících pásů a věnců betonářskou ocelí 10 505</t>
  </si>
  <si>
    <t>951061402</t>
  </si>
  <si>
    <t>4479,18*0,001                        "D.1.2.3"</t>
  </si>
  <si>
    <t>Komunikace pozemní</t>
  </si>
  <si>
    <t>62</t>
  </si>
  <si>
    <t>564861111</t>
  </si>
  <si>
    <t>Podklad ze štěrkodrtě ŠD tl 200 mm</t>
  </si>
  <si>
    <t>1992334113</t>
  </si>
  <si>
    <t>63</t>
  </si>
  <si>
    <t>596211110</t>
  </si>
  <si>
    <t>Kladení zámkové dlažby komunikací pro pěší tl 60 mm skupiny A pl do 50 m2</t>
  </si>
  <si>
    <t>1616975993</t>
  </si>
  <si>
    <t>64</t>
  </si>
  <si>
    <t>592453030</t>
  </si>
  <si>
    <t>-1394863932</t>
  </si>
  <si>
    <t>P6*1,03</t>
  </si>
  <si>
    <t>Úpravy povrchů, podlahy a osazování výplní</t>
  </si>
  <si>
    <t>65</t>
  </si>
  <si>
    <t>611321141</t>
  </si>
  <si>
    <t>Vápenocementová omítka štuková dvouvrstvá vnitřních stropů rovných nanášená ručně</t>
  </si>
  <si>
    <t>-381266046</t>
  </si>
  <si>
    <t>16,9*12,5+16,9*0,6*2+3,5*0,725                 "104"</t>
  </si>
  <si>
    <t>3,1*3,225                                        "105"</t>
  </si>
  <si>
    <t>4,05*4,0                                           "106"</t>
  </si>
  <si>
    <t>4,0*4,0                                             "107"</t>
  </si>
  <si>
    <t>2,925*4,0                                        "108"</t>
  </si>
  <si>
    <t>2,55*4,0                                           "109"</t>
  </si>
  <si>
    <t>(4,0+2,0)*2*1,0                             "110 - boky světlíku"</t>
  </si>
  <si>
    <t>(4,0+2,0)*2*1,0                             "112 - boky světlíku"</t>
  </si>
  <si>
    <t>66</t>
  </si>
  <si>
    <t>611321191</t>
  </si>
  <si>
    <t>Příplatek k vápenocementové omítce vnitřních stropů za každých dalších 5 mm tloušťky ručně</t>
  </si>
  <si>
    <t>156238551</t>
  </si>
  <si>
    <t>67</t>
  </si>
  <si>
    <t>612321121</t>
  </si>
  <si>
    <t>Vápenocementová omítka hladká jednovrstvá vnitřních stěn nanášená ručně</t>
  </si>
  <si>
    <t>2090455315</t>
  </si>
  <si>
    <t>(0,8+6,0+0,8+1,1)*1,5                                  "104"</t>
  </si>
  <si>
    <t>((16,9+12,5+1,125)*2-3,5*3-0,8*1-0,9*8)*0,3           "104 - sokl"</t>
  </si>
  <si>
    <t>(2,55+4,0)*2*2,0-0,9*2,0                           "109"</t>
  </si>
  <si>
    <t>(6,0+2,7+1,5*3)*2*2,0-0,9*2,0*2            "111"</t>
  </si>
  <si>
    <t>(2,6+1,5+2,05+2,125+(1,75+1,0)*2)*2*2,0-0,7*2,0*4-0,8*2,0          "113"</t>
  </si>
  <si>
    <t>(0,9+1,85+0,925+1,85)*2*2,0-0,7*2,0*3       "114"</t>
  </si>
  <si>
    <t>(4,05+1,8+3,5)*2,0                                           "115"</t>
  </si>
  <si>
    <t>(1,8+1,8)*2*2,0-0,7*2,0                                "116"</t>
  </si>
  <si>
    <t>(2,2+0,6)*0,6                                                     "117"</t>
  </si>
  <si>
    <t xml:space="preserve">(0,6+4,25+0,6)*0,6                                          "119" </t>
  </si>
  <si>
    <t>68</t>
  </si>
  <si>
    <t>612321141</t>
  </si>
  <si>
    <t>Vápenocementová omítka štuková dvouvrstvá vnitřních stěn nanášená ručně</t>
  </si>
  <si>
    <t>1451773923</t>
  </si>
  <si>
    <t>(1,8+12,0+7,2+2,05+3,5)*2*3,5         "101,102"</t>
  </si>
  <si>
    <t>-1,5*2,35</t>
  </si>
  <si>
    <t>(1,5+2*2,35)*0,4</t>
  </si>
  <si>
    <t>-1,0*2,35</t>
  </si>
  <si>
    <t>(1,0+2*2,35)*0,4</t>
  </si>
  <si>
    <t>-1,0*0,75*2</t>
  </si>
  <si>
    <t>(1,0+0,75)*2*0,4*2</t>
  </si>
  <si>
    <t>-1,25*0,75</t>
  </si>
  <si>
    <t>(1,25+0,75)*2*0,4</t>
  </si>
  <si>
    <t>-(0,7*1,97*2+0,8*1,97*5+0,9*1,97*2+1,6*1,97*1)</t>
  </si>
  <si>
    <t>(6,0+3,0)*2*3,5                                              "103"</t>
  </si>
  <si>
    <t>-2,0*1,5*2</t>
  </si>
  <si>
    <t>(2,0+1,5)*2*0,4*2</t>
  </si>
  <si>
    <t>-0,8*1,97*2</t>
  </si>
  <si>
    <t>(16,9+12,5)*2*5,3                                        "104"</t>
  </si>
  <si>
    <t>-2,75*3,1</t>
  </si>
  <si>
    <t>(2,75+2*3,1)*0,4</t>
  </si>
  <si>
    <t>-(0,8*1,97+0,9*1,97*7)</t>
  </si>
  <si>
    <t>(0,725+2,75)*2*3,5                                      "104"</t>
  </si>
  <si>
    <t>(3,1+3,225)*2*(3,25+0,25+4,25+0,25+4,4+0,25+0,25)            "105"</t>
  </si>
  <si>
    <t>-0,9*1,97</t>
  </si>
  <si>
    <t>(4,05+4,0)*2*3,5                                           "106"</t>
  </si>
  <si>
    <t>-2,0*0,75</t>
  </si>
  <si>
    <t>(2,0+0,75)*2*0,4</t>
  </si>
  <si>
    <t>(4,0+4,0)*2*3,5                                             "107"</t>
  </si>
  <si>
    <t>(2,925+4,0)*2*3,5                                        "108"</t>
  </si>
  <si>
    <t>-1,0*0,75</t>
  </si>
  <si>
    <t>(1,0+0,75)*2*0,4</t>
  </si>
  <si>
    <t>(2,55+4,0)*2*3,5                                           "109"</t>
  </si>
  <si>
    <t>(6,0+3,75)*2*3,5                                          "110"</t>
  </si>
  <si>
    <t>-0,9*1,97*3</t>
  </si>
  <si>
    <t>(6,0+2,7+1,5*3)*2*3,5                               "111"</t>
  </si>
  <si>
    <t>(6,0+3,625)*2*3,5                                        "112"</t>
  </si>
  <si>
    <t>(2,6+1,5+2,05+2,125+(1,75+1,0)*2)*3,5              "113"</t>
  </si>
  <si>
    <t>-(0,7*1,97*4+0,8*1,97)</t>
  </si>
  <si>
    <t>(0,9+1,85+0,925+1,85)*2*3,5                   "114"</t>
  </si>
  <si>
    <t>-0,7*1,97*3</t>
  </si>
  <si>
    <t>(1,95+4,05+2,075)*2*3,5                           "115"</t>
  </si>
  <si>
    <t>-0,8*1,97</t>
  </si>
  <si>
    <t>(1,8+1,8)*2*3,5                                             "116"</t>
  </si>
  <si>
    <t>-0,7*1,97</t>
  </si>
  <si>
    <t>(4,075+3,425)*2*3,5                                    "117"</t>
  </si>
  <si>
    <t>(6,0+11,825)*2*3,5                                      "118"</t>
  </si>
  <si>
    <t>-2,0*1,5*4</t>
  </si>
  <si>
    <t>(2,0+1,5)*2*0,4*4</t>
  </si>
  <si>
    <t>-(0,8*1,97*2+1,6*1,97)</t>
  </si>
  <si>
    <t>(4,275+3,0)*2*3,5                                        "119"</t>
  </si>
  <si>
    <t>(1,6+3,0)*2*3,5                                            "120"</t>
  </si>
  <si>
    <t>-1,0*1,5</t>
  </si>
  <si>
    <t>(1,0+1,5)*2*0,4</t>
  </si>
  <si>
    <t>-fig12</t>
  </si>
  <si>
    <t>69</t>
  </si>
  <si>
    <t>612321191</t>
  </si>
  <si>
    <t>Příplatek k vápenocementové omítce vnitřních stěn za každých dalších 5 mm tloušťky ručně</t>
  </si>
  <si>
    <t>455664720</t>
  </si>
  <si>
    <t>70</t>
  </si>
  <si>
    <t>622321141</t>
  </si>
  <si>
    <t>Vápenocementová omítka štuková dvouvrstvá vnějších stěn nanášená ručně</t>
  </si>
  <si>
    <t>708940237</t>
  </si>
  <si>
    <t>(0,5+3,9+4,025+0,5)*(4,35+0,15)</t>
  </si>
  <si>
    <t>(3,0+3,1)*(4,35-3,6)</t>
  </si>
  <si>
    <t>(3,9+4,025)*2*(13,5-4,35+0,25)</t>
  </si>
  <si>
    <t>(14,025+17,15)*(4,35+0,15)</t>
  </si>
  <si>
    <t>(3,5+2*4,1)*0,4*3</t>
  </si>
  <si>
    <t>(17,3+13,3)*(4,35-3,6)</t>
  </si>
  <si>
    <t>((0,4+8,175+8,575+0,15+0,4+13,3)*2+0,725)*(6,1-4,35)</t>
  </si>
  <si>
    <t>(0,725+1,25)*2*0,4</t>
  </si>
  <si>
    <t>(0,5+8,3+6,5+6,8+19,3+6,8+7,25+8,3+2,0+13,75)*(4,35+0,15)</t>
  </si>
  <si>
    <t>(1,5+2*2,35)*0,15*1</t>
  </si>
  <si>
    <t>(1,0+2*2,35)*0,15*2</t>
  </si>
  <si>
    <t>(2,0+1,5)*2*0,15*8</t>
  </si>
  <si>
    <t>(1,0+1,5)*2*0,15*1</t>
  </si>
  <si>
    <t>(2,0+0,75)*2*0,15*4</t>
  </si>
  <si>
    <t>(1,0+0,75)*2*0,15*7</t>
  </si>
  <si>
    <t>(1,25+0,75)*2*0,15*1</t>
  </si>
  <si>
    <t>71</t>
  </si>
  <si>
    <t>622321191</t>
  </si>
  <si>
    <t>Příplatek k vápenocementové omítce vnějších stěn za každých dalších 5 mm tloušťky ručně</t>
  </si>
  <si>
    <t>817120436</t>
  </si>
  <si>
    <t>72</t>
  </si>
  <si>
    <t>625141001</t>
  </si>
  <si>
    <t>Obklad venkovní betonové konstrukce deskami dřevovláknitými s vrstvou EPS tl. 50 mm</t>
  </si>
  <si>
    <t>-740507190</t>
  </si>
  <si>
    <t>3,5*0,325*3                       "překlady I 200"</t>
  </si>
  <si>
    <t>73</t>
  </si>
  <si>
    <t>6251410011</t>
  </si>
  <si>
    <t>Obklad venkovní betonové konstrukce deskami dřevovláknitými s vrstvou EPS tl. 75 mm</t>
  </si>
  <si>
    <t>114398160</t>
  </si>
  <si>
    <t>166,8*0,25                         "V4"</t>
  </si>
  <si>
    <t>15,9*0,25                           "V5"</t>
  </si>
  <si>
    <t>28,8*0,25                           "V6"</t>
  </si>
  <si>
    <t>0,6*0,6*2                         "průvlak"</t>
  </si>
  <si>
    <t>4,0*0,25*3                       "překlady I 200"</t>
  </si>
  <si>
    <t>Mezisoučet                     "kolem věnců a průvlaků"</t>
  </si>
  <si>
    <t>(3,9+4,025)*2*0,25         "věž"</t>
  </si>
  <si>
    <t>(17,7+13,3)*2*0,25        "garáž"</t>
  </si>
  <si>
    <t>(0,5+8,3+6,5+6,8+19,3+6,8+6,85+8,3+2,0+13,75)*0,25  "ostatní části"</t>
  </si>
  <si>
    <t>Mezisoučet                     "kolem dobetonávek stropních panelů"</t>
  </si>
  <si>
    <t>74</t>
  </si>
  <si>
    <t>75</t>
  </si>
  <si>
    <t>631311114</t>
  </si>
  <si>
    <t>Mazanina tl do 80 mm z betonu prostého bez zvýšených nároků na prostředí tř. C 16/20</t>
  </si>
  <si>
    <t>732971176</t>
  </si>
  <si>
    <t>(P1+P2+P3+P4)*0,06</t>
  </si>
  <si>
    <t>76</t>
  </si>
  <si>
    <t>631311135</t>
  </si>
  <si>
    <t>Mazanina tl do 240 mm z betonu prostého bez zvýšených nároků na prostředí tř. C 20/25</t>
  </si>
  <si>
    <t>-786640661</t>
  </si>
  <si>
    <t>P5*0,15</t>
  </si>
  <si>
    <t>77</t>
  </si>
  <si>
    <t>631319011</t>
  </si>
  <si>
    <t>Příplatek k mazanině tl do 80 mm za přehlazení povrchu</t>
  </si>
  <si>
    <t>-885188633</t>
  </si>
  <si>
    <t>78</t>
  </si>
  <si>
    <t>631319171</t>
  </si>
  <si>
    <t>Příplatek k mazanině tl do 80 mm za stržení povrchu spodní vrstvy před vložením výztuže</t>
  </si>
  <si>
    <t>-1500958147</t>
  </si>
  <si>
    <t>79</t>
  </si>
  <si>
    <t>631319206</t>
  </si>
  <si>
    <t>Příplatek k mazaninám za přidání ocelových vláken (drátkobeton) pro objemové vyztužení 40 kg/m3</t>
  </si>
  <si>
    <t>356477818</t>
  </si>
  <si>
    <t>80</t>
  </si>
  <si>
    <t>631341122</t>
  </si>
  <si>
    <t>Mazanina tl do 120 mm z betonu lehkého konstrukčního liaporového LC 12/13</t>
  </si>
  <si>
    <t>-289129026</t>
  </si>
  <si>
    <t>3,1*3,225</t>
  </si>
  <si>
    <t>Mezisoučet                                "věž"</t>
  </si>
  <si>
    <t>(8,175+8,575+0,15)*12,5</t>
  </si>
  <si>
    <t xml:space="preserve">Mezisoučet                               "garáže" </t>
  </si>
  <si>
    <t>3,0*0,725+(13,75+0,4)*3,85</t>
  </si>
  <si>
    <t>7,5*(6,85+0,4)-0,15*1,4+(7,75+0,4+6,0)*12,0+6,0*6,5</t>
  </si>
  <si>
    <t>-4,6*2,6*2                          "světlíky"</t>
  </si>
  <si>
    <t>Mezisoučet                               "ostatní střechy"</t>
  </si>
  <si>
    <t>fig6*(0,15+0,05)/2</t>
  </si>
  <si>
    <t>81</t>
  </si>
  <si>
    <t>631362021</t>
  </si>
  <si>
    <t>Výztuž mazanin svařovanými sítěmi Kari</t>
  </si>
  <si>
    <t>-1628090887</t>
  </si>
  <si>
    <t>(P1+P2+P3+P4)*3,03*0,001*1,20          "6/150 x 6/150"</t>
  </si>
  <si>
    <t>82</t>
  </si>
  <si>
    <t>633131112</t>
  </si>
  <si>
    <t>Povrchová úprava průmyslových podlah vsypovou směsí tl 3 mm s přísadou karbidu těžký provoz</t>
  </si>
  <si>
    <t>-1521869702</t>
  </si>
  <si>
    <t>83</t>
  </si>
  <si>
    <t>633811111</t>
  </si>
  <si>
    <t>Broušení nerovností betonových podlah do 2 mm - stržení šlemu</t>
  </si>
  <si>
    <t>282171553</t>
  </si>
  <si>
    <t>84</t>
  </si>
  <si>
    <t>633991111</t>
  </si>
  <si>
    <t>Nástřik betonových povrchů proti odpařování vody</t>
  </si>
  <si>
    <t>1420986509</t>
  </si>
  <si>
    <t>634111116</t>
  </si>
  <si>
    <t>Obvodová dilatace pružnou těsnicí páskou v 150 mm mezi stěnou a mazaninou</t>
  </si>
  <si>
    <t>836688559</t>
  </si>
  <si>
    <t>(16,9+12,5+1,125)*2</t>
  </si>
  <si>
    <t>634661111</t>
  </si>
  <si>
    <t>Výplň dilatačních spar šířky do 5 mm v mazaninách silikonovým tmelem</t>
  </si>
  <si>
    <t>1647508602</t>
  </si>
  <si>
    <t>12,5*2+16,9</t>
  </si>
  <si>
    <t>634911113</t>
  </si>
  <si>
    <t>Řezání dilatačních spár š 5 mm hl do 50 mm v čerstvé betonové mazanině</t>
  </si>
  <si>
    <t>1560170072</t>
  </si>
  <si>
    <t>642944121</t>
  </si>
  <si>
    <t>Osazování ocelových zárubní dodatečné pl do 2,5 m2</t>
  </si>
  <si>
    <t>1275001602</t>
  </si>
  <si>
    <t>3                                            "1"</t>
  </si>
  <si>
    <t>2                                            "2"</t>
  </si>
  <si>
    <t>6                                            "3"</t>
  </si>
  <si>
    <t>1                                            "4"</t>
  </si>
  <si>
    <t>4                                            "5"</t>
  </si>
  <si>
    <t>1                                            "51"</t>
  </si>
  <si>
    <t>7                                            "52"</t>
  </si>
  <si>
    <t>553311280</t>
  </si>
  <si>
    <t>zárubeň ocelová pro běžné zdění H 125 700 L/P</t>
  </si>
  <si>
    <t>1904640826</t>
  </si>
  <si>
    <t>553311300</t>
  </si>
  <si>
    <t>zárubeň ocelová pro běžné zdění H 125 800 L/P</t>
  </si>
  <si>
    <t>803053795</t>
  </si>
  <si>
    <t>553311320</t>
  </si>
  <si>
    <t>zárubeň ocelová pro běžné zdění H 125 900 L/P</t>
  </si>
  <si>
    <t>291213015</t>
  </si>
  <si>
    <t>553312130</t>
  </si>
  <si>
    <t>zárubeň ocelová s drážkou pro těsnění H 145 DV 800 L/P</t>
  </si>
  <si>
    <t>737480918</t>
  </si>
  <si>
    <t>553312150</t>
  </si>
  <si>
    <t>zárubeň ocelová s drážkou pro těsnění H 145 DV 900 L/P</t>
  </si>
  <si>
    <t>-955986477</t>
  </si>
  <si>
    <t>642944221</t>
  </si>
  <si>
    <t>Osazování ocelových zárubní dodatečné pl přes 2,5 m2</t>
  </si>
  <si>
    <t>-1056366428</t>
  </si>
  <si>
    <t>1                                              "6"</t>
  </si>
  <si>
    <t>553311380</t>
  </si>
  <si>
    <t>zárubeň ocelová pro běžné zdění H 125 1600 dvoukřídlá</t>
  </si>
  <si>
    <t>441414128</t>
  </si>
  <si>
    <t>644941112</t>
  </si>
  <si>
    <t>Osazování ventilačních mřížek velikosti do 300 x 300 mm</t>
  </si>
  <si>
    <t>-1563835235</t>
  </si>
  <si>
    <t>(4+4)*2                                         "m.č. 104 - vnitřní a vnější mřížky"</t>
  </si>
  <si>
    <t>5624560101</t>
  </si>
  <si>
    <t>mřížka větrací plast VM 250x250 B bílá se síťovinou</t>
  </si>
  <si>
    <t>1072344071</t>
  </si>
  <si>
    <t>(4+4)*2                                         "m.č. 104"</t>
  </si>
  <si>
    <t>98</t>
  </si>
  <si>
    <t>916331112</t>
  </si>
  <si>
    <t>Osazení zahradního obrubníku betonového do lože z betonu s boční opěrou</t>
  </si>
  <si>
    <t>208937114</t>
  </si>
  <si>
    <t>4,5+15,15+4,5</t>
  </si>
  <si>
    <t>2,15+1,5+3,8+1,5</t>
  </si>
  <si>
    <t>592172110</t>
  </si>
  <si>
    <t>-725837884</t>
  </si>
  <si>
    <t>fig51*1,0272</t>
  </si>
  <si>
    <t>935113111</t>
  </si>
  <si>
    <t>Osazení odvodňovacího polymerbetonového žlabu s krycím roštem šířky do 200 mm</t>
  </si>
  <si>
    <t>-627336993</t>
  </si>
  <si>
    <t>7,5*3</t>
  </si>
  <si>
    <t>592270250</t>
  </si>
  <si>
    <t>802630413</t>
  </si>
  <si>
    <t>592270000</t>
  </si>
  <si>
    <t>-1488405843</t>
  </si>
  <si>
    <t>7,5*3-0,5*6+0,5</t>
  </si>
  <si>
    <t>592270270</t>
  </si>
  <si>
    <t>-148699945</t>
  </si>
  <si>
    <t>3*2</t>
  </si>
  <si>
    <t>592270220</t>
  </si>
  <si>
    <t>614613044</t>
  </si>
  <si>
    <t>7,5*3*2</t>
  </si>
  <si>
    <t>941111131</t>
  </si>
  <si>
    <t>Montáž lešení řadového trubkového lehkého s podlahami zatížení do 200 kg/m2 š do 1,5 m v do 10 m</t>
  </si>
  <si>
    <t>1170451423</t>
  </si>
  <si>
    <t>(14,025-0,725+17,15+1,5*2)*(4,35+0,15)</t>
  </si>
  <si>
    <t>(17,3+13,3+1,5*2)*(4,35-3,6)</t>
  </si>
  <si>
    <t>(0,4+8,175+8,575+0,15+0,4+13,3+1,5*4)*2*(6,1-4,35)</t>
  </si>
  <si>
    <t>(0,5+8,3+6,5+6,8+19,3+6,8+7,25+8,3+2,0+13,75+0,725+1,5*12)*(4,35+0,15)</t>
  </si>
  <si>
    <t>941111132</t>
  </si>
  <si>
    <t>Montáž lešení řadového trubkového lehkého s podlahami zatížení do 200 kg/m2 š do 1,5 m v do 25 m</t>
  </si>
  <si>
    <t>1910172885</t>
  </si>
  <si>
    <t>(0,5+3,9+4,025+0,5+1,5*2)*(4,35+0,15)</t>
  </si>
  <si>
    <t>(3,0+3,1+1,5*2)*(4,35-3,6)</t>
  </si>
  <si>
    <t>(3,9+4,025+1,5*4)*2*(13,5-4,35)</t>
  </si>
  <si>
    <t>941111231</t>
  </si>
  <si>
    <t>Příplatek k lešení řadovému trubkovému lehkému s podlahami š 1,5 m v 10 m za první a ZKD den použití</t>
  </si>
  <si>
    <t>1293564467</t>
  </si>
  <si>
    <t>fig98*30*2</t>
  </si>
  <si>
    <t>941111232</t>
  </si>
  <si>
    <t>Příplatek k lešení řadovému trubkovému lehkému s podlahami š 1,5 m v 25 m za první a ZKD den použití</t>
  </si>
  <si>
    <t>-1343621311</t>
  </si>
  <si>
    <t>fig99*30*2</t>
  </si>
  <si>
    <t>941111831</t>
  </si>
  <si>
    <t>Demontáž lešení řadového trubkového lehkého s podlahami zatížení do 200 kg/m2 š do 1,5 m v do 10 m</t>
  </si>
  <si>
    <t>79137315</t>
  </si>
  <si>
    <t>941111832</t>
  </si>
  <si>
    <t>Demontáž lešení řadového trubkového lehkého s podlahami zatížení do 200 kg/m2 š do 1,5 m v do 25 m</t>
  </si>
  <si>
    <t>-1169556263</t>
  </si>
  <si>
    <t>949101111</t>
  </si>
  <si>
    <t>Lešení pomocné pro objekty pozemních staveb s lešeňovou podlahou v do 1,9 m zatížení do 150 kg/m2</t>
  </si>
  <si>
    <t>-120600182</t>
  </si>
  <si>
    <t>(P1+P2+P3+P4)</t>
  </si>
  <si>
    <t>949101112</t>
  </si>
  <si>
    <t>Lešení pomocné pro objekty pozemních staveb s lešeňovou podlahou v do 3,5 m zatížení do 150 kg/m2</t>
  </si>
  <si>
    <t>1144761513</t>
  </si>
  <si>
    <t>952901114</t>
  </si>
  <si>
    <t>Vyčištění budov bytové a občanské výstavby při výšce podlaží přes 4 m</t>
  </si>
  <si>
    <t>599247824</t>
  </si>
  <si>
    <t>953946121</t>
  </si>
  <si>
    <t>Montáž atypických ocelových kcí hmotnosti do 1 t z profilů hmotnosti do 30 kg/m</t>
  </si>
  <si>
    <t>-1977100145</t>
  </si>
  <si>
    <t>(3,525*3+1,725*4+0,675*2)*17,9*0,001          "I 160"</t>
  </si>
  <si>
    <t>(3,225+1,3*3)*18,8*0,001                                     "U 160"</t>
  </si>
  <si>
    <t>130107180</t>
  </si>
  <si>
    <t>ocel profilová IPN, v jakosti 11 375, h=160 mm</t>
  </si>
  <si>
    <t>1015033647</t>
  </si>
  <si>
    <t>(3,525*3+1,725*4+0,675*2)*17,9*0,001*1,1          "I 160"</t>
  </si>
  <si>
    <t>1748748169</t>
  </si>
  <si>
    <t>(3,225+1,3*3)*18,8*0,001*1,1                                     "U 160"</t>
  </si>
  <si>
    <t>953961113</t>
  </si>
  <si>
    <t>Kotvy chemickým tmelem M 12 hl 110 mm do betonu, ŽB nebo kamene s vyvrtáním otvoru</t>
  </si>
  <si>
    <t>1422302394</t>
  </si>
  <si>
    <t>9+4*3                                                  "kotvení U 160"</t>
  </si>
  <si>
    <t>953965121</t>
  </si>
  <si>
    <t>Kotevní šroub pro chemické kotvy M 12 dl 160 mm</t>
  </si>
  <si>
    <t>-1247423670</t>
  </si>
  <si>
    <t>449321130</t>
  </si>
  <si>
    <t>přístroj hasicí ruční práškový</t>
  </si>
  <si>
    <t>-187859173</t>
  </si>
  <si>
    <t>4493211301</t>
  </si>
  <si>
    <t>informační tabule únikových cest</t>
  </si>
  <si>
    <t>kpl</t>
  </si>
  <si>
    <t>101601030</t>
  </si>
  <si>
    <t>4493211302</t>
  </si>
  <si>
    <t>Vnější informační systém - informační tabule 750 x 1000 mm</t>
  </si>
  <si>
    <t>1469833519</t>
  </si>
  <si>
    <t>4493211303</t>
  </si>
  <si>
    <t>Vnější informační systém - nesvětelný nápis</t>
  </si>
  <si>
    <t>-237667486</t>
  </si>
  <si>
    <t>998</t>
  </si>
  <si>
    <t>Přesun hmot</t>
  </si>
  <si>
    <t>998011003</t>
  </si>
  <si>
    <t>Přesun hmot pro budovy zděné v do 24 m</t>
  </si>
  <si>
    <t>-564384387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</si>
  <si>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</si>
  <si>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</si>
  <si>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</si>
  <si>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</si>
  <si>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</si>
  <si>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</si>
  <si>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516992329</t>
  </si>
  <si>
    <t>111631500</t>
  </si>
  <si>
    <t>1321773898</t>
  </si>
  <si>
    <t>fig5*0,00030</t>
  </si>
  <si>
    <t>711111051</t>
  </si>
  <si>
    <t>Provedení izolace proti zemní vlhkosti vodorovné za studena 2x nátěr tekutou elastickou hydroizolací</t>
  </si>
  <si>
    <t>-288361884</t>
  </si>
  <si>
    <t>245510510</t>
  </si>
  <si>
    <t>kg</t>
  </si>
  <si>
    <t>-235660239</t>
  </si>
  <si>
    <t>P2*1,500</t>
  </si>
  <si>
    <t>P4*1,500</t>
  </si>
  <si>
    <t>711112051</t>
  </si>
  <si>
    <t>Provedení izolace proti zemní vlhkosti svislé za studena 2x nátěr tekutou elastickou hydroizolací</t>
  </si>
  <si>
    <t>1607382573</t>
  </si>
  <si>
    <t>(3,1+3,225)*2*0,2                                          "105"</t>
  </si>
  <si>
    <t>(2,55+4,0)*2*0,2                                            "109"</t>
  </si>
  <si>
    <t>(6,0+2,7+1,5*3)*2*2,0-0,9*2,0*2             "111"</t>
  </si>
  <si>
    <t>(6,0+2,075)*2*0,2                                           "115"</t>
  </si>
  <si>
    <t>(1,8+1,8)*2*0,2                                               "116"</t>
  </si>
  <si>
    <t>1946333714</t>
  </si>
  <si>
    <t>fig21*1,65</t>
  </si>
  <si>
    <t>711141559</t>
  </si>
  <si>
    <t>Provedení izolace proti zemní vlhkosti pásy přitavením vodorovné NAIP</t>
  </si>
  <si>
    <t>906903331</t>
  </si>
  <si>
    <t>628560000</t>
  </si>
  <si>
    <t>1660112802</t>
  </si>
  <si>
    <t>fig5*1,15</t>
  </si>
  <si>
    <t>711161307</t>
  </si>
  <si>
    <t>Izolace proti zemní vlhkosti stěn foliemi nopovými pro běžné podmínky  tl. 0,5 mm šířky 1,5 m</t>
  </si>
  <si>
    <t>1761229805</t>
  </si>
  <si>
    <t>(10,5+6,8+7,2+8,3+2,0+2,5)*1,5</t>
  </si>
  <si>
    <t>711193131</t>
  </si>
  <si>
    <t>336804530</t>
  </si>
  <si>
    <t>(0,5+16,65+0,5*2+5,8+0,45+1,55+6,0+0,5+6,8+0,5+18,3+0,5*2+5,8+0,45+6,75+0,5+1,6+0,45+5,8+0,5+2,0+13,75+0,5*2+2,8+0,6*2+2,825+0,6+0,5+13,525+0,5)*0,50</t>
  </si>
  <si>
    <t>Mezisoučet                                                        "obvodové soklové zdivo"</t>
  </si>
  <si>
    <t>(16,9+12,5+1,125)*2*0,3</t>
  </si>
  <si>
    <t>Mezisoučet                                                     "nosné soklové zdivo v garáži"</t>
  </si>
  <si>
    <t>998711103</t>
  </si>
  <si>
    <t>Přesun hmot tonážní pro izolace proti vodě, vlhkosti a plynům v objektech výšky do 60 m</t>
  </si>
  <si>
    <t>-1727290106</t>
  </si>
  <si>
    <t>712</t>
  </si>
  <si>
    <t>Povlakové krytiny</t>
  </si>
  <si>
    <t>712361705</t>
  </si>
  <si>
    <t>Provedení povlakové krytiny střech do 10° fólií lepenou se svařovanými spoji</t>
  </si>
  <si>
    <t>-1586476749</t>
  </si>
  <si>
    <t>(3,1+0,4*2)*(3,225+0,4*2)</t>
  </si>
  <si>
    <t>(3,1+3,225)*2*0,2                    "svislé stěny"</t>
  </si>
  <si>
    <t>(8,175+8,575+0,15+0,4*2)*(12,5+0,4*2)</t>
  </si>
  <si>
    <t>(8,175+8,575+0,15+12,5)*2*0,5       "svislé stěny"</t>
  </si>
  <si>
    <t>(3,0+0,4)*0,725+13,75*(3,85+0,4)+0,4*2,0</t>
  </si>
  <si>
    <t>(7,5+0,4)*(0,4+6,85)-0,15*1,4+(7,75+0,4+6,0+0,4)*(12,0+0,4*2)+0,55*0,5+(6,0+0,4*2)*6,5</t>
  </si>
  <si>
    <t>(3,0+13,75+0,4+7,5+0,4+6,4+1,6+15,3+1,6+0,4+6,85)*2*0,5   "svislé stěny"</t>
  </si>
  <si>
    <t>(4,6+2,6)*2*0,5*2           "svislé stěny"</t>
  </si>
  <si>
    <t>283429590</t>
  </si>
  <si>
    <t>910334859</t>
  </si>
  <si>
    <t>fig31*1,15</t>
  </si>
  <si>
    <t>712363115</t>
  </si>
  <si>
    <t>Provedení povlakové krytiny střech do 10° zaizolování prostupů kruhového průřezu D do 300 mm</t>
  </si>
  <si>
    <t>-1685730473</t>
  </si>
  <si>
    <t>6                                     "střešní vpusti"</t>
  </si>
  <si>
    <t>1                                     "výdech VZT"</t>
  </si>
  <si>
    <t>712391171</t>
  </si>
  <si>
    <t>Provedení povlakové krytiny střech do 10° podkladní textilní vrstvy</t>
  </si>
  <si>
    <t>-631535283</t>
  </si>
  <si>
    <t>693111720</t>
  </si>
  <si>
    <t>822340990</t>
  </si>
  <si>
    <t>fig31*1,10</t>
  </si>
  <si>
    <t>fig33*1,10</t>
  </si>
  <si>
    <t>fig34*1,10</t>
  </si>
  <si>
    <t>712391172</t>
  </si>
  <si>
    <t>Provedení povlakové krytiny střech do 10° ochranné textilní vrstvy</t>
  </si>
  <si>
    <t>1061620293</t>
  </si>
  <si>
    <t>(3,1+3,225)*2*0,1                    "svislé stěny"</t>
  </si>
  <si>
    <t>(8,175+8,575+0,15+12,5)*2*0,2       "svislé stěny"</t>
  </si>
  <si>
    <t>7,5*(0,4+6,85)-0,15*1,4+(7,75+0,4+6,0)*12,0+6,0*6,5</t>
  </si>
  <si>
    <t>(3,0+13,75+0,4+7,5+0,4+6,4+1,6+15,3+1,6+0,4+6,85)*2*0,2   "svislé stěny"</t>
  </si>
  <si>
    <t>(4,6+2,6)*2*0,2*2           "svislé stěny"</t>
  </si>
  <si>
    <t>-1462170774</t>
  </si>
  <si>
    <t>fig32*1,10</t>
  </si>
  <si>
    <t>712391382</t>
  </si>
  <si>
    <t>Provedení povlakové krytiny střech do 10° násypem z hrubého kameniva tl 50 mm</t>
  </si>
  <si>
    <t>1736155415</t>
  </si>
  <si>
    <t>583374020</t>
  </si>
  <si>
    <t>kamenivo dekorační (kačírek) frakce 16/22</t>
  </si>
  <si>
    <t>-1640566163</t>
  </si>
  <si>
    <t>fig33*0,0825</t>
  </si>
  <si>
    <t>fig34*0,0825</t>
  </si>
  <si>
    <t>712391482</t>
  </si>
  <si>
    <t>Příplatek k povlakové krytině střech do 10° ZKD 10 mm násypu z hrubého kameniva</t>
  </si>
  <si>
    <t>-2058091197</t>
  </si>
  <si>
    <t>fig33*5</t>
  </si>
  <si>
    <t>fig34*5</t>
  </si>
  <si>
    <t>1469691618</t>
  </si>
  <si>
    <t>fig33*5*0,0165</t>
  </si>
  <si>
    <t>fig34*5*0,0165</t>
  </si>
  <si>
    <t>998712103</t>
  </si>
  <si>
    <t>Přesun hmot tonážní tonážní pro krytiny povlakové v objektech v do 24 m</t>
  </si>
  <si>
    <t>-640695134</t>
  </si>
  <si>
    <t>713</t>
  </si>
  <si>
    <t>Izolace tepelné</t>
  </si>
  <si>
    <t>713121111</t>
  </si>
  <si>
    <t>Montáž izolace tepelné podlah volně kladenými rohožemi, pásy, dílci, deskami 1 vrstva</t>
  </si>
  <si>
    <t>-2002162639</t>
  </si>
  <si>
    <t>P1+P2+P3+P4</t>
  </si>
  <si>
    <t>283723080</t>
  </si>
  <si>
    <t>deska z pěnového polystyrenu EPS 100 S 1000 x 500 x 80 mm</t>
  </si>
  <si>
    <t>2031545427</t>
  </si>
  <si>
    <t>(P1+P2+P3+P4)*1,02</t>
  </si>
  <si>
    <t>283764170</t>
  </si>
  <si>
    <t>970417362</t>
  </si>
  <si>
    <t>P5*1,02</t>
  </si>
  <si>
    <t>713141131</t>
  </si>
  <si>
    <t>Montáž izolace tepelné střech plochých lepené za studena 1 vrstva rohoží, pásů, dílců, desek</t>
  </si>
  <si>
    <t>-870581940</t>
  </si>
  <si>
    <t>283764210</t>
  </si>
  <si>
    <t>371194010</t>
  </si>
  <si>
    <t>fig33*1,02</t>
  </si>
  <si>
    <t>283764160</t>
  </si>
  <si>
    <t>-2116542532</t>
  </si>
  <si>
    <t>fig34*1,02</t>
  </si>
  <si>
    <t>713141151</t>
  </si>
  <si>
    <t>Montáž izolace tepelné střech plochých kladené volně 1 vrstva rohoží, pásů, dílců, desek</t>
  </si>
  <si>
    <t>1286712215</t>
  </si>
  <si>
    <t>fig33*2</t>
  </si>
  <si>
    <t>fig34*2</t>
  </si>
  <si>
    <t>1431841055</t>
  </si>
  <si>
    <t>fig33*2*1,02</t>
  </si>
  <si>
    <t>-2019576463</t>
  </si>
  <si>
    <t>fig34*2*1,02</t>
  </si>
  <si>
    <t>713191132</t>
  </si>
  <si>
    <t>Montáž izolace tepelné podlah, stropů vrchem nebo střech překrytí separační fólií z PE</t>
  </si>
  <si>
    <t>-1359432010</t>
  </si>
  <si>
    <t>283231500</t>
  </si>
  <si>
    <t>fólie separační PE bal. 100 m2</t>
  </si>
  <si>
    <t>-847842632</t>
  </si>
  <si>
    <t>(P1+P2+P3+P4)*1,1</t>
  </si>
  <si>
    <t>P5*1,1</t>
  </si>
  <si>
    <t>998713103</t>
  </si>
  <si>
    <t>Přesun hmot tonážní pro izolace tepelné v objektech v do 24 m</t>
  </si>
  <si>
    <t>-158567784</t>
  </si>
  <si>
    <t>762</t>
  </si>
  <si>
    <t>Konstrukce tesařské</t>
  </si>
  <si>
    <t>9999600161</t>
  </si>
  <si>
    <t>M+D 6 ks rámů a krokví z lepeného dřeva, bednění z desek OSB 22 mm, kování pro kotvení, rámový roh, zavětrování, nátěrový systém - dle CN</t>
  </si>
  <si>
    <t>2131021503</t>
  </si>
  <si>
    <t>763</t>
  </si>
  <si>
    <t>Konstrukce suché výstavby</t>
  </si>
  <si>
    <t>763131451</t>
  </si>
  <si>
    <t>SDK podhled deska 1xH2 12,5 bez TI dvouvrstvá spodní kce profil CD+UD</t>
  </si>
  <si>
    <t>1302969503</t>
  </si>
  <si>
    <t>6,0*2,7                                            "111"</t>
  </si>
  <si>
    <t>6,0*3,625                                        "112"</t>
  </si>
  <si>
    <t>1,8*1,8                                             "116"</t>
  </si>
  <si>
    <t>763131411</t>
  </si>
  <si>
    <t>SDK podhled desky 1xA 12,5 bez TI dvouvrstvá spodní kce profil CD+UD</t>
  </si>
  <si>
    <t>-2094330981</t>
  </si>
  <si>
    <t>1,6*3,0                                            "120"</t>
  </si>
  <si>
    <t>763131714</t>
  </si>
  <si>
    <t>SDK podhled základní penetrační nátěr</t>
  </si>
  <si>
    <t>710528958</t>
  </si>
  <si>
    <t>763431001</t>
  </si>
  <si>
    <t>Montáž minerálního podhledu s vyjímatelnými panely vel. do 0,36 m2 na zavěšený viditelný rošt</t>
  </si>
  <si>
    <t>-696723467</t>
  </si>
  <si>
    <t>1,8*12,0+1,25*7,2+2,05*1,5+3,5*1,5         "101,102"</t>
  </si>
  <si>
    <t>6,0*3,0                                              "103"</t>
  </si>
  <si>
    <t>6,0*3,75                                          "110"</t>
  </si>
  <si>
    <t>-4,0*2,0                                         "světlík"</t>
  </si>
  <si>
    <t xml:space="preserve">(4,0+2,0)*2*1,0                        "světlík boky"  </t>
  </si>
  <si>
    <t>2,6*1,5+2,05*2,125+1,75*1,0*2              "113"</t>
  </si>
  <si>
    <t>0,9*1,85+0,925*1,85                   "114"</t>
  </si>
  <si>
    <t>1,95*2,075+4,05*1,8                   "115"</t>
  </si>
  <si>
    <t>4,075*3,425                                    "117"</t>
  </si>
  <si>
    <t>6,0*11,825                                      "118"</t>
  </si>
  <si>
    <t>4,275*3,0                                        "119"</t>
  </si>
  <si>
    <t>590365270</t>
  </si>
  <si>
    <t>-1055531511</t>
  </si>
  <si>
    <t>fig43*1,05</t>
  </si>
  <si>
    <t>998763303</t>
  </si>
  <si>
    <t>Přesun hmot tonážní pro sádrokartonové konstrukce v objektech v do 24 m</t>
  </si>
  <si>
    <t>501784974</t>
  </si>
  <si>
    <t>764</t>
  </si>
  <si>
    <t>Konstrukce klempířské</t>
  </si>
  <si>
    <t>764041422</t>
  </si>
  <si>
    <t>Dilatační připojovací lišta z TiZn předzvětralého plechu včetně tmelení rš 120 mm</t>
  </si>
  <si>
    <t>-1701709807</t>
  </si>
  <si>
    <t>3,1+3,0+0,725+17,3+1,3</t>
  </si>
  <si>
    <t>0,075</t>
  </si>
  <si>
    <t>764042417</t>
  </si>
  <si>
    <t>Strukturovaná oddělovací vrstva s integrovanou pojistnou hydroizolací rš přes 800 mm do 1000 mm</t>
  </si>
  <si>
    <t>-986204972</t>
  </si>
  <si>
    <t>15,3*(0,2+4,55+0,1)</t>
  </si>
  <si>
    <t>764141411</t>
  </si>
  <si>
    <t>Krytina střechy rovné drážkováním ze svitků z TiZn předzvětralého plechu rš 670 mm sklonu do 30°</t>
  </si>
  <si>
    <t>43014657</t>
  </si>
  <si>
    <t>764242404</t>
  </si>
  <si>
    <t>Oplechování štítu závětrnou lištou z TiZn předzvětralého plechu rš 330 mm</t>
  </si>
  <si>
    <t>-956680936</t>
  </si>
  <si>
    <t>4,55*2</t>
  </si>
  <si>
    <t>764244408</t>
  </si>
  <si>
    <t>Oplechování horních ploch a nadezdívek bez rohů z TiZn předzvětral plechu kotvené rš 750 mm</t>
  </si>
  <si>
    <t>-1645589631</t>
  </si>
  <si>
    <t>(3,9+4,025)*2</t>
  </si>
  <si>
    <t>(0,4+8,175+8,575+0,15+0,4+0,4+12,5+0,4)*2</t>
  </si>
  <si>
    <t>(0,5+0,55+7,75+0,4+0,4+6,5+6,8+19,3+6,8+0,4+0,4+7,25+8,3+2,0+0,4+0,4+13,75+0,725)</t>
  </si>
  <si>
    <t>0,025</t>
  </si>
  <si>
    <t>764246443</t>
  </si>
  <si>
    <t>Oplechování parapetů rovných celoplošně lepené z TiZn předzvětralého plechu rš 250 mm</t>
  </si>
  <si>
    <t>717368120</t>
  </si>
  <si>
    <t>1,05*7</t>
  </si>
  <si>
    <t>2,05*4</t>
  </si>
  <si>
    <t>1,05*1</t>
  </si>
  <si>
    <t>2,05*8</t>
  </si>
  <si>
    <t>1,3*1</t>
  </si>
  <si>
    <t>764541405</t>
  </si>
  <si>
    <t>Žlab podokapní půlkruhový z TiZn předzvětralého plechu rš 330 mm</t>
  </si>
  <si>
    <t>1695067419</t>
  </si>
  <si>
    <t>15,3</t>
  </si>
  <si>
    <t>764541446</t>
  </si>
  <si>
    <t>Kotlík oválný (trychtýřový) pro podokapní žlaby z TiZn předzvětralého plechu 330/100 mm</t>
  </si>
  <si>
    <t>-869188282</t>
  </si>
  <si>
    <t>764548423</t>
  </si>
  <si>
    <t>Svody kruhové včetně objímek, kolen, odskoků z TiZn předzvětralého plechu průměru 100 mm</t>
  </si>
  <si>
    <t>559240762</t>
  </si>
  <si>
    <t>3,0</t>
  </si>
  <si>
    <t>998764103</t>
  </si>
  <si>
    <t>Přesun hmot tonážní pro konstrukce klempířské v objektech v do 24 m</t>
  </si>
  <si>
    <t>-962262440</t>
  </si>
  <si>
    <t>766</t>
  </si>
  <si>
    <t>Konstrukce truhlářské</t>
  </si>
  <si>
    <t>766622131</t>
  </si>
  <si>
    <t>Montáž plastových oken plochy přes 1 m2 otevíravých výšky do 1,5 m s rámem do zdiva</t>
  </si>
  <si>
    <t>1309848956</t>
  </si>
  <si>
    <t>1,0*0,75*7                        "101"</t>
  </si>
  <si>
    <t>2,0*0,75*4                        "102"</t>
  </si>
  <si>
    <t>1,0*1,5*1                          "103"</t>
  </si>
  <si>
    <t>2,0*1,5*8                          "104"</t>
  </si>
  <si>
    <t>1,25*0,75*1                     "105"</t>
  </si>
  <si>
    <t>6119600011</t>
  </si>
  <si>
    <t>Plastová okna - 101,102,103,104,105</t>
  </si>
  <si>
    <t>-1581223165</t>
  </si>
  <si>
    <t>766629215</t>
  </si>
  <si>
    <t>Příplatek k montáži oken rovné ostění připojovací spára do 45 mm</t>
  </si>
  <si>
    <t>1611136084</t>
  </si>
  <si>
    <t>(1,0+0,75)*2*7                        "101"</t>
  </si>
  <si>
    <t>(2,0+0,75)*2*4                        "102"</t>
  </si>
  <si>
    <t>(1,0+1,5)*2*1                          "103"</t>
  </si>
  <si>
    <t>(2,0+1,5)*2*8                          "104"</t>
  </si>
  <si>
    <t>(1,25+0,75)*2*1                     "105"</t>
  </si>
  <si>
    <t>766660001</t>
  </si>
  <si>
    <t>Montáž dveřních křídel otvíravých 1křídlových š do 0,8 m do ocelové zárubně</t>
  </si>
  <si>
    <t>1502534379</t>
  </si>
  <si>
    <t>611617170</t>
  </si>
  <si>
    <t>dveře vnitřní hladké dýhované plné 1křídlové 70x197 cm dub</t>
  </si>
  <si>
    <t>-943032915</t>
  </si>
  <si>
    <t>611617210</t>
  </si>
  <si>
    <t>dveře vnitřní hladké dýhované plné 1křídlové 80x197 cm dub</t>
  </si>
  <si>
    <t>-1390072467</t>
  </si>
  <si>
    <t>766660002</t>
  </si>
  <si>
    <t>Montáž dveřních křídel otvíravých 1křídlových š přes 0,8 m do ocelové zárubně</t>
  </si>
  <si>
    <t>58939315</t>
  </si>
  <si>
    <t>611617250</t>
  </si>
  <si>
    <t>dveře vnitřní hladké dýhované plné 1křídlové 90x197 cm dub</t>
  </si>
  <si>
    <t>1742886590</t>
  </si>
  <si>
    <t>766660012</t>
  </si>
  <si>
    <t>Montáž dveřních křídel otvíravých 2křídlových š přes 1,45 m do ocelové zárubně</t>
  </si>
  <si>
    <t>-631251245</t>
  </si>
  <si>
    <t>611617400</t>
  </si>
  <si>
    <t>dveře vnitřní hladké dýhované plné 2křídlové 165x197 cm dub</t>
  </si>
  <si>
    <t>1356266428</t>
  </si>
  <si>
    <t>766660021</t>
  </si>
  <si>
    <t>Montáž dveřních křídel otvíravých 1křídlových š do 0,8 m požárních do ocelové zárubně</t>
  </si>
  <si>
    <t>1098694772</t>
  </si>
  <si>
    <t>611653100</t>
  </si>
  <si>
    <t>dveře vnitřní protipožární hladké dýhované 1křídlé 80x197 cm</t>
  </si>
  <si>
    <t>1960582203</t>
  </si>
  <si>
    <t>766660022</t>
  </si>
  <si>
    <t>Montáž dveřních křídel otvíravých 1křídlových š přes 0,8 m požárních do ocelové zárubně</t>
  </si>
  <si>
    <t>110834091</t>
  </si>
  <si>
    <t>611653140</t>
  </si>
  <si>
    <t>dveře vnitřní protipožární hladké dýhované 1křídlé 90x197 cm</t>
  </si>
  <si>
    <t>-330048285</t>
  </si>
  <si>
    <t>766660411</t>
  </si>
  <si>
    <t>Montáž vchodových dveří 1křídlových bez nadsvětlíku do zdiva</t>
  </si>
  <si>
    <t>-53818327</t>
  </si>
  <si>
    <t>2                                             "106"</t>
  </si>
  <si>
    <t>766660441</t>
  </si>
  <si>
    <t>Montáž vchodových dveří 1křídlových s díly a nadsvětlíkem do zdiva</t>
  </si>
  <si>
    <t>-2119569433</t>
  </si>
  <si>
    <t>1                                             "107"</t>
  </si>
  <si>
    <t>1                                             "108"</t>
  </si>
  <si>
    <t>6119600021</t>
  </si>
  <si>
    <t>Plastové vchodové dveře - 106,107,108</t>
  </si>
  <si>
    <t>302303542</t>
  </si>
  <si>
    <t>2*1,0*2,35                                             "106"</t>
  </si>
  <si>
    <t>1*1,5*2,35                                             "107"</t>
  </si>
  <si>
    <t>1*1,8*3,35                                             "108"</t>
  </si>
  <si>
    <t>766660720</t>
  </si>
  <si>
    <t>Osazení větrací mřížky s vyříznutím otvoru</t>
  </si>
  <si>
    <t>-1721550714</t>
  </si>
  <si>
    <t>1                                            "2"</t>
  </si>
  <si>
    <t>1                                            "3"</t>
  </si>
  <si>
    <t>5624560501</t>
  </si>
  <si>
    <t>mřížka větrací plast VM 400x100 UB bílá se žaluzií</t>
  </si>
  <si>
    <t>-1645998845</t>
  </si>
  <si>
    <t>766660722</t>
  </si>
  <si>
    <t>Montáž dveřního kování - zámku</t>
  </si>
  <si>
    <t>1616805426</t>
  </si>
  <si>
    <t>1                                            "6"</t>
  </si>
  <si>
    <t>549960003</t>
  </si>
  <si>
    <t>Dveřní kování</t>
  </si>
  <si>
    <t>-1123573672</t>
  </si>
  <si>
    <t>766694111</t>
  </si>
  <si>
    <t>Montáž parapetních desek dřevěných nebo plastových šířky do 30 cm délky do 1,0 m</t>
  </si>
  <si>
    <t>1221545770</t>
  </si>
  <si>
    <t>7+1</t>
  </si>
  <si>
    <t>766694112</t>
  </si>
  <si>
    <t>Montáž parapetních desek dřevěných nebo plastových šířky do 30 cm délky do 1,6 m</t>
  </si>
  <si>
    <t>-535662204</t>
  </si>
  <si>
    <t>766694113</t>
  </si>
  <si>
    <t>Montáž parapetních desek dřevěných nebo plastových šířky do 30 cm délky do 2,6 m</t>
  </si>
  <si>
    <t>-1567421292</t>
  </si>
  <si>
    <t>4+8</t>
  </si>
  <si>
    <t>607941020</t>
  </si>
  <si>
    <t>deska parapetní dřevotřísková vnitřní postforming 0,26 x 1 m</t>
  </si>
  <si>
    <t>-443544711</t>
  </si>
  <si>
    <t>1,0*(7+1)</t>
  </si>
  <si>
    <t>1,25*1</t>
  </si>
  <si>
    <t>2,0*(4+8)</t>
  </si>
  <si>
    <t>766699211</t>
  </si>
  <si>
    <t>Montáž truhlářských desek lavic šířky do 500 mm</t>
  </si>
  <si>
    <t>-833443599</t>
  </si>
  <si>
    <t>1,8                                    "T3"</t>
  </si>
  <si>
    <t>6119600371</t>
  </si>
  <si>
    <t>Výdejní stůl 1800/600 mm</t>
  </si>
  <si>
    <t>445113520</t>
  </si>
  <si>
    <t>1                                    "T3"</t>
  </si>
  <si>
    <t>766821121</t>
  </si>
  <si>
    <t>Montáž korpusu vestavěné skříně šatní jednokřídlové</t>
  </si>
  <si>
    <t>-1055528428</t>
  </si>
  <si>
    <t>4                                                  "T4"</t>
  </si>
  <si>
    <t>6151010101</t>
  </si>
  <si>
    <t>skříň dřevěná  vysoká úzká  T4</t>
  </si>
  <si>
    <t>1615184318</t>
  </si>
  <si>
    <t>766821122</t>
  </si>
  <si>
    <t>Montáž korpusu vestavěné skříně šatní dvoukřídlové</t>
  </si>
  <si>
    <t>-1428540732</t>
  </si>
  <si>
    <t>18                                                  "T5"</t>
  </si>
  <si>
    <t>6151010201</t>
  </si>
  <si>
    <t>skříň dřevěná  vysoká široká  T5</t>
  </si>
  <si>
    <t>-575017828</t>
  </si>
  <si>
    <t>6149600041</t>
  </si>
  <si>
    <t>M+D kuchyňské linky  T1</t>
  </si>
  <si>
    <t>-544938793</t>
  </si>
  <si>
    <t>6149600042</t>
  </si>
  <si>
    <t>M+D kuchyňské linky  T2</t>
  </si>
  <si>
    <t>123553448</t>
  </si>
  <si>
    <t>998766103</t>
  </si>
  <si>
    <t>Přesun hmot tonážní pro konstrukce truhlářské v objektech v do 24 m</t>
  </si>
  <si>
    <t>2030424423</t>
  </si>
  <si>
    <t>767</t>
  </si>
  <si>
    <t>Konstrukce zámečnické</t>
  </si>
  <si>
    <t>767161123</t>
  </si>
  <si>
    <t>Montáž zábradlí rovného z trubek do ocelové konstrukce hmotnosti do 20 kg</t>
  </si>
  <si>
    <t>-1021768885</t>
  </si>
  <si>
    <t>(2,05+1,8)*2+1,3</t>
  </si>
  <si>
    <t>553960028</t>
  </si>
  <si>
    <t>Ocelové žárově zinkované zábradlí</t>
  </si>
  <si>
    <t>-1351062536</t>
  </si>
  <si>
    <t>767311320</t>
  </si>
  <si>
    <t>Montáž světlíků sedlových podélných nebo příčných rozpětí 2400 mm se zasklením</t>
  </si>
  <si>
    <t>-1005031303</t>
  </si>
  <si>
    <t>4,6*2</t>
  </si>
  <si>
    <t>553960025</t>
  </si>
  <si>
    <t>Hliníková konstrukce světlíků</t>
  </si>
  <si>
    <t>-1662441888</t>
  </si>
  <si>
    <t>4,6*2*(2,0+2,0)                                      "boky světlíků"</t>
  </si>
  <si>
    <t>2,9*1,5/2*4                                             "čela světlíků"</t>
  </si>
  <si>
    <t>767312122</t>
  </si>
  <si>
    <t>Montáž čela světlíků rozpětí 2400 mm se zasklením</t>
  </si>
  <si>
    <t>-757098925</t>
  </si>
  <si>
    <t>2*2</t>
  </si>
  <si>
    <t>767421212</t>
  </si>
  <si>
    <t>Montáž fasádních kovových obkladů  lamelových š-75mm do zdiva v-20m</t>
  </si>
  <si>
    <t>869169559</t>
  </si>
  <si>
    <t xml:space="preserve">(4,2+4,3)*2*2,25        </t>
  </si>
  <si>
    <t>Mezisoučet                    "venkovní pevná kovová žaluzie"</t>
  </si>
  <si>
    <t>2,6*0,5*2</t>
  </si>
  <si>
    <t>2,725*0,5*2</t>
  </si>
  <si>
    <t xml:space="preserve">Mezisoučet                     "vnitřní protidešťová žaluzie"  </t>
  </si>
  <si>
    <t>553960023</t>
  </si>
  <si>
    <t>663312109</t>
  </si>
  <si>
    <t>553960048</t>
  </si>
  <si>
    <t>Ventilační žaluzie Al</t>
  </si>
  <si>
    <t>-1844106332</t>
  </si>
  <si>
    <t>767657240</t>
  </si>
  <si>
    <t>Montáž vrat garážových zvedacích do ocelové zárubně přes 13 m2</t>
  </si>
  <si>
    <t>1138290103</t>
  </si>
  <si>
    <t>2                                              "201"</t>
  </si>
  <si>
    <t>1                                              "202"</t>
  </si>
  <si>
    <t>5534587101</t>
  </si>
  <si>
    <t>vrata sekční průmyslová zateplená s elektrickým pohonem 3500 x 4100 - 201,202</t>
  </si>
  <si>
    <t>-328777168</t>
  </si>
  <si>
    <t>767810113</t>
  </si>
  <si>
    <t>Montáž mřížek větracích čtyřhranných průřezu do 0,09 m2</t>
  </si>
  <si>
    <t>1380269611</t>
  </si>
  <si>
    <t>4+4                                      "m.č. 104"</t>
  </si>
  <si>
    <t>553414250</t>
  </si>
  <si>
    <t>mřížka větrací nerezová NVM 250 x 250 se síťovinou</t>
  </si>
  <si>
    <t>122784880</t>
  </si>
  <si>
    <t>767812114</t>
  </si>
  <si>
    <t>Montáž markýz výsuvných nebo kazetových šířky do 7500 mm na zeď</t>
  </si>
  <si>
    <t>1174766663</t>
  </si>
  <si>
    <t>1                                      "stříška nad vstupem"</t>
  </si>
  <si>
    <t>5534651801</t>
  </si>
  <si>
    <t>prosklená stříška nad vstupem 6400/1500</t>
  </si>
  <si>
    <t>-112192954</t>
  </si>
  <si>
    <t>1                                     "stříška nad vstupem 6400/1500"</t>
  </si>
  <si>
    <t>767832100</t>
  </si>
  <si>
    <t>Montáž žebříků do zdi s vodovodní ochrannou trubkou</t>
  </si>
  <si>
    <t>1230420942</t>
  </si>
  <si>
    <t>5,5+3,2+10,5                                  "venkovní"</t>
  </si>
  <si>
    <t>10,3                                                   "vnitřní"</t>
  </si>
  <si>
    <t>553960027</t>
  </si>
  <si>
    <t>Ocelový žebřík s ochranným košem žárově zinkovaný</t>
  </si>
  <si>
    <t>-260450392</t>
  </si>
  <si>
    <t>5,5+3,2+10,5                                              "venkovní"</t>
  </si>
  <si>
    <t>10,3                                                                "vnitřní"</t>
  </si>
  <si>
    <t>767834102</t>
  </si>
  <si>
    <t>Příplatek k ceně za montáž žebříků ochranný koš svařovaný</t>
  </si>
  <si>
    <t>-1081399059</t>
  </si>
  <si>
    <t>3,0+8,0                                                     "venkovní"</t>
  </si>
  <si>
    <t>767995114</t>
  </si>
  <si>
    <t>Montáž atypických zámečnických konstrukcí hmotnosti do 50 kg</t>
  </si>
  <si>
    <t>-1147550134</t>
  </si>
  <si>
    <t>50,0                               "anténní stožár"</t>
  </si>
  <si>
    <t>5539600121</t>
  </si>
  <si>
    <t>Atypická ocelová konstrukce - anténní stožár - žárově zinkovaná</t>
  </si>
  <si>
    <t>291800879</t>
  </si>
  <si>
    <t>998767103</t>
  </si>
  <si>
    <t>Přesun hmot tonážní pro zámečnické konstrukce v objektech v do 24 m</t>
  </si>
  <si>
    <t>-2132172747</t>
  </si>
  <si>
    <t>771</t>
  </si>
  <si>
    <t>Podlahy z dlaždic</t>
  </si>
  <si>
    <t>771474114</t>
  </si>
  <si>
    <t>Montáž soklíků z dlaždic keramických rovných flexibilní lepidlo v do 150 mm</t>
  </si>
  <si>
    <t>1150054637</t>
  </si>
  <si>
    <t>771574116</t>
  </si>
  <si>
    <t>Montáž podlah keramických režných hladkých lepených flexibilním lepidlem do 25 ks/m2</t>
  </si>
  <si>
    <t>2056238745</t>
  </si>
  <si>
    <t>597614100</t>
  </si>
  <si>
    <t>591932859</t>
  </si>
  <si>
    <t>(P1+P2+P3+P4)*0,15*1,1</t>
  </si>
  <si>
    <t>771591111</t>
  </si>
  <si>
    <t>Podlahy penetrace podkladu</t>
  </si>
  <si>
    <t>-439651795</t>
  </si>
  <si>
    <t>998771103</t>
  </si>
  <si>
    <t>Přesun hmot tonážní pro podlahy z dlaždic v objektech v do 24 m</t>
  </si>
  <si>
    <t>502381899</t>
  </si>
  <si>
    <t>781</t>
  </si>
  <si>
    <t>Dokončovací práce - obklady</t>
  </si>
  <si>
    <t>781474115</t>
  </si>
  <si>
    <t>Montáž obkladů vnitřních keramických hladkých do 25 ks/m2 lepených flexibilním lepidlem</t>
  </si>
  <si>
    <t>-1767996780</t>
  </si>
  <si>
    <t>597960002</t>
  </si>
  <si>
    <t>Keramické obklady - cena 300 Kč/m2</t>
  </si>
  <si>
    <t>-1911931926</t>
  </si>
  <si>
    <t>fig12*1,1</t>
  </si>
  <si>
    <t>781494111</t>
  </si>
  <si>
    <t>Plastové profily rohové lepené flexibilním lepidlem</t>
  </si>
  <si>
    <t>-1623821415</t>
  </si>
  <si>
    <t>4*2,0                           "109"</t>
  </si>
  <si>
    <t>6*2,0                           "111"</t>
  </si>
  <si>
    <t>4*2,0                           "113"</t>
  </si>
  <si>
    <t>3*2,0                           "115"</t>
  </si>
  <si>
    <t>1*2,0                           "116"</t>
  </si>
  <si>
    <t xml:space="preserve">2*2,0                           "119" </t>
  </si>
  <si>
    <t>781494511</t>
  </si>
  <si>
    <t>Plastové profily ukončovací lepené flexibilním lepidlem</t>
  </si>
  <si>
    <t>-1177011662</t>
  </si>
  <si>
    <t>(0,8+6,0+0,8+1,1)                                  "104"</t>
  </si>
  <si>
    <t>(2,55+4,0)*2-0,9                           "109"</t>
  </si>
  <si>
    <t>(6,0+2,7+1,5*3)*2-0,9*2            "111"</t>
  </si>
  <si>
    <t>(2,6+1,5+2,05+2,125+(1,75+1,0)*2)*2-0,7*4-0,8          "113"</t>
  </si>
  <si>
    <t>(0,9+1,85+0,925+1,85)*2-0,7*3       "114"</t>
  </si>
  <si>
    <t>(4,05+1,8+3,5)                                           "115"</t>
  </si>
  <si>
    <t>(1,8+1,8)*2-0,7                                "116"</t>
  </si>
  <si>
    <t>(2,2+0,6)                                                     "117"</t>
  </si>
  <si>
    <t xml:space="preserve">(0,6+4,25+0,6)                                          "119" </t>
  </si>
  <si>
    <t>781495111</t>
  </si>
  <si>
    <t>Penetrace podkladu vnitřních obkladů</t>
  </si>
  <si>
    <t>1013145745</t>
  </si>
  <si>
    <t>781774116</t>
  </si>
  <si>
    <t>Montáž obkladů vnějších z dlaždic keramických do 25 ks/m2 lepených flexibilním lepidlem</t>
  </si>
  <si>
    <t>70061409</t>
  </si>
  <si>
    <t>(0,5+16,65+0,5*2+5,8+0,45+1,55+6,0+0,5+6,8+0,5+18,3+0,5*2+5,8+0,45+6,75+0,5+1,6+0,45+5,8+0,5+2,0+13,75+0,5*2+2,8+0,6*2+2,825+0,6+0,5+13,525+0,5)*0,30</t>
  </si>
  <si>
    <t>-(3,5*3+1,5+1,0*2)*0,30</t>
  </si>
  <si>
    <t>2013402251</t>
  </si>
  <si>
    <t>fig25*1,1</t>
  </si>
  <si>
    <t>998781103</t>
  </si>
  <si>
    <t>Přesun hmot tonážní pro obklady keramické v objektech v do 24 m</t>
  </si>
  <si>
    <t>1754750366</t>
  </si>
  <si>
    <t>783</t>
  </si>
  <si>
    <t>Dokončovací práce - nátěry</t>
  </si>
  <si>
    <t>783823135</t>
  </si>
  <si>
    <t>Penetrační silikonový nátěr hladkých, tenkovrstvých zrnitých nebo štukových omítek</t>
  </si>
  <si>
    <t>1527840258</t>
  </si>
  <si>
    <t>783827425</t>
  </si>
  <si>
    <t>Krycí dvojnásobný silikonový nátěr omítek stupně členitosti 1 a 2</t>
  </si>
  <si>
    <t>-1790933387</t>
  </si>
  <si>
    <t>784</t>
  </si>
  <si>
    <t>Dokončovací práce - malby a tapety</t>
  </si>
  <si>
    <t>784181103</t>
  </si>
  <si>
    <t>Základní akrylátová jednonásobná penetrace podkladu v místnostech výšky do 5,00m</t>
  </si>
  <si>
    <t>-2105036275</t>
  </si>
  <si>
    <t>784181123</t>
  </si>
  <si>
    <t>Hloubková jednonásobná penetrace podkladu v místnostech výšky do 5,00 m</t>
  </si>
  <si>
    <t>293437331</t>
  </si>
  <si>
    <t>pi*0,4*4,7*2                                 "104 - sloupy"</t>
  </si>
  <si>
    <t>784211103</t>
  </si>
  <si>
    <t>Dvojnásobné bílé malby ze směsí za mokra výborně otěruvzdorných v místnostech výšky do 5,00 m</t>
  </si>
  <si>
    <t>1139898796</t>
  </si>
  <si>
    <t>784221103</t>
  </si>
  <si>
    <t>Dvojnásobné bílé malby  ze směsí za sucha dobře otěruvzdorných v místnostech do 5,00 m</t>
  </si>
  <si>
    <t>1995794780</t>
  </si>
  <si>
    <t>Mezisoučet                              "zdivo"</t>
  </si>
  <si>
    <t>Mezisoučet                              "sdk"</t>
  </si>
  <si>
    <t>786</t>
  </si>
  <si>
    <t>Dokončovací práce - čalounické úpravy</t>
  </si>
  <si>
    <t>7866122001</t>
  </si>
  <si>
    <t>Montáž sítí proti hmyzu</t>
  </si>
  <si>
    <t>-1651089976</t>
  </si>
  <si>
    <t>Mezisoučet                  "síť proti hmyzu"</t>
  </si>
  <si>
    <t>6246800101</t>
  </si>
  <si>
    <t>síť proti hmyzu v rámu</t>
  </si>
  <si>
    <t>1352473888</t>
  </si>
  <si>
    <t>998786103</t>
  </si>
  <si>
    <t>Přesun hmot tonážní pro čalounické úpravy v objektech v do 24 m</t>
  </si>
  <si>
    <t>-1365952260</t>
  </si>
  <si>
    <t>789</t>
  </si>
  <si>
    <t>Povrchové úpravy ocelových konstrukcí a technologických zařízení</t>
  </si>
  <si>
    <t>789123210</t>
  </si>
  <si>
    <t>Omytí ocelových konstrukcí třídy III</t>
  </si>
  <si>
    <t>462223184</t>
  </si>
  <si>
    <t>(3,525*3+1,725*4+0,675*2)*0,574                                  "I 160"</t>
  </si>
  <si>
    <t>(3,225+1,3*3)*0,545                                                            "U 160"</t>
  </si>
  <si>
    <t>Mezisoučet                                                             "výpočet 1. varianta"</t>
  </si>
  <si>
    <t>(3,525*3+1,725*4+0,675*2)*17,9*0,001*32,07          "I 160"</t>
  </si>
  <si>
    <t>(3,225+1,3*3)*18,8*0,001*28,99                                     "U 160"</t>
  </si>
  <si>
    <t>Mezisoučet                                                            "výpočet 2.varianta"</t>
  </si>
  <si>
    <t>789123230</t>
  </si>
  <si>
    <t>Osušení ocelových konstrukcí třídy III</t>
  </si>
  <si>
    <t>-974908278</t>
  </si>
  <si>
    <t>789123270</t>
  </si>
  <si>
    <t>Odrezivění odrezovačem ocelových konstrukcí třídy III</t>
  </si>
  <si>
    <t>-1145133628</t>
  </si>
  <si>
    <t>789421533</t>
  </si>
  <si>
    <t>Žárové stříkání ocelových konstrukcí třídy III ZnAl 100 um</t>
  </si>
  <si>
    <t>-1918160268</t>
  </si>
  <si>
    <t>výkop pro kanalizaci</t>
  </si>
  <si>
    <t>33,6</t>
  </si>
  <si>
    <t>22 - SO 02 - požární zbrojnice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</si>
  <si>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</si>
  <si>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</si>
  <si>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</si>
  <si>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</si>
  <si>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132201101</t>
  </si>
  <si>
    <t>Hloubení rýh š do 600 mm v hornině tř. 3 objemu do 100 m3</t>
  </si>
  <si>
    <t>-389576771</t>
  </si>
  <si>
    <t>(30,0+50,0+60,0)*0,3*0,8</t>
  </si>
  <si>
    <t>694503840</t>
  </si>
  <si>
    <t>1491277969</t>
  </si>
  <si>
    <t>2097797563</t>
  </si>
  <si>
    <t>33,6*4 'Přepočtené koeficientem množství</t>
  </si>
  <si>
    <t>-1214622006</t>
  </si>
  <si>
    <t>1428124957</t>
  </si>
  <si>
    <t>175111101</t>
  </si>
  <si>
    <t>Obsypání potrubí ručně sypaninou bez prohození, uloženou do 3 m</t>
  </si>
  <si>
    <t>1383406757</t>
  </si>
  <si>
    <t>583373680</t>
  </si>
  <si>
    <t>štěrkopísek (Bratčice) frakce netříděná zásyp</t>
  </si>
  <si>
    <t>53705823</t>
  </si>
  <si>
    <t>fig1*1,900</t>
  </si>
  <si>
    <t>721</t>
  </si>
  <si>
    <t>Zdravotechnika - vnitřní kanalizace</t>
  </si>
  <si>
    <t>721173316</t>
  </si>
  <si>
    <t>-1650718992</t>
  </si>
  <si>
    <t>721173317</t>
  </si>
  <si>
    <t>-332523345</t>
  </si>
  <si>
    <t>721173401</t>
  </si>
  <si>
    <t>1041471078</t>
  </si>
  <si>
    <t>721173402</t>
  </si>
  <si>
    <t>-1747435549</t>
  </si>
  <si>
    <t>721173403</t>
  </si>
  <si>
    <t>952589888</t>
  </si>
  <si>
    <t>721174042</t>
  </si>
  <si>
    <t>-195382635</t>
  </si>
  <si>
    <t>721174043</t>
  </si>
  <si>
    <t>2023848337</t>
  </si>
  <si>
    <t>721174063</t>
  </si>
  <si>
    <t>507228808</t>
  </si>
  <si>
    <t>721194104</t>
  </si>
  <si>
    <t>Vyměření přípojek na potrubí vyvedení a upevnění odpadních výpustek DN 40</t>
  </si>
  <si>
    <t>355639540</t>
  </si>
  <si>
    <t>721194105</t>
  </si>
  <si>
    <t>Vyměření přípojek na potrubí vyvedení a upevnění odpadních výpustek DN 50</t>
  </si>
  <si>
    <t>649675368</t>
  </si>
  <si>
    <t>721194109</t>
  </si>
  <si>
    <t>Vyměření přípojek na potrubí vyvedení a upevnění odpadních výpustek DN 100</t>
  </si>
  <si>
    <t>-1490636883</t>
  </si>
  <si>
    <t>721211402</t>
  </si>
  <si>
    <t>9949575</t>
  </si>
  <si>
    <t>721226511</t>
  </si>
  <si>
    <t>734533611</t>
  </si>
  <si>
    <t>721226521</t>
  </si>
  <si>
    <t>1959756147</t>
  </si>
  <si>
    <t>721233113</t>
  </si>
  <si>
    <t>Střešní vtoky (vpusti) polypropylenové (PP) pro ploché střechy s odtokem svislým DN 125 s elektroohřevem</t>
  </si>
  <si>
    <t>202083331</t>
  </si>
  <si>
    <t>721273153</t>
  </si>
  <si>
    <t>2020825452</t>
  </si>
  <si>
    <t>721290123</t>
  </si>
  <si>
    <t>Zkouška těsnosti kanalizace v objektech kouřem do DN 300</t>
  </si>
  <si>
    <t>1982754919</t>
  </si>
  <si>
    <t>998721101</t>
  </si>
  <si>
    <t>Přesun hmot pro vnitřní kanalizace stanovený z hmotnosti přesunovaného materiálu vodorovná dopravní vzdálenost do 50 m v objektech výšky do 6 m</t>
  </si>
  <si>
    <t>2070120156</t>
  </si>
  <si>
    <t>722</t>
  </si>
  <si>
    <t>Zdravotechnika - vnitřní vodovod</t>
  </si>
  <si>
    <t>722130233</t>
  </si>
  <si>
    <t>Potrubí z ocelových trubek pozinkovaných závitových svařovaných běžných DN 25</t>
  </si>
  <si>
    <t>963250486</t>
  </si>
  <si>
    <t>722174022</t>
  </si>
  <si>
    <t>Potrubí z plastových trubek z polypropylenu (PPR) svařovaných polyfuzně PN 20 (SDR 6) D 20 x 3,4</t>
  </si>
  <si>
    <t>1638172254</t>
  </si>
  <si>
    <t>722174023</t>
  </si>
  <si>
    <t>Potrubí z plastových trubek z polypropylenu (PPR) svařovaných polyfuzně PN 20 (SDR 6) D 25 x 4,2</t>
  </si>
  <si>
    <t>-1869073368</t>
  </si>
  <si>
    <t>722174024</t>
  </si>
  <si>
    <t>Potrubí z plastových trubek z polypropylenu (PPR) svařovaných polyfuzně PN 20 (SDR 6) D 32 x 5,4</t>
  </si>
  <si>
    <t>37084857</t>
  </si>
  <si>
    <t>722174025</t>
  </si>
  <si>
    <t>Potrubí z plastových trubek z polypropylenu (PPR) svařovaných polyfuzně PN 20 (SDR 6) D 40 x 6,7</t>
  </si>
  <si>
    <t>1431877753</t>
  </si>
  <si>
    <t>722174026</t>
  </si>
  <si>
    <t>Potrubí z plastových trubek z polypropylenu (PPR) svařovaných polyfuzně PN 20 (SDR 6) D 50 x 8,4</t>
  </si>
  <si>
    <t>-1169211001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</si>
  <si>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</si>
  <si>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</si>
  <si>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-444619223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</si>
  <si>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</si>
  <si>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</si>
  <si>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615295827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</si>
  <si>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</si>
  <si>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</si>
  <si>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-374884266</t>
  </si>
  <si>
    <t>722181223</t>
  </si>
  <si>
    <t>Ochrana potrubí termoizolačními trubicemi z pěnového polyetylenu PE přilepenými v příčných a podélných spojích, tloušťky izolace přes 6 do 9 mm, vnitřního průměru izolace DN přes 45 do 63mm</t>
  </si>
  <si>
    <t>-63756351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</si>
  <si>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</si>
  <si>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</si>
  <si>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-1055640416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</si>
  <si>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</si>
  <si>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</si>
  <si>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-1312165938</t>
  </si>
  <si>
    <t>722181234</t>
  </si>
  <si>
    <t>Ochrana potrubí termoizolačními trubicemi z pěnového polyetylenu PE přilepenými v příčných a podélných spojích, tloušťky izolace přes 9 do 13 mm, vnitřního průměru izolace DN přes 63 do 89 mm</t>
  </si>
  <si>
    <t>-1115631910</t>
  </si>
  <si>
    <t>722182012</t>
  </si>
  <si>
    <t>Podpůrný žlab pro potrubí průměru D 25</t>
  </si>
  <si>
    <t>-378227519</t>
  </si>
  <si>
    <t>722182015</t>
  </si>
  <si>
    <t>Podpůrný žlab pro potrubí průměru D 50</t>
  </si>
  <si>
    <t>392423955</t>
  </si>
  <si>
    <t>722190401</t>
  </si>
  <si>
    <t>Zřízení přípojek na potrubí vyvedení a upevnění výpustek do DN 25</t>
  </si>
  <si>
    <t>-355550679</t>
  </si>
  <si>
    <t>722220111</t>
  </si>
  <si>
    <t>Armatury s jedním závitem nástěnky pro výtokový ventil G 1/2</t>
  </si>
  <si>
    <t>159837609</t>
  </si>
  <si>
    <t>722220121</t>
  </si>
  <si>
    <t>Armatury s jedním závitem nástěnky pro baterii G 1/2</t>
  </si>
  <si>
    <t>pár</t>
  </si>
  <si>
    <t>1235329534</t>
  </si>
  <si>
    <t>722221134</t>
  </si>
  <si>
    <t>soubor</t>
  </si>
  <si>
    <t>-811021850</t>
  </si>
  <si>
    <t>722224115</t>
  </si>
  <si>
    <t>Armatury s jedním závitem kohouty plnicí a vypouštěcí PN 10 G 1/2</t>
  </si>
  <si>
    <t>-531056236</t>
  </si>
  <si>
    <t>722231072</t>
  </si>
  <si>
    <t>437993183</t>
  </si>
  <si>
    <t>722231074</t>
  </si>
  <si>
    <t>141079083</t>
  </si>
  <si>
    <t>722231076</t>
  </si>
  <si>
    <t>66589688</t>
  </si>
  <si>
    <t>722232122</t>
  </si>
  <si>
    <t>-1957976785</t>
  </si>
  <si>
    <t>722232124</t>
  </si>
  <si>
    <t>-1020533140</t>
  </si>
  <si>
    <t>722232126</t>
  </si>
  <si>
    <t>546217220</t>
  </si>
  <si>
    <t>722234263</t>
  </si>
  <si>
    <t>-1755914186</t>
  </si>
  <si>
    <t>722234267</t>
  </si>
  <si>
    <t>-261074089</t>
  </si>
  <si>
    <t>722250133</t>
  </si>
  <si>
    <t>Požární příslušenství a armatury hydrantový systém s tvarově stálou hadicí celoplechový D 25 x 30 m</t>
  </si>
  <si>
    <t>-1976074211</t>
  </si>
  <si>
    <t>722290226</t>
  </si>
  <si>
    <t>Zkoušky, proplach a desinfekce vodovodního potrubí zkoušky těsnosti vodovodního potrubí závitového do DN 50</t>
  </si>
  <si>
    <t>-23782721</t>
  </si>
  <si>
    <t>722290234</t>
  </si>
  <si>
    <t>Zkoušky, proplach a desinfekce vodovodního potrubí proplach a desinfekce vodovodního potrubí do DN 80</t>
  </si>
  <si>
    <t>-1443173859</t>
  </si>
  <si>
    <t>998722101</t>
  </si>
  <si>
    <t>Přesun hmot pro vnitřní vodovod stanovený z hmotnosti přesunovaného materiálu vodorovná dopravní vzdálenost do 50 m v objektech výšky do 6 m</t>
  </si>
  <si>
    <t>-111642685</t>
  </si>
  <si>
    <t>725</t>
  </si>
  <si>
    <t>Zdravotechnika - zařizovací předměty</t>
  </si>
  <si>
    <t>725111132</t>
  </si>
  <si>
    <t>Zařízení záchodů splachovače nádržkové plastové nízkopoložené</t>
  </si>
  <si>
    <t>-1304829727</t>
  </si>
  <si>
    <t>725112182</t>
  </si>
  <si>
    <t>Zařízení záchodů kombi klozety s úspornou armaturou odpad svislý</t>
  </si>
  <si>
    <t>-1472098982</t>
  </si>
  <si>
    <t>725112183</t>
  </si>
  <si>
    <t>Zařízení záchodů kombi klozety s úspornou armaturou odpad šikmý 76 st.</t>
  </si>
  <si>
    <t>735947453</t>
  </si>
  <si>
    <t>725121023</t>
  </si>
  <si>
    <t>Pisoárové záchodky splachovače automatické s napájecím zdrojem skupinové</t>
  </si>
  <si>
    <t>-720599070</t>
  </si>
  <si>
    <t>725121521</t>
  </si>
  <si>
    <t>Pisoárové záchodky keramické automatické s infračerveným senzorem</t>
  </si>
  <si>
    <t>1634262445</t>
  </si>
  <si>
    <t>725211601</t>
  </si>
  <si>
    <t>Umyvadla keramická bez výtokových armatur se zápachovou uzávěrkou připevněná na stěnu šrouby bílá bez sloupu nebo krytu na sifon 500 mm</t>
  </si>
  <si>
    <t>2027794958</t>
  </si>
  <si>
    <t>725222164</t>
  </si>
  <si>
    <t>Vany bez výtokových armatur akrylátové se zápachovou uzávěrkou tvarované 1600x750 mm</t>
  </si>
  <si>
    <t>-976164288</t>
  </si>
  <si>
    <t>725245122</t>
  </si>
  <si>
    <t>Sprchové vaničky, boxy, kouty a zástěny zástěny sprchové do výšky 2000 mm dveře dvoukřídlé, šířky 900 mm</t>
  </si>
  <si>
    <t>-1820960653</t>
  </si>
  <si>
    <t>725291511</t>
  </si>
  <si>
    <t>Doplňky zařízení koupelen a záchodů plastové dávkovač tekutého mýdla na 350 ml</t>
  </si>
  <si>
    <t>1335431058</t>
  </si>
  <si>
    <t>725291521</t>
  </si>
  <si>
    <t>Doplňky zařízení koupelen a záchodů plastové zásobník toaletních papírů</t>
  </si>
  <si>
    <t>-565643292</t>
  </si>
  <si>
    <t>725291531</t>
  </si>
  <si>
    <t>Doplňky zařízení koupelen a záchodů plastové zásobník papírových ručníků</t>
  </si>
  <si>
    <t>-1595268075</t>
  </si>
  <si>
    <t>725311121</t>
  </si>
  <si>
    <t>Dřezy bez výtokových armatur jednoduché se zápachovou uzávěrkou nerezové s odkapávací plochou 560x480 mm a miskou</t>
  </si>
  <si>
    <t>840683180</t>
  </si>
  <si>
    <t>725311131</t>
  </si>
  <si>
    <t>Dřezy bez výtokových armatur dvojité se zápachovou uzávěrkou nerezové nástavné 900x600 mm</t>
  </si>
  <si>
    <t>-109146193</t>
  </si>
  <si>
    <t>725331111</t>
  </si>
  <si>
    <t>Výlevky bez výtokových armatur a splachovací nádrže keramické se sklopnou plastovou mřížkou 425 mm</t>
  </si>
  <si>
    <t>-1617699893</t>
  </si>
  <si>
    <t>725821316</t>
  </si>
  <si>
    <t>Baterie dřezové nástěnné pákové s otáčivým plochým ústím a délkou ramínka 300 mm</t>
  </si>
  <si>
    <t>-637414455</t>
  </si>
  <si>
    <t>725822612</t>
  </si>
  <si>
    <t>Baterie umyvadlové stojánkové pákové s výpustí</t>
  </si>
  <si>
    <t>1868029986</t>
  </si>
  <si>
    <t>725831315</t>
  </si>
  <si>
    <t>Baterie vanové nástěnné pákové s automatickým přepínačem a sprchou</t>
  </si>
  <si>
    <t>-165229836</t>
  </si>
  <si>
    <t>725841333</t>
  </si>
  <si>
    <t>Baterie sprchové podomítkové (zápustné) s přepínačem a pevnou sprchou</t>
  </si>
  <si>
    <t>1843501305</t>
  </si>
  <si>
    <t>725861102</t>
  </si>
  <si>
    <t>1936852094</t>
  </si>
  <si>
    <t>725862103</t>
  </si>
  <si>
    <t>1111853321</t>
  </si>
  <si>
    <t>725862113</t>
  </si>
  <si>
    <t>841365783</t>
  </si>
  <si>
    <t>725864311</t>
  </si>
  <si>
    <t>268013092</t>
  </si>
  <si>
    <t>725865411</t>
  </si>
  <si>
    <t>1383970572</t>
  </si>
  <si>
    <t>725980123</t>
  </si>
  <si>
    <t>Dvířka 30/30</t>
  </si>
  <si>
    <t>-1265814691</t>
  </si>
  <si>
    <t>998725101</t>
  </si>
  <si>
    <t>Přesun hmot pro zařizovací předměty stanovený z hmotnosti přesunovaného materiálu vodorovná dopravní vzdálenost do 50 m v objektech výšky do 6 m</t>
  </si>
  <si>
    <t>524313478</t>
  </si>
  <si>
    <t>HZS</t>
  </si>
  <si>
    <t>Hodinové zúčtovací sazby</t>
  </si>
  <si>
    <t>HZS2212</t>
  </si>
  <si>
    <t>Hodinové zúčtovací sazby profesí PSV provádění stavebních instalací instalatér odborný</t>
  </si>
  <si>
    <t>hod</t>
  </si>
  <si>
    <t>512</t>
  </si>
  <si>
    <t>-1579120473</t>
  </si>
  <si>
    <t>23 - SO 02 - požární zbrojnice - VZT</t>
  </si>
  <si>
    <t xml:space="preserve">    751 - Vzduchotechnika</t>
  </si>
  <si>
    <t>751</t>
  </si>
  <si>
    <t>Vzduchotechnika</t>
  </si>
  <si>
    <t>751122433</t>
  </si>
  <si>
    <t>Montáž interiérové rekuperační VZT jednotky</t>
  </si>
  <si>
    <t>1117129332</t>
  </si>
  <si>
    <t>429143710</t>
  </si>
  <si>
    <t>424490644</t>
  </si>
  <si>
    <t>7511999050</t>
  </si>
  <si>
    <t>požární izolace odolnost 30minut, tl. 60mm + Al polep</t>
  </si>
  <si>
    <t>1442326586</t>
  </si>
  <si>
    <t>751311112</t>
  </si>
  <si>
    <t>Montáž vyústí čtyřhranné do kruhového potrubí, průřezu přes 0,040 do 0,080 m2</t>
  </si>
  <si>
    <t>2097326699</t>
  </si>
  <si>
    <t>751322012</t>
  </si>
  <si>
    <t>Montáž talířových ventilů, anemostatů, dýz talířového ventilu, průměru přes 100 do 200 mm</t>
  </si>
  <si>
    <t>-262068371</t>
  </si>
  <si>
    <t>751344113</t>
  </si>
  <si>
    <t>Montáž tlumičů hluku pro kruhové potrubí, průměru přes 200 do 300 mm</t>
  </si>
  <si>
    <t>1934998473</t>
  </si>
  <si>
    <t>751398031</t>
  </si>
  <si>
    <t>Montáž ostatních zařízení ventilační mřížky do dveří nebo desek, průřezu do 0,040 m2</t>
  </si>
  <si>
    <t>1692040713</t>
  </si>
  <si>
    <t>751398041</t>
  </si>
  <si>
    <t>Montáž ostatních zařízení protidešťové žaluzie nebo žaluziové klapky na kruhové potrubí, průměru do 300 mm</t>
  </si>
  <si>
    <t>-250178966</t>
  </si>
  <si>
    <t>751510042</t>
  </si>
  <si>
    <t>Vzduchotechnické potrubí z pozinkovaného plechu kruhové, trouba spirálně vinutá bez příruby, průměru přes 100 do 200 mm</t>
  </si>
  <si>
    <t>1614055290</t>
  </si>
  <si>
    <t>751510043</t>
  </si>
  <si>
    <t>Vzduchotechnické potrubí z pozinkovaného plechu kruhové, trouba spirálně vinutá bez příruby, průměru přes 200 do 300 mm</t>
  </si>
  <si>
    <t>-112263206</t>
  </si>
  <si>
    <t>429720930</t>
  </si>
  <si>
    <t>Odvodní ventil D100</t>
  </si>
  <si>
    <t>-1141645046</t>
  </si>
  <si>
    <t>429720960</t>
  </si>
  <si>
    <t>Odvodní ventil D125</t>
  </si>
  <si>
    <t>330290614</t>
  </si>
  <si>
    <t>751514164</t>
  </si>
  <si>
    <t>Montáž oblouku do plechového potrubí kruhového s přírubou, průměru přes 300 do 400 mm</t>
  </si>
  <si>
    <t>1367436602</t>
  </si>
  <si>
    <t>751514362</t>
  </si>
  <si>
    <t>Montáž odbočky oboustranné do plechového potrubí kruhového s přírubou, průměru přes 100 do 200 mm</t>
  </si>
  <si>
    <t>1389266037</t>
  </si>
  <si>
    <t>751514363</t>
  </si>
  <si>
    <t>Montáž odbočky oboustranné do plechového potrubí kruhového s přírubou, průměru přes 200 do 300 mm</t>
  </si>
  <si>
    <t>-1519392791</t>
  </si>
  <si>
    <t>751514464</t>
  </si>
  <si>
    <t>Montáž přechodu osového nebo pravoúhlého do plechového potrubí kruhového s přírubou, průměru přes 300 do 400 mm</t>
  </si>
  <si>
    <t>801187628</t>
  </si>
  <si>
    <t>751611121</t>
  </si>
  <si>
    <t>Montáž vzduchotechnické jednotky s rekuperací tepla podstropní s výměnou vzduchu do 1 000 m3/h</t>
  </si>
  <si>
    <t>1025696813</t>
  </si>
  <si>
    <t>751999001</t>
  </si>
  <si>
    <t>1934410760</t>
  </si>
  <si>
    <t>751999002</t>
  </si>
  <si>
    <t>D250/900 tlumič hluku</t>
  </si>
  <si>
    <t>2074952152</t>
  </si>
  <si>
    <t>751999003</t>
  </si>
  <si>
    <t>Vyústka 425x125mm</t>
  </si>
  <si>
    <t>-681826811</t>
  </si>
  <si>
    <t>751999004</t>
  </si>
  <si>
    <t>Vyústka 325x125mm</t>
  </si>
  <si>
    <t>-1984945797</t>
  </si>
  <si>
    <t>751999005</t>
  </si>
  <si>
    <t>Nástavec pro propojení kruhového potrubí na vyústku 425x125mm</t>
  </si>
  <si>
    <t>1623488364</t>
  </si>
  <si>
    <t>751999006</t>
  </si>
  <si>
    <t>Nástavec pro propojení kruhového potrubí na vyústku 325x125mm</t>
  </si>
  <si>
    <t>2101185935</t>
  </si>
  <si>
    <t>751999007</t>
  </si>
  <si>
    <t>Protideš´tová žaluzie pro sání vzduchu 315x315mm</t>
  </si>
  <si>
    <t>1892561693</t>
  </si>
  <si>
    <t>751999008</t>
  </si>
  <si>
    <t>315/315 přechod na kruhové potrubí D250</t>
  </si>
  <si>
    <t>1451536865</t>
  </si>
  <si>
    <t>751999009</t>
  </si>
  <si>
    <t>VÝFUKOVÉ KOLENO SE SÍTEM D250</t>
  </si>
  <si>
    <t>-551655363</t>
  </si>
  <si>
    <t>751999010</t>
  </si>
  <si>
    <t>koleno Ø250/R250,90°</t>
  </si>
  <si>
    <t>-1379370056</t>
  </si>
  <si>
    <t>751999011</t>
  </si>
  <si>
    <t>Přechod D250/D200</t>
  </si>
  <si>
    <t>-255491054</t>
  </si>
  <si>
    <t>751999012</t>
  </si>
  <si>
    <t>Přechod D200/160</t>
  </si>
  <si>
    <t>1742548136</t>
  </si>
  <si>
    <t>751999013</t>
  </si>
  <si>
    <t>Přechod D160/100</t>
  </si>
  <si>
    <t>20890253</t>
  </si>
  <si>
    <t>751999014</t>
  </si>
  <si>
    <t>ZAPOJENÍ REGULCE JEDNOTKY</t>
  </si>
  <si>
    <t>364138338</t>
  </si>
  <si>
    <t>751999020</t>
  </si>
  <si>
    <t>Odbočka oboustranná D160/D100/D100</t>
  </si>
  <si>
    <t>1513355230</t>
  </si>
  <si>
    <t>751999021</t>
  </si>
  <si>
    <t>Odbočka jednostranná D160/D100</t>
  </si>
  <si>
    <t>513065636</t>
  </si>
  <si>
    <t>751999022</t>
  </si>
  <si>
    <t>Odbočka jednostranná D250/D160</t>
  </si>
  <si>
    <t>902317049</t>
  </si>
  <si>
    <t>751999032</t>
  </si>
  <si>
    <t>ZPROVOZNĚNÍ A ZAREGULOVÁNÍ</t>
  </si>
  <si>
    <t>-831882901</t>
  </si>
  <si>
    <t>751999033</t>
  </si>
  <si>
    <t>MATERIÁL NA ZÁVĚSY</t>
  </si>
  <si>
    <t>1756255052</t>
  </si>
  <si>
    <t>751999034</t>
  </si>
  <si>
    <t>ZHOTOVENÍ ZÁVĚSŮ</t>
  </si>
  <si>
    <t>1576497593</t>
  </si>
  <si>
    <t>751999035</t>
  </si>
  <si>
    <t>TĚSNÍCÍ A SPOJOVACÍ MATERIÁL</t>
  </si>
  <si>
    <t>-231325847</t>
  </si>
  <si>
    <t>751999036</t>
  </si>
  <si>
    <t>výška podl. do 2.5m</t>
  </si>
  <si>
    <t>M2</t>
  </si>
  <si>
    <t>-270145706</t>
  </si>
  <si>
    <t>751999037</t>
  </si>
  <si>
    <t>MONTÁŽNÍ MATERIÁL</t>
  </si>
  <si>
    <t>1117332979</t>
  </si>
  <si>
    <t>751999051</t>
  </si>
  <si>
    <t>Vzduchotechnické potrubí čtyřhranné přímé z protipožárních desek EI 30</t>
  </si>
  <si>
    <t>472212662</t>
  </si>
  <si>
    <t>998751101</t>
  </si>
  <si>
    <t>Přesun hmot pro vzduchotechniku stanovený z hmotnosti přesunovaného materiálu vodorovná dopravní vzdálenost do 100 m v objektech výšky do 12 m</t>
  </si>
  <si>
    <t>1907533145</t>
  </si>
  <si>
    <t>HZS3212</t>
  </si>
  <si>
    <t>Hodinové zúčtovací sazby montáží technologických zařízení na stavebních objektech montér vzduchotechniky odborný</t>
  </si>
  <si>
    <t>-2070836104</t>
  </si>
  <si>
    <t>24 - SO 02 - požární zbrojnice - ÚT</t>
  </si>
  <si>
    <t xml:space="preserve">    73 - Ústřední vytápění</t>
  </si>
  <si>
    <t>Ústřední vytápění</t>
  </si>
  <si>
    <t>-2060080059</t>
  </si>
  <si>
    <t>25 - SO 02 - požární zbrojnice - EL</t>
  </si>
  <si>
    <t>M - Práce a dodávky M</t>
  </si>
  <si>
    <t xml:space="preserve">    21-M - Elektromontáže</t>
  </si>
  <si>
    <t>Práce a dodávky M</t>
  </si>
  <si>
    <t>21-M</t>
  </si>
  <si>
    <t>Elektromontáže</t>
  </si>
  <si>
    <t>256</t>
  </si>
  <si>
    <t>26 - SO 02 - požární zbrojnice - Tlakový vzduch</t>
  </si>
  <si>
    <t xml:space="preserve">    23-M - Montáže potrubí</t>
  </si>
  <si>
    <t>23-M</t>
  </si>
  <si>
    <t>Montáže potrubí</t>
  </si>
  <si>
    <t>442299353</t>
  </si>
  <si>
    <t>779884791</t>
  </si>
  <si>
    <t>hloubení rýh pro kabely</t>
  </si>
  <si>
    <t>fig2</t>
  </si>
  <si>
    <t>kabelové lože</t>
  </si>
  <si>
    <t>6,3</t>
  </si>
  <si>
    <t>fig3</t>
  </si>
  <si>
    <t>výkop pro stožáry</t>
  </si>
  <si>
    <t>2,44</t>
  </si>
  <si>
    <t>3 - SO 03 - vjezd a parkoviště</t>
  </si>
  <si>
    <t xml:space="preserve">    8 - Trubní vedení</t>
  </si>
  <si>
    <t>113106171</t>
  </si>
  <si>
    <t>Rozebrání dlažeb vozovek pl do 50 m2 ze zámkové dlažby s ložem z kameniva</t>
  </si>
  <si>
    <t>888032246</t>
  </si>
  <si>
    <t>180,0*0,5                         "rýha pro elektro"</t>
  </si>
  <si>
    <t>113106192</t>
  </si>
  <si>
    <t>Rozebrání vozovek ze silničních dílců pl do 50 m2 se spárami zalitými cementovou maltou</t>
  </si>
  <si>
    <t>327198343</t>
  </si>
  <si>
    <t>42,0                                    "betonové panely"</t>
  </si>
  <si>
    <t>113107123</t>
  </si>
  <si>
    <t>Odstranění podkladu pl do 50 m2 z kameniva drceného tl 300 mm</t>
  </si>
  <si>
    <t>1080591387</t>
  </si>
  <si>
    <t>13,5</t>
  </si>
  <si>
    <t>113154113</t>
  </si>
  <si>
    <t>Frézování živičného krytu tl 50 mm pruh š 0,5 m pl do 500 m2 bez překážek v trase</t>
  </si>
  <si>
    <t>959196339</t>
  </si>
  <si>
    <t>25,0</t>
  </si>
  <si>
    <t>122202202</t>
  </si>
  <si>
    <t>Odkopávky a prokopávky nezapažené pro silnice objemu do 1000 m3 v hornině tř. 3</t>
  </si>
  <si>
    <t>-1536186940</t>
  </si>
  <si>
    <t>503,5*0,53</t>
  </si>
  <si>
    <t>122202209</t>
  </si>
  <si>
    <t>Příplatek k odkopávkám a prokopávkám pro silnice v hornině tř. 3 za lepivost</t>
  </si>
  <si>
    <t>-1013031515</t>
  </si>
  <si>
    <t>122302202</t>
  </si>
  <si>
    <t>Odkopávky a prokopávky nezapažené pro silnice objemu do 1000 m3 v hornině tř. 4</t>
  </si>
  <si>
    <t>-586289294</t>
  </si>
  <si>
    <t>486,1*1,05*0,5                "výměna aktivní zóny"</t>
  </si>
  <si>
    <t>122302209</t>
  </si>
  <si>
    <t>Příplatek k odkopávkám a prokopávkám pro silnice v hornině tř. 4 za lepivost</t>
  </si>
  <si>
    <t>-2041956391</t>
  </si>
  <si>
    <t>-910684192</t>
  </si>
  <si>
    <t>180,0*0,35*0,80                    "elektro kabely"</t>
  </si>
  <si>
    <t>1,0*0,6*1,0*6                    "startovací  a cílové jámy"</t>
  </si>
  <si>
    <t>-314198418</t>
  </si>
  <si>
    <t>132301101</t>
  </si>
  <si>
    <t>Hloubení rýh š do 600 mm v hornině tř. 4 objemu do 100 m3</t>
  </si>
  <si>
    <t>-2090879560</t>
  </si>
  <si>
    <t>-1799225193</t>
  </si>
  <si>
    <t>133201101</t>
  </si>
  <si>
    <t>Hloubení šachet v hornině tř. 3 objemu do 100 m3</t>
  </si>
  <si>
    <t>273337533</t>
  </si>
  <si>
    <t>0,6*0,6*1,0*4                                           "stožáry signalizace výjezdu vozidel"</t>
  </si>
  <si>
    <t>1,0*1,0*1,0*1                                            "stožár VO"</t>
  </si>
  <si>
    <t>fig3*0,50</t>
  </si>
  <si>
    <t>133201109</t>
  </si>
  <si>
    <t>Příplatek za lepivost u hloubení šachet v hornině tř. 3</t>
  </si>
  <si>
    <t>-1393603748</t>
  </si>
  <si>
    <t>133301101</t>
  </si>
  <si>
    <t>Hloubení šachet v hornině tř. 4 objemu do 100 m3</t>
  </si>
  <si>
    <t>165306061</t>
  </si>
  <si>
    <t>133301109</t>
  </si>
  <si>
    <t>Příplatek za lepivost u hloubení šachet v hornině tř. 4</t>
  </si>
  <si>
    <t>-1463455553</t>
  </si>
  <si>
    <t>141720015</t>
  </si>
  <si>
    <t>Neřízený zemní protlak strojně vnějšího průměru do 110 mm v hornině tř 3 a 4</t>
  </si>
  <si>
    <t>1177396526</t>
  </si>
  <si>
    <t>286102050</t>
  </si>
  <si>
    <t>trubka PVC tlaková PN 10 hrdlovaná vodovodní DN 100 D 110 x 4,2 x 6000 mm</t>
  </si>
  <si>
    <t>1830667934</t>
  </si>
  <si>
    <t>30,0/6,0</t>
  </si>
  <si>
    <t>-1798119895</t>
  </si>
  <si>
    <t>-1208198544</t>
  </si>
  <si>
    <t>530,798*4 'Přepočtené koeficientem množství</t>
  </si>
  <si>
    <t>1627487710</t>
  </si>
  <si>
    <t>1858339137</t>
  </si>
  <si>
    <t>503,5*0,53*1,800</t>
  </si>
  <si>
    <t>486,1*1,05*0,5*1,800                "výměna aktivní zóny"</t>
  </si>
  <si>
    <t>fig2*1,800</t>
  </si>
  <si>
    <t>fig3*1,800</t>
  </si>
  <si>
    <t>174101102</t>
  </si>
  <si>
    <t>Zásyp v uzavřených prostorech sypaninou se zhutněním</t>
  </si>
  <si>
    <t>2140173871</t>
  </si>
  <si>
    <t>181951102</t>
  </si>
  <si>
    <t>Úprava pláně v hornině tř. 1 až 4 se zhutněním</t>
  </si>
  <si>
    <t>-412432905</t>
  </si>
  <si>
    <t>11,5                            "chodník pro pěší"</t>
  </si>
  <si>
    <t>486,1*1,05               "vjezd a parkoviště"</t>
  </si>
  <si>
    <t>212752213</t>
  </si>
  <si>
    <t>Trativod z drenážních trubek plastových flexibilních D do 160 mm včetně lože otevřený výkop</t>
  </si>
  <si>
    <t>413797083</t>
  </si>
  <si>
    <t>21,0</t>
  </si>
  <si>
    <t>275313611</t>
  </si>
  <si>
    <t>Základové patky z betonu tř. C 16/20</t>
  </si>
  <si>
    <t>1369793742</t>
  </si>
  <si>
    <t>3889951121</t>
  </si>
  <si>
    <t>Tvarovka kabelovodu HDPE do konstrukce římsy tvaru žlab s víkem průřezu 200/130 mm</t>
  </si>
  <si>
    <t>429632566</t>
  </si>
  <si>
    <t>36,0</t>
  </si>
  <si>
    <t>388995211</t>
  </si>
  <si>
    <t>Chránička kabelů z trub HDPE v římse DN 80</t>
  </si>
  <si>
    <t>-283823029</t>
  </si>
  <si>
    <t>180,0+30,0                       "chránička kabelů"</t>
  </si>
  <si>
    <t>451572111</t>
  </si>
  <si>
    <t>Lože pod potrubí otevřený výkop z kameniva drobného těženého</t>
  </si>
  <si>
    <t>-149913457</t>
  </si>
  <si>
    <t>180,0*0,35*0,10</t>
  </si>
  <si>
    <t>564831111</t>
  </si>
  <si>
    <t>Podklad ze štěrkodrtě ŠD tl 100 mm</t>
  </si>
  <si>
    <t>-1403770496</t>
  </si>
  <si>
    <t xml:space="preserve">5,4                           "hladká přírodní" </t>
  </si>
  <si>
    <t>5,1                           "reliéfní červená"</t>
  </si>
  <si>
    <t>593526942</t>
  </si>
  <si>
    <t>16,0              "dosyp v místě odstraněných panelů"</t>
  </si>
  <si>
    <t>564871111</t>
  </si>
  <si>
    <t>Podklad ze štěrkodrtě ŠD tl 250 mm</t>
  </si>
  <si>
    <t>-303644267</t>
  </si>
  <si>
    <t>(402,3+59,0+24,8)*1,05</t>
  </si>
  <si>
    <t>-691586003</t>
  </si>
  <si>
    <t>(402,3+59,0+24,8)*1,05*2       "výměna aktivní zóny"</t>
  </si>
  <si>
    <t>565165121</t>
  </si>
  <si>
    <t>Asfaltový beton vrstva podkladní ACP 16 (obalované kamenivo OKS) tl 80 mm š přes 3 m</t>
  </si>
  <si>
    <t>677517968</t>
  </si>
  <si>
    <t>402,3+59,0+24,8</t>
  </si>
  <si>
    <t>5671211141</t>
  </si>
  <si>
    <t>Podklad ze směsi stmelené cementem SC C 3/4 (SC I) tl 100 mm</t>
  </si>
  <si>
    <t>-1370442808</t>
  </si>
  <si>
    <t>567122114</t>
  </si>
  <si>
    <t>Podklad ze směsi stmelené cementem SC C 8/10 (KSC I) tl 150 mm</t>
  </si>
  <si>
    <t>-1274856653</t>
  </si>
  <si>
    <t>573111113</t>
  </si>
  <si>
    <t>Postřik živičný infiltrační s posypem z asfaltu množství 1,5 kg/m2</t>
  </si>
  <si>
    <t>-340879989</t>
  </si>
  <si>
    <t>573231106</t>
  </si>
  <si>
    <t>Postřik živičný spojovací ze silniční emulze v množství 0,30 kg/m2</t>
  </si>
  <si>
    <t>-877450344</t>
  </si>
  <si>
    <t xml:space="preserve">25,0                "obnova živičných vrstev v ul. Dlouhá"              </t>
  </si>
  <si>
    <t>577144111</t>
  </si>
  <si>
    <t>Asfaltový beton vrstva obrusná ACO 11 (ABS) tř. I tl 50 mm š do 3 m z nemodifikovaného asfaltu</t>
  </si>
  <si>
    <t>1265013513</t>
  </si>
  <si>
    <t>577144121</t>
  </si>
  <si>
    <t>Asfaltový beton vrstva obrusná ACO 11 (ABS) tř. I tl 50 mm š přes 3 m z nemodifikovaného asfaltu</t>
  </si>
  <si>
    <t>411348886</t>
  </si>
  <si>
    <t>2098802545</t>
  </si>
  <si>
    <t>592453080</t>
  </si>
  <si>
    <t>-16420442</t>
  </si>
  <si>
    <t xml:space="preserve">5,4*1,03                           "hladká přírodní" </t>
  </si>
  <si>
    <t>592452670</t>
  </si>
  <si>
    <t>-1048980106</t>
  </si>
  <si>
    <t>5,1*1,03                           "reliéfní červená"</t>
  </si>
  <si>
    <t>-196576350</t>
  </si>
  <si>
    <t>180599843</t>
  </si>
  <si>
    <t>Trubní vedení</t>
  </si>
  <si>
    <t>871265211</t>
  </si>
  <si>
    <t>Kanalizační potrubí z tvrdého PVC jednovrstvé tuhost třídy SN4 DN 110</t>
  </si>
  <si>
    <t>1200958573</t>
  </si>
  <si>
    <t>7,0</t>
  </si>
  <si>
    <t>899722113</t>
  </si>
  <si>
    <t>Krytí potrubí z plastů výstražnou fólií z PVC 34cm</t>
  </si>
  <si>
    <t>952500687</t>
  </si>
  <si>
    <t>180,0                            "elektro"</t>
  </si>
  <si>
    <t>914111111</t>
  </si>
  <si>
    <t>Montáž svislé dopravní značky do velikosti 1 m2 objímkami na sloupek nebo konzolu</t>
  </si>
  <si>
    <t>-15556660</t>
  </si>
  <si>
    <t>1                                                          "P4"</t>
  </si>
  <si>
    <t>1                                                          "B24a"</t>
  </si>
  <si>
    <t>1                                                          "B24b"</t>
  </si>
  <si>
    <t>2                                                          "B28"</t>
  </si>
  <si>
    <t>4+4                                 "dodatkové tabulky E13"</t>
  </si>
  <si>
    <t>404454780</t>
  </si>
  <si>
    <t>značka dopravní svislá retroreflexní fólie tř. 1, FeZn prolis, D 700 mm</t>
  </si>
  <si>
    <t>1534633238</t>
  </si>
  <si>
    <t>404454770</t>
  </si>
  <si>
    <t>značka dopravní svislá retroreflexní fólie tř. 1, FeZn prolis, 500 x 500 mm</t>
  </si>
  <si>
    <t>1274610199</t>
  </si>
  <si>
    <t>914511112</t>
  </si>
  <si>
    <t>Montáž sloupku dopravních značek délky do 3,5 m s betonovým základem a patkou</t>
  </si>
  <si>
    <t>-601232664</t>
  </si>
  <si>
    <t>404452250</t>
  </si>
  <si>
    <t>sloupek Zn 60 - 350</t>
  </si>
  <si>
    <t>-291048042</t>
  </si>
  <si>
    <t>915111112</t>
  </si>
  <si>
    <t>Vodorovné dopravní značení dělící čáry souvislé š 125 mm retroreflexní bílá barva</t>
  </si>
  <si>
    <t>-1377149481</t>
  </si>
  <si>
    <t>4*4,5+3*5,0</t>
  </si>
  <si>
    <t>915611111</t>
  </si>
  <si>
    <t>Předznačení vodorovného liniového značení</t>
  </si>
  <si>
    <t>1730120797</t>
  </si>
  <si>
    <t>916131213</t>
  </si>
  <si>
    <t>Osazení silničního obrubníku betonového stojatého s boční opěrou do lože z betonu prostého</t>
  </si>
  <si>
    <t>-62171795</t>
  </si>
  <si>
    <t>32,0+24,5</t>
  </si>
  <si>
    <t>592174600</t>
  </si>
  <si>
    <t>-661731189</t>
  </si>
  <si>
    <t>0,5</t>
  </si>
  <si>
    <t>96054427</t>
  </si>
  <si>
    <t>7,5</t>
  </si>
  <si>
    <t>592173150</t>
  </si>
  <si>
    <t>-1637662575</t>
  </si>
  <si>
    <t>7,5*2*1,01</t>
  </si>
  <si>
    <t>919124121</t>
  </si>
  <si>
    <t>Dilatační spáry vkládané v cementobetonovém krytu s vyplněním spár asfaltovou zálivkou</t>
  </si>
  <si>
    <t>1677462672</t>
  </si>
  <si>
    <t>49,3</t>
  </si>
  <si>
    <t>935113211</t>
  </si>
  <si>
    <t>Osazení odvodňovacího betonového žlabu s krycím roštem šířky do 200 mm</t>
  </si>
  <si>
    <t>579642839</t>
  </si>
  <si>
    <t>29,0</t>
  </si>
  <si>
    <t>592271040</t>
  </si>
  <si>
    <t>793658794</t>
  </si>
  <si>
    <t>592271070</t>
  </si>
  <si>
    <t>-1926114802</t>
  </si>
  <si>
    <t>592271850</t>
  </si>
  <si>
    <t>-228990270</t>
  </si>
  <si>
    <t>592272020</t>
  </si>
  <si>
    <t>108879132</t>
  </si>
  <si>
    <t>592271760</t>
  </si>
  <si>
    <t>1946565099</t>
  </si>
  <si>
    <t>29*2</t>
  </si>
  <si>
    <t>Zřízení a odstranění DIO</t>
  </si>
  <si>
    <t>1344204195</t>
  </si>
  <si>
    <t>961044111</t>
  </si>
  <si>
    <t>Bourání základů z betonu prostého</t>
  </si>
  <si>
    <t>348629286</t>
  </si>
  <si>
    <t>1,0                                       "stávající základ pro sloup VO"</t>
  </si>
  <si>
    <t>997221551</t>
  </si>
  <si>
    <t>Vodorovná doprava suti ze sypkých materiálů do 1 km</t>
  </si>
  <si>
    <t>825950421</t>
  </si>
  <si>
    <t>997221559</t>
  </si>
  <si>
    <t>Příplatek ZKD 1 km u vodorovné dopravy suti ze sypkých materiálů</t>
  </si>
  <si>
    <t>-2019872311</t>
  </si>
  <si>
    <t>46,4*13 'Přepočtené koeficientem množství</t>
  </si>
  <si>
    <t>997221571</t>
  </si>
  <si>
    <t>Vodorovná doprava vybouraných hmot do 1 km</t>
  </si>
  <si>
    <t>-528351694</t>
  </si>
  <si>
    <t>997221579</t>
  </si>
  <si>
    <t>Příplatek ZKD 1 km u vodorovné dopravy vybouraných hmot</t>
  </si>
  <si>
    <t>-1444319799</t>
  </si>
  <si>
    <t>17,85*13 'Přepočtené koeficientem množství</t>
  </si>
  <si>
    <t>997221815</t>
  </si>
  <si>
    <t>Poplatek za uložení betonového odpadu na skládce (skládkovné)</t>
  </si>
  <si>
    <t>178676532</t>
  </si>
  <si>
    <t>997221845</t>
  </si>
  <si>
    <t>Poplatek za uložení asfaltového odpadu bez obsahu dehtu na skládce (skládkovné)</t>
  </si>
  <si>
    <t>965089622</t>
  </si>
  <si>
    <t>997221855</t>
  </si>
  <si>
    <t>Poplatek za uložení odpadu zeminy a kameniva na skládce (skládkovné)</t>
  </si>
  <si>
    <t>1494648670</t>
  </si>
  <si>
    <t>998225111</t>
  </si>
  <si>
    <t>Přesun hmot pro pozemní komunikace s krytem z kamene, monolitickým betonovým nebo živičným</t>
  </si>
  <si>
    <t>1860334566</t>
  </si>
  <si>
    <t>711161306</t>
  </si>
  <si>
    <t>Izolace proti zemní vlhkosti stěn foliemi nopovými pro běžné podmínky tl. 0,5 mm šířky 1,0 m</t>
  </si>
  <si>
    <t>-1655334023</t>
  </si>
  <si>
    <t>41,5</t>
  </si>
  <si>
    <t>998711101</t>
  </si>
  <si>
    <t>Přesun hmot tonážní pro izolace proti vodě, vlhkosti a plynům v objektech výšky do 6 m</t>
  </si>
  <si>
    <t>162592531</t>
  </si>
  <si>
    <t>899149374</t>
  </si>
  <si>
    <t>výkop rýhy</t>
  </si>
  <si>
    <t>43,934</t>
  </si>
  <si>
    <t>štěrkopískový podsyp</t>
  </si>
  <si>
    <t>2,712</t>
  </si>
  <si>
    <t>obsyp potrubí</t>
  </si>
  <si>
    <t>9,492</t>
  </si>
  <si>
    <t>4 - SO 04 - vodovodní přípojka</t>
  </si>
  <si>
    <t>113107023</t>
  </si>
  <si>
    <t>Odstranění podkladu plochy do 15 m2 z kameniva drceného tl 300 mm při překopech inž sítí</t>
  </si>
  <si>
    <t>-2026475856</t>
  </si>
  <si>
    <t>2,0*2,0                             "napojení vodovodu"</t>
  </si>
  <si>
    <t>113107030</t>
  </si>
  <si>
    <t>Odstranění podkladu plochy do 15 m2 z betonu prostého tl 100 mm při překopech inž sítí</t>
  </si>
  <si>
    <t>-1657204386</t>
  </si>
  <si>
    <t>113107042</t>
  </si>
  <si>
    <t>Odstranění podkladu plochy do 15 m2 živičných tl 100 mm při překopech inž sítí</t>
  </si>
  <si>
    <t>88686167</t>
  </si>
  <si>
    <t>132201201</t>
  </si>
  <si>
    <t>Hloubení rýh š do 2000 mm v hornině tř. 3 objemu do 100 m3</t>
  </si>
  <si>
    <t>384336107</t>
  </si>
  <si>
    <t>45,2*0,6*(1,84+1,4)/2</t>
  </si>
  <si>
    <t>132201209</t>
  </si>
  <si>
    <t>Příplatek za lepivost k hloubení rýh š do 2000 mm v hornině tř. 3</t>
  </si>
  <si>
    <t>1024334341</t>
  </si>
  <si>
    <t>132301201</t>
  </si>
  <si>
    <t>Hloubení rýh š do 2000 mm v hornině tř. 4 objemu do 100 m3</t>
  </si>
  <si>
    <t>-1864641272</t>
  </si>
  <si>
    <t>132301209</t>
  </si>
  <si>
    <t>Příplatek za lepivost k hloubení rýh š do 2000 mm v hornině tř. 4</t>
  </si>
  <si>
    <t>2085301921</t>
  </si>
  <si>
    <t>1913074947</t>
  </si>
  <si>
    <t>944194780</t>
  </si>
  <si>
    <t>1291523870</t>
  </si>
  <si>
    <t>-871577653</t>
  </si>
  <si>
    <t>490634754</t>
  </si>
  <si>
    <t>174101101</t>
  </si>
  <si>
    <t>Zásyp jam, šachet rýh nebo kolem objektů sypaninou se zhutněním</t>
  </si>
  <si>
    <t>-126256560</t>
  </si>
  <si>
    <t>-(fig3+fig4)</t>
  </si>
  <si>
    <t>1747026607</t>
  </si>
  <si>
    <t>-(fig3+fig4)*1,900</t>
  </si>
  <si>
    <t>175151101</t>
  </si>
  <si>
    <t>Obsypání potrubí strojně sypaninou bez prohození, uloženou do 3 m</t>
  </si>
  <si>
    <t>-1116813496</t>
  </si>
  <si>
    <t>45,2*0,6*0,35</t>
  </si>
  <si>
    <t>71049371</t>
  </si>
  <si>
    <t>fig4*1,900</t>
  </si>
  <si>
    <t>212752212</t>
  </si>
  <si>
    <t>Trativod z drenážních trubek plastových flexibilních D do 100 mm včetně lože otevřený výkop</t>
  </si>
  <si>
    <t>585682460</t>
  </si>
  <si>
    <t>45,2</t>
  </si>
  <si>
    <t>1809823163</t>
  </si>
  <si>
    <t>45,2*0,6*0,1</t>
  </si>
  <si>
    <t>566901144</t>
  </si>
  <si>
    <t>Vyspravení podkladu po překopech ing sítí plochy do 15 m2 kamenivem hrubým drceným tl. 250 mm</t>
  </si>
  <si>
    <t>2111083146</t>
  </si>
  <si>
    <t>566901172</t>
  </si>
  <si>
    <t>Vyspravení podkladu po překopech ing sítí plochy do 15 m2 směsí stmelenou cementem SC 20/25 tl 150mm</t>
  </si>
  <si>
    <t>-965731729</t>
  </si>
  <si>
    <t>572340111</t>
  </si>
  <si>
    <t>Vyspravení krytu komunikací po překopech plochy do 15 m2 asfaltovým betonem ACO (AB) tl 50 mm</t>
  </si>
  <si>
    <t>1510795356</t>
  </si>
  <si>
    <t>572340112</t>
  </si>
  <si>
    <t>Vyspravení krytu komunikací po překopech plochy do 15 m2 asfaltovým betonem ACO (AB) tl 70 mm</t>
  </si>
  <si>
    <t>1313499465</t>
  </si>
  <si>
    <t>871181141</t>
  </si>
  <si>
    <t>Montáž potrubí z PE100 SDR 11 otevřený výkop svařovaných na tupo D 50 x 4,6 mm</t>
  </si>
  <si>
    <t>998242611</t>
  </si>
  <si>
    <t>286136580</t>
  </si>
  <si>
    <t>potrubí vodovodní ROBUST PIPE z PE 100+, SDR 11, 50 x 4,6 mm</t>
  </si>
  <si>
    <t>-2108669860</t>
  </si>
  <si>
    <t>45,2*1,02</t>
  </si>
  <si>
    <t>891181112</t>
  </si>
  <si>
    <t>Montáž vodovodních šoupátek otevřený výkop DN 40</t>
  </si>
  <si>
    <t>-593464406</t>
  </si>
  <si>
    <t>4222130001</t>
  </si>
  <si>
    <t>šoupátko pitná voda litinové - 1" - 2" - ozn. 2800</t>
  </si>
  <si>
    <t>-560680322</t>
  </si>
  <si>
    <t>4229105401</t>
  </si>
  <si>
    <t>souprava zemní teleskopická délky 1,3 - 1,8 m - ozn. 9601</t>
  </si>
  <si>
    <t>-1214208036</t>
  </si>
  <si>
    <t>891269111</t>
  </si>
  <si>
    <t>Montáž navrtávacích pasů na potrubí z jakýchkoli trub DN 100</t>
  </si>
  <si>
    <t>1438193043</t>
  </si>
  <si>
    <t>4227141401</t>
  </si>
  <si>
    <t>pas navrtávací z tvárné litiny DN 100,  odbočky 5/4",6/4",2" - ozn. 3350</t>
  </si>
  <si>
    <t>-462952057</t>
  </si>
  <si>
    <t>892233122</t>
  </si>
  <si>
    <t>Proplach a dezinfekce vodovodního potrubí DN od 40 do 70</t>
  </si>
  <si>
    <t>-165772244</t>
  </si>
  <si>
    <t>892241111</t>
  </si>
  <si>
    <t>Tlaková zkouška vodou potrubí do 80</t>
  </si>
  <si>
    <t>1288417223</t>
  </si>
  <si>
    <t>899121102</t>
  </si>
  <si>
    <t>Osazení poklopů plastových šoupátkových</t>
  </si>
  <si>
    <t>1135569452</t>
  </si>
  <si>
    <t>5623063301</t>
  </si>
  <si>
    <t>poklop uliční šoupátkový kulatý,polyamid/litina - ozn. 1550</t>
  </si>
  <si>
    <t>1607185252</t>
  </si>
  <si>
    <t>5623063601</t>
  </si>
  <si>
    <t>deska podkladová pro poklop uliční polyamidový - ozn. 3481</t>
  </si>
  <si>
    <t>675784533</t>
  </si>
  <si>
    <t>899721111</t>
  </si>
  <si>
    <t>Signalizační vodič DN do 150 mm na potrubí PVC</t>
  </si>
  <si>
    <t>-1126673936</t>
  </si>
  <si>
    <t>899722112</t>
  </si>
  <si>
    <t>Krytí potrubí z plastů výstražnou fólií z PVC 25 cm</t>
  </si>
  <si>
    <t>-49196173</t>
  </si>
  <si>
    <t>919735112</t>
  </si>
  <si>
    <t>Řezání stávajícího živičného krytu hl do 100 mm</t>
  </si>
  <si>
    <t>1935745619</t>
  </si>
  <si>
    <t>(2,0+2,0)*2                             "napojení vodovodu"</t>
  </si>
  <si>
    <t>919735122</t>
  </si>
  <si>
    <t>Řezání stávajícího betonového krytu hl do 100 mm</t>
  </si>
  <si>
    <t>1626195834</t>
  </si>
  <si>
    <t>2086469663</t>
  </si>
  <si>
    <t>-1981449752</t>
  </si>
  <si>
    <t>3,6*13 'Přepočtené koeficientem množství</t>
  </si>
  <si>
    <t>997221611</t>
  </si>
  <si>
    <t>Nakládání suti na dopravní prostředky pro vodorovnou dopravu</t>
  </si>
  <si>
    <t>-1633422092</t>
  </si>
  <si>
    <t>-422701074</t>
  </si>
  <si>
    <t>-18811952</t>
  </si>
  <si>
    <t>-159543017</t>
  </si>
  <si>
    <t>998274101</t>
  </si>
  <si>
    <t>Přesun hmot pro trubní vedení z trub betonových otevřený výkop</t>
  </si>
  <si>
    <t>-421097713</t>
  </si>
  <si>
    <t>998276101</t>
  </si>
  <si>
    <t>Přesun hmot pro trubní vedení z trub z plastických hmot otevřený výkop</t>
  </si>
  <si>
    <t>701897611</t>
  </si>
  <si>
    <t>výkop rýh pro potrubí</t>
  </si>
  <si>
    <t>46,717</t>
  </si>
  <si>
    <t>10,536</t>
  </si>
  <si>
    <t>lože pod potrubí</t>
  </si>
  <si>
    <t>2,264</t>
  </si>
  <si>
    <t>5 - SO 05 - přípojka splaškové kanalizace</t>
  </si>
  <si>
    <t>1267025942</t>
  </si>
  <si>
    <t>8,7*0,8*(2,7+2,31)/2</t>
  </si>
  <si>
    <t>(27,0-8,7)*0,8*(2,31+1,48)/2</t>
  </si>
  <si>
    <t>1,3*0,8*1,48                                            "Š2 - objekt"</t>
  </si>
  <si>
    <t>-910278930</t>
  </si>
  <si>
    <t>-1508944876</t>
  </si>
  <si>
    <t>-2019536543</t>
  </si>
  <si>
    <t>151101101</t>
  </si>
  <si>
    <t>Zřízení příložného pažení a rozepření stěn rýh hl do 2 m</t>
  </si>
  <si>
    <t>-328227533</t>
  </si>
  <si>
    <t>8,7*2*(2,7+2,31)/2</t>
  </si>
  <si>
    <t>(27,0-8,7)*2*(2,31+1,48)/2</t>
  </si>
  <si>
    <t>1,3*2*1,48                                            "Š2 - objekt"</t>
  </si>
  <si>
    <t>151101111</t>
  </si>
  <si>
    <t>Odstranění příložného pažení a rozepření stěn rýh hl do 2 m</t>
  </si>
  <si>
    <t>-2115611585</t>
  </si>
  <si>
    <t>-876544075</t>
  </si>
  <si>
    <t>-469583587</t>
  </si>
  <si>
    <t>-1239590692</t>
  </si>
  <si>
    <t>46,717*4 'Přepočtené koeficientem množství</t>
  </si>
  <si>
    <t>-1731044374</t>
  </si>
  <si>
    <t>-1889318170</t>
  </si>
  <si>
    <t>1785714583</t>
  </si>
  <si>
    <t>459090406</t>
  </si>
  <si>
    <t>-338851880</t>
  </si>
  <si>
    <t>8,7*0,8*0,5</t>
  </si>
  <si>
    <t>(27,0-8,7)*0,8*0,45</t>
  </si>
  <si>
    <t>1,3*0,8*0,45                                            "Š2 - objekt"</t>
  </si>
  <si>
    <t>948796366</t>
  </si>
  <si>
    <t>fig3*1,900</t>
  </si>
  <si>
    <t>1396277233</t>
  </si>
  <si>
    <t>8,7*0,8*0,1</t>
  </si>
  <si>
    <t>(27,0-8,7)*0,8*0,1</t>
  </si>
  <si>
    <t>1,3*0,8*0,1                                            "Š2 - objekt"</t>
  </si>
  <si>
    <t>452112111</t>
  </si>
  <si>
    <t>Osazení betonových prstenců nebo rámů v do 100 mm</t>
  </si>
  <si>
    <t>1461673019</t>
  </si>
  <si>
    <t>592240120</t>
  </si>
  <si>
    <t>prstenec betonový vyrovnávací ke krytu šachty AR-V 625/80 62,5x8x10 cm</t>
  </si>
  <si>
    <t>-655867815</t>
  </si>
  <si>
    <t>452311141</t>
  </si>
  <si>
    <t>Podkladní desky z betonu prostého tř. C 16/20 otevřený výkop</t>
  </si>
  <si>
    <t>905353072</t>
  </si>
  <si>
    <t xml:space="preserve">pi*0,75*0,75*0,15          "deska pod Š1" </t>
  </si>
  <si>
    <t>871315221</t>
  </si>
  <si>
    <t>Kanalizační potrubí z tvrdého PVC jednovrstvé tuhost třídy SN8 DN 160</t>
  </si>
  <si>
    <t>-216969762</t>
  </si>
  <si>
    <t>18,3                                            "mezi Š1 a Š2"</t>
  </si>
  <si>
    <t>1,3                                               "mezi Š2 a objektem"</t>
  </si>
  <si>
    <t>871355221</t>
  </si>
  <si>
    <t>Kanalizační potrubí z tvrdého PVC jednovrstvé tuhost třídy SN8 DN 200</t>
  </si>
  <si>
    <t>1477562292</t>
  </si>
  <si>
    <t xml:space="preserve">8,7                      "mezi Š a Š1" </t>
  </si>
  <si>
    <t>894411311</t>
  </si>
  <si>
    <t>Osazení železobetonových dílců pro šachty skruží rovných</t>
  </si>
  <si>
    <t>1000818200</t>
  </si>
  <si>
    <t>1+1</t>
  </si>
  <si>
    <t>592241130</t>
  </si>
  <si>
    <t>skruž betonová s ocelovými stupadly TBS-Q 1000/500/90 SP100x50x9 cm</t>
  </si>
  <si>
    <t>437677010</t>
  </si>
  <si>
    <t>592241120</t>
  </si>
  <si>
    <t>skruž betonová s ocelovými stupadly TBS-Q 1000/250/90 SP 100x25x9 cm</t>
  </si>
  <si>
    <t>-1719523009</t>
  </si>
  <si>
    <t>894412411</t>
  </si>
  <si>
    <t>Osazení železobetonových dílců pro šachty skruží přechodových</t>
  </si>
  <si>
    <t>528199638</t>
  </si>
  <si>
    <t>1                                               "Š1"</t>
  </si>
  <si>
    <t>592241210</t>
  </si>
  <si>
    <t>skruž betonová přechodová TBR-Q 625/600/90 SPK 62,5/100x60x9 cm</t>
  </si>
  <si>
    <t>-1877277618</t>
  </si>
  <si>
    <t>592243480</t>
  </si>
  <si>
    <t>těsnění elastomerové pro spojení šachetních dílů EMT DN 1000</t>
  </si>
  <si>
    <t>-1627793097</t>
  </si>
  <si>
    <t>894414111</t>
  </si>
  <si>
    <t>Osazení železobetonových dílců pro šachty skruží základových (dno)</t>
  </si>
  <si>
    <t>-2087929513</t>
  </si>
  <si>
    <t>592243370</t>
  </si>
  <si>
    <t>dno betonové šachty kanalizační přímé TBZ-Q.1 100/60 V max. 40 100/60x40 cm</t>
  </si>
  <si>
    <t>592401813</t>
  </si>
  <si>
    <t>894812202</t>
  </si>
  <si>
    <t>Revizní a čistící šachta z PP šachtové dno DN 425/150 průtočné 30°,60°,90°</t>
  </si>
  <si>
    <t>821083354</t>
  </si>
  <si>
    <t>894812231</t>
  </si>
  <si>
    <t>Revizní a čistící šachta z PP DN 425 šachtová roura korugovaná bez hrdla světlé hloubky 1500 mm</t>
  </si>
  <si>
    <t>264770091</t>
  </si>
  <si>
    <t>894812241</t>
  </si>
  <si>
    <t>Revizní a čistící šachta z PP DN 425 šachtová roura teleskopická světlé hloubky 375 mm</t>
  </si>
  <si>
    <t>385976403</t>
  </si>
  <si>
    <t>894812249</t>
  </si>
  <si>
    <t>Příplatek k rourám revizní a čistící šachty z PP DN 425 za uříznutí šachtové roury</t>
  </si>
  <si>
    <t>-268543187</t>
  </si>
  <si>
    <t>894812262</t>
  </si>
  <si>
    <t>Revizní a čistící šachta z PP DN 425 poklop litinový plný do teleskopické trubky pro zatížení  40 t</t>
  </si>
  <si>
    <t>491354659</t>
  </si>
  <si>
    <t>899304111</t>
  </si>
  <si>
    <t>Osazení poklop železobetonových včetně rámů jakékoli hmotnosti</t>
  </si>
  <si>
    <t>506349022</t>
  </si>
  <si>
    <t>1                                                "Š1"</t>
  </si>
  <si>
    <t>592246600</t>
  </si>
  <si>
    <t>poklop šachtový D2 /betonová výplň+ litina/ D 400 - BEGU-B-1, bez odvětrání</t>
  </si>
  <si>
    <t>1586006915</t>
  </si>
  <si>
    <t>977151126</t>
  </si>
  <si>
    <t>Jádrové vrty diamantovými korunkami do D 225 mm do stavebních materiálů</t>
  </si>
  <si>
    <t>2422054</t>
  </si>
  <si>
    <t>0,2                                "napojení  do Š"</t>
  </si>
  <si>
    <t>1871170527</t>
  </si>
  <si>
    <t>-1201583822</t>
  </si>
  <si>
    <t>73,07</t>
  </si>
  <si>
    <t>výkop pro vsakovací objekt</t>
  </si>
  <si>
    <t>141,61</t>
  </si>
  <si>
    <t>19,936</t>
  </si>
  <si>
    <t>8,683</t>
  </si>
  <si>
    <t>6 - SO 06 - přípojka dešťové kanalizace</t>
  </si>
  <si>
    <t>-1389799796</t>
  </si>
  <si>
    <t>6,45*0,8*(2,31+2,43)/2</t>
  </si>
  <si>
    <t>(50,2-24,05)*0,8*(2,04+0,8)/2</t>
  </si>
  <si>
    <t>5,85*0,8*2,3</t>
  </si>
  <si>
    <t>7,25*0,8*(2,26+0,6)/2</t>
  </si>
  <si>
    <t>7,4*0,8*2,04</t>
  </si>
  <si>
    <t>(24,05-6,45)*3,6*(2,43+2,04)/2</t>
  </si>
  <si>
    <t>(fig1+fig2)*0,50</t>
  </si>
  <si>
    <t>-2038309091</t>
  </si>
  <si>
    <t>84787920</t>
  </si>
  <si>
    <t>1784768581</t>
  </si>
  <si>
    <t>-230961231</t>
  </si>
  <si>
    <t>6,45*2*(2,31+2,43)/2</t>
  </si>
  <si>
    <t>(50,2-24,05)*2*(2,04+0,8)/2</t>
  </si>
  <si>
    <t>5,85*2*2,3</t>
  </si>
  <si>
    <t>7,25*2*(2,26+0,6)/2</t>
  </si>
  <si>
    <t>7,04*2*2,04</t>
  </si>
  <si>
    <t>-1397908846</t>
  </si>
  <si>
    <t>151101201</t>
  </si>
  <si>
    <t>Zřízení příložného pažení stěn výkopu hl do 4 m</t>
  </si>
  <si>
    <t>698067442</t>
  </si>
  <si>
    <t>(24,05-6,45+3,6)*2*(2,43+2,04)/2</t>
  </si>
  <si>
    <t>151101211</t>
  </si>
  <si>
    <t>Odstranění příložného pažení stěn hl do 4 m</t>
  </si>
  <si>
    <t>-628786468</t>
  </si>
  <si>
    <t>151101301</t>
  </si>
  <si>
    <t>Zřízení rozepření stěn při pažení příložném hl do 4 m</t>
  </si>
  <si>
    <t>2119607947</t>
  </si>
  <si>
    <t>151101311</t>
  </si>
  <si>
    <t>Odstranění rozepření stěn při pažení příložném hl do 4 m</t>
  </si>
  <si>
    <t>-11575097</t>
  </si>
  <si>
    <t>-771662129</t>
  </si>
  <si>
    <t>(fig1+fig2)</t>
  </si>
  <si>
    <t>-604100247</t>
  </si>
  <si>
    <t>fig1+fig2</t>
  </si>
  <si>
    <t>2126397682</t>
  </si>
  <si>
    <t>214,68*4 'Přepočtené koeficientem množství</t>
  </si>
  <si>
    <t>-1913395922</t>
  </si>
  <si>
    <t>1007428288</t>
  </si>
  <si>
    <t>(fig1+fig2)*1,800</t>
  </si>
  <si>
    <t>465683245</t>
  </si>
  <si>
    <t>-14,4*2,4*1,54               "vsakovací objekt"</t>
  </si>
  <si>
    <t>-1608638546</t>
  </si>
  <si>
    <t>(fig1+fig2)*1,900</t>
  </si>
  <si>
    <t>-14,4*2,4*1,54*1,900               "vsakovací objekt"</t>
  </si>
  <si>
    <t>1858200251</t>
  </si>
  <si>
    <t>6,45*0,8*0,45</t>
  </si>
  <si>
    <t>(50,2-24,05)*0,8*0,45</t>
  </si>
  <si>
    <t>5,85*0,8*0,5</t>
  </si>
  <si>
    <t>7,25*0,8*0,5</t>
  </si>
  <si>
    <t>7,4*0,8*0,5</t>
  </si>
  <si>
    <t>-444738792</t>
  </si>
  <si>
    <t>211531111</t>
  </si>
  <si>
    <t>Výplň odvodňovacích žeber nebo trativodů kamenivem hrubým drceným frakce 16 až 63 mm</t>
  </si>
  <si>
    <t>276838720</t>
  </si>
  <si>
    <t>14,4*2,4*0,3                     "drenážní vrstva"</t>
  </si>
  <si>
    <t>14,4*2,4*0,2                     "odvětrávací vrstva"</t>
  </si>
  <si>
    <t>212755214</t>
  </si>
  <si>
    <t>Trativody z drenážních trubek plastových flexibilních D 100 mm bez lože</t>
  </si>
  <si>
    <t>383420502</t>
  </si>
  <si>
    <t>14,4*2</t>
  </si>
  <si>
    <t>212755218</t>
  </si>
  <si>
    <t>Trativody z drenážních trubek plastových flexibilních D 200 mm bez lože</t>
  </si>
  <si>
    <t>1281298716</t>
  </si>
  <si>
    <t>386130101</t>
  </si>
  <si>
    <t>Montáž odlučovače ropných látek polyetylenového průtoku 3 l/s</t>
  </si>
  <si>
    <t>-452293662</t>
  </si>
  <si>
    <t>562415320</t>
  </si>
  <si>
    <t>odlučovač ropných látek plastový  (PE), průtok 3 l/s, objem jímky 950 l, provedení základní</t>
  </si>
  <si>
    <t>1885641282</t>
  </si>
  <si>
    <t>1557805646</t>
  </si>
  <si>
    <t>6,45*0,8*0,1</t>
  </si>
  <si>
    <t>(50,2-24,05)*0,8*0,1</t>
  </si>
  <si>
    <t>5,85*0,8*0,1</t>
  </si>
  <si>
    <t>7,25*0,8*0,1</t>
  </si>
  <si>
    <t>7,4*0,8*0,1</t>
  </si>
  <si>
    <t>(24,05-6,45)*3,6*0,07</t>
  </si>
  <si>
    <t>1087952330</t>
  </si>
  <si>
    <t>1581113384</t>
  </si>
  <si>
    <t>592240110</t>
  </si>
  <si>
    <t>prstenec betonový vyrovnávací ke krytu šachty AR-V 625/60 62,5x6x10 cm</t>
  </si>
  <si>
    <t>1228161626</t>
  </si>
  <si>
    <t>-1854368320</t>
  </si>
  <si>
    <t xml:space="preserve">pi*0,96*0,96*0,15          "deska pod ORL" </t>
  </si>
  <si>
    <t>2087150214</t>
  </si>
  <si>
    <t>1,5*2                          "mezi vsak. objektem a Š4"</t>
  </si>
  <si>
    <t>-693750898</t>
  </si>
  <si>
    <t>26,15                                    "mezi dešťovým svodem a Š4"</t>
  </si>
  <si>
    <t>6,45                                        "mezi Š3 a Š1"</t>
  </si>
  <si>
    <t>-967700601</t>
  </si>
  <si>
    <t>1,5*2+1,5*2          "mezi vsakovacím objektem a šachtami Š3 a Š4"</t>
  </si>
  <si>
    <t xml:space="preserve">5,85                 "mezi ORL a Š1" </t>
  </si>
  <si>
    <t>7,25                 "mezi odvodňovacím žlabem a Š4"</t>
  </si>
  <si>
    <t>7,4                   "mezi Š4 a objektem"</t>
  </si>
  <si>
    <t>877265271</t>
  </si>
  <si>
    <t>Montáž lapače střešních splavenin z tvrdého PVC-systém KG DN 100</t>
  </si>
  <si>
    <t>94978265</t>
  </si>
  <si>
    <t>562311600</t>
  </si>
  <si>
    <t>lapač střešních splavenin se zápachovou klapkou a lapacím košem HL600 DN 110</t>
  </si>
  <si>
    <t>-1073435046</t>
  </si>
  <si>
    <t>877315211</t>
  </si>
  <si>
    <t>Montáž tvarovek z tvrdého PVC-systém KG nebo z polypropylenu-systém KG 2000 jednoosé DN 150</t>
  </si>
  <si>
    <t>-552197590</t>
  </si>
  <si>
    <t>286113630</t>
  </si>
  <si>
    <t>koleno kanalizace plastové KGB 150x87°</t>
  </si>
  <si>
    <t>-753096517</t>
  </si>
  <si>
    <t>286113610</t>
  </si>
  <si>
    <t>koleno kanalizace plastové KGB 150x45°</t>
  </si>
  <si>
    <t>-1903287268</t>
  </si>
  <si>
    <t>877355211</t>
  </si>
  <si>
    <t>Montáž tvarovek z tvrdého PVC-systém KG nebo z polypropylenu-systém KG 2000 jednoosé DN 200</t>
  </si>
  <si>
    <t>1843699542</t>
  </si>
  <si>
    <t>286113660</t>
  </si>
  <si>
    <t>koleno kanalizace plastové KGB 200x45°</t>
  </si>
  <si>
    <t>-1558519958</t>
  </si>
  <si>
    <t>894411111</t>
  </si>
  <si>
    <t>Zřízení šachet kanalizačních z betonových dílců na potrubí DN do 200 dno beton tř. C 25/30</t>
  </si>
  <si>
    <t>1467392285</t>
  </si>
  <si>
    <t>1                                        "Š4"</t>
  </si>
  <si>
    <t>-1247885085</t>
  </si>
  <si>
    <t>354905676</t>
  </si>
  <si>
    <t>-1970231541</t>
  </si>
  <si>
    <t>-151547126</t>
  </si>
  <si>
    <t>1                                               "Š4"</t>
  </si>
  <si>
    <t>1                                             "ORL"</t>
  </si>
  <si>
    <t>-866803894</t>
  </si>
  <si>
    <t>-1666050234</t>
  </si>
  <si>
    <t>1711369349</t>
  </si>
  <si>
    <t>894812207</t>
  </si>
  <si>
    <t>Revizní a čistící šachta z PP šachtové dno DN 425/200 s přítokem tvaru T</t>
  </si>
  <si>
    <t>285761142</t>
  </si>
  <si>
    <t>1556239837</t>
  </si>
  <si>
    <t>894812232</t>
  </si>
  <si>
    <t>Revizní a čistící šachta z PP DN 425 šachtová roura korugovaná bez hrdla světlé hloubky 2000 mm</t>
  </si>
  <si>
    <t>694131151</t>
  </si>
  <si>
    <t>2120827314</t>
  </si>
  <si>
    <t>1263659964</t>
  </si>
  <si>
    <t>243472956</t>
  </si>
  <si>
    <t>894812612</t>
  </si>
  <si>
    <t>Vyříznutí a utěsnění otvoru ve stěně šachty DN 160</t>
  </si>
  <si>
    <t>1526772605</t>
  </si>
  <si>
    <t>895971224</t>
  </si>
  <si>
    <t>Zasakovací box z PP bez revize pro retenci s regulací odtoku dvouřadová galerie objemu do 50 m3</t>
  </si>
  <si>
    <t>1816285603</t>
  </si>
  <si>
    <t>1                                    "vsakovací objekt"</t>
  </si>
  <si>
    <t>-952153599</t>
  </si>
  <si>
    <t>1                                                "Š4"</t>
  </si>
  <si>
    <t>1                                              "ORL"</t>
  </si>
  <si>
    <t>-2018160264</t>
  </si>
  <si>
    <t>899620161</t>
  </si>
  <si>
    <t>Obetonování plastové šachty z polypropylenu betonem prostým tř. C 30/37 otevřený výkop</t>
  </si>
  <si>
    <t>-1409516056</t>
  </si>
  <si>
    <t>1,14                         "vybetonování mezipláště"</t>
  </si>
  <si>
    <t>977151119</t>
  </si>
  <si>
    <t>Jádrové vrty diamantovými korunkami do D 110 mm do stavebních materiálů</t>
  </si>
  <si>
    <t>1644231615</t>
  </si>
  <si>
    <t>0,10*2             "napojení odvětrání do Š4"</t>
  </si>
  <si>
    <t>429503541</t>
  </si>
  <si>
    <t>-232394115</t>
  </si>
  <si>
    <t>výkop pro potrubí</t>
  </si>
  <si>
    <t>262</t>
  </si>
  <si>
    <t>podsyp a obsyp potrubí</t>
  </si>
  <si>
    <t>7 - SO 07 - teplovodní přípojka</t>
  </si>
  <si>
    <t>113107223</t>
  </si>
  <si>
    <t>Odstranění podkladu pl přes 200 m2 z kameniva drceného tl 300 mm</t>
  </si>
  <si>
    <t>-26052496</t>
  </si>
  <si>
    <t>130,0*2,0                                                      "v komunikaci"</t>
  </si>
  <si>
    <t>113107230</t>
  </si>
  <si>
    <t>Odstranění podkladu pl nad 200 m2 z betonu prostého tl 100 mm</t>
  </si>
  <si>
    <t>1960718408</t>
  </si>
  <si>
    <t>130,0*2,0                                              "v komunikaci"</t>
  </si>
  <si>
    <t>113107242</t>
  </si>
  <si>
    <t>Odstranění podkladu pl přes 200 m2 živičných tl 100 mm</t>
  </si>
  <si>
    <t>-109249130</t>
  </si>
  <si>
    <t>130,0*2,0                                                        "v komunikaci"</t>
  </si>
  <si>
    <t>130001101</t>
  </si>
  <si>
    <t>Příplatek za ztížení vykopávky v blízkosti podzemního vedení</t>
  </si>
  <si>
    <t>-756725423</t>
  </si>
  <si>
    <t>-41420506</t>
  </si>
  <si>
    <t>130,0*2,0*0,9                                "v komunikaci"</t>
  </si>
  <si>
    <t xml:space="preserve">10,0*2,0*1,4                                   "v zeleni" </t>
  </si>
  <si>
    <t>-1653602296</t>
  </si>
  <si>
    <t>-2127957993</t>
  </si>
  <si>
    <t>1663690072</t>
  </si>
  <si>
    <t>-726779581</t>
  </si>
  <si>
    <t>1134308912</t>
  </si>
  <si>
    <t>1164932983</t>
  </si>
  <si>
    <t>723682988</t>
  </si>
  <si>
    <t>885865554</t>
  </si>
  <si>
    <t>fig1-fig2</t>
  </si>
  <si>
    <t>1577529403</t>
  </si>
  <si>
    <t>140,0*2,0*0,35</t>
  </si>
  <si>
    <t>-1021180583</t>
  </si>
  <si>
    <t>fig2*1,900</t>
  </si>
  <si>
    <t>181301107</t>
  </si>
  <si>
    <t>Rozprostření ornice tl vrstvy do 500 mm pl do 500 m2 v rovině nebo ve svahu do 1:5</t>
  </si>
  <si>
    <t>-141991764</t>
  </si>
  <si>
    <t xml:space="preserve">10,0*2,0                                        "v zeleni" </t>
  </si>
  <si>
    <t>181411131</t>
  </si>
  <si>
    <t>Založení parkového trávníku výsevem plochy do 1000 m2 v rovině a ve svahu do 1:5</t>
  </si>
  <si>
    <t>154113976</t>
  </si>
  <si>
    <t>005724100</t>
  </si>
  <si>
    <t>osivo směs travní parková</t>
  </si>
  <si>
    <t>1338262477</t>
  </si>
  <si>
    <t xml:space="preserve">10,0*2,0*0,025                                        "v zeleni" </t>
  </si>
  <si>
    <t>181951101</t>
  </si>
  <si>
    <t>Úprava pláně v hornině tř. 1 až 4 bez zhutnění</t>
  </si>
  <si>
    <t>-1436238111</t>
  </si>
  <si>
    <t>2035272184</t>
  </si>
  <si>
    <t>130,0*2,0                                                       "v komunikaci"</t>
  </si>
  <si>
    <t>566901244</t>
  </si>
  <si>
    <t>Vyspravení podkladu po překopech ing sítí plochy přes 15 m2 kamenivem hrubým drceným tl. 250 mm</t>
  </si>
  <si>
    <t>-138609920</t>
  </si>
  <si>
    <t>566901272</t>
  </si>
  <si>
    <t>Vyspravení podkladu po překopech ing sítí plochy přes 15m2 směsí stmelenou cementem SC20/25 tl 150mm</t>
  </si>
  <si>
    <t>1335813330</t>
  </si>
  <si>
    <t>572341111</t>
  </si>
  <si>
    <t>Vyspravení krytu komunikací po překopech plochy přes 15 m2 asfalt betonem ACO (AB) tl 50 mm</t>
  </si>
  <si>
    <t>-1989038108</t>
  </si>
  <si>
    <t>572341112</t>
  </si>
  <si>
    <t>Vyspravení krytu komunikací po překopech plochy přes 15 m2 asfalt betonem ACO (AB) tl 70 mm</t>
  </si>
  <si>
    <t>-1633078521</t>
  </si>
  <si>
    <t>584121111</t>
  </si>
  <si>
    <t>Osazení silničních dílců z ŽB do lože z kameniva těženého tl 40 mm</t>
  </si>
  <si>
    <t>-1602031053</t>
  </si>
  <si>
    <t>593811350</t>
  </si>
  <si>
    <t>panel silniční IZD 37/10 200x100x15 cm</t>
  </si>
  <si>
    <t>1249446637</t>
  </si>
  <si>
    <t>866211004</t>
  </si>
  <si>
    <t>1255858935</t>
  </si>
  <si>
    <t>140,0*2</t>
  </si>
  <si>
    <t>552711130</t>
  </si>
  <si>
    <t>-1986028551</t>
  </si>
  <si>
    <t>-469569375</t>
  </si>
  <si>
    <t>140,0</t>
  </si>
  <si>
    <t>2045275372</t>
  </si>
  <si>
    <t>140,0*3</t>
  </si>
  <si>
    <t>899914112</t>
  </si>
  <si>
    <t>Montáž ocelové chráničky D 219 x 10 mm</t>
  </si>
  <si>
    <t>1462662437</t>
  </si>
  <si>
    <t>2,0</t>
  </si>
  <si>
    <t>140111060</t>
  </si>
  <si>
    <t>trubka ocelová bezešvá hladká jakost 11 353, 219 x 6,3 mm</t>
  </si>
  <si>
    <t>-1831422649</t>
  </si>
  <si>
    <t>-1715426490</t>
  </si>
  <si>
    <t>130,0*2</t>
  </si>
  <si>
    <t>-1096361706</t>
  </si>
  <si>
    <t>-207488704</t>
  </si>
  <si>
    <t>0,5*2</t>
  </si>
  <si>
    <t>1491712372</t>
  </si>
  <si>
    <t>349399386</t>
  </si>
  <si>
    <t>234,159*13 'Přepočtené koeficientem množství</t>
  </si>
  <si>
    <t>-1262691479</t>
  </si>
  <si>
    <t>1336274008</t>
  </si>
  <si>
    <t>1532598703</t>
  </si>
  <si>
    <t>-556313534</t>
  </si>
  <si>
    <t>-1332059870</t>
  </si>
  <si>
    <t>8 - SO 09 - oplocení</t>
  </si>
  <si>
    <t>131151343</t>
  </si>
  <si>
    <t>Vrtání jamek pro plotové sloupky D do 300 mm - strojně</t>
  </si>
  <si>
    <t>566822307</t>
  </si>
  <si>
    <t>((1,3+1,0+8,35+20,2+49,45+32,95+5,05+2,0+3,95+1,0+0,2)/2,0+0,275)*0,8</t>
  </si>
  <si>
    <t>338171123</t>
  </si>
  <si>
    <t>Osazování sloupků a vzpěr plotových ocelových v 2,60 m se zabetonováním</t>
  </si>
  <si>
    <t>1821313613</t>
  </si>
  <si>
    <t>((1,3+1,0+8,35+20,2+49,45+32,95+5,05+2,0+3,95+1,0+0,2)/2,0+0,275)</t>
  </si>
  <si>
    <t>348101210</t>
  </si>
  <si>
    <t>Osazení vrat a vrátek k oplocení na ocelové sloupky do 2 m2</t>
  </si>
  <si>
    <t>189222775</t>
  </si>
  <si>
    <t>5534232101</t>
  </si>
  <si>
    <t>branka vchodová kovová 1000 x 1500 mm</t>
  </si>
  <si>
    <t>-314167102</t>
  </si>
  <si>
    <t>348101220</t>
  </si>
  <si>
    <t>Osazení vrat a vrátek k oplocení na ocelové sloupky do 4 m2</t>
  </si>
  <si>
    <t>-1498002009</t>
  </si>
  <si>
    <t>5534234101</t>
  </si>
  <si>
    <t>brána kovová dvoukřídlová 2000 x 1500 mm</t>
  </si>
  <si>
    <t>1964130778</t>
  </si>
  <si>
    <t>348171120</t>
  </si>
  <si>
    <t>Osazení rámového oplocení výšky do 1,5 m ve sklonu svahu do 15°</t>
  </si>
  <si>
    <t>-614480318</t>
  </si>
  <si>
    <t>((1,3+1,0+8,35+20,2+49,45+32,95+5,05+2,0+3,95+1,0+0,2)+0,55)</t>
  </si>
  <si>
    <t>5534231201</t>
  </si>
  <si>
    <t xml:space="preserve">poplastované svařované 3D pletivo výšky 1500 mm včetně sloupků </t>
  </si>
  <si>
    <t>1585285205</t>
  </si>
  <si>
    <t>451577877</t>
  </si>
  <si>
    <t>Podklad nebo lože pod dlažbu vodorovný nebo do sklonu 1:5 ze štěrkopísku tl do 100 mm</t>
  </si>
  <si>
    <t>-616341563</t>
  </si>
  <si>
    <t>((1,3+1,0+8,35+20,2+49,45+32,95+5,05+2,0+3,95+1,0+0,2)+0,55)*0,3</t>
  </si>
  <si>
    <t>451579877</t>
  </si>
  <si>
    <t>Příplatek ZKD 10 mm tl nad 100 mm u podkladu nebo lože pod dlažbu ze štěrkopísku</t>
  </si>
  <si>
    <t>547799931</t>
  </si>
  <si>
    <t>((1,3+1,0+8,35+20,2+49,45+32,95+5,05+2,0+3,95+1,0+0,2)+0,55)*0,3*3</t>
  </si>
  <si>
    <t>596811120</t>
  </si>
  <si>
    <t>Kladení betonové dlažby komunikací pro pěší do lože z kameniva vel do 0,09 m2 plochy do 50 m2</t>
  </si>
  <si>
    <t>-772647730</t>
  </si>
  <si>
    <t>592457000</t>
  </si>
  <si>
    <t>dlažba betonová plošná hladká Standard 30x30x4,5 cm šedá</t>
  </si>
  <si>
    <t>-476503948</t>
  </si>
  <si>
    <t>((1,3+1,0+8,35+20,2+49,45+32,95+5,05+2,0+3,95+1,0+0,2)+0,55)*0,3*1,03</t>
  </si>
  <si>
    <t>998232110</t>
  </si>
  <si>
    <t>Přesun hmot pro oplocení zděné z cihel nebo tvárnic v do 3 m</t>
  </si>
  <si>
    <t>-1872254013</t>
  </si>
  <si>
    <t>91 - SO 10 - konečné terénní úpravy</t>
  </si>
  <si>
    <t>162201102</t>
  </si>
  <si>
    <t>Vodorovné přemístění do 50 m výkopku/sypaniny z horniny tř. 1 až 4</t>
  </si>
  <si>
    <t>824075956</t>
  </si>
  <si>
    <t>167101102</t>
  </si>
  <si>
    <t>Nakládání výkopku z hornin tř. 1 až 4 přes 100 m3</t>
  </si>
  <si>
    <t>-483549032</t>
  </si>
  <si>
    <t>181301104</t>
  </si>
  <si>
    <t>Rozprostření ornice tl vrstvy do 250 mm pl do 500 m2 v rovině nebo ve svahu do 1:5</t>
  </si>
  <si>
    <t>1255131021</t>
  </si>
  <si>
    <t>700,0</t>
  </si>
  <si>
    <t>1495187269</t>
  </si>
  <si>
    <t>-1710341805</t>
  </si>
  <si>
    <t>700*0,025</t>
  </si>
  <si>
    <t>-934411167</t>
  </si>
  <si>
    <t>571908111</t>
  </si>
  <si>
    <t>Kryt vymývaným dekoračním kamenivem (kačírkem) tl 200 mm</t>
  </si>
  <si>
    <t>1413607060</t>
  </si>
  <si>
    <t>(13,55+5,05+0,5+4,9+0,5+12,75+2,0+9,3+7,25+6,8+2,5)*0,5</t>
  </si>
  <si>
    <t>Mezisoučet                 "okapový chodníček"</t>
  </si>
  <si>
    <t>1522691609</t>
  </si>
  <si>
    <t>(13,55+5,05+0,5+4,9+0,5+12,75+2,0+9,3+7,25+6,8+2,5)</t>
  </si>
  <si>
    <t>-2082732342</t>
  </si>
  <si>
    <t>(13,55+5,05+0,5+4,9+0,5+12,75+2,0+9,3+7,25+6,8+2,5)*2*1,01</t>
  </si>
  <si>
    <t>1427706440</t>
  </si>
  <si>
    <t>92 -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</si>
  <si>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</si>
  <si>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</si>
  <si>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</si>
  <si>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</si>
  <si>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</si>
  <si>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</si>
  <si>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</si>
  <si>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</si>
  <si>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</si>
  <si>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</si>
  <si>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</si>
  <si>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</si>
  <si>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</si>
  <si>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1814660715</t>
  </si>
  <si>
    <t>1      "podrobný popis prací je v příloze 01 všeobecných podmínek ceníku VRN a na www.cs-urs.cz"</t>
  </si>
  <si>
    <t>012103000</t>
  </si>
  <si>
    <t>Geodetické práce před výstavbou</t>
  </si>
  <si>
    <t>859436953</t>
  </si>
  <si>
    <t>012303000</t>
  </si>
  <si>
    <t>Geodetické práce po výstavbě</t>
  </si>
  <si>
    <t>-1139638619</t>
  </si>
  <si>
    <t>013254000</t>
  </si>
  <si>
    <t>Dokumentace skutečného provedení stavby</t>
  </si>
  <si>
    <t>-1437716313</t>
  </si>
  <si>
    <t>VRN2</t>
  </si>
  <si>
    <t>Příprava staveniště</t>
  </si>
  <si>
    <t>609710736</t>
  </si>
  <si>
    <t>1      "podrobný popis prací je v příloze 02 všeobecných podmínek ceníku VRN a na www.cs-urs.cz"</t>
  </si>
  <si>
    <t>VRN3</t>
  </si>
  <si>
    <t>Zařízení staveniště</t>
  </si>
  <si>
    <t>-1487974529</t>
  </si>
  <si>
    <t>VRN4</t>
  </si>
  <si>
    <t>Inženýrská činnost</t>
  </si>
  <si>
    <t>1153422098</t>
  </si>
  <si>
    <t>VRN7</t>
  </si>
  <si>
    <t>Provozní vlivy</t>
  </si>
  <si>
    <t>1230346516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</si>
  <si>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</si>
  <si>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</si>
  <si>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</si>
  <si>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</si>
  <si>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</si>
  <si>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</si>
  <si>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</si>
  <si>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</si>
  <si>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</si>
  <si>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</si>
  <si>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</si>
  <si>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</si>
  <si>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</si>
  <si>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</si>
  <si>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</si>
  <si>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</si>
  <si>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</si>
  <si>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</si>
  <si>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</si>
  <si>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</si>
  <si>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</si>
  <si>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</si>
  <si>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</si>
  <si>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</si>
  <si>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</si>
  <si>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</si>
  <si>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</si>
  <si>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</si>
  <si>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</si>
  <si>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</si>
  <si>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</si>
  <si>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</si>
  <si>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</si>
  <si>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</si>
  <si>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</si>
  <si>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</si>
  <si>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</si>
  <si>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</si>
  <si>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</si>
  <si>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</si>
  <si>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</si>
  <si>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</si>
  <si>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</si>
  <si>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</si>
  <si>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</si>
  <si>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</si>
  <si>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</si>
  <si>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</si>
  <si>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</si>
  <si>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</si>
  <si>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</si>
  <si>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</si>
  <si>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</si>
  <si>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</si>
  <si>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</si>
  <si>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</si>
  <si>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</si>
  <si>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</si>
  <si>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</si>
  <si>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</si>
  <si>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</si>
  <si>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</si>
  <si>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</si>
  <si>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</si>
  <si>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</si>
  <si>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</si>
  <si>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</si>
  <si>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</si>
  <si>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</si>
  <si>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</si>
  <si>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</si>
  <si>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</si>
  <si>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</si>
  <si>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</si>
  <si>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</si>
  <si>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</si>
  <si>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</si>
  <si>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</si>
  <si>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</si>
  <si>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</si>
  <si>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</si>
  <si>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</si>
  <si>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</si>
  <si>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</si>
  <si>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</si>
  <si>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</si>
  <si>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</si>
  <si>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</si>
  <si>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</si>
  <si>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</si>
  <si>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</si>
  <si>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</si>
  <si>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</si>
  <si>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</si>
  <si>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</si>
  <si>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</si>
  <si>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</si>
  <si>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</si>
  <si>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</si>
  <si>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</si>
  <si>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</si>
  <si>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</si>
  <si>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</si>
  <si>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</si>
  <si>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</si>
  <si>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</si>
  <si>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</si>
  <si>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</si>
  <si>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</si>
  <si>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</si>
  <si>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</si>
  <si>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</si>
  <si>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</si>
  <si>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</si>
  <si>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</si>
  <si>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</si>
  <si>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</si>
  <si>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</si>
  <si>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</si>
  <si>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</si>
  <si>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</si>
  <si>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</si>
  <si>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</si>
  <si>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</si>
  <si>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</si>
  <si>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</si>
  <si>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</si>
  <si>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</si>
  <si>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</si>
  <si>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</si>
  <si>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</si>
  <si>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</si>
  <si>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</si>
  <si>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</si>
  <si>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</si>
  <si>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</si>
  <si>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</si>
  <si>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</si>
  <si>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</si>
  <si>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</si>
  <si>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</si>
  <si>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</si>
  <si>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</si>
  <si>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</si>
  <si>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</si>
  <si>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</si>
  <si>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</si>
  <si>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</si>
  <si>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</si>
  <si>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</si>
  <si>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</si>
  <si>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</si>
  <si>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</si>
  <si>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</si>
  <si>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</si>
  <si>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</si>
  <si>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</si>
  <si>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</si>
  <si>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</si>
  <si>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</si>
  <si>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</si>
  <si>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</si>
  <si>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</si>
  <si>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</si>
  <si>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</si>
  <si>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</si>
  <si>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</si>
  <si>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</si>
  <si>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</si>
  <si>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</si>
  <si>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</si>
  <si>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</si>
  <si>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</si>
  <si>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</si>
  <si>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</si>
  <si>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</si>
  <si>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</si>
  <si>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</si>
  <si>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</si>
  <si>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</si>
  <si>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</si>
  <si>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</si>
  <si>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</si>
  <si>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Montáž výměníkové stanice</t>
  </si>
  <si>
    <t>kompaktní výměníková stanice
50 kW -  105/70oC PN 16 (85/50oC -LÉTO)/75/50oC - kompletní dodávka včetně regulace</t>
  </si>
  <si>
    <t>Montáž otopných těles VK 600/11x800</t>
  </si>
  <si>
    <t>otopné těleso VK 600/11x800</t>
  </si>
  <si>
    <t>Montáž otopných těles VK 600/11x1400</t>
  </si>
  <si>
    <t>otopné těleso VK 600/11x1400</t>
  </si>
  <si>
    <t>Montáž otopných těles VK 600/11x1600</t>
  </si>
  <si>
    <t>otopné těleso VK 600/11x1600</t>
  </si>
  <si>
    <t>Montáž otopných těles VK 600/21x2000</t>
  </si>
  <si>
    <t>otopné těleso VK 600/21x2000</t>
  </si>
  <si>
    <t>Montáž otopných těles VK 600/21x2300</t>
  </si>
  <si>
    <t>otopné těleso VK 600/21x2300</t>
  </si>
  <si>
    <t>Montáž otopných těles VK 600/21x2600</t>
  </si>
  <si>
    <t>otopné těleso VK 600/21x2600</t>
  </si>
  <si>
    <t>Montáž spodního připojení těles VK DN 15</t>
  </si>
  <si>
    <t>sou</t>
  </si>
  <si>
    <t>spodní připojení těles VK DN 15</t>
  </si>
  <si>
    <t>Montáž termostatické hlavice</t>
  </si>
  <si>
    <t>termostatická hlavice</t>
  </si>
  <si>
    <t>Montáž kombinovaného rozdělovače</t>
  </si>
  <si>
    <t>kombinovaný rozdělovač se sběračem ETL RS mini - atyp 
modul 80 - hrdla 6x DN 25, 2x DN 15, dl. 800 
tep. izolace tl. 40, 2x podpěra s tlumící vrstvou</t>
  </si>
  <si>
    <t>Montáž skříně vest. R 502 B(L=600x460x130)</t>
  </si>
  <si>
    <t>skříň vest. R 502 B(L=600x460x130)</t>
  </si>
  <si>
    <t>Montáž skříně vest. R 502 C(L=800x460x130)</t>
  </si>
  <si>
    <t>skříň vest. R 502 C(L=800x460x130)</t>
  </si>
  <si>
    <t>Montáž kompl. rozd. s vyvaž. R553 FK 7 větví</t>
  </si>
  <si>
    <t>kompl. rozd. s vyvaž. R553 FK 7 větví</t>
  </si>
  <si>
    <t>Montáž kompl. rozd. s vyvaž. R553 FK 9 větví</t>
  </si>
  <si>
    <t>kompl. rozd. s vyvaž. R553 FK 9 větví</t>
  </si>
  <si>
    <t>Montáž kompl. rozd. s vyvaž. R553 FK 10 větví</t>
  </si>
  <si>
    <t>kompl. rozd. s vyvaž. R553 FK 10 větví</t>
  </si>
  <si>
    <t>Montáž směšovacího uzle VZT</t>
  </si>
  <si>
    <t>Montáž izolačního a dilatačního pásu - podlaha …K369Y021</t>
  </si>
  <si>
    <t>izolační a dilatační pás - podlaha …K369Y021</t>
  </si>
  <si>
    <t>Montáž systémové desky T50-h19</t>
  </si>
  <si>
    <t>systémová deska T50-h19</t>
  </si>
  <si>
    <t>Topná zkouška</t>
  </si>
  <si>
    <t>Tlaková zkouška</t>
  </si>
  <si>
    <t>Vyregulování systému</t>
  </si>
  <si>
    <t>Montáž kulového kohoutu DN 15 R 250D</t>
  </si>
  <si>
    <t>kulový kohout DN 15 R 250D</t>
  </si>
  <si>
    <t>Montáž kulového kohoutu DN 25 R 250D</t>
  </si>
  <si>
    <t>kulový kohout DN 25 R 250D</t>
  </si>
  <si>
    <t>Montáž autom odvzd. ventil DN 10 R99Y001</t>
  </si>
  <si>
    <t>autom odvzd. ventil DN 10 R 99Y001</t>
  </si>
  <si>
    <t>Montáž ocelového potrubí DN 25</t>
  </si>
  <si>
    <t>ocelové potrubí DN 25 -IZ 25</t>
  </si>
  <si>
    <t>Montáž ocelového potrubí DN 15</t>
  </si>
  <si>
    <t>ocelové potrubí DN 15 -IZ 15</t>
  </si>
  <si>
    <t>Montáž spony pro přichycení hadic k izolaci R983Y001</t>
  </si>
  <si>
    <t>spona pro přichycení hadic k izolaci R983Y001</t>
  </si>
  <si>
    <t>Montáž spojky (lisovaného spoje) RM102Y003 16x2</t>
  </si>
  <si>
    <t>spojka (lisovaný spoj) RM102Y003 16x2</t>
  </si>
  <si>
    <t>Montáž připojovacího adaptéru R 179 16x2</t>
  </si>
  <si>
    <t>připojovací adaptér R 179 16x2</t>
  </si>
  <si>
    <t>Montáž trubky PB pro topné systémy 16x2</t>
  </si>
  <si>
    <t>trubka PB pro topné systémy 16x2</t>
  </si>
  <si>
    <t>Montáž trubky PB pro topné systémy 16x2 v ochr. tr.</t>
  </si>
  <si>
    <t>trubka PB pro topné systémy 16x2 v ochr. tr.</t>
  </si>
  <si>
    <t>Montáž PEX/AL/PEX 16x2-IZ</t>
  </si>
  <si>
    <t>PEX/AL/PEX 16x2-IZ vč. prostupů a drážek</t>
  </si>
  <si>
    <t>Montáž PEX/AL/PEX 32x3-IZ</t>
  </si>
  <si>
    <t>PEX/AL/PEX 32x3-IZ vč. prostupů a drážek</t>
  </si>
  <si>
    <t>Montáž přech. kusu ocel DN 25 plast 16x2</t>
  </si>
  <si>
    <t>přech. kus ocel DN 25 plast 16x2</t>
  </si>
  <si>
    <t>Montáž přech. kusu ocel DN 25 plast 32x3</t>
  </si>
  <si>
    <t>přech. kus ocel DN 25 plast 32x3</t>
  </si>
  <si>
    <t xml:space="preserve">    741 - Silnoproud</t>
  </si>
  <si>
    <t xml:space="preserve">    742 - Slaboproud</t>
  </si>
  <si>
    <t>OST - Ostatní</t>
  </si>
  <si>
    <t>Silnoproud</t>
  </si>
  <si>
    <t>Recyklační poplatek - svítidlo</t>
  </si>
  <si>
    <t>Recyklační poplatek - sv.zdroj</t>
  </si>
  <si>
    <t>Izolace vývodu FeZn z betonu dvojitým asfaltovým nátěrem</t>
  </si>
  <si>
    <t>210010301</t>
  </si>
  <si>
    <t>krab.přístrojová (1901) bez zapojení</t>
  </si>
  <si>
    <t>00314</t>
  </si>
  <si>
    <t>* krabice KU 68/2 - 1901 *</t>
  </si>
  <si>
    <t>210010321</t>
  </si>
  <si>
    <t>krab.odboč.s víčkem.svor.(1903;KR 68) kruh.vč.zap.</t>
  </si>
  <si>
    <t>00316</t>
  </si>
  <si>
    <t>* krabice KU 68/2 - 1903 *</t>
  </si>
  <si>
    <t>210010322</t>
  </si>
  <si>
    <t>krab.odbočná s víčkem;svor.(KR 97) kruh. vč.zapoj.</t>
  </si>
  <si>
    <t>00305</t>
  </si>
  <si>
    <t>* krabice KR 97 *</t>
  </si>
  <si>
    <t>210010351</t>
  </si>
  <si>
    <t>krab.rozvodka typ 6455-11 do 4mm2 vč.zapoj.</t>
  </si>
  <si>
    <t>00320</t>
  </si>
  <si>
    <t>* krabice ACIDUR 6455-11 *</t>
  </si>
  <si>
    <t>210100001</t>
  </si>
  <si>
    <t>ukonč.vod.v rozv.vč.zap.a konc.do 2.5mm2</t>
  </si>
  <si>
    <t>210100002</t>
  </si>
  <si>
    <t>ukonč.vod.v rozv.vč.zap.a konc.do 4mm2</t>
  </si>
  <si>
    <t>ukonč.vod.v rozv.vč.zap.a konc.do 6mm2</t>
  </si>
  <si>
    <t>210100003</t>
  </si>
  <si>
    <t>ukonč.vod.v rozv.vč.zap.a konc.do 10mm2</t>
  </si>
  <si>
    <t>210100004</t>
  </si>
  <si>
    <t>ukonč.vod.v rozv.vč.zap.a konc.do 25 mm2</t>
  </si>
  <si>
    <t>210110006</t>
  </si>
  <si>
    <t>pohybový spínač PIR, IP65</t>
  </si>
  <si>
    <t>18140</t>
  </si>
  <si>
    <t>210110041</t>
  </si>
  <si>
    <t>spín.zápust.vč.zap.1-pólový - řazení 1</t>
  </si>
  <si>
    <t>01737</t>
  </si>
  <si>
    <t>vypínač zapuštěný 230V/10A, řazení 1</t>
  </si>
  <si>
    <t>210110043</t>
  </si>
  <si>
    <t>sériový přep.- řazení 5 zápust.vč.zap.</t>
  </si>
  <si>
    <t>01739</t>
  </si>
  <si>
    <t>přepínač zapuštěný sériový 230V/10A, řazení 5</t>
  </si>
  <si>
    <t>210110045</t>
  </si>
  <si>
    <t>střídavý přepínač - řazení 6 zápust.vč.zap.</t>
  </si>
  <si>
    <t>01740</t>
  </si>
  <si>
    <t>přepínač střídavý zapuštěný 230V/10A, řazení 6</t>
  </si>
  <si>
    <t>210110047</t>
  </si>
  <si>
    <t>tlačítkový ovladač 230V/10A - řazení 1/0 zápust.vč.zap.</t>
  </si>
  <si>
    <t>00826</t>
  </si>
  <si>
    <t>tlač.ovladač zapuštěný 230V/10A - řazení 1/0</t>
  </si>
  <si>
    <t>210110511</t>
  </si>
  <si>
    <t>vačkové spín.typu 400V/25A v krabici</t>
  </si>
  <si>
    <t>00636</t>
  </si>
  <si>
    <t>vačkový spínač 400V/25A v krabici</t>
  </si>
  <si>
    <t>210111012</t>
  </si>
  <si>
    <t>zás.dvojitá zapuštěné 10/16A 250V 2P+Z průb.mont.</t>
  </si>
  <si>
    <t>01738</t>
  </si>
  <si>
    <t>zás. dvojitá 230V 16A IP20 komplet. *</t>
  </si>
  <si>
    <t>210111022</t>
  </si>
  <si>
    <t>zás.v krabici pr.vlhké 10/16A 250V 2P+Z průb.mont.</t>
  </si>
  <si>
    <t>00768</t>
  </si>
  <si>
    <t>zásuvka 230V/16A nástěnná, do vlhka</t>
  </si>
  <si>
    <t>210111103</t>
  </si>
  <si>
    <t>zás.CEE do 500V typ CZ 1653 H, 3P+N+PE</t>
  </si>
  <si>
    <t>35100</t>
  </si>
  <si>
    <t>zásuvka CZ 1653, 400V/16A, 3P+N+PE</t>
  </si>
  <si>
    <t>210190001</t>
  </si>
  <si>
    <t>mont.oceloplech.rozvodnic R-OVL  do 20kg</t>
  </si>
  <si>
    <t>210190003</t>
  </si>
  <si>
    <t>mont.oceloplech.rozvodnic RMS 1 do 100kg</t>
  </si>
  <si>
    <t>210190004</t>
  </si>
  <si>
    <t>mont.oceloplech.rozvodnic RH do 150kg</t>
  </si>
  <si>
    <t>210191501</t>
  </si>
  <si>
    <t>usazení plastové skříně SS 100</t>
  </si>
  <si>
    <t>210200044</t>
  </si>
  <si>
    <t>N -  svít.zář.nouzové 1x11W, 1 hod, IP42</t>
  </si>
  <si>
    <t>47120</t>
  </si>
  <si>
    <t>N - 1x11W svít.zář.nouzové,IP42</t>
  </si>
  <si>
    <t>210200059</t>
  </si>
  <si>
    <t>E - žár.prům.stropní LED 24W, IP40</t>
  </si>
  <si>
    <t>47131</t>
  </si>
  <si>
    <t>E - svít.žár.prům.stropní LED 24W, IP40</t>
  </si>
  <si>
    <t>210200073</t>
  </si>
  <si>
    <t>P - svít.žár.prům.nástěnné LED 8W, IP40</t>
  </si>
  <si>
    <t>47139</t>
  </si>
  <si>
    <t>210200116</t>
  </si>
  <si>
    <t>B - svít.žár.prům.nástěnné LED 8W, IP65</t>
  </si>
  <si>
    <t>01015</t>
  </si>
  <si>
    <t>B - svít. průmyslové nástěnné LED 8W, IP65</t>
  </si>
  <si>
    <t>210200118</t>
  </si>
  <si>
    <t>F - reflektor nástěnný 1xLED 30W, IP65</t>
  </si>
  <si>
    <t>32180</t>
  </si>
  <si>
    <t>210201058</t>
  </si>
  <si>
    <t>D - svít.zářiv.vestavné LED 29W, IP40</t>
  </si>
  <si>
    <t>32204</t>
  </si>
  <si>
    <t>D - svít.zářiv.vestav. LED 29W, IP40</t>
  </si>
  <si>
    <t>210201060</t>
  </si>
  <si>
    <t>A -  svít.vestavné zářivkové LED 48W, IP40</t>
  </si>
  <si>
    <t>47213</t>
  </si>
  <si>
    <t>A - svít.zářiv.vestavné LED 48W, IP40</t>
  </si>
  <si>
    <t>AN -  svít.zářiv.vestavné LED 48W, IP40, s náhr.zdrojem 1 hod</t>
  </si>
  <si>
    <t>AN - svít.zářiv.vestavné LED 48W, IP40, s náhr.zdrojem 1 hod</t>
  </si>
  <si>
    <t>210201070</t>
  </si>
  <si>
    <t>C - svít.zářiv.prům.stropní LED 36W, IP66</t>
  </si>
  <si>
    <t>47218</t>
  </si>
  <si>
    <t>210220021</t>
  </si>
  <si>
    <t>uzem. v zemi FeZn do 120 mm2 vč.svorek;propoj.aj.</t>
  </si>
  <si>
    <t>01401</t>
  </si>
  <si>
    <t>* FeZn 30x4 *</t>
  </si>
  <si>
    <t>210220101</t>
  </si>
  <si>
    <t>svodové vodiče AlMgSi do R=10mmvč.podpěr</t>
  </si>
  <si>
    <t>01402</t>
  </si>
  <si>
    <t>vodič AlMgSi R=8mm *</t>
  </si>
  <si>
    <t>svodové vodiče FeZn do R=10mm vč.podpěr</t>
  </si>
  <si>
    <t>01403</t>
  </si>
  <si>
    <t>* FeZn R=10mm *</t>
  </si>
  <si>
    <t>210220231</t>
  </si>
  <si>
    <t>jímací tyč do 3m délky na stojanu malého</t>
  </si>
  <si>
    <t>01409</t>
  </si>
  <si>
    <t>jímací tyč JT 30 vč.podstavce a držáku</t>
  </si>
  <si>
    <t>210220301</t>
  </si>
  <si>
    <t>svorka SS</t>
  </si>
  <si>
    <t>01473</t>
  </si>
  <si>
    <t>* připoj. svorka SS spojovací pro lana *</t>
  </si>
  <si>
    <t>svorka SR 03, páska-drát</t>
  </si>
  <si>
    <t>01437</t>
  </si>
  <si>
    <t>* svorka SR 03 *</t>
  </si>
  <si>
    <t>210220302</t>
  </si>
  <si>
    <t>svorka SP1</t>
  </si>
  <si>
    <t>01426</t>
  </si>
  <si>
    <t>* svorka SP 1 k připojení kovových částí *</t>
  </si>
  <si>
    <t>svorka SR 02, páska-páska</t>
  </si>
  <si>
    <t>01436</t>
  </si>
  <si>
    <t>* svorka SR 02 *</t>
  </si>
  <si>
    <t>svorka SZ</t>
  </si>
  <si>
    <t>01428</t>
  </si>
  <si>
    <t>* svorka zkušební SZ *</t>
  </si>
  <si>
    <t>svorka SK</t>
  </si>
  <si>
    <t>13492</t>
  </si>
  <si>
    <t>* svorka SK *</t>
  </si>
  <si>
    <t>210220372</t>
  </si>
  <si>
    <t>ochranný úhelník OU s držáky do zdiva DUz</t>
  </si>
  <si>
    <t>01466</t>
  </si>
  <si>
    <t>* ochranný úhelník OU *</t>
  </si>
  <si>
    <t>210800526</t>
  </si>
  <si>
    <t>CY 4 mm2 zelenožlutý (VU)</t>
  </si>
  <si>
    <t>33736</t>
  </si>
  <si>
    <t>* CYY  4mm2 zelenožlutý H07V-U *</t>
  </si>
  <si>
    <t>210800528</t>
  </si>
  <si>
    <t>CY 10 mm2 zelenožlutý (VU)</t>
  </si>
  <si>
    <t>33756</t>
  </si>
  <si>
    <t>* CYY 10mm2 zelenožlutý H07V-U *</t>
  </si>
  <si>
    <t>210810001</t>
  </si>
  <si>
    <t>CYKY-CYKYm 2Ax1.5 mm2 750V (VU)</t>
  </si>
  <si>
    <t>02900</t>
  </si>
  <si>
    <t>* CYKY 2Ax1.5mm2 *</t>
  </si>
  <si>
    <t>210810005</t>
  </si>
  <si>
    <t>CYKY-CYKYm 3Ax1.5 mm2 750V (VU)</t>
  </si>
  <si>
    <t>02920</t>
  </si>
  <si>
    <t>* CYKY 3Ax1.5mm2 *</t>
  </si>
  <si>
    <t>CYKY-CYKYm 3Bx1.5 mm2 750V (VU)</t>
  </si>
  <si>
    <t>33912</t>
  </si>
  <si>
    <t>* CYKY 3Bx1.5mm2 *</t>
  </si>
  <si>
    <t>CYKY-CYKYm 3Cx1.5 mm2 750V (VU)</t>
  </si>
  <si>
    <t>33914</t>
  </si>
  <si>
    <t>* CYKY 3Cx1.5mm2 *</t>
  </si>
  <si>
    <t>210810006</t>
  </si>
  <si>
    <t>CYKY-CYKYm 3Cx2.5 mm2 750V (VU)</t>
  </si>
  <si>
    <t>33918</t>
  </si>
  <si>
    <t>* CYKY 3Cx2.5mm2 *</t>
  </si>
  <si>
    <t>210810011</t>
  </si>
  <si>
    <t>CYKY-CYKYm 5Cx4 mm2 750V (VU)</t>
  </si>
  <si>
    <t>* CYKY 5Cx4mm2 *</t>
  </si>
  <si>
    <t>210810012</t>
  </si>
  <si>
    <t>CYKY-CYKYm 5Cx6 mm2 750V (VU)</t>
  </si>
  <si>
    <t>* CYKY 5Cx6mm2 *</t>
  </si>
  <si>
    <t>210810013</t>
  </si>
  <si>
    <t>CYKY-CYKYm 5Cx10 mm2 750V (VU)</t>
  </si>
  <si>
    <t>* CYKY 5Cx10mm2 *</t>
  </si>
  <si>
    <t>210810015</t>
  </si>
  <si>
    <t>CYKY-CYKYm 5Cx1.5 mm2 750V (VU)</t>
  </si>
  <si>
    <t>02960</t>
  </si>
  <si>
    <t>* CYKY 5Cx1.5mm2 *</t>
  </si>
  <si>
    <t>210810016</t>
  </si>
  <si>
    <t>CYKY-CYKYm 5Cx2.5 mm2 750V (VU)</t>
  </si>
  <si>
    <t>02961</t>
  </si>
  <si>
    <t>* CYKY 5Cx2.5mm2 *</t>
  </si>
  <si>
    <t>210810021</t>
  </si>
  <si>
    <t>CYKY-CYKYm 12x1.5 mm2 750V (VU)</t>
  </si>
  <si>
    <t>02980</t>
  </si>
  <si>
    <t>CYKY 12x1.5mm2</t>
  </si>
  <si>
    <t>210810089</t>
  </si>
  <si>
    <t>CYKY-CYKYm 4Bx25 mm2 1kV (VU)</t>
  </si>
  <si>
    <t>02946</t>
  </si>
  <si>
    <t>CYKY 4Bx25mm2</t>
  </si>
  <si>
    <t>210810090</t>
  </si>
  <si>
    <t>CYKY-CYKYm 3Dx35+25 mm2 1kV (VU)</t>
  </si>
  <si>
    <t>33978</t>
  </si>
  <si>
    <t>CYKY 3Dx35+25mm2</t>
  </si>
  <si>
    <t>CYSY 5Cx1</t>
  </si>
  <si>
    <t>podpěra vedení PV 21</t>
  </si>
  <si>
    <t>ks</t>
  </si>
  <si>
    <t>podpěra vedení PV 17</t>
  </si>
  <si>
    <t>01467</t>
  </si>
  <si>
    <t>* držák DUz do zdiva *</t>
  </si>
  <si>
    <t>01594</t>
  </si>
  <si>
    <t>kabelové oko příložkové pro vodiče Cu 7580-07 16/6</t>
  </si>
  <si>
    <t>01595</t>
  </si>
  <si>
    <t>kabelové oko příložkové pro vodiče Cu 7580-08 25/8</t>
  </si>
  <si>
    <t>Slaboproud</t>
  </si>
  <si>
    <t>220260001</t>
  </si>
  <si>
    <t>krabice KO 68 pod omítku</t>
  </si>
  <si>
    <t>00302</t>
  </si>
  <si>
    <t>* krabice KO 68 *</t>
  </si>
  <si>
    <t>220260551</t>
  </si>
  <si>
    <t>trubka PVC R=13mm pod omítku</t>
  </si>
  <si>
    <t>00201</t>
  </si>
  <si>
    <t>* trubka ohebná instal. PVC 2313 R=13mm *</t>
  </si>
  <si>
    <t>220280221</t>
  </si>
  <si>
    <t>UTP Cat.5e (TR)</t>
  </si>
  <si>
    <t>10052</t>
  </si>
  <si>
    <t>vodič UTP Cat.5e</t>
  </si>
  <si>
    <t>220730001</t>
  </si>
  <si>
    <t>telev.nebo rozhl.účast.zás.průchozí nebo koncová</t>
  </si>
  <si>
    <t>11000</t>
  </si>
  <si>
    <t>telev. účast.zásuvka</t>
  </si>
  <si>
    <t>zásuvka PC zapuštěná, vč.zapojení</t>
  </si>
  <si>
    <t>zásuvka PC zapuštěná</t>
  </si>
  <si>
    <t>220730032</t>
  </si>
  <si>
    <t>vyzved.stožáru/části kotvení na střechu plochou</t>
  </si>
  <si>
    <t>220730061</t>
  </si>
  <si>
    <t>kotvení montáž</t>
  </si>
  <si>
    <t>220730154</t>
  </si>
  <si>
    <t>anténa TV pro III., IV. a V. TV pásmo</t>
  </si>
  <si>
    <t>10992</t>
  </si>
  <si>
    <t>anténa širokopásmová 21.- 60.kanál</t>
  </si>
  <si>
    <t>220730172</t>
  </si>
  <si>
    <t>montáž TV zesilovače</t>
  </si>
  <si>
    <t>10402</t>
  </si>
  <si>
    <t>zesilovač širokopásmový 21.- 60.kanál, s napaječem, v krabici zesilovač bez tlumivky</t>
  </si>
  <si>
    <t>220730262</t>
  </si>
  <si>
    <t>koax.KH21 Digital do R=7mm do trubky toy 13</t>
  </si>
  <si>
    <t>11006</t>
  </si>
  <si>
    <t>koax. KH21 Digital</t>
  </si>
  <si>
    <t>220730305</t>
  </si>
  <si>
    <t>svorka hromosvodná ST 08 R=76mm</t>
  </si>
  <si>
    <t>11016</t>
  </si>
  <si>
    <t>svorka na potrubí ST 08</t>
  </si>
  <si>
    <t>220730381</t>
  </si>
  <si>
    <t>zapoj.koax.kabelu do šroub.spojů nebo konektoru</t>
  </si>
  <si>
    <t>220730396</t>
  </si>
  <si>
    <t>měření TV signálu pro jeden program</t>
  </si>
  <si>
    <t>220730406</t>
  </si>
  <si>
    <t>měření na účast.zásuvce - všechny TV kanály</t>
  </si>
  <si>
    <t>220731201</t>
  </si>
  <si>
    <t>montáž konektoru F</t>
  </si>
  <si>
    <t>11350</t>
  </si>
  <si>
    <t>konektor F</t>
  </si>
  <si>
    <t>Jeřáb pro uložení motorgenerátoru</t>
  </si>
  <si>
    <t>Spolupráce s revizním technikem</t>
  </si>
  <si>
    <t>Výchozí revize elektro a vypracování revizní zprávy</t>
  </si>
  <si>
    <t>Dokončovací práce, práce mimo ceník</t>
  </si>
  <si>
    <t>Spolupráce s dodavatelem při zapojování a zkouškách</t>
  </si>
  <si>
    <t>Koordinace postupu prací s ostatními profesemi</t>
  </si>
  <si>
    <t>stabilní motorgenerátor, dieslový pohon, alternátor 12kVA/400V, jmen.účinník 0,8, chladič, předehřev kapaliny, řídící jednoptka, tlumič výfuku, startovací baterie vč.dobíjení, jistič, kapota Euro Silent - dodávka a instalace</t>
  </si>
  <si>
    <t>nabíječ - konzervátor akubaterií pro 4 vozidla, vstupní napětí 230V AC, výstupní napětí 12V a 24V DC, signalizace nabíjení, 3 x kabel H05WF 2x1, nástěnné provedení</t>
  </si>
  <si>
    <t>elektronická siréna pro zajištění ozvučení ohroženého území. Napájení 230V AC, příkon 150W. Přehrávání audiozáznamů z SD karty, vstup z lokálního mikrofonu, zabudovaný přijímač signálu JSVV, napájení z bezúdržbových akumulátorů - dod. a montáž.</t>
  </si>
  <si>
    <t>Doprava a montáž sušícího zařízení</t>
  </si>
  <si>
    <t>Lanový kladkostroj, max. nosnost 900 kg</t>
  </si>
  <si>
    <t>závěsný sušící kruh pro 16 hadic (pr. 780 mm, výška oka 310 mm)
ocelový - povrchová úprava žárovým pozinkováním</t>
  </si>
  <si>
    <t>elektroměrový rozvaděč ER 112/NVP7P vč. jističe 3x63A/B</t>
  </si>
  <si>
    <t>hlavní rozvaděč RH</t>
  </si>
  <si>
    <t>podružný rozvaděč RMS 1</t>
  </si>
  <si>
    <t>ovládací rozvaděč R-OVL</t>
  </si>
  <si>
    <t>přípojková skříň do výklenku SS 100/NVE1P-C</t>
  </si>
  <si>
    <t>Podružný materiál</t>
  </si>
  <si>
    <t>Podíl přidružených výkonů</t>
  </si>
  <si>
    <t>Provoz investora</t>
  </si>
  <si>
    <t>Montážní práce</t>
  </si>
  <si>
    <r>
      <t>Šroubový kompresor - mobilní, výkon 360 l/min (21,6 m</t>
    </r>
    <r>
      <rPr>
        <i/>
        <vertAlign val="superscript"/>
        <sz val="8"/>
        <color rgb="FF0000FF"/>
        <rFont val="Trebuchet MS"/>
        <family val="2"/>
        <charset val="238"/>
      </rPr>
      <t>3</t>
    </r>
    <r>
      <rPr>
        <i/>
        <sz val="8"/>
        <color rgb="FF0000FF"/>
        <rFont val="Trebuchet MS"/>
        <family val="2"/>
        <charset val="238"/>
      </rPr>
      <t>/h), obsah vzdušníku 150 l, příkon 3 kW/400V</t>
    </r>
  </si>
  <si>
    <t>hadice s rychlospojkou spirálová</t>
  </si>
  <si>
    <t>ofukovací pistole</t>
  </si>
  <si>
    <t>trubka 25</t>
  </si>
  <si>
    <t>koleno 90° 25</t>
  </si>
  <si>
    <t>T-kus 25</t>
  </si>
  <si>
    <t>Spojka 25</t>
  </si>
  <si>
    <t>Redukce 25 x 3/4" a</t>
  </si>
  <si>
    <t>Kulový závěr 3/4" ai</t>
  </si>
  <si>
    <t>Ukončovací krabice 3/4" i</t>
  </si>
  <si>
    <t>Spony, ostatní materiál</t>
  </si>
  <si>
    <t>Zátka 1/2"</t>
  </si>
  <si>
    <t>rychlospojka 1/2"</t>
  </si>
  <si>
    <t>12145</t>
  </si>
  <si>
    <t>* roura do základů pro stožár *</t>
  </si>
  <si>
    <t>00002</t>
  </si>
  <si>
    <t>* beton prostý *</t>
  </si>
  <si>
    <t>460100001</t>
  </si>
  <si>
    <t>pouzdrový zákl.pro stožár sign.  mimo trasu 250x800mm</t>
  </si>
  <si>
    <t>460100024</t>
  </si>
  <si>
    <t>pouzdrový zákl.pro stožár VO v trase 350x1500mm</t>
  </si>
  <si>
    <t>460490051</t>
  </si>
  <si>
    <t>vypodl.,odděl. a krytí spojky pro kab.1kV</t>
  </si>
  <si>
    <t>90006</t>
  </si>
  <si>
    <t>* fólie z polyetylenu šíře 330mm *</t>
  </si>
  <si>
    <t>90027</t>
  </si>
  <si>
    <t>trubka ohebná Kopoflex DN 75</t>
  </si>
  <si>
    <t>Vyhledání stávajících kabelových tras</t>
  </si>
  <si>
    <t>Přepojování VO na stávající rozvody</t>
  </si>
  <si>
    <t>Autojeřáb</t>
  </si>
  <si>
    <t>Montážní plošina</t>
  </si>
  <si>
    <t>optická signalizace výjezdu vozidel, 2x LED 8W červené, vč. přerušovače, na sloup 3m</t>
  </si>
  <si>
    <t>popisná tabulka na sloup signalizace</t>
  </si>
  <si>
    <t>01069</t>
  </si>
  <si>
    <t>stožár ocelový bezpaticvý sadový, 3m, 133/60 mm</t>
  </si>
  <si>
    <t>210010006</t>
  </si>
  <si>
    <t>trubka oheb.el.inst. typ 23 R=48mm (PO)</t>
  </si>
  <si>
    <t>00205</t>
  </si>
  <si>
    <t>* trubka ohebná instal. PVC 2348 R=48mm *</t>
  </si>
  <si>
    <t>210100251</t>
  </si>
  <si>
    <t>ukonč.kab. do 4x16 mm2</t>
  </si>
  <si>
    <t>210100258</t>
  </si>
  <si>
    <t>ukonč.kab. do 3x2,5 mm2</t>
  </si>
  <si>
    <t>210102001</t>
  </si>
  <si>
    <t>spojka smršťovací SVCZ 4x16S, kab. do 4x25 mm2/1kV</t>
  </si>
  <si>
    <t>01562</t>
  </si>
  <si>
    <t>spojka smršťovací SVCZ 4x16, 1kV</t>
  </si>
  <si>
    <t>210120001</t>
  </si>
  <si>
    <t>pojistka vč. vložek E 27 do 25 A</t>
  </si>
  <si>
    <t>210202011</t>
  </si>
  <si>
    <t>stávající svítidlo LED na výložník,</t>
  </si>
  <si>
    <t>210204011</t>
  </si>
  <si>
    <t>stávající stožár ocelový bezpaticový</t>
  </si>
  <si>
    <t>210204103</t>
  </si>
  <si>
    <t>stávající výložník ocel. 1-rám. do hmotnosti 35kg</t>
  </si>
  <si>
    <t>210204201</t>
  </si>
  <si>
    <t>stávající elektrovýzbroj stožáru pro 1 okruh</t>
  </si>
  <si>
    <t>210205001</t>
  </si>
  <si>
    <t>svět.dopr.značka do výše 4m</t>
  </si>
  <si>
    <t>210220022</t>
  </si>
  <si>
    <t>uzem. v zemi FeZn R=10 mm vč.svorek;propoj.aj.</t>
  </si>
  <si>
    <t>210810007</t>
  </si>
  <si>
    <t>CYKY-CYKYm 3Cx4 mm2 750V (VU)</t>
  </si>
  <si>
    <t>33922</t>
  </si>
  <si>
    <t>* CYKY 3Cx4mm2 *</t>
  </si>
  <si>
    <t>210901015</t>
  </si>
  <si>
    <t>AYKY 4Bx16 mm2 750V (VU)</t>
  </si>
  <si>
    <t>02134</t>
  </si>
  <si>
    <t>AYKY 4Bx16mm2</t>
  </si>
  <si>
    <t>210950201</t>
  </si>
  <si>
    <t>Přípl. za zatahování kab. při váze kab. do 0.75kg/m</t>
  </si>
  <si>
    <t>Demontáž stožáru ocelového do délky 9m</t>
  </si>
  <si>
    <t>210204102</t>
  </si>
  <si>
    <t>Demontáž výložníku ocel. 1-rám. na betonový sloup</t>
  </si>
  <si>
    <t>Zabezpečení výkopů - dopravní značení</t>
  </si>
  <si>
    <t xml:space="preserve">    7 - Ústřední topení</t>
  </si>
  <si>
    <t>Ústřední topení</t>
  </si>
  <si>
    <t>Montáž potrubí ocelového bezešvého DN 50</t>
  </si>
  <si>
    <t>potrubí ocelové bezešvé DN 50 vč. tep. izol s povrch. úpr.</t>
  </si>
  <si>
    <t>Montáž uzavírací armatury KK DN 50 PN 16</t>
  </si>
  <si>
    <t>uzavírací armatura KK DN 50 PN 16</t>
  </si>
  <si>
    <t>Montáž navařovacího dna - koncové záslepy DN 40</t>
  </si>
  <si>
    <t>navařovací dno - koncová záslepa DN 40</t>
  </si>
  <si>
    <t>Montáž měřidel tepla</t>
  </si>
  <si>
    <t>Zafixování polohy potrubí DN 80/160 pro odbočku</t>
  </si>
  <si>
    <t>Rozříznutí potrubí DN 80/160</t>
  </si>
  <si>
    <t>Montáž stavebnicové redukce DN 80/160 -DN 50/125 -  s detekcí, ram.  1,0 m</t>
  </si>
  <si>
    <t xml:space="preserve">stavebnicová redukce DN 80/160 -DN 50/125 -  s detekcí, ram.  1,0 m            </t>
  </si>
  <si>
    <t>Montáž podpěrky Cu drátu 19/S</t>
  </si>
  <si>
    <t>podpěrka Cu drátu 19/S</t>
  </si>
  <si>
    <t>Montáž konektoru</t>
  </si>
  <si>
    <t>konektor</t>
  </si>
  <si>
    <t>Montáž smršťovací objímky 160</t>
  </si>
  <si>
    <t>PE smršťovací objímka komplet 160</t>
  </si>
  <si>
    <t>Montáž smršťovací objímky 125</t>
  </si>
  <si>
    <t>PE smršťovací objímka komplet 125</t>
  </si>
  <si>
    <t>Montáž smršťovacího víčka 125/50</t>
  </si>
  <si>
    <t>PE smršťovací víčko 125/50</t>
  </si>
  <si>
    <t>Montáž těsnícího kroužku DN 200</t>
  </si>
  <si>
    <t>těsnící kroužek DN 200</t>
  </si>
  <si>
    <t>Montáž koncové objímky DN 125</t>
  </si>
  <si>
    <t>koncová objímka DN 125</t>
  </si>
  <si>
    <t>Montáž podkladních trámků 100*100*625</t>
  </si>
  <si>
    <t>podkladní trámky 100*100*625</t>
  </si>
  <si>
    <t>Montáž dilatační podušky 120*40*1000</t>
  </si>
  <si>
    <t>dilatační poduška 120*40*1000</t>
  </si>
  <si>
    <t>Montáž dilatační podušky 120*80*1000</t>
  </si>
  <si>
    <t>dilatační poduška 120*80*1000</t>
  </si>
  <si>
    <t>Montáž gumové průchodky DN 40, DN 150/110</t>
  </si>
  <si>
    <t>gumová průchodka stěnou DN 40, DN 150/110</t>
  </si>
  <si>
    <t>Doprava na staveniště</t>
  </si>
  <si>
    <t xml:space="preserve">Montáž sdělovacího kabelu </t>
  </si>
  <si>
    <t>sdělovací kabel TCEPKPFLE 3x4x0,8</t>
  </si>
  <si>
    <t>oživení výstražného systému</t>
  </si>
  <si>
    <t>Montáž výstražné fólie síťované š. 25 cm</t>
  </si>
  <si>
    <t>výstražná fólie síťovaná š. 25 - zelená</t>
  </si>
  <si>
    <t>výstražná fólie síťovaná š. 25 - červená</t>
  </si>
  <si>
    <t>Montáž rozbočovací krabice vodotěsné</t>
  </si>
  <si>
    <t>rozbočovací krabice vodotěsná</t>
  </si>
  <si>
    <t xml:space="preserve"> </t>
  </si>
  <si>
    <t>dlažba 20 x 10 x 6 cm přírodní</t>
  </si>
  <si>
    <t>dlažba pro nevidomé 20 x 10 x 6 cm barevná</t>
  </si>
  <si>
    <t>obrubník betonový chodníkový 100x15x25 cm</t>
  </si>
  <si>
    <t>obrubník betonový zahradní přírodní 50x8x25 cm</t>
  </si>
  <si>
    <t>žlab odvodňovací 100x16x21,4 cm, bez spádu dna, s otvorem DN100</t>
  </si>
  <si>
    <t>žlab odvodňovací 50x16x16 cm, bez spádu dna</t>
  </si>
  <si>
    <t>příslušenství - vpusť odtoková, s pozinkovaným košem, 50x16x50 cm</t>
  </si>
  <si>
    <t>kryt štěrbinový litinový, štěrbina 6 mm, 50x14,9x2 cm, černý</t>
  </si>
  <si>
    <t>příslušenství -uzavřená čelní stěna, z pozinkované oceli, 16x27,4 cm</t>
  </si>
  <si>
    <t>obrubník betonový zahradní  šedý 100 x 5 x 25 cm</t>
  </si>
  <si>
    <t>Zdivo nosné vnitřní z cihel broušených tl 240 mm pevnosti P10 lepených tenkovrstvou maltou</t>
  </si>
  <si>
    <t>Zdivo nosné TI z cihel broušených s vniřní izolací tl 300 mm U=0,22W/m2K na maltu</t>
  </si>
  <si>
    <t>Zdivo nosné TI z cihel broušených s vniřní izolací tl 380 mm U=0,19W/m2K na maltu</t>
  </si>
  <si>
    <t>Příčky z cihel broušených tl 115 mm pevnosti P10 s lepenými žebry</t>
  </si>
  <si>
    <t>panel stropní předpjatý 100x119x25 cm včetně ocelových výměn</t>
  </si>
  <si>
    <t>dlažba se zámkem rovný 20x16,5x6 cm přírodní</t>
  </si>
  <si>
    <t>obrubník betonový zahradní šedý 100 x 5 x 25 cm</t>
  </si>
  <si>
    <t>vpust žlabová krátký tvar, těsný odtok DN100  50 x 13 x 35,5 cm</t>
  </si>
  <si>
    <t>žlab odvodňovací, polymerbeton 100 x 13 x 15,5 x 16 cm</t>
  </si>
  <si>
    <t>čelo plné na začátek a konec žlabu, pro všechny stavební výšky</t>
  </si>
  <si>
    <t>rošt můstkový - grafitová tvárná litina 50cm x 12,7cm x 493cm2/m, tř.zatíž. C250</t>
  </si>
  <si>
    <t xml:space="preserve">lak asfaltový </t>
  </si>
  <si>
    <t>systém hydroizolační práškový</t>
  </si>
  <si>
    <t>pás asfaltovaný modifikovaný protiradonový</t>
  </si>
  <si>
    <t>systém střešní folie tl. 2 mm</t>
  </si>
  <si>
    <t>textilie ÚV stabilizace 300 g/m2 do š 8,8 m</t>
  </si>
  <si>
    <t>deska z extrudovaného polystyrénu XPS 300 SF 50 mm</t>
  </si>
  <si>
    <t>deska z extrudovaného polystyrénu XPS 300 SF 80 mm</t>
  </si>
  <si>
    <t>deska z extrudovaného polystyrénu XPS 300 SF 40 mm</t>
  </si>
  <si>
    <t>deska podhledová minerální 600 x 600 mm, tl. 17 mm</t>
  </si>
  <si>
    <t xml:space="preserve">Venkovní žaluzie - systémový plášť </t>
  </si>
  <si>
    <t>dlaždice keramické slinuté neglazované mrazuvzdorné 300 x 300 mm, protiskluznost R10</t>
  </si>
  <si>
    <t>Armatury se dvěma závity kulové kohouty PN 42 do 185  st.C plnoprůtokové, vnitřní závit G 1/2</t>
  </si>
  <si>
    <t>Armatury se dvěma závity kulové kohouty PN 42 do 185  st.C plnoprůtokové, vnitřní závit G 1</t>
  </si>
  <si>
    <t>Armatury se dvěma závity kulové kohouty PN 42 do 185  st.C plnoprůtokové, vnitřní závit G 6/4</t>
  </si>
  <si>
    <t>Armatury se dvěma závity filtry mosazný PN 16 do 120  st.C G 1/2</t>
  </si>
  <si>
    <t>Armatury se dvěma závity filtry mosazný PN 16 do 120  st.C G 6/4</t>
  </si>
  <si>
    <t>Potrubí z plastových trub PVC, SN4 dešťové DN 125</t>
  </si>
  <si>
    <t>Potrubí z plastových trub PVC, SN4 dešťové DN 160</t>
  </si>
  <si>
    <t>Potrubí z plastových trub PVC, SN4 svodné (ležaté) DN 110</t>
  </si>
  <si>
    <t>Potrubí z plastových trub PVC, SN4 svodné (ležaté) DN 125</t>
  </si>
  <si>
    <t>Potrubí z plastových trub PVC, SN4 svodné (ležaté) DN 160</t>
  </si>
  <si>
    <t>Potrubí z plastových trub polypropylenové, připojovací DN 40</t>
  </si>
  <si>
    <t>Potrubí z plastových trub polypropylenové, připojovací DN 50</t>
  </si>
  <si>
    <t>Potrubí z plastových trub polypropylenové, větrací DN 110</t>
  </si>
  <si>
    <t>Zápachové uzávěrky nástěnné (PP) pro pračku a myčku DN 40</t>
  </si>
  <si>
    <t>Zápachové uzávěrky podomítkové (Pe) s krycí deskou pro pračku a myčku DN 40</t>
  </si>
  <si>
    <t>Podlahové vpusti s vodorovným odtokem DN 40/50 s automatickým vztlakovým uzávěrem</t>
  </si>
  <si>
    <t>Ventilační hlavice z polypropylenu (PP) DN 110</t>
  </si>
  <si>
    <t>Armatury s jedním závitem ventily výtokové G 1/2</t>
  </si>
  <si>
    <t>Zápachové uzávěrky zařizovacích předmětů pro umyvadla DN 40</t>
  </si>
  <si>
    <t>Zápachové uzávěrky zařizovacích předmětů pro pisoáry DN 32/40</t>
  </si>
  <si>
    <t>Zápachové uzávěrky zařizovacích předmětů pro dřezy DN 40/50</t>
  </si>
  <si>
    <t>Zápachové uzávěrky zařizovacích předmětů pro dřezy s přípojkou pro pračku nebo myčku DN 40/50</t>
  </si>
  <si>
    <t>Zápachové uzávěrky zařizovacích předmětů pro koupací vany s kulovým kloubem na odtoku DN 40/50</t>
  </si>
  <si>
    <t>Armatury se dvěma závity ventily zpětné mosazné PN 10 do 110 st.C G 1/2</t>
  </si>
  <si>
    <t>Armatury se dvěma závity ventily zpětné mosazné PN 10 do 110 st.C G 1</t>
  </si>
  <si>
    <t>Armatury se dvěma závity ventily zpětné mosazné PN 10 do 110 st.C G 6/4</t>
  </si>
  <si>
    <t>132201202</t>
  </si>
  <si>
    <t>Hloubení rýh š do 2000 mm v hornině tř. 3 objemu do 1000 m3</t>
  </si>
  <si>
    <t>(0,5+2,8+0,6+2,825+0,6+2,8+0,6+2,825)*(0,6+0,6*2)*1,25</t>
  </si>
  <si>
    <t>(13,525+0,5+16,65-2,2+0,5+0,5+5,8+0,45+1,55+0,5+6,0+6,8+18,3+6,8+0,5+6,75+1,6+0,45+5,8+0,5+1,5+13,75)*(0,5+0,6*2)*1,25</t>
  </si>
  <si>
    <t>(0,8+0,45+13,7+3,8+0,45+12,3+0,5+12,3+0,45+3,8+0,5+1,5+11,8)*(0,45+0,6*2)*1,25</t>
  </si>
  <si>
    <t>2,2*(0,5+0,6*2)*2,6</t>
  </si>
  <si>
    <t>(0,8+0,6*2)*(0,6+0,6*2)*1,25*6</t>
  </si>
  <si>
    <t>132301202</t>
  </si>
  <si>
    <t>Hloubení rýh š do 2000 mm v hornině tř. 4 objemu do 1000 m3</t>
  </si>
  <si>
    <t>-1189166764</t>
  </si>
  <si>
    <t>2,2*2*2,6</t>
  </si>
  <si>
    <t>2*pi*1,1*2,6                            "lapol"</t>
  </si>
  <si>
    <t>72427082</t>
  </si>
  <si>
    <t>162301101</t>
  </si>
  <si>
    <t>Vodorovné přemístění do 500 m výkopku/sypaniny z horniny tř. 1 až 4</t>
  </si>
  <si>
    <t>-1437216890</t>
  </si>
  <si>
    <t>104,69*4 'Přepočtené koeficientem množství</t>
  </si>
  <si>
    <t>-821985599</t>
  </si>
  <si>
    <t>1059586687</t>
  </si>
  <si>
    <t>-1168939159</t>
  </si>
  <si>
    <t>(0,5+2,8+0,6+2,825+0,6+2,8+0,6+2,825)*2*1,1</t>
  </si>
  <si>
    <t>(13,525+0,5+16,65-2,2+0,5+0,5+5,8+0,45+1,55+0,5+6,0+6,8+18,3+6,8+0,5+6,75+1,6+0,45+5,8+0,5+1,5+13,75)*2*1,1</t>
  </si>
  <si>
    <t>(0,8+0,45+13,7+3,8+0,45+12,3+0,5+12,3+0,45+3,8+0,5+1,5+11,8)*2*1,1</t>
  </si>
  <si>
    <t>2,2*2*2,45</t>
  </si>
  <si>
    <t>(0,8+0,6)*2*1,25*6</t>
  </si>
  <si>
    <t>Archeologický průzkum</t>
  </si>
  <si>
    <t>022003000</t>
  </si>
  <si>
    <t>Přeložení konstrukcí (dřevěné lávky)</t>
  </si>
  <si>
    <t>043134000</t>
  </si>
  <si>
    <t>Zkoušky zatěžovací (na plání, na podkladích vrsvách komuinikací)</t>
  </si>
  <si>
    <t>031203000</t>
  </si>
  <si>
    <t>Terénní úpravy pro zařízení staveniště</t>
  </si>
  <si>
    <t>032002000</t>
  </si>
  <si>
    <t>Vybavení staveniště</t>
  </si>
  <si>
    <t>033002000</t>
  </si>
  <si>
    <t>Připojení staveniště na inženýrské sítě</t>
  </si>
  <si>
    <t>034103000</t>
  </si>
  <si>
    <t>Energie pro zařízení staveniště</t>
  </si>
  <si>
    <t>034203000</t>
  </si>
  <si>
    <t>Oplocení staveniště</t>
  </si>
  <si>
    <t>034503000</t>
  </si>
  <si>
    <t>Informační tabule na staveništi</t>
  </si>
  <si>
    <t>034703000</t>
  </si>
  <si>
    <t>Osvětlení staveniště</t>
  </si>
  <si>
    <t>039002000</t>
  </si>
  <si>
    <t>Zrušení zařízení staveniště</t>
  </si>
  <si>
    <t>075103000</t>
  </si>
  <si>
    <t>Ochranná pásma elektrického vedení</t>
  </si>
  <si>
    <t>075203000</t>
  </si>
  <si>
    <t>Ochranná pásma vodárenská</t>
  </si>
  <si>
    <t>075603000</t>
  </si>
  <si>
    <t>Jiná ochranná pásma (doprava v ulici Dlouhá)</t>
  </si>
  <si>
    <t>Izolace proti zemní vlhkosti na svislé ploše těsnicí kaší</t>
  </si>
  <si>
    <t>6m dlouhá hliníková kolejnice 200X180=O 165          3ks
Ukončení s přírubou na napojení VZT 200X180 -        6ks
Univerzální držáky na kolejnici                                3ks
Horní konektor s přírubou D.250 na řipojení VZT      3ks
Vozík s hadicí DN 150 délky 7,5 m a držákem             3ks
Automatické odpojování koncovky pro kolejnici         3ks
Ventilátor 6150M3/HOD, 3 KW - 50HZ- 230/400 V      1ks
Konzole por ventilátor                                            1ks
Startér ON/OFF 6,3-10A s 70cm dlouhým kabelem na 1ks
Doprava dílů na stavbu                                            1ks</t>
  </si>
  <si>
    <t>Vzduchotechnická jednotka s rekuperací tepla podstropní s výměnou vzduchu 800 m3/h, teplovodní ohřev, ErP 2018
Fe.K5 - Fi.K5 - B.LM24A - T.2 - Ke.LF24 -
RE-TPO3.E.EXT.LM24A-SR - He1.D250.P - He2.350/200.P - 
Hi1.D250.P - Hi2.350/200.P - RD5 - PFe - PFi - SW - EXTCM.3.s -
CPTOUCH.B.Wh - ADS VOC-24 - ADS RH-24 - ErP 2016,</t>
  </si>
  <si>
    <t>Montáž potrubí předizolovaného ocelového DN 50  vnějšího průměru D 125 mm</t>
  </si>
  <si>
    <t>potrubí předizolované PIP 130 provedení "B" , délka 6 m, DN 50/125 tl. izol. 37 mm</t>
  </si>
  <si>
    <t>44.1</t>
  </si>
  <si>
    <t>ohyb 90st DN50/125 1x1,5</t>
  </si>
  <si>
    <t>44.2</t>
  </si>
  <si>
    <t>ohyb 90st DN50/125 1,5x1,5</t>
  </si>
  <si>
    <t>44.3</t>
  </si>
  <si>
    <t>ohyb 90st DN50/125 1,5x2</t>
  </si>
  <si>
    <t>44.4</t>
  </si>
  <si>
    <t>ohyb 90st DN50/125 1x1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</si>
</sst>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6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00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FF0000"/>
      <name val="Trebuchet MS"/>
      <family val="2"/>
    </font>
    <font>
      <sz val="6"/>
      <name val="Trebuchet MS"/>
      <family val="2"/>
    </font>
    <font>
      <sz val="6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i/>
      <vertAlign val="superscript"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name val="Trebuchet MS"/>
      <family val="2"/>
      <charset val="238"/>
    </font>
    <font>
      <i/>
      <sz val="7.5"/>
      <color rgb="FF0000FF"/>
      <name val="Trebuchet MS"/>
      <family val="2"/>
      <charset val="238"/>
    </font>
    <font>
      <sz val="8"/>
      <color rgb="FF969696"/>
      <name val="Trebuchet MS"/>
    </font>
    <font>
      <sz val="8"/>
      <color rgb="FF505050"/>
      <name val="Trebuchet MS"/>
    </font>
    <font>
      <sz val="7"/>
      <color rgb="FF969696"/>
      <name val="Trebuchet MS"/>
    </font>
    <font>
      <sz val="8"/>
      <color rgb="FF0000A8"/>
      <name val="Trebuchet MS"/>
    </font>
    <font>
      <sz val="7.9"/>
      <name val="Trebuchet MS"/>
      <family val="2"/>
    </font>
    <font>
      <sz val="7.9"/>
      <color rgb="FF505050"/>
      <name val="Trebuchet MS"/>
      <family val="2"/>
    </font>
    <font>
      <sz val="7.9"/>
      <color rgb="FF0000A8"/>
      <name val="Trebuchet MS"/>
      <family val="2"/>
    </font>
    <font>
      <i/>
      <sz val="7.9"/>
      <color rgb="FF0000FF"/>
      <name val="Trebuchet MS"/>
      <family val="2"/>
    </font>
    <font>
      <sz val="7.9"/>
      <color rgb="FF003366"/>
      <name val="Trebuchet MS"/>
      <family val="2"/>
    </font>
    <font>
      <sz val="7.9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5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5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5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36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6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horizontal="left" vertical="center"/>
    </xf>
    <xf numFmtId="0" fontId="0" fillId="3" borderId="0" xfId="0" applyFill="1" applyProtection="1"/>
    <xf numFmtId="0" fontId="30" fillId="3" borderId="0" xfId="1" applyFont="1" applyFill="1" applyAlignment="1" applyProtection="1">
      <alignment vertical="center"/>
    </xf>
    <xf numFmtId="0" fontId="44" fillId="3" borderId="0" xfId="1" applyFill="1" applyProtection="1"/>
    <xf numFmtId="0" fontId="0" fillId="0" borderId="1" xfId="0" applyBorder="1"/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4" fontId="2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0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0" fontId="0" fillId="2" borderId="28" xfId="0" applyFont="1" applyFill="1" applyBorder="1" applyAlignment="1" applyProtection="1">
      <alignment horizontal="center" vertical="center"/>
      <protection locked="0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8" xfId="0" applyFont="1" applyFill="1" applyBorder="1" applyAlignment="1" applyProtection="1">
      <alignment horizontal="left" vertical="center" wrapText="1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167" fontId="0" fillId="2" borderId="28" xfId="0" applyNumberFormat="1" applyFont="1" applyFill="1" applyBorder="1" applyAlignment="1" applyProtection="1">
      <alignment vertical="center"/>
      <protection locked="0"/>
    </xf>
    <xf numFmtId="4" fontId="0" fillId="2" borderId="28" xfId="0" applyNumberFormat="1" applyFont="1" applyFill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6" fillId="2" borderId="28" xfId="0" applyFont="1" applyFill="1" applyBorder="1" applyAlignment="1" applyProtection="1">
      <alignment horizontal="center" vertical="center"/>
      <protection locked="0"/>
    </xf>
    <xf numFmtId="49" fontId="36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48" fillId="2" borderId="28" xfId="0" applyFont="1" applyFill="1" applyBorder="1" applyAlignment="1" applyProtection="1">
      <alignment horizontal="left" vertical="center" wrapText="1"/>
      <protection locked="0"/>
    </xf>
    <xf numFmtId="0" fontId="36" fillId="2" borderId="28" xfId="0" applyFont="1" applyFill="1" applyBorder="1" applyAlignment="1" applyProtection="1">
      <alignment horizontal="center" vertical="center" wrapText="1"/>
      <protection locked="0"/>
    </xf>
    <xf numFmtId="167" fontId="36" fillId="2" borderId="28" xfId="0" applyNumberFormat="1" applyFont="1" applyFill="1" applyBorder="1" applyAlignment="1" applyProtection="1">
      <alignment vertical="center"/>
      <protection locked="0"/>
    </xf>
    <xf numFmtId="4" fontId="36" fillId="2" borderId="28" xfId="0" applyNumberFormat="1" applyFont="1" applyFill="1" applyBorder="1" applyAlignment="1" applyProtection="1">
      <alignment vertical="center"/>
      <protection locked="0"/>
    </xf>
    <xf numFmtId="0" fontId="36" fillId="2" borderId="28" xfId="0" applyFont="1" applyFill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48" fillId="2" borderId="28" xfId="0" applyFont="1" applyFill="1" applyBorder="1" applyAlignment="1" applyProtection="1">
      <alignment horizontal="center" vertical="center" wrapText="1"/>
      <protection locked="0"/>
    </xf>
    <xf numFmtId="0" fontId="49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/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/>
    <xf numFmtId="4" fontId="36" fillId="0" borderId="28" xfId="0" applyNumberFormat="1" applyFont="1" applyFill="1" applyBorder="1" applyAlignment="1" applyProtection="1">
      <alignment vertical="center"/>
      <protection locked="0"/>
    </xf>
    <xf numFmtId="4" fontId="36" fillId="8" borderId="28" xfId="0" applyNumberFormat="1" applyFont="1" applyFill="1" applyBorder="1" applyAlignment="1" applyProtection="1">
      <alignment vertical="center"/>
      <protection locked="0"/>
    </xf>
    <xf numFmtId="4" fontId="50" fillId="0" borderId="0" xfId="0" applyNumberFormat="1" applyFont="1" applyAlignment="1">
      <alignment vertical="center"/>
    </xf>
    <xf numFmtId="4" fontId="51" fillId="0" borderId="0" xfId="0" applyNumberFormat="1" applyFont="1" applyAlignment="1">
      <alignment vertical="center"/>
    </xf>
    <xf numFmtId="4" fontId="0" fillId="0" borderId="5" xfId="0" applyNumberFormat="1" applyFont="1" applyBorder="1" applyAlignment="1">
      <alignment vertical="center"/>
    </xf>
    <xf numFmtId="0" fontId="52" fillId="0" borderId="1" xfId="0" applyFont="1" applyBorder="1" applyAlignment="1">
      <alignment horizontal="center" vertical="center"/>
    </xf>
    <xf numFmtId="4" fontId="7" fillId="0" borderId="18" xfId="0" applyNumberFormat="1" applyFont="1" applyBorder="1" applyAlignment="1"/>
    <xf numFmtId="0" fontId="47" fillId="2" borderId="0" xfId="0" applyFont="1" applyFill="1" applyAlignment="1">
      <alignment horizontal="left"/>
    </xf>
    <xf numFmtId="0" fontId="48" fillId="2" borderId="28" xfId="0" applyFont="1" applyFill="1" applyBorder="1" applyAlignment="1" applyProtection="1">
      <alignment horizontal="center" vertical="center"/>
      <protection locked="0"/>
    </xf>
    <xf numFmtId="49" fontId="48" fillId="2" borderId="28" xfId="0" applyNumberFormat="1" applyFont="1" applyFill="1" applyBorder="1" applyAlignment="1" applyProtection="1">
      <alignment horizontal="left" vertical="center" wrapText="1"/>
      <protection locked="0"/>
    </xf>
    <xf numFmtId="167" fontId="48" fillId="2" borderId="28" xfId="0" applyNumberFormat="1" applyFont="1" applyFill="1" applyBorder="1" applyAlignment="1" applyProtection="1">
      <alignment vertical="center"/>
      <protection locked="0"/>
    </xf>
    <xf numFmtId="4" fontId="48" fillId="2" borderId="28" xfId="0" applyNumberFormat="1" applyFont="1" applyFill="1" applyBorder="1" applyAlignment="1" applyProtection="1">
      <alignment vertical="center"/>
      <protection locked="0"/>
    </xf>
    <xf numFmtId="0" fontId="48" fillId="0" borderId="2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4" fontId="48" fillId="8" borderId="28" xfId="0" applyNumberFormat="1" applyFont="1" applyFill="1" applyBorder="1" applyAlignment="1" applyProtection="1">
      <alignment vertical="center"/>
      <protection locked="0"/>
    </xf>
    <xf numFmtId="0" fontId="48" fillId="0" borderId="28" xfId="0" applyFont="1" applyBorder="1" applyAlignment="1" applyProtection="1">
      <alignment horizontal="left" vertical="center" wrapText="1"/>
      <protection locked="0"/>
    </xf>
    <xf numFmtId="0" fontId="48" fillId="0" borderId="28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48" fillId="0" borderId="5" xfId="0" applyFont="1" applyBorder="1" applyAlignment="1">
      <alignment vertical="center"/>
    </xf>
    <xf numFmtId="0" fontId="48" fillId="0" borderId="28" xfId="0" applyFont="1" applyBorder="1" applyAlignment="1">
      <alignment horizontal="left" vertical="center"/>
    </xf>
    <xf numFmtId="166" fontId="52" fillId="0" borderId="1" xfId="0" applyNumberFormat="1" applyFont="1" applyBorder="1" applyAlignment="1">
      <alignment vertical="center"/>
    </xf>
    <xf numFmtId="166" fontId="52" fillId="0" borderId="19" xfId="0" applyNumberFormat="1" applyFont="1" applyBorder="1" applyAlignment="1">
      <alignment vertical="center"/>
    </xf>
    <xf numFmtId="0" fontId="54" fillId="0" borderId="0" xfId="0" applyFont="1" applyAlignment="1"/>
    <xf numFmtId="0" fontId="54" fillId="0" borderId="5" xfId="0" applyFont="1" applyBorder="1" applyAlignment="1"/>
    <xf numFmtId="0" fontId="54" fillId="0" borderId="18" xfId="0" applyFont="1" applyBorder="1" applyAlignment="1"/>
    <xf numFmtId="0" fontId="54" fillId="0" borderId="1" xfId="0" applyFont="1" applyBorder="1" applyAlignment="1"/>
    <xf numFmtId="166" fontId="54" fillId="0" borderId="1" xfId="0" applyNumberFormat="1" applyFont="1" applyBorder="1" applyAlignment="1"/>
    <xf numFmtId="166" fontId="54" fillId="0" borderId="19" xfId="0" applyNumberFormat="1" applyFont="1" applyBorder="1" applyAlignme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4" fontId="54" fillId="0" borderId="0" xfId="0" applyNumberFormat="1" applyFont="1" applyAlignment="1">
      <alignment vertical="center"/>
    </xf>
    <xf numFmtId="0" fontId="52" fillId="0" borderId="28" xfId="0" applyFont="1" applyBorder="1" applyAlignment="1">
      <alignment horizontal="left" vertical="center"/>
    </xf>
    <xf numFmtId="0" fontId="52" fillId="0" borderId="24" xfId="0" applyFont="1" applyBorder="1" applyAlignment="1">
      <alignment horizontal="center" vertical="center"/>
    </xf>
    <xf numFmtId="166" fontId="52" fillId="0" borderId="24" xfId="0" applyNumberFormat="1" applyFont="1" applyBorder="1" applyAlignment="1">
      <alignment vertical="center"/>
    </xf>
    <xf numFmtId="166" fontId="52" fillId="0" borderId="25" xfId="0" applyNumberFormat="1" applyFont="1" applyBorder="1" applyAlignment="1">
      <alignment vertical="center"/>
    </xf>
    <xf numFmtId="4" fontId="48" fillId="0" borderId="5" xfId="0" applyNumberFormat="1" applyFont="1" applyBorder="1" applyAlignment="1">
      <alignment vertical="center"/>
    </xf>
    <xf numFmtId="0" fontId="1" fillId="8" borderId="28" xfId="0" applyFont="1" applyFill="1" applyBorder="1" applyAlignment="1">
      <alignment horizontal="left" vertical="center"/>
    </xf>
    <xf numFmtId="0" fontId="36" fillId="8" borderId="28" xfId="0" applyFont="1" applyFill="1" applyBorder="1" applyAlignment="1">
      <alignment horizontal="left" vertical="center"/>
    </xf>
    <xf numFmtId="4" fontId="1" fillId="8" borderId="28" xfId="0" applyNumberFormat="1" applyFont="1" applyFill="1" applyBorder="1" applyAlignment="1">
      <alignment horizontal="left" vertical="center"/>
    </xf>
    <xf numFmtId="0" fontId="0" fillId="9" borderId="0" xfId="0" applyFont="1" applyFill="1" applyAlignment="1">
      <alignment vertical="center"/>
    </xf>
    <xf numFmtId="0" fontId="7" fillId="9" borderId="0" xfId="0" applyFont="1" applyFill="1" applyAlignment="1"/>
    <xf numFmtId="0" fontId="0" fillId="0" borderId="28" xfId="0" applyFont="1" applyFill="1" applyBorder="1" applyAlignment="1" applyProtection="1">
      <alignment horizontal="center" vertical="center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0" fontId="36" fillId="0" borderId="28" xfId="0" applyFont="1" applyFill="1" applyBorder="1" applyAlignment="1" applyProtection="1">
      <alignment horizontal="center" vertical="center"/>
      <protection locked="0"/>
    </xf>
    <xf numFmtId="49" fontId="3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8" xfId="0" applyFont="1" applyFill="1" applyBorder="1" applyAlignment="1" applyProtection="1">
      <alignment horizontal="left" vertical="center" wrapText="1"/>
      <protection locked="0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/>
    <xf numFmtId="0" fontId="54" fillId="9" borderId="0" xfId="0" applyFont="1" applyFill="1" applyAlignment="1"/>
    <xf numFmtId="0" fontId="5" fillId="9" borderId="0" xfId="0" applyFont="1" applyFill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vertical="center"/>
    </xf>
    <xf numFmtId="4" fontId="5" fillId="0" borderId="24" xfId="0" applyNumberFormat="1" applyFont="1" applyFill="1" applyBorder="1" applyAlignment="1">
      <alignment vertical="center"/>
    </xf>
    <xf numFmtId="0" fontId="48" fillId="0" borderId="28" xfId="0" applyFont="1" applyFill="1" applyBorder="1" applyAlignment="1" applyProtection="1">
      <alignment horizontal="center" vertical="center"/>
      <protection locked="0"/>
    </xf>
    <xf numFmtId="49" fontId="48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28" xfId="0" applyFont="1" applyFill="1" applyBorder="1" applyAlignment="1" applyProtection="1">
      <alignment horizontal="left" vertical="center" wrapText="1"/>
      <protection locked="0"/>
    </xf>
    <xf numFmtId="0" fontId="48" fillId="0" borderId="28" xfId="0" applyFont="1" applyFill="1" applyBorder="1" applyAlignment="1" applyProtection="1">
      <alignment horizontal="center" vertical="center" wrapText="1"/>
      <protection locked="0"/>
    </xf>
    <xf numFmtId="167" fontId="48" fillId="0" borderId="28" xfId="0" applyNumberFormat="1" applyFont="1" applyFill="1" applyBorder="1" applyAlignment="1" applyProtection="1">
      <alignment vertical="center"/>
      <protection locked="0"/>
    </xf>
    <xf numFmtId="4" fontId="48" fillId="0" borderId="28" xfId="0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Alignment="1"/>
    <xf numFmtId="0" fontId="54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4" fontId="46" fillId="0" borderId="0" xfId="0" applyNumberFormat="1" applyFont="1" applyFill="1" applyAlignment="1"/>
    <xf numFmtId="0" fontId="55" fillId="0" borderId="28" xfId="0" applyFont="1" applyFill="1" applyBorder="1" applyAlignment="1" applyProtection="1">
      <alignment horizontal="center" vertical="center"/>
      <protection locked="0"/>
    </xf>
    <xf numFmtId="49" fontId="5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28" xfId="0" applyFont="1" applyFill="1" applyBorder="1" applyAlignment="1" applyProtection="1">
      <alignment horizontal="left" vertical="center" wrapText="1"/>
      <protection locked="0"/>
    </xf>
    <xf numFmtId="0" fontId="55" fillId="0" borderId="28" xfId="0" applyFont="1" applyFill="1" applyBorder="1" applyAlignment="1" applyProtection="1">
      <alignment horizontal="center" vertical="center" wrapText="1"/>
      <protection locked="0"/>
    </xf>
    <xf numFmtId="167" fontId="55" fillId="0" borderId="28" xfId="0" applyNumberFormat="1" applyFont="1" applyFill="1" applyBorder="1" applyAlignment="1" applyProtection="1">
      <alignment vertical="center"/>
      <protection locked="0"/>
    </xf>
    <xf numFmtId="4" fontId="55" fillId="0" borderId="28" xfId="0" applyNumberFormat="1" applyFont="1" applyFill="1" applyBorder="1" applyAlignment="1" applyProtection="1">
      <alignment vertical="center"/>
      <protection locked="0"/>
    </xf>
    <xf numFmtId="0" fontId="56" fillId="0" borderId="28" xfId="0" applyFont="1" applyFill="1" applyBorder="1" applyAlignment="1" applyProtection="1">
      <alignment horizontal="center" vertical="center"/>
      <protection locked="0"/>
    </xf>
    <xf numFmtId="4" fontId="55" fillId="8" borderId="2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7" fillId="5" borderId="28" xfId="0" applyFont="1" applyFill="1" applyBorder="1" applyAlignment="1" applyProtection="1">
      <alignment horizontal="left" vertical="center"/>
      <protection locked="0"/>
    </xf>
    <xf numFmtId="0" fontId="57" fillId="0" borderId="1" xfId="0" applyFont="1" applyBorder="1" applyAlignment="1">
      <alignment horizontal="center" vertical="center"/>
    </xf>
    <xf numFmtId="166" fontId="57" fillId="0" borderId="1" xfId="0" applyNumberFormat="1" applyFont="1" applyBorder="1" applyAlignment="1">
      <alignment vertical="center"/>
    </xf>
    <xf numFmtId="166" fontId="57" fillId="0" borderId="19" xfId="0" applyNumberFormat="1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5" xfId="0" applyFont="1" applyBorder="1" applyAlignment="1">
      <alignment vertical="center"/>
    </xf>
    <xf numFmtId="0" fontId="59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167" fontId="58" fillId="0" borderId="0" xfId="0" applyNumberFormat="1" applyFont="1" applyAlignment="1">
      <alignment vertical="center"/>
    </xf>
    <xf numFmtId="0" fontId="58" fillId="0" borderId="0" xfId="0" applyFont="1" applyAlignment="1" applyProtection="1">
      <alignment vertical="center"/>
      <protection locked="0"/>
    </xf>
    <xf numFmtId="0" fontId="58" fillId="0" borderId="18" xfId="0" applyFont="1" applyBorder="1" applyAlignment="1">
      <alignment vertical="center"/>
    </xf>
    <xf numFmtId="0" fontId="58" fillId="0" borderId="1" xfId="0" applyFont="1" applyBorder="1" applyAlignment="1">
      <alignment vertical="center"/>
    </xf>
    <xf numFmtId="0" fontId="58" fillId="0" borderId="19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5" xfId="0" applyFont="1" applyBorder="1" applyAlignment="1">
      <alignment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167" fontId="60" fillId="0" borderId="0" xfId="0" applyNumberFormat="1" applyFont="1" applyAlignment="1">
      <alignment vertical="center"/>
    </xf>
    <xf numFmtId="0" fontId="60" fillId="0" borderId="0" xfId="0" applyFont="1" applyAlignment="1" applyProtection="1">
      <alignment vertical="center"/>
      <protection locked="0"/>
    </xf>
    <xf numFmtId="0" fontId="60" fillId="0" borderId="18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0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1" fillId="0" borderId="28" xfId="0" applyFont="1" applyBorder="1" applyAlignment="1" applyProtection="1">
      <alignment horizontal="center" vertical="center"/>
      <protection locked="0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28" xfId="0" applyFont="1" applyBorder="1" applyAlignment="1" applyProtection="1">
      <alignment horizontal="center" vertical="center"/>
      <protection locked="0"/>
    </xf>
    <xf numFmtId="0" fontId="65" fillId="0" borderId="0" xfId="0" applyFont="1" applyAlignment="1"/>
    <xf numFmtId="0" fontId="66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0" fillId="3" borderId="0" xfId="1" applyFont="1" applyFill="1" applyAlignment="1" applyProtection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49" fontId="3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8" xfId="0" applyFont="1" applyFill="1" applyBorder="1" applyAlignment="1" applyProtection="1">
      <alignment horizontal="left" vertical="center" wrapText="1"/>
      <protection locked="0"/>
    </xf>
    <xf numFmtId="0" fontId="37" fillId="0" borderId="28" xfId="0" applyFont="1" applyFill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Fill="1" applyBorder="1" applyAlignment="1" applyProtection="1">
      <alignment vertical="center"/>
      <protection locked="0"/>
    </xf>
    <xf numFmtId="4" fontId="37" fillId="8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TMP/PZHSM/Zad&#225;n&#237;_13_03_2018/Tenet110%20-%20Trutnov%20-%20Horn&#237;%20star&#233;%20m&#283;sto%20-%20Po&#382;&#225;rn&#237;%20zbrojnice%20-%20uprav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 - SO 01 - příprava stav..."/>
      <sheetName val="21 - SO 02 - požární zbro..."/>
      <sheetName val="22 - SO 02 - požární zbro..."/>
      <sheetName val="23 - SO 02 - požární zbro..."/>
      <sheetName val="24 - SO 02 - požární zbro..."/>
      <sheetName val="25 - SO 02 - požární zbro..."/>
      <sheetName val="26 - SO 02 - požární zbro..."/>
      <sheetName val="3 - SO 03 - vjezd a parko..."/>
      <sheetName val="4 - SO 04 - vodovodní pří..."/>
      <sheetName val="5 - SO 05 - přípojka spla..."/>
      <sheetName val="6 - SO 06 - přípojka dešť..."/>
      <sheetName val="7 - SO 07 - teplovodní př..."/>
      <sheetName val="8 - SO 09 - oplocení"/>
      <sheetName val="91 - SO 10 - konečné teré..."/>
      <sheetName val="92 - Vedlejší náklady"/>
      <sheetName val="Pokyny pro vyplnění"/>
    </sheetNames>
    <sheetDataSet>
      <sheetData sheetId="0">
        <row r="6">
          <cell r="K6" t="str">
            <v>Trutnov - Horní staré město - Požární zbrojnice</v>
          </cell>
        </row>
        <row r="8">
          <cell r="AN8" t="str">
            <v>24.10.2017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zoomScale="80" zoomScaleNormal="80" workbookViewId="0">
      <pane ySplit="1" topLeftCell="A31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517" t="s">
        <v>8</v>
      </c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11</v>
      </c>
      <c r="BT3" s="23" t="s">
        <v>12</v>
      </c>
    </row>
    <row r="4" spans="1:74" ht="36.950000000000003" customHeight="1" x14ac:dyDescent="0.3">
      <c r="B4" s="27"/>
      <c r="C4" s="28"/>
      <c r="D4" s="29" t="s">
        <v>13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14</v>
      </c>
      <c r="BE4" s="32" t="s">
        <v>15</v>
      </c>
      <c r="BS4" s="23" t="s">
        <v>16</v>
      </c>
    </row>
    <row r="5" spans="1:74" ht="14.45" customHeight="1" x14ac:dyDescent="0.3">
      <c r="B5" s="27"/>
      <c r="C5" s="28"/>
      <c r="D5" s="33" t="s">
        <v>17</v>
      </c>
      <c r="E5" s="28"/>
      <c r="F5" s="28"/>
      <c r="G5" s="28"/>
      <c r="H5" s="28"/>
      <c r="I5" s="28"/>
      <c r="J5" s="28"/>
      <c r="K5" s="486" t="s">
        <v>18</v>
      </c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28"/>
      <c r="AQ5" s="30"/>
      <c r="BE5" s="484" t="s">
        <v>19</v>
      </c>
      <c r="BS5" s="23" t="s">
        <v>9</v>
      </c>
    </row>
    <row r="6" spans="1:74" ht="36.950000000000003" customHeight="1" x14ac:dyDescent="0.3">
      <c r="B6" s="27"/>
      <c r="C6" s="28"/>
      <c r="D6" s="35" t="s">
        <v>20</v>
      </c>
      <c r="E6" s="28"/>
      <c r="F6" s="28"/>
      <c r="G6" s="28"/>
      <c r="H6" s="28"/>
      <c r="I6" s="28"/>
      <c r="J6" s="28"/>
      <c r="K6" s="488" t="s">
        <v>21</v>
      </c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28"/>
      <c r="AQ6" s="30"/>
      <c r="BE6" s="485"/>
      <c r="BS6" s="23" t="s">
        <v>9</v>
      </c>
    </row>
    <row r="7" spans="1:74" ht="14.45" customHeight="1" x14ac:dyDescent="0.3">
      <c r="B7" s="27"/>
      <c r="C7" s="28"/>
      <c r="D7" s="36" t="s">
        <v>22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5</v>
      </c>
      <c r="AO7" s="28"/>
      <c r="AP7" s="28"/>
      <c r="AQ7" s="30"/>
      <c r="BE7" s="485"/>
      <c r="BS7" s="23" t="s">
        <v>11</v>
      </c>
    </row>
    <row r="8" spans="1:74" ht="14.45" customHeight="1" x14ac:dyDescent="0.3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485"/>
      <c r="BS8" s="23" t="s">
        <v>11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485"/>
      <c r="BS9" s="23" t="s">
        <v>11</v>
      </c>
    </row>
    <row r="10" spans="1:74" ht="14.45" customHeight="1" x14ac:dyDescent="0.3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5</v>
      </c>
      <c r="AO10" s="28"/>
      <c r="AP10" s="28"/>
      <c r="AQ10" s="30"/>
      <c r="BE10" s="485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5</v>
      </c>
      <c r="AO11" s="28"/>
      <c r="AP11" s="28"/>
      <c r="AQ11" s="30"/>
      <c r="BE11" s="485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485"/>
      <c r="BS12" s="23" t="s">
        <v>11</v>
      </c>
    </row>
    <row r="13" spans="1:74" ht="14.45" customHeight="1" x14ac:dyDescent="0.3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E13" s="485"/>
      <c r="BS13" s="23" t="s">
        <v>11</v>
      </c>
    </row>
    <row r="14" spans="1:74" ht="15" x14ac:dyDescent="0.3">
      <c r="B14" s="27"/>
      <c r="C14" s="28"/>
      <c r="D14" s="28"/>
      <c r="E14" s="489" t="s">
        <v>33</v>
      </c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485"/>
      <c r="BS14" s="23" t="s">
        <v>11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485"/>
      <c r="BS15" s="23" t="s">
        <v>6</v>
      </c>
    </row>
    <row r="16" spans="1:74" ht="14.45" customHeight="1" x14ac:dyDescent="0.3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5</v>
      </c>
      <c r="AO16" s="28"/>
      <c r="AP16" s="28"/>
      <c r="AQ16" s="30"/>
      <c r="BE16" s="485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5</v>
      </c>
      <c r="AO17" s="28"/>
      <c r="AP17" s="28"/>
      <c r="AQ17" s="30"/>
      <c r="BE17" s="485"/>
      <c r="BS17" s="23" t="s">
        <v>36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485"/>
      <c r="BS18" s="23" t="s">
        <v>11</v>
      </c>
    </row>
    <row r="19" spans="2:71" ht="14.45" customHeight="1" x14ac:dyDescent="0.3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485"/>
      <c r="BS19" s="23" t="s">
        <v>11</v>
      </c>
    </row>
    <row r="20" spans="2:71" ht="16.5" customHeight="1" x14ac:dyDescent="0.3">
      <c r="B20" s="27"/>
      <c r="C20" s="28"/>
      <c r="D20" s="28"/>
      <c r="E20" s="491" t="s">
        <v>5</v>
      </c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28"/>
      <c r="AP20" s="28"/>
      <c r="AQ20" s="30"/>
      <c r="BE20" s="485"/>
      <c r="BS20" s="23" t="s">
        <v>36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485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485"/>
    </row>
    <row r="23" spans="2:71" s="1" customFormat="1" ht="25.9" customHeight="1" x14ac:dyDescent="0.3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92">
        <f>ROUND(AG51,0)</f>
        <v>0</v>
      </c>
      <c r="AL23" s="493"/>
      <c r="AM23" s="493"/>
      <c r="AN23" s="493"/>
      <c r="AO23" s="493"/>
      <c r="AP23" s="41"/>
      <c r="AQ23" s="44"/>
      <c r="BE23" s="485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485"/>
    </row>
    <row r="25" spans="2:71" s="1" customFormat="1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94" t="s">
        <v>39</v>
      </c>
      <c r="M25" s="494"/>
      <c r="N25" s="494"/>
      <c r="O25" s="494"/>
      <c r="P25" s="41"/>
      <c r="Q25" s="41"/>
      <c r="R25" s="41"/>
      <c r="S25" s="41"/>
      <c r="T25" s="41"/>
      <c r="U25" s="41"/>
      <c r="V25" s="41"/>
      <c r="W25" s="494" t="s">
        <v>40</v>
      </c>
      <c r="X25" s="494"/>
      <c r="Y25" s="494"/>
      <c r="Z25" s="494"/>
      <c r="AA25" s="494"/>
      <c r="AB25" s="494"/>
      <c r="AC25" s="494"/>
      <c r="AD25" s="494"/>
      <c r="AE25" s="494"/>
      <c r="AF25" s="41"/>
      <c r="AG25" s="41"/>
      <c r="AH25" s="41"/>
      <c r="AI25" s="41"/>
      <c r="AJ25" s="41"/>
      <c r="AK25" s="494" t="s">
        <v>41</v>
      </c>
      <c r="AL25" s="494"/>
      <c r="AM25" s="494"/>
      <c r="AN25" s="494"/>
      <c r="AO25" s="494"/>
      <c r="AP25" s="41"/>
      <c r="AQ25" s="44"/>
      <c r="BE25" s="485"/>
    </row>
    <row r="26" spans="2:71" s="2" customFormat="1" ht="14.45" customHeight="1" x14ac:dyDescent="0.3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495">
        <v>0.21</v>
      </c>
      <c r="M26" s="496"/>
      <c r="N26" s="496"/>
      <c r="O26" s="496"/>
      <c r="P26" s="47"/>
      <c r="Q26" s="47"/>
      <c r="R26" s="47"/>
      <c r="S26" s="47"/>
      <c r="T26" s="47"/>
      <c r="U26" s="47"/>
      <c r="V26" s="47"/>
      <c r="W26" s="497">
        <f>ROUND(AZ51,0)</f>
        <v>0</v>
      </c>
      <c r="X26" s="496"/>
      <c r="Y26" s="496"/>
      <c r="Z26" s="496"/>
      <c r="AA26" s="496"/>
      <c r="AB26" s="496"/>
      <c r="AC26" s="496"/>
      <c r="AD26" s="496"/>
      <c r="AE26" s="496"/>
      <c r="AF26" s="47"/>
      <c r="AG26" s="47"/>
      <c r="AH26" s="47"/>
      <c r="AI26" s="47"/>
      <c r="AJ26" s="47"/>
      <c r="AK26" s="497">
        <f>ROUND(AV51,0)</f>
        <v>0</v>
      </c>
      <c r="AL26" s="496"/>
      <c r="AM26" s="496"/>
      <c r="AN26" s="496"/>
      <c r="AO26" s="496"/>
      <c r="AP26" s="47"/>
      <c r="AQ26" s="49"/>
      <c r="BE26" s="485"/>
    </row>
    <row r="27" spans="2:71" s="2" customFormat="1" ht="14.45" customHeight="1" x14ac:dyDescent="0.3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495">
        <v>0.15</v>
      </c>
      <c r="M27" s="496"/>
      <c r="N27" s="496"/>
      <c r="O27" s="496"/>
      <c r="P27" s="47"/>
      <c r="Q27" s="47"/>
      <c r="R27" s="47"/>
      <c r="S27" s="47"/>
      <c r="T27" s="47"/>
      <c r="U27" s="47"/>
      <c r="V27" s="47"/>
      <c r="W27" s="497">
        <f>ROUND(BA51,0)</f>
        <v>0</v>
      </c>
      <c r="X27" s="496"/>
      <c r="Y27" s="496"/>
      <c r="Z27" s="496"/>
      <c r="AA27" s="496"/>
      <c r="AB27" s="496"/>
      <c r="AC27" s="496"/>
      <c r="AD27" s="496"/>
      <c r="AE27" s="496"/>
      <c r="AF27" s="47"/>
      <c r="AG27" s="47"/>
      <c r="AH27" s="47"/>
      <c r="AI27" s="47"/>
      <c r="AJ27" s="47"/>
      <c r="AK27" s="497">
        <f>ROUND(AW51,0)</f>
        <v>0</v>
      </c>
      <c r="AL27" s="496"/>
      <c r="AM27" s="496"/>
      <c r="AN27" s="496"/>
      <c r="AO27" s="496"/>
      <c r="AP27" s="47"/>
      <c r="AQ27" s="49"/>
      <c r="BE27" s="485"/>
    </row>
    <row r="28" spans="2:71" s="2" customFormat="1" ht="14.45" hidden="1" customHeight="1" x14ac:dyDescent="0.3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495">
        <v>0.21</v>
      </c>
      <c r="M28" s="496"/>
      <c r="N28" s="496"/>
      <c r="O28" s="496"/>
      <c r="P28" s="47"/>
      <c r="Q28" s="47"/>
      <c r="R28" s="47"/>
      <c r="S28" s="47"/>
      <c r="T28" s="47"/>
      <c r="U28" s="47"/>
      <c r="V28" s="47"/>
      <c r="W28" s="497">
        <f>ROUND(BB51,0)</f>
        <v>0</v>
      </c>
      <c r="X28" s="496"/>
      <c r="Y28" s="496"/>
      <c r="Z28" s="496"/>
      <c r="AA28" s="496"/>
      <c r="AB28" s="496"/>
      <c r="AC28" s="496"/>
      <c r="AD28" s="496"/>
      <c r="AE28" s="496"/>
      <c r="AF28" s="47"/>
      <c r="AG28" s="47"/>
      <c r="AH28" s="47"/>
      <c r="AI28" s="47"/>
      <c r="AJ28" s="47"/>
      <c r="AK28" s="497">
        <v>0</v>
      </c>
      <c r="AL28" s="496"/>
      <c r="AM28" s="496"/>
      <c r="AN28" s="496"/>
      <c r="AO28" s="496"/>
      <c r="AP28" s="47"/>
      <c r="AQ28" s="49"/>
      <c r="BE28" s="485"/>
    </row>
    <row r="29" spans="2:71" s="2" customFormat="1" ht="14.45" hidden="1" customHeight="1" x14ac:dyDescent="0.3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495">
        <v>0.15</v>
      </c>
      <c r="M29" s="496"/>
      <c r="N29" s="496"/>
      <c r="O29" s="496"/>
      <c r="P29" s="47"/>
      <c r="Q29" s="47"/>
      <c r="R29" s="47"/>
      <c r="S29" s="47"/>
      <c r="T29" s="47"/>
      <c r="U29" s="47"/>
      <c r="V29" s="47"/>
      <c r="W29" s="497">
        <f>ROUND(BC51,0)</f>
        <v>0</v>
      </c>
      <c r="X29" s="496"/>
      <c r="Y29" s="496"/>
      <c r="Z29" s="496"/>
      <c r="AA29" s="496"/>
      <c r="AB29" s="496"/>
      <c r="AC29" s="496"/>
      <c r="AD29" s="496"/>
      <c r="AE29" s="496"/>
      <c r="AF29" s="47"/>
      <c r="AG29" s="47"/>
      <c r="AH29" s="47"/>
      <c r="AI29" s="47"/>
      <c r="AJ29" s="47"/>
      <c r="AK29" s="497">
        <v>0</v>
      </c>
      <c r="AL29" s="496"/>
      <c r="AM29" s="496"/>
      <c r="AN29" s="496"/>
      <c r="AO29" s="496"/>
      <c r="AP29" s="47"/>
      <c r="AQ29" s="49"/>
      <c r="BE29" s="485"/>
    </row>
    <row r="30" spans="2:71" s="2" customFormat="1" ht="14.45" hidden="1" customHeight="1" x14ac:dyDescent="0.3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495">
        <v>0</v>
      </c>
      <c r="M30" s="496"/>
      <c r="N30" s="496"/>
      <c r="O30" s="496"/>
      <c r="P30" s="47"/>
      <c r="Q30" s="47"/>
      <c r="R30" s="47"/>
      <c r="S30" s="47"/>
      <c r="T30" s="47"/>
      <c r="U30" s="47"/>
      <c r="V30" s="47"/>
      <c r="W30" s="497">
        <f>ROUND(BD51,0)</f>
        <v>0</v>
      </c>
      <c r="X30" s="496"/>
      <c r="Y30" s="496"/>
      <c r="Z30" s="496"/>
      <c r="AA30" s="496"/>
      <c r="AB30" s="496"/>
      <c r="AC30" s="496"/>
      <c r="AD30" s="496"/>
      <c r="AE30" s="496"/>
      <c r="AF30" s="47"/>
      <c r="AG30" s="47"/>
      <c r="AH30" s="47"/>
      <c r="AI30" s="47"/>
      <c r="AJ30" s="47"/>
      <c r="AK30" s="497">
        <v>0</v>
      </c>
      <c r="AL30" s="496"/>
      <c r="AM30" s="496"/>
      <c r="AN30" s="496"/>
      <c r="AO30" s="496"/>
      <c r="AP30" s="47"/>
      <c r="AQ30" s="49"/>
      <c r="BE30" s="485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485"/>
    </row>
    <row r="32" spans="2:71" s="1" customFormat="1" ht="25.9" customHeight="1" x14ac:dyDescent="0.3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498" t="s">
        <v>50</v>
      </c>
      <c r="Y32" s="499"/>
      <c r="Z32" s="499"/>
      <c r="AA32" s="499"/>
      <c r="AB32" s="499"/>
      <c r="AC32" s="52"/>
      <c r="AD32" s="52"/>
      <c r="AE32" s="52"/>
      <c r="AF32" s="52"/>
      <c r="AG32" s="52"/>
      <c r="AH32" s="52"/>
      <c r="AI32" s="52"/>
      <c r="AJ32" s="52"/>
      <c r="AK32" s="500">
        <f>SUM(AK23:AK30)</f>
        <v>0</v>
      </c>
      <c r="AL32" s="499"/>
      <c r="AM32" s="499"/>
      <c r="AN32" s="499"/>
      <c r="AO32" s="501"/>
      <c r="AP32" s="50"/>
      <c r="AQ32" s="54"/>
      <c r="BE32" s="485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51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17</v>
      </c>
      <c r="L41" s="3" t="str">
        <f>K5</f>
        <v>Tenet110</v>
      </c>
      <c r="AR41" s="61"/>
    </row>
    <row r="42" spans="2:56" s="4" customFormat="1" ht="36.950000000000003" customHeight="1" x14ac:dyDescent="0.3">
      <c r="B42" s="63"/>
      <c r="C42" s="64" t="s">
        <v>20</v>
      </c>
      <c r="L42" s="502" t="str">
        <f>K6</f>
        <v>Trutnov - Horní staré město - Požární zbrojnice</v>
      </c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503"/>
      <c r="AK42" s="503"/>
      <c r="AL42" s="503"/>
      <c r="AM42" s="503"/>
      <c r="AN42" s="503"/>
      <c r="AO42" s="503"/>
      <c r="AR42" s="63"/>
    </row>
    <row r="43" spans="2:56" s="1" customFormat="1" ht="6.95" customHeight="1" x14ac:dyDescent="0.3">
      <c r="B43" s="40"/>
      <c r="AR43" s="40"/>
    </row>
    <row r="44" spans="2:56" s="1" customFormat="1" ht="15" x14ac:dyDescent="0.3">
      <c r="B44" s="40"/>
      <c r="C44" s="62" t="s">
        <v>24</v>
      </c>
      <c r="L44" s="65" t="str">
        <f>IF(K8="","",K8)</f>
        <v>Trutnov - Horní staré město</v>
      </c>
      <c r="AI44" s="62" t="s">
        <v>26</v>
      </c>
      <c r="AM44" s="504" t="str">
        <f>IF(AN8= "","",AN8)</f>
        <v>24.10.2017</v>
      </c>
      <c r="AN44" s="504"/>
      <c r="AR44" s="40"/>
    </row>
    <row r="45" spans="2:56" s="1" customFormat="1" ht="6.95" customHeight="1" x14ac:dyDescent="0.3">
      <c r="B45" s="40"/>
      <c r="AR45" s="40"/>
    </row>
    <row r="46" spans="2:56" s="1" customFormat="1" ht="15" x14ac:dyDescent="0.3">
      <c r="B46" s="40"/>
      <c r="C46" s="62" t="s">
        <v>28</v>
      </c>
      <c r="L46" s="3" t="str">
        <f>IF(E11= "","",E11)</f>
        <v>Město Trutnov, Slovanské nám. 165, Trutnov</v>
      </c>
      <c r="AI46" s="62" t="s">
        <v>34</v>
      </c>
      <c r="AM46" s="505" t="str">
        <f>IF(E17="","",E17)</f>
        <v>Tenet spol. s r.o., Horská 64, Trutnov</v>
      </c>
      <c r="AN46" s="505"/>
      <c r="AO46" s="505"/>
      <c r="AP46" s="505"/>
      <c r="AR46" s="40"/>
      <c r="AS46" s="506" t="s">
        <v>52</v>
      </c>
      <c r="AT46" s="5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40"/>
      <c r="C47" s="62" t="s">
        <v>32</v>
      </c>
      <c r="L47" s="3" t="str">
        <f>IF(E14= "Vyplň údaj","",E14)</f>
        <v/>
      </c>
      <c r="AR47" s="40"/>
      <c r="AS47" s="508"/>
      <c r="AT47" s="5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508"/>
      <c r="AT48" s="5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 x14ac:dyDescent="0.3">
      <c r="B49" s="40"/>
      <c r="C49" s="510" t="s">
        <v>53</v>
      </c>
      <c r="D49" s="511"/>
      <c r="E49" s="511"/>
      <c r="F49" s="511"/>
      <c r="G49" s="511"/>
      <c r="H49" s="70"/>
      <c r="I49" s="512" t="s">
        <v>54</v>
      </c>
      <c r="J49" s="511"/>
      <c r="K49" s="511"/>
      <c r="L49" s="511"/>
      <c r="M49" s="511"/>
      <c r="N49" s="511"/>
      <c r="O49" s="511"/>
      <c r="P49" s="511"/>
      <c r="Q49" s="511"/>
      <c r="R49" s="511"/>
      <c r="S49" s="511"/>
      <c r="T49" s="511"/>
      <c r="U49" s="511"/>
      <c r="V49" s="511"/>
      <c r="W49" s="511"/>
      <c r="X49" s="511"/>
      <c r="Y49" s="511"/>
      <c r="Z49" s="511"/>
      <c r="AA49" s="511"/>
      <c r="AB49" s="511"/>
      <c r="AC49" s="511"/>
      <c r="AD49" s="511"/>
      <c r="AE49" s="511"/>
      <c r="AF49" s="511"/>
      <c r="AG49" s="513" t="s">
        <v>55</v>
      </c>
      <c r="AH49" s="511"/>
      <c r="AI49" s="511"/>
      <c r="AJ49" s="511"/>
      <c r="AK49" s="511"/>
      <c r="AL49" s="511"/>
      <c r="AM49" s="511"/>
      <c r="AN49" s="512" t="s">
        <v>56</v>
      </c>
      <c r="AO49" s="511"/>
      <c r="AP49" s="51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 x14ac:dyDescent="0.3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519">
        <f>ROUND(SUM(AG52:AG66),0)</f>
        <v>0</v>
      </c>
      <c r="AH51" s="519"/>
      <c r="AI51" s="519"/>
      <c r="AJ51" s="519"/>
      <c r="AK51" s="519"/>
      <c r="AL51" s="519"/>
      <c r="AM51" s="519"/>
      <c r="AN51" s="520">
        <f t="shared" ref="AN51:AN66" si="0">SUM(AG51,AT51)</f>
        <v>0</v>
      </c>
      <c r="AO51" s="520"/>
      <c r="AP51" s="520"/>
      <c r="AQ51" s="78" t="s">
        <v>5</v>
      </c>
      <c r="AR51" s="63"/>
      <c r="AS51" s="79">
        <f>ROUND(SUM(AS52:AS66),0)</f>
        <v>0</v>
      </c>
      <c r="AT51" s="80">
        <f t="shared" ref="AT51:AT66" si="1">ROUND(SUM(AV51:AW51),0)</f>
        <v>0</v>
      </c>
      <c r="AU51" s="81">
        <f>ROUND(SUM(AU52:AU66),5)</f>
        <v>1970.854</v>
      </c>
      <c r="AV51" s="80">
        <f>ROUND(AZ51*L26,0)</f>
        <v>0</v>
      </c>
      <c r="AW51" s="80">
        <f>ROUND(BA51*L27,0)</f>
        <v>0</v>
      </c>
      <c r="AX51" s="80">
        <f>ROUND(BB51*L26,0)</f>
        <v>0</v>
      </c>
      <c r="AY51" s="80">
        <f>ROUND(BC51*L27,0)</f>
        <v>0</v>
      </c>
      <c r="AZ51" s="80">
        <f>ROUND(SUM(AZ52:AZ66),0)</f>
        <v>0</v>
      </c>
      <c r="BA51" s="80">
        <f>ROUND(SUM(BA52:BA66),0)</f>
        <v>0</v>
      </c>
      <c r="BB51" s="80">
        <f>ROUND(SUM(BB52:BB66),0)</f>
        <v>0</v>
      </c>
      <c r="BC51" s="80">
        <f>ROUND(SUM(BC52:BC66),0)</f>
        <v>0</v>
      </c>
      <c r="BD51" s="82">
        <f>ROUND(SUM(BD52:BD66),0)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 x14ac:dyDescent="0.3">
      <c r="A52" s="84" t="s">
        <v>76</v>
      </c>
      <c r="B52" s="85"/>
      <c r="C52" s="86"/>
      <c r="D52" s="516" t="s">
        <v>11</v>
      </c>
      <c r="E52" s="516"/>
      <c r="F52" s="516"/>
      <c r="G52" s="516"/>
      <c r="H52" s="516"/>
      <c r="I52" s="87"/>
      <c r="J52" s="516" t="s">
        <v>77</v>
      </c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16"/>
      <c r="AD52" s="516"/>
      <c r="AE52" s="516"/>
      <c r="AF52" s="516"/>
      <c r="AG52" s="514">
        <f>'1 - SO 01 - příprava stav...'!J27</f>
        <v>0</v>
      </c>
      <c r="AH52" s="515"/>
      <c r="AI52" s="515"/>
      <c r="AJ52" s="515"/>
      <c r="AK52" s="515"/>
      <c r="AL52" s="515"/>
      <c r="AM52" s="515"/>
      <c r="AN52" s="514">
        <f t="shared" si="0"/>
        <v>0</v>
      </c>
      <c r="AO52" s="515"/>
      <c r="AP52" s="515"/>
      <c r="AQ52" s="88" t="s">
        <v>78</v>
      </c>
      <c r="AR52" s="85"/>
      <c r="AS52" s="89">
        <v>0</v>
      </c>
      <c r="AT52" s="90">
        <f t="shared" si="1"/>
        <v>0</v>
      </c>
      <c r="AU52" s="91">
        <f>'1 - SO 01 - příprava stav...'!P80</f>
        <v>0</v>
      </c>
      <c r="AV52" s="90">
        <f>'1 - SO 01 - příprava stav...'!J30</f>
        <v>0</v>
      </c>
      <c r="AW52" s="90">
        <f>'1 - SO 01 - příprava stav...'!J31</f>
        <v>0</v>
      </c>
      <c r="AX52" s="90">
        <f>'1 - SO 01 - příprava stav...'!J32</f>
        <v>0</v>
      </c>
      <c r="AY52" s="90">
        <f>'1 - SO 01 - příprava stav...'!J33</f>
        <v>0</v>
      </c>
      <c r="AZ52" s="90">
        <f>'1 - SO 01 - příprava stav...'!F30</f>
        <v>0</v>
      </c>
      <c r="BA52" s="90">
        <f>'1 - SO 01 - příprava stav...'!F31</f>
        <v>0</v>
      </c>
      <c r="BB52" s="90">
        <f>'1 - SO 01 - příprava stav...'!F32</f>
        <v>0</v>
      </c>
      <c r="BC52" s="90">
        <f>'1 - SO 01 - příprava stav...'!F33</f>
        <v>0</v>
      </c>
      <c r="BD52" s="92">
        <f>'1 - SO 01 - příprava stav...'!F34</f>
        <v>0</v>
      </c>
      <c r="BT52" s="93" t="s">
        <v>11</v>
      </c>
      <c r="BV52" s="93" t="s">
        <v>74</v>
      </c>
      <c r="BW52" s="93" t="s">
        <v>79</v>
      </c>
      <c r="BX52" s="93" t="s">
        <v>7</v>
      </c>
      <c r="CL52" s="93" t="s">
        <v>5</v>
      </c>
      <c r="CM52" s="93" t="s">
        <v>80</v>
      </c>
    </row>
    <row r="53" spans="1:91" s="5" customFormat="1" ht="31.5" customHeight="1" x14ac:dyDescent="0.3">
      <c r="A53" s="84" t="s">
        <v>76</v>
      </c>
      <c r="B53" s="85"/>
      <c r="C53" s="86"/>
      <c r="D53" s="516" t="s">
        <v>10</v>
      </c>
      <c r="E53" s="516"/>
      <c r="F53" s="516"/>
      <c r="G53" s="516"/>
      <c r="H53" s="516"/>
      <c r="I53" s="87"/>
      <c r="J53" s="516" t="s">
        <v>81</v>
      </c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4">
        <f>'21 - SO 02 - požární zbro...'!J27</f>
        <v>0</v>
      </c>
      <c r="AH53" s="515"/>
      <c r="AI53" s="515"/>
      <c r="AJ53" s="515"/>
      <c r="AK53" s="515"/>
      <c r="AL53" s="515"/>
      <c r="AM53" s="515"/>
      <c r="AN53" s="514">
        <f t="shared" si="0"/>
        <v>0</v>
      </c>
      <c r="AO53" s="515"/>
      <c r="AP53" s="515"/>
      <c r="AQ53" s="88" t="s">
        <v>78</v>
      </c>
      <c r="AR53" s="85"/>
      <c r="AS53" s="89">
        <v>0</v>
      </c>
      <c r="AT53" s="90">
        <f t="shared" si="1"/>
        <v>0</v>
      </c>
      <c r="AU53" s="91">
        <f>'21 - SO 02 - požární zbro...'!P100</f>
        <v>0</v>
      </c>
      <c r="AV53" s="90">
        <f>'21 - SO 02 - požární zbro...'!J30</f>
        <v>0</v>
      </c>
      <c r="AW53" s="90">
        <f>'21 - SO 02 - požární zbro...'!J31</f>
        <v>0</v>
      </c>
      <c r="AX53" s="90">
        <f>'21 - SO 02 - požární zbro...'!J32</f>
        <v>0</v>
      </c>
      <c r="AY53" s="90">
        <f>'21 - SO 02 - požární zbro...'!J33</f>
        <v>0</v>
      </c>
      <c r="AZ53" s="90">
        <f>'21 - SO 02 - požární zbro...'!F30</f>
        <v>0</v>
      </c>
      <c r="BA53" s="90">
        <f>'21 - SO 02 - požární zbro...'!F31</f>
        <v>0</v>
      </c>
      <c r="BB53" s="90">
        <f>'21 - SO 02 - požární zbro...'!F32</f>
        <v>0</v>
      </c>
      <c r="BC53" s="90">
        <f>'21 - SO 02 - požární zbro...'!F33</f>
        <v>0</v>
      </c>
      <c r="BD53" s="92">
        <f>'21 - SO 02 - požární zbro...'!F34</f>
        <v>0</v>
      </c>
      <c r="BT53" s="93" t="s">
        <v>11</v>
      </c>
      <c r="BV53" s="93" t="s">
        <v>74</v>
      </c>
      <c r="BW53" s="93" t="s">
        <v>82</v>
      </c>
      <c r="BX53" s="93" t="s">
        <v>7</v>
      </c>
      <c r="CL53" s="93" t="s">
        <v>5</v>
      </c>
      <c r="CM53" s="93" t="s">
        <v>80</v>
      </c>
    </row>
    <row r="54" spans="1:91" s="5" customFormat="1" ht="16.5" customHeight="1" x14ac:dyDescent="0.3">
      <c r="A54" s="84" t="s">
        <v>76</v>
      </c>
      <c r="B54" s="85"/>
      <c r="C54" s="86"/>
      <c r="D54" s="516" t="s">
        <v>83</v>
      </c>
      <c r="E54" s="516"/>
      <c r="F54" s="516"/>
      <c r="G54" s="516"/>
      <c r="H54" s="516"/>
      <c r="I54" s="87"/>
      <c r="J54" s="516" t="s">
        <v>84</v>
      </c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4">
        <f>'22 - SO 02 - požární zbro...'!J27</f>
        <v>0</v>
      </c>
      <c r="AH54" s="515"/>
      <c r="AI54" s="515"/>
      <c r="AJ54" s="515"/>
      <c r="AK54" s="515"/>
      <c r="AL54" s="515"/>
      <c r="AM54" s="515"/>
      <c r="AN54" s="514">
        <f t="shared" si="0"/>
        <v>0</v>
      </c>
      <c r="AO54" s="515"/>
      <c r="AP54" s="515"/>
      <c r="AQ54" s="88" t="s">
        <v>78</v>
      </c>
      <c r="AR54" s="85"/>
      <c r="AS54" s="89">
        <v>0</v>
      </c>
      <c r="AT54" s="90">
        <f t="shared" si="1"/>
        <v>0</v>
      </c>
      <c r="AU54" s="91">
        <f>'22 - SO 02 - požární zbro...'!P83</f>
        <v>0</v>
      </c>
      <c r="AV54" s="90">
        <f>'22 - SO 02 - požární zbro...'!J30</f>
        <v>0</v>
      </c>
      <c r="AW54" s="90">
        <f>'22 - SO 02 - požární zbro...'!J31</f>
        <v>0</v>
      </c>
      <c r="AX54" s="90">
        <f>'22 - SO 02 - požární zbro...'!J32</f>
        <v>0</v>
      </c>
      <c r="AY54" s="90">
        <f>'22 - SO 02 - požární zbro...'!J33</f>
        <v>0</v>
      </c>
      <c r="AZ54" s="90">
        <f>'22 - SO 02 - požární zbro...'!F30</f>
        <v>0</v>
      </c>
      <c r="BA54" s="90">
        <f>'22 - SO 02 - požární zbro...'!F31</f>
        <v>0</v>
      </c>
      <c r="BB54" s="90">
        <f>'22 - SO 02 - požární zbro...'!F32</f>
        <v>0</v>
      </c>
      <c r="BC54" s="90">
        <f>'22 - SO 02 - požární zbro...'!F33</f>
        <v>0</v>
      </c>
      <c r="BD54" s="92">
        <f>'22 - SO 02 - požární zbro...'!F34</f>
        <v>0</v>
      </c>
      <c r="BT54" s="93" t="s">
        <v>11</v>
      </c>
      <c r="BV54" s="93" t="s">
        <v>74</v>
      </c>
      <c r="BW54" s="93" t="s">
        <v>85</v>
      </c>
      <c r="BX54" s="93" t="s">
        <v>7</v>
      </c>
      <c r="CL54" s="93" t="s">
        <v>5</v>
      </c>
      <c r="CM54" s="93" t="s">
        <v>80</v>
      </c>
    </row>
    <row r="55" spans="1:91" s="5" customFormat="1" ht="16.5" customHeight="1" x14ac:dyDescent="0.3">
      <c r="A55" s="84" t="s">
        <v>76</v>
      </c>
      <c r="B55" s="85"/>
      <c r="C55" s="86"/>
      <c r="D55" s="516" t="s">
        <v>86</v>
      </c>
      <c r="E55" s="516"/>
      <c r="F55" s="516"/>
      <c r="G55" s="516"/>
      <c r="H55" s="516"/>
      <c r="I55" s="87"/>
      <c r="J55" s="516" t="s">
        <v>87</v>
      </c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4">
        <f>'23 - SO 02 - požární zbro...'!J27</f>
        <v>0</v>
      </c>
      <c r="AH55" s="515"/>
      <c r="AI55" s="515"/>
      <c r="AJ55" s="515"/>
      <c r="AK55" s="515"/>
      <c r="AL55" s="515"/>
      <c r="AM55" s="515"/>
      <c r="AN55" s="514">
        <f t="shared" si="0"/>
        <v>0</v>
      </c>
      <c r="AO55" s="515"/>
      <c r="AP55" s="515"/>
      <c r="AQ55" s="88" t="s">
        <v>78</v>
      </c>
      <c r="AR55" s="85"/>
      <c r="AS55" s="89">
        <v>0</v>
      </c>
      <c r="AT55" s="90">
        <f t="shared" si="1"/>
        <v>0</v>
      </c>
      <c r="AU55" s="91">
        <f>'23 - SO 02 - požární zbro...'!P79</f>
        <v>0</v>
      </c>
      <c r="AV55" s="90">
        <f>'23 - SO 02 - požární zbro...'!J30</f>
        <v>0</v>
      </c>
      <c r="AW55" s="90">
        <f>'23 - SO 02 - požární zbro...'!J31</f>
        <v>0</v>
      </c>
      <c r="AX55" s="90">
        <f>'23 - SO 02 - požární zbro...'!J32</f>
        <v>0</v>
      </c>
      <c r="AY55" s="90">
        <f>'23 - SO 02 - požární zbro...'!J33</f>
        <v>0</v>
      </c>
      <c r="AZ55" s="90">
        <f>'23 - SO 02 - požární zbro...'!F30</f>
        <v>0</v>
      </c>
      <c r="BA55" s="90">
        <f>'23 - SO 02 - požární zbro...'!F31</f>
        <v>0</v>
      </c>
      <c r="BB55" s="90">
        <f>'23 - SO 02 - požární zbro...'!F32</f>
        <v>0</v>
      </c>
      <c r="BC55" s="90">
        <f>'23 - SO 02 - požární zbro...'!F33</f>
        <v>0</v>
      </c>
      <c r="BD55" s="92">
        <f>'23 - SO 02 - požární zbro...'!F34</f>
        <v>0</v>
      </c>
      <c r="BT55" s="93" t="s">
        <v>11</v>
      </c>
      <c r="BV55" s="93" t="s">
        <v>74</v>
      </c>
      <c r="BW55" s="93" t="s">
        <v>88</v>
      </c>
      <c r="BX55" s="93" t="s">
        <v>7</v>
      </c>
      <c r="CL55" s="93" t="s">
        <v>5</v>
      </c>
      <c r="CM55" s="93" t="s">
        <v>80</v>
      </c>
    </row>
    <row r="56" spans="1:91" s="5" customFormat="1" ht="16.5" customHeight="1" x14ac:dyDescent="0.3">
      <c r="A56" s="84" t="s">
        <v>76</v>
      </c>
      <c r="B56" s="85"/>
      <c r="C56" s="86"/>
      <c r="D56" s="516" t="s">
        <v>89</v>
      </c>
      <c r="E56" s="516"/>
      <c r="F56" s="516"/>
      <c r="G56" s="516"/>
      <c r="H56" s="516"/>
      <c r="I56" s="87"/>
      <c r="J56" s="516" t="s">
        <v>90</v>
      </c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516"/>
      <c r="Z56" s="516"/>
      <c r="AA56" s="516"/>
      <c r="AB56" s="516"/>
      <c r="AC56" s="516"/>
      <c r="AD56" s="516"/>
      <c r="AE56" s="516"/>
      <c r="AF56" s="516"/>
      <c r="AG56" s="514">
        <f>'24 - SO 02 - požární zbro...'!J27</f>
        <v>0</v>
      </c>
      <c r="AH56" s="515"/>
      <c r="AI56" s="515"/>
      <c r="AJ56" s="515"/>
      <c r="AK56" s="515"/>
      <c r="AL56" s="515"/>
      <c r="AM56" s="515"/>
      <c r="AN56" s="514">
        <f t="shared" si="0"/>
        <v>0</v>
      </c>
      <c r="AO56" s="515"/>
      <c r="AP56" s="515"/>
      <c r="AQ56" s="88" t="s">
        <v>78</v>
      </c>
      <c r="AR56" s="85"/>
      <c r="AS56" s="89">
        <v>0</v>
      </c>
      <c r="AT56" s="90">
        <f t="shared" si="1"/>
        <v>0</v>
      </c>
      <c r="AU56" s="91">
        <f>'24 - SO 02 - požární zbro...'!P78</f>
        <v>0</v>
      </c>
      <c r="AV56" s="90">
        <f>'24 - SO 02 - požární zbro...'!J30</f>
        <v>0</v>
      </c>
      <c r="AW56" s="90">
        <f>'24 - SO 02 - požární zbro...'!J31</f>
        <v>0</v>
      </c>
      <c r="AX56" s="90">
        <f>'24 - SO 02 - požární zbro...'!J32</f>
        <v>0</v>
      </c>
      <c r="AY56" s="90">
        <f>'24 - SO 02 - požární zbro...'!J33</f>
        <v>0</v>
      </c>
      <c r="AZ56" s="90">
        <f>'24 - SO 02 - požární zbro...'!F30</f>
        <v>0</v>
      </c>
      <c r="BA56" s="90">
        <f>'24 - SO 02 - požární zbro...'!F31</f>
        <v>0</v>
      </c>
      <c r="BB56" s="90">
        <f>'24 - SO 02 - požární zbro...'!F32</f>
        <v>0</v>
      </c>
      <c r="BC56" s="90">
        <f>'24 - SO 02 - požární zbro...'!F33</f>
        <v>0</v>
      </c>
      <c r="BD56" s="92">
        <f>'24 - SO 02 - požární zbro...'!F34</f>
        <v>0</v>
      </c>
      <c r="BT56" s="93" t="s">
        <v>11</v>
      </c>
      <c r="BV56" s="93" t="s">
        <v>74</v>
      </c>
      <c r="BW56" s="93" t="s">
        <v>91</v>
      </c>
      <c r="BX56" s="93" t="s">
        <v>7</v>
      </c>
      <c r="CL56" s="93" t="s">
        <v>5</v>
      </c>
      <c r="CM56" s="93" t="s">
        <v>80</v>
      </c>
    </row>
    <row r="57" spans="1:91" s="5" customFormat="1" ht="16.5" customHeight="1" x14ac:dyDescent="0.3">
      <c r="A57" s="84" t="s">
        <v>76</v>
      </c>
      <c r="B57" s="85"/>
      <c r="C57" s="86"/>
      <c r="D57" s="516" t="s">
        <v>92</v>
      </c>
      <c r="E57" s="516"/>
      <c r="F57" s="516"/>
      <c r="G57" s="516"/>
      <c r="H57" s="516"/>
      <c r="I57" s="87"/>
      <c r="J57" s="516" t="s">
        <v>93</v>
      </c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6"/>
      <c r="AA57" s="516"/>
      <c r="AB57" s="516"/>
      <c r="AC57" s="516"/>
      <c r="AD57" s="516"/>
      <c r="AE57" s="516"/>
      <c r="AF57" s="516"/>
      <c r="AG57" s="514">
        <f>'25 - SO 02 - požární zbro...'!J27</f>
        <v>0</v>
      </c>
      <c r="AH57" s="515"/>
      <c r="AI57" s="515"/>
      <c r="AJ57" s="515"/>
      <c r="AK57" s="515"/>
      <c r="AL57" s="515"/>
      <c r="AM57" s="515"/>
      <c r="AN57" s="514">
        <f t="shared" si="0"/>
        <v>0</v>
      </c>
      <c r="AO57" s="515"/>
      <c r="AP57" s="515"/>
      <c r="AQ57" s="88" t="s">
        <v>78</v>
      </c>
      <c r="AR57" s="85"/>
      <c r="AS57" s="89">
        <v>0</v>
      </c>
      <c r="AT57" s="90">
        <f t="shared" si="1"/>
        <v>0</v>
      </c>
      <c r="AU57" s="91">
        <f>'25 - SO 02 - požární zbro...'!P78</f>
        <v>0</v>
      </c>
      <c r="AV57" s="90">
        <f>'25 - SO 02 - požární zbro...'!J30</f>
        <v>0</v>
      </c>
      <c r="AW57" s="90">
        <f>'25 - SO 02 - požární zbro...'!J31</f>
        <v>0</v>
      </c>
      <c r="AX57" s="90">
        <f>'25 - SO 02 - požární zbro...'!J32</f>
        <v>0</v>
      </c>
      <c r="AY57" s="90">
        <f>'25 - SO 02 - požární zbro...'!J33</f>
        <v>0</v>
      </c>
      <c r="AZ57" s="90">
        <f>'25 - SO 02 - požární zbro...'!F30</f>
        <v>0</v>
      </c>
      <c r="BA57" s="90">
        <f>'25 - SO 02 - požární zbro...'!F31</f>
        <v>0</v>
      </c>
      <c r="BB57" s="90">
        <f>'25 - SO 02 - požární zbro...'!F32</f>
        <v>0</v>
      </c>
      <c r="BC57" s="90">
        <f>'25 - SO 02 - požární zbro...'!F33</f>
        <v>0</v>
      </c>
      <c r="BD57" s="92">
        <f>'25 - SO 02 - požární zbro...'!F34</f>
        <v>0</v>
      </c>
      <c r="BT57" s="93" t="s">
        <v>11</v>
      </c>
      <c r="BV57" s="93" t="s">
        <v>74</v>
      </c>
      <c r="BW57" s="93" t="s">
        <v>94</v>
      </c>
      <c r="BX57" s="93" t="s">
        <v>7</v>
      </c>
      <c r="CL57" s="93" t="s">
        <v>5</v>
      </c>
      <c r="CM57" s="93" t="s">
        <v>80</v>
      </c>
    </row>
    <row r="58" spans="1:91" s="5" customFormat="1" ht="31.5" customHeight="1" x14ac:dyDescent="0.3">
      <c r="A58" s="84" t="s">
        <v>76</v>
      </c>
      <c r="B58" s="85"/>
      <c r="C58" s="86"/>
      <c r="D58" s="516" t="s">
        <v>95</v>
      </c>
      <c r="E58" s="516"/>
      <c r="F58" s="516"/>
      <c r="G58" s="516"/>
      <c r="H58" s="516"/>
      <c r="I58" s="87"/>
      <c r="J58" s="516" t="s">
        <v>96</v>
      </c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6"/>
      <c r="AG58" s="514">
        <f>'26 - SO 02 - požární zbro...'!J27</f>
        <v>0</v>
      </c>
      <c r="AH58" s="515"/>
      <c r="AI58" s="515"/>
      <c r="AJ58" s="515"/>
      <c r="AK58" s="515"/>
      <c r="AL58" s="515"/>
      <c r="AM58" s="515"/>
      <c r="AN58" s="514">
        <f t="shared" si="0"/>
        <v>0</v>
      </c>
      <c r="AO58" s="515"/>
      <c r="AP58" s="515"/>
      <c r="AQ58" s="88" t="s">
        <v>78</v>
      </c>
      <c r="AR58" s="85"/>
      <c r="AS58" s="89">
        <v>0</v>
      </c>
      <c r="AT58" s="90">
        <f t="shared" si="1"/>
        <v>0</v>
      </c>
      <c r="AU58" s="91">
        <f>'26 - SO 02 - požární zbro...'!P78</f>
        <v>0</v>
      </c>
      <c r="AV58" s="90">
        <f>'26 - SO 02 - požární zbro...'!J30</f>
        <v>0</v>
      </c>
      <c r="AW58" s="90">
        <f>'26 - SO 02 - požární zbro...'!J31</f>
        <v>0</v>
      </c>
      <c r="AX58" s="90">
        <f>'26 - SO 02 - požární zbro...'!J32</f>
        <v>0</v>
      </c>
      <c r="AY58" s="90">
        <f>'26 - SO 02 - požární zbro...'!J33</f>
        <v>0</v>
      </c>
      <c r="AZ58" s="90">
        <f>'26 - SO 02 - požární zbro...'!F30</f>
        <v>0</v>
      </c>
      <c r="BA58" s="90">
        <f>'26 - SO 02 - požární zbro...'!F31</f>
        <v>0</v>
      </c>
      <c r="BB58" s="90">
        <f>'26 - SO 02 - požární zbro...'!F32</f>
        <v>0</v>
      </c>
      <c r="BC58" s="90">
        <f>'26 - SO 02 - požární zbro...'!F33</f>
        <v>0</v>
      </c>
      <c r="BD58" s="92">
        <f>'26 - SO 02 - požární zbro...'!F34</f>
        <v>0</v>
      </c>
      <c r="BT58" s="93" t="s">
        <v>11</v>
      </c>
      <c r="BV58" s="93" t="s">
        <v>74</v>
      </c>
      <c r="BW58" s="93" t="s">
        <v>97</v>
      </c>
      <c r="BX58" s="93" t="s">
        <v>7</v>
      </c>
      <c r="CL58" s="93" t="s">
        <v>5</v>
      </c>
      <c r="CM58" s="93" t="s">
        <v>80</v>
      </c>
    </row>
    <row r="59" spans="1:91" s="5" customFormat="1" ht="16.5" customHeight="1" x14ac:dyDescent="0.3">
      <c r="A59" s="84" t="s">
        <v>76</v>
      </c>
      <c r="B59" s="85"/>
      <c r="C59" s="86"/>
      <c r="D59" s="516" t="s">
        <v>98</v>
      </c>
      <c r="E59" s="516"/>
      <c r="F59" s="516"/>
      <c r="G59" s="516"/>
      <c r="H59" s="516"/>
      <c r="I59" s="87"/>
      <c r="J59" s="516" t="s">
        <v>99</v>
      </c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16"/>
      <c r="AF59" s="516"/>
      <c r="AG59" s="514">
        <f>'3 - SO 03 - vjezd a parko...'!J27</f>
        <v>0</v>
      </c>
      <c r="AH59" s="515"/>
      <c r="AI59" s="515"/>
      <c r="AJ59" s="515"/>
      <c r="AK59" s="515"/>
      <c r="AL59" s="515"/>
      <c r="AM59" s="515"/>
      <c r="AN59" s="514">
        <f t="shared" si="0"/>
        <v>0</v>
      </c>
      <c r="AO59" s="515"/>
      <c r="AP59" s="515"/>
      <c r="AQ59" s="88" t="s">
        <v>78</v>
      </c>
      <c r="AR59" s="85"/>
      <c r="AS59" s="89">
        <v>0</v>
      </c>
      <c r="AT59" s="90">
        <f t="shared" si="1"/>
        <v>0</v>
      </c>
      <c r="AU59" s="91">
        <f>'3 - SO 03 - vjezd a parko...'!P91</f>
        <v>0.58399999999999996</v>
      </c>
      <c r="AV59" s="90">
        <f>'3 - SO 03 - vjezd a parko...'!J30</f>
        <v>0</v>
      </c>
      <c r="AW59" s="90">
        <f>'3 - SO 03 - vjezd a parko...'!J31</f>
        <v>0</v>
      </c>
      <c r="AX59" s="90">
        <f>'3 - SO 03 - vjezd a parko...'!J32</f>
        <v>0</v>
      </c>
      <c r="AY59" s="90">
        <f>'3 - SO 03 - vjezd a parko...'!J33</f>
        <v>0</v>
      </c>
      <c r="AZ59" s="90">
        <f>'3 - SO 03 - vjezd a parko...'!F30</f>
        <v>0</v>
      </c>
      <c r="BA59" s="90">
        <f>'3 - SO 03 - vjezd a parko...'!F31</f>
        <v>0</v>
      </c>
      <c r="BB59" s="90">
        <f>'3 - SO 03 - vjezd a parko...'!F32</f>
        <v>0</v>
      </c>
      <c r="BC59" s="90">
        <f>'3 - SO 03 - vjezd a parko...'!F33</f>
        <v>0</v>
      </c>
      <c r="BD59" s="92">
        <f>'3 - SO 03 - vjezd a parko...'!F34</f>
        <v>0</v>
      </c>
      <c r="BT59" s="93" t="s">
        <v>11</v>
      </c>
      <c r="BV59" s="93" t="s">
        <v>74</v>
      </c>
      <c r="BW59" s="93" t="s">
        <v>100</v>
      </c>
      <c r="BX59" s="93" t="s">
        <v>7</v>
      </c>
      <c r="CL59" s="93" t="s">
        <v>5</v>
      </c>
      <c r="CM59" s="93" t="s">
        <v>80</v>
      </c>
    </row>
    <row r="60" spans="1:91" s="5" customFormat="1" ht="16.5" customHeight="1" x14ac:dyDescent="0.3">
      <c r="A60" s="84" t="s">
        <v>76</v>
      </c>
      <c r="B60" s="85"/>
      <c r="C60" s="86"/>
      <c r="D60" s="516" t="s">
        <v>101</v>
      </c>
      <c r="E60" s="516"/>
      <c r="F60" s="516"/>
      <c r="G60" s="516"/>
      <c r="H60" s="516"/>
      <c r="I60" s="87"/>
      <c r="J60" s="516" t="s">
        <v>102</v>
      </c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514">
        <f>'4 - SO 04 - vodovodní pří...'!J27</f>
        <v>0</v>
      </c>
      <c r="AH60" s="515"/>
      <c r="AI60" s="515"/>
      <c r="AJ60" s="515"/>
      <c r="AK60" s="515"/>
      <c r="AL60" s="515"/>
      <c r="AM60" s="515"/>
      <c r="AN60" s="514">
        <f t="shared" si="0"/>
        <v>0</v>
      </c>
      <c r="AO60" s="515"/>
      <c r="AP60" s="515"/>
      <c r="AQ60" s="88" t="s">
        <v>78</v>
      </c>
      <c r="AR60" s="85"/>
      <c r="AS60" s="89">
        <v>0</v>
      </c>
      <c r="AT60" s="90">
        <f t="shared" si="1"/>
        <v>0</v>
      </c>
      <c r="AU60" s="91">
        <f>'4 - SO 04 - vodovodní pří...'!P85</f>
        <v>0</v>
      </c>
      <c r="AV60" s="90">
        <f>'4 - SO 04 - vodovodní pří...'!J30</f>
        <v>0</v>
      </c>
      <c r="AW60" s="90">
        <f>'4 - SO 04 - vodovodní pří...'!J31</f>
        <v>0</v>
      </c>
      <c r="AX60" s="90">
        <f>'4 - SO 04 - vodovodní pří...'!J32</f>
        <v>0</v>
      </c>
      <c r="AY60" s="90">
        <f>'4 - SO 04 - vodovodní pří...'!J33</f>
        <v>0</v>
      </c>
      <c r="AZ60" s="90">
        <f>'4 - SO 04 - vodovodní pří...'!F30</f>
        <v>0</v>
      </c>
      <c r="BA60" s="90">
        <f>'4 - SO 04 - vodovodní pří...'!F31</f>
        <v>0</v>
      </c>
      <c r="BB60" s="90">
        <f>'4 - SO 04 - vodovodní pří...'!F32</f>
        <v>0</v>
      </c>
      <c r="BC60" s="90">
        <f>'4 - SO 04 - vodovodní pří...'!F33</f>
        <v>0</v>
      </c>
      <c r="BD60" s="92">
        <f>'4 - SO 04 - vodovodní pří...'!F34</f>
        <v>0</v>
      </c>
      <c r="BT60" s="93" t="s">
        <v>11</v>
      </c>
      <c r="BV60" s="93" t="s">
        <v>74</v>
      </c>
      <c r="BW60" s="93" t="s">
        <v>103</v>
      </c>
      <c r="BX60" s="93" t="s">
        <v>7</v>
      </c>
      <c r="CL60" s="93" t="s">
        <v>5</v>
      </c>
      <c r="CM60" s="93" t="s">
        <v>80</v>
      </c>
    </row>
    <row r="61" spans="1:91" s="5" customFormat="1" ht="31.5" customHeight="1" x14ac:dyDescent="0.3">
      <c r="A61" s="84" t="s">
        <v>76</v>
      </c>
      <c r="B61" s="85"/>
      <c r="C61" s="86"/>
      <c r="D61" s="516" t="s">
        <v>104</v>
      </c>
      <c r="E61" s="516"/>
      <c r="F61" s="516"/>
      <c r="G61" s="516"/>
      <c r="H61" s="516"/>
      <c r="I61" s="87"/>
      <c r="J61" s="516" t="s">
        <v>105</v>
      </c>
      <c r="K61" s="516"/>
      <c r="L61" s="516"/>
      <c r="M61" s="516"/>
      <c r="N61" s="516"/>
      <c r="O61" s="516"/>
      <c r="P61" s="516"/>
      <c r="Q61" s="516"/>
      <c r="R61" s="516"/>
      <c r="S61" s="516"/>
      <c r="T61" s="516"/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4">
        <f>'5 - SO 05 - přípojka spla...'!J27</f>
        <v>0</v>
      </c>
      <c r="AH61" s="515"/>
      <c r="AI61" s="515"/>
      <c r="AJ61" s="515"/>
      <c r="AK61" s="515"/>
      <c r="AL61" s="515"/>
      <c r="AM61" s="515"/>
      <c r="AN61" s="514">
        <f t="shared" si="0"/>
        <v>0</v>
      </c>
      <c r="AO61" s="515"/>
      <c r="AP61" s="515"/>
      <c r="AQ61" s="88" t="s">
        <v>78</v>
      </c>
      <c r="AR61" s="85"/>
      <c r="AS61" s="89">
        <v>0</v>
      </c>
      <c r="AT61" s="90">
        <f t="shared" si="1"/>
        <v>0</v>
      </c>
      <c r="AU61" s="91">
        <f>'5 - SO 05 - přípojka spla...'!P82</f>
        <v>0</v>
      </c>
      <c r="AV61" s="90">
        <f>'5 - SO 05 - přípojka spla...'!J30</f>
        <v>0</v>
      </c>
      <c r="AW61" s="90">
        <f>'5 - SO 05 - přípojka spla...'!J31</f>
        <v>0</v>
      </c>
      <c r="AX61" s="90">
        <f>'5 - SO 05 - přípojka spla...'!J32</f>
        <v>0</v>
      </c>
      <c r="AY61" s="90">
        <f>'5 - SO 05 - přípojka spla...'!J33</f>
        <v>0</v>
      </c>
      <c r="AZ61" s="90">
        <f>'5 - SO 05 - přípojka spla...'!F30</f>
        <v>0</v>
      </c>
      <c r="BA61" s="90">
        <f>'5 - SO 05 - přípojka spla...'!F31</f>
        <v>0</v>
      </c>
      <c r="BB61" s="90">
        <f>'5 - SO 05 - přípojka spla...'!F32</f>
        <v>0</v>
      </c>
      <c r="BC61" s="90">
        <f>'5 - SO 05 - přípojka spla...'!F33</f>
        <v>0</v>
      </c>
      <c r="BD61" s="92">
        <f>'5 - SO 05 - přípojka spla...'!F34</f>
        <v>0</v>
      </c>
      <c r="BT61" s="93" t="s">
        <v>11</v>
      </c>
      <c r="BV61" s="93" t="s">
        <v>74</v>
      </c>
      <c r="BW61" s="93" t="s">
        <v>106</v>
      </c>
      <c r="BX61" s="93" t="s">
        <v>7</v>
      </c>
      <c r="CL61" s="93" t="s">
        <v>5</v>
      </c>
      <c r="CM61" s="93" t="s">
        <v>80</v>
      </c>
    </row>
    <row r="62" spans="1:91" s="5" customFormat="1" ht="16.5" customHeight="1" x14ac:dyDescent="0.3">
      <c r="A62" s="84" t="s">
        <v>76</v>
      </c>
      <c r="B62" s="85"/>
      <c r="C62" s="86"/>
      <c r="D62" s="516" t="s">
        <v>107</v>
      </c>
      <c r="E62" s="516"/>
      <c r="F62" s="516"/>
      <c r="G62" s="516"/>
      <c r="H62" s="516"/>
      <c r="I62" s="87"/>
      <c r="J62" s="516" t="s">
        <v>108</v>
      </c>
      <c r="K62" s="516"/>
      <c r="L62" s="516"/>
      <c r="M62" s="516"/>
      <c r="N62" s="516"/>
      <c r="O62" s="516"/>
      <c r="P62" s="516"/>
      <c r="Q62" s="516"/>
      <c r="R62" s="516"/>
      <c r="S62" s="516"/>
      <c r="T62" s="516"/>
      <c r="U62" s="516"/>
      <c r="V62" s="516"/>
      <c r="W62" s="516"/>
      <c r="X62" s="516"/>
      <c r="Y62" s="516"/>
      <c r="Z62" s="516"/>
      <c r="AA62" s="516"/>
      <c r="AB62" s="516"/>
      <c r="AC62" s="516"/>
      <c r="AD62" s="516"/>
      <c r="AE62" s="516"/>
      <c r="AF62" s="516"/>
      <c r="AG62" s="514">
        <f>'6 - SO 06 - přípojka dešť...'!J27</f>
        <v>0</v>
      </c>
      <c r="AH62" s="515"/>
      <c r="AI62" s="515"/>
      <c r="AJ62" s="515"/>
      <c r="AK62" s="515"/>
      <c r="AL62" s="515"/>
      <c r="AM62" s="515"/>
      <c r="AN62" s="514">
        <f t="shared" si="0"/>
        <v>0</v>
      </c>
      <c r="AO62" s="515"/>
      <c r="AP62" s="515"/>
      <c r="AQ62" s="88" t="s">
        <v>78</v>
      </c>
      <c r="AR62" s="85"/>
      <c r="AS62" s="89">
        <v>0</v>
      </c>
      <c r="AT62" s="90">
        <f t="shared" si="1"/>
        <v>0</v>
      </c>
      <c r="AU62" s="91">
        <f>'6 - SO 06 - přípojka dešť...'!P84</f>
        <v>0</v>
      </c>
      <c r="AV62" s="90">
        <f>'6 - SO 06 - přípojka dešť...'!J30</f>
        <v>0</v>
      </c>
      <c r="AW62" s="90">
        <f>'6 - SO 06 - přípojka dešť...'!J31</f>
        <v>0</v>
      </c>
      <c r="AX62" s="90">
        <f>'6 - SO 06 - přípojka dešť...'!J32</f>
        <v>0</v>
      </c>
      <c r="AY62" s="90">
        <f>'6 - SO 06 - přípojka dešť...'!J33</f>
        <v>0</v>
      </c>
      <c r="AZ62" s="90">
        <f>'6 - SO 06 - přípojka dešť...'!F30</f>
        <v>0</v>
      </c>
      <c r="BA62" s="90">
        <f>'6 - SO 06 - přípojka dešť...'!F31</f>
        <v>0</v>
      </c>
      <c r="BB62" s="90">
        <f>'6 - SO 06 - přípojka dešť...'!F32</f>
        <v>0</v>
      </c>
      <c r="BC62" s="90">
        <f>'6 - SO 06 - přípojka dešť...'!F33</f>
        <v>0</v>
      </c>
      <c r="BD62" s="92">
        <f>'6 - SO 06 - přípojka dešť...'!F34</f>
        <v>0</v>
      </c>
      <c r="BT62" s="93" t="s">
        <v>11</v>
      </c>
      <c r="BV62" s="93" t="s">
        <v>74</v>
      </c>
      <c r="BW62" s="93" t="s">
        <v>109</v>
      </c>
      <c r="BX62" s="93" t="s">
        <v>7</v>
      </c>
      <c r="CL62" s="93" t="s">
        <v>5</v>
      </c>
      <c r="CM62" s="93" t="s">
        <v>80</v>
      </c>
    </row>
    <row r="63" spans="1:91" s="5" customFormat="1" ht="16.5" customHeight="1" x14ac:dyDescent="0.3">
      <c r="A63" s="84" t="s">
        <v>76</v>
      </c>
      <c r="B63" s="85"/>
      <c r="C63" s="86"/>
      <c r="D63" s="516" t="s">
        <v>110</v>
      </c>
      <c r="E63" s="516"/>
      <c r="F63" s="516"/>
      <c r="G63" s="516"/>
      <c r="H63" s="516"/>
      <c r="I63" s="87"/>
      <c r="J63" s="516" t="s">
        <v>111</v>
      </c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  <c r="AE63" s="516"/>
      <c r="AF63" s="516"/>
      <c r="AG63" s="514">
        <f>'7 - SO 07 - teplovodní př...'!J27</f>
        <v>0</v>
      </c>
      <c r="AH63" s="515"/>
      <c r="AI63" s="515"/>
      <c r="AJ63" s="515"/>
      <c r="AK63" s="515"/>
      <c r="AL63" s="515"/>
      <c r="AM63" s="515"/>
      <c r="AN63" s="514">
        <f t="shared" si="0"/>
        <v>0</v>
      </c>
      <c r="AO63" s="515"/>
      <c r="AP63" s="515"/>
      <c r="AQ63" s="88" t="s">
        <v>78</v>
      </c>
      <c r="AR63" s="85"/>
      <c r="AS63" s="89">
        <v>0</v>
      </c>
      <c r="AT63" s="90">
        <f t="shared" si="1"/>
        <v>0</v>
      </c>
      <c r="AU63" s="91">
        <f>'7 - SO 07 - teplovodní př...'!P84</f>
        <v>1970.27</v>
      </c>
      <c r="AV63" s="90">
        <f>'7 - SO 07 - teplovodní př...'!J30</f>
        <v>0</v>
      </c>
      <c r="AW63" s="90">
        <f>'7 - SO 07 - teplovodní př...'!J31</f>
        <v>0</v>
      </c>
      <c r="AX63" s="90">
        <f>'7 - SO 07 - teplovodní př...'!J32</f>
        <v>0</v>
      </c>
      <c r="AY63" s="90">
        <f>'7 - SO 07 - teplovodní př...'!J33</f>
        <v>0</v>
      </c>
      <c r="AZ63" s="90">
        <f>'7 - SO 07 - teplovodní př...'!F30</f>
        <v>0</v>
      </c>
      <c r="BA63" s="90">
        <f>'7 - SO 07 - teplovodní př...'!F31</f>
        <v>0</v>
      </c>
      <c r="BB63" s="90">
        <f>'7 - SO 07 - teplovodní př...'!F32</f>
        <v>0</v>
      </c>
      <c r="BC63" s="90">
        <f>'7 - SO 07 - teplovodní př...'!F33</f>
        <v>0</v>
      </c>
      <c r="BD63" s="92">
        <f>'7 - SO 07 - teplovodní př...'!F34</f>
        <v>0</v>
      </c>
      <c r="BT63" s="93" t="s">
        <v>11</v>
      </c>
      <c r="BV63" s="93" t="s">
        <v>74</v>
      </c>
      <c r="BW63" s="93" t="s">
        <v>112</v>
      </c>
      <c r="BX63" s="93" t="s">
        <v>7</v>
      </c>
      <c r="CL63" s="93" t="s">
        <v>5</v>
      </c>
      <c r="CM63" s="93" t="s">
        <v>80</v>
      </c>
    </row>
    <row r="64" spans="1:91" s="5" customFormat="1" ht="16.5" customHeight="1" x14ac:dyDescent="0.3">
      <c r="A64" s="84" t="s">
        <v>76</v>
      </c>
      <c r="B64" s="85"/>
      <c r="C64" s="86"/>
      <c r="D64" s="516" t="s">
        <v>113</v>
      </c>
      <c r="E64" s="516"/>
      <c r="F64" s="516"/>
      <c r="G64" s="516"/>
      <c r="H64" s="516"/>
      <c r="I64" s="87"/>
      <c r="J64" s="516" t="s">
        <v>114</v>
      </c>
      <c r="K64" s="516"/>
      <c r="L64" s="516"/>
      <c r="M64" s="516"/>
      <c r="N64" s="516"/>
      <c r="O64" s="516"/>
      <c r="P64" s="516"/>
      <c r="Q64" s="516"/>
      <c r="R64" s="516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  <c r="AD64" s="516"/>
      <c r="AE64" s="516"/>
      <c r="AF64" s="516"/>
      <c r="AG64" s="514">
        <f>'8 - SO 09 - oplocení'!J27</f>
        <v>0</v>
      </c>
      <c r="AH64" s="515"/>
      <c r="AI64" s="515"/>
      <c r="AJ64" s="515"/>
      <c r="AK64" s="515"/>
      <c r="AL64" s="515"/>
      <c r="AM64" s="515"/>
      <c r="AN64" s="514">
        <f t="shared" si="0"/>
        <v>0</v>
      </c>
      <c r="AO64" s="515"/>
      <c r="AP64" s="515"/>
      <c r="AQ64" s="88" t="s">
        <v>78</v>
      </c>
      <c r="AR64" s="85"/>
      <c r="AS64" s="89">
        <v>0</v>
      </c>
      <c r="AT64" s="90">
        <f t="shared" si="1"/>
        <v>0</v>
      </c>
      <c r="AU64" s="91">
        <f>'8 - SO 09 - oplocení'!P82</f>
        <v>0</v>
      </c>
      <c r="AV64" s="90">
        <f>'8 - SO 09 - oplocení'!J30</f>
        <v>0</v>
      </c>
      <c r="AW64" s="90">
        <f>'8 - SO 09 - oplocení'!J31</f>
        <v>0</v>
      </c>
      <c r="AX64" s="90">
        <f>'8 - SO 09 - oplocení'!J32</f>
        <v>0</v>
      </c>
      <c r="AY64" s="90">
        <f>'8 - SO 09 - oplocení'!J33</f>
        <v>0</v>
      </c>
      <c r="AZ64" s="90">
        <f>'8 - SO 09 - oplocení'!F30</f>
        <v>0</v>
      </c>
      <c r="BA64" s="90">
        <f>'8 - SO 09 - oplocení'!F31</f>
        <v>0</v>
      </c>
      <c r="BB64" s="90">
        <f>'8 - SO 09 - oplocení'!F32</f>
        <v>0</v>
      </c>
      <c r="BC64" s="90">
        <f>'8 - SO 09 - oplocení'!F33</f>
        <v>0</v>
      </c>
      <c r="BD64" s="92">
        <f>'8 - SO 09 - oplocení'!F34</f>
        <v>0</v>
      </c>
      <c r="BT64" s="93" t="s">
        <v>11</v>
      </c>
      <c r="BV64" s="93" t="s">
        <v>74</v>
      </c>
      <c r="BW64" s="93" t="s">
        <v>115</v>
      </c>
      <c r="BX64" s="93" t="s">
        <v>7</v>
      </c>
      <c r="CL64" s="93" t="s">
        <v>5</v>
      </c>
      <c r="CM64" s="93" t="s">
        <v>80</v>
      </c>
    </row>
    <row r="65" spans="1:91" s="5" customFormat="1" ht="16.5" customHeight="1" x14ac:dyDescent="0.3">
      <c r="A65" s="84" t="s">
        <v>76</v>
      </c>
      <c r="B65" s="85"/>
      <c r="C65" s="86"/>
      <c r="D65" s="516" t="s">
        <v>116</v>
      </c>
      <c r="E65" s="516"/>
      <c r="F65" s="516"/>
      <c r="G65" s="516"/>
      <c r="H65" s="516"/>
      <c r="I65" s="87"/>
      <c r="J65" s="516" t="s">
        <v>117</v>
      </c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6"/>
      <c r="AB65" s="516"/>
      <c r="AC65" s="516"/>
      <c r="AD65" s="516"/>
      <c r="AE65" s="516"/>
      <c r="AF65" s="516"/>
      <c r="AG65" s="514">
        <f>'91 - SO 10 - konečné teré...'!J27</f>
        <v>0</v>
      </c>
      <c r="AH65" s="515"/>
      <c r="AI65" s="515"/>
      <c r="AJ65" s="515"/>
      <c r="AK65" s="515"/>
      <c r="AL65" s="515"/>
      <c r="AM65" s="515"/>
      <c r="AN65" s="514">
        <f t="shared" si="0"/>
        <v>0</v>
      </c>
      <c r="AO65" s="515"/>
      <c r="AP65" s="515"/>
      <c r="AQ65" s="88" t="s">
        <v>78</v>
      </c>
      <c r="AR65" s="85"/>
      <c r="AS65" s="89">
        <v>0</v>
      </c>
      <c r="AT65" s="90">
        <f t="shared" si="1"/>
        <v>0</v>
      </c>
      <c r="AU65" s="91">
        <f>'91 - SO 10 - konečné teré...'!P81</f>
        <v>0</v>
      </c>
      <c r="AV65" s="90">
        <f>'91 - SO 10 - konečné teré...'!J30</f>
        <v>0</v>
      </c>
      <c r="AW65" s="90">
        <f>'91 - SO 10 - konečné teré...'!J31</f>
        <v>0</v>
      </c>
      <c r="AX65" s="90">
        <f>'91 - SO 10 - konečné teré...'!J32</f>
        <v>0</v>
      </c>
      <c r="AY65" s="90">
        <f>'91 - SO 10 - konečné teré...'!J33</f>
        <v>0</v>
      </c>
      <c r="AZ65" s="90">
        <f>'91 - SO 10 - konečné teré...'!F30</f>
        <v>0</v>
      </c>
      <c r="BA65" s="90">
        <f>'91 - SO 10 - konečné teré...'!F31</f>
        <v>0</v>
      </c>
      <c r="BB65" s="90">
        <f>'91 - SO 10 - konečné teré...'!F32</f>
        <v>0</v>
      </c>
      <c r="BC65" s="90">
        <f>'91 - SO 10 - konečné teré...'!F33</f>
        <v>0</v>
      </c>
      <c r="BD65" s="92">
        <f>'91 - SO 10 - konečné teré...'!F34</f>
        <v>0</v>
      </c>
      <c r="BT65" s="93" t="s">
        <v>11</v>
      </c>
      <c r="BV65" s="93" t="s">
        <v>74</v>
      </c>
      <c r="BW65" s="93" t="s">
        <v>118</v>
      </c>
      <c r="BX65" s="93" t="s">
        <v>7</v>
      </c>
      <c r="CL65" s="93" t="s">
        <v>5</v>
      </c>
      <c r="CM65" s="93" t="s">
        <v>80</v>
      </c>
    </row>
    <row r="66" spans="1:91" s="5" customFormat="1" ht="16.5" customHeight="1" x14ac:dyDescent="0.3">
      <c r="A66" s="84" t="s">
        <v>76</v>
      </c>
      <c r="B66" s="85"/>
      <c r="C66" s="86"/>
      <c r="D66" s="516" t="s">
        <v>119</v>
      </c>
      <c r="E66" s="516"/>
      <c r="F66" s="516"/>
      <c r="G66" s="516"/>
      <c r="H66" s="516"/>
      <c r="I66" s="87"/>
      <c r="J66" s="516" t="s">
        <v>120</v>
      </c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6"/>
      <c r="AD66" s="516"/>
      <c r="AE66" s="516"/>
      <c r="AF66" s="516"/>
      <c r="AG66" s="514">
        <f>'92 - Vedlejší náklady'!J27</f>
        <v>0</v>
      </c>
      <c r="AH66" s="515"/>
      <c r="AI66" s="515"/>
      <c r="AJ66" s="515"/>
      <c r="AK66" s="515"/>
      <c r="AL66" s="515"/>
      <c r="AM66" s="515"/>
      <c r="AN66" s="514">
        <f t="shared" si="0"/>
        <v>0</v>
      </c>
      <c r="AO66" s="515"/>
      <c r="AP66" s="515"/>
      <c r="AQ66" s="88" t="s">
        <v>78</v>
      </c>
      <c r="AR66" s="85"/>
      <c r="AS66" s="94">
        <v>0</v>
      </c>
      <c r="AT66" s="95">
        <f t="shared" si="1"/>
        <v>0</v>
      </c>
      <c r="AU66" s="96">
        <f>'92 - Vedlejší náklady'!P82</f>
        <v>0</v>
      </c>
      <c r="AV66" s="95">
        <f>'92 - Vedlejší náklady'!J30</f>
        <v>0</v>
      </c>
      <c r="AW66" s="95">
        <f>'92 - Vedlejší náklady'!J31</f>
        <v>0</v>
      </c>
      <c r="AX66" s="95">
        <f>'92 - Vedlejší náklady'!J32</f>
        <v>0</v>
      </c>
      <c r="AY66" s="95">
        <f>'92 - Vedlejší náklady'!J33</f>
        <v>0</v>
      </c>
      <c r="AZ66" s="95">
        <f>'92 - Vedlejší náklady'!F30</f>
        <v>0</v>
      </c>
      <c r="BA66" s="95">
        <f>'92 - Vedlejší náklady'!F31</f>
        <v>0</v>
      </c>
      <c r="BB66" s="95">
        <f>'92 - Vedlejší náklady'!F32</f>
        <v>0</v>
      </c>
      <c r="BC66" s="95">
        <f>'92 - Vedlejší náklady'!F33</f>
        <v>0</v>
      </c>
      <c r="BD66" s="97">
        <f>'92 - Vedlejší náklady'!F34</f>
        <v>0</v>
      </c>
      <c r="BT66" s="93" t="s">
        <v>11</v>
      </c>
      <c r="BV66" s="93" t="s">
        <v>74</v>
      </c>
      <c r="BW66" s="93" t="s">
        <v>121</v>
      </c>
      <c r="BX66" s="93" t="s">
        <v>7</v>
      </c>
      <c r="CL66" s="93" t="s">
        <v>5</v>
      </c>
      <c r="CM66" s="93" t="s">
        <v>80</v>
      </c>
    </row>
    <row r="67" spans="1:91" s="1" customFormat="1" ht="30" customHeight="1" x14ac:dyDescent="0.3">
      <c r="B67" s="40"/>
      <c r="AR67" s="40"/>
    </row>
    <row r="68" spans="1:91" s="1" customFormat="1" ht="6.95" customHeight="1" x14ac:dyDescent="0.3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40"/>
    </row>
  </sheetData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01 - příprava stav...'!C2" display="/"/>
    <hyperlink ref="A53" location="'21 - SO 02 - požární zbro...'!C2" display="/"/>
    <hyperlink ref="A54" location="'22 - SO 02 - požární zbro...'!C2" display="/"/>
    <hyperlink ref="A55" location="'23 - SO 02 - požární zbro...'!C2" display="/"/>
    <hyperlink ref="A56" location="'24 - SO 02 - požární zbro...'!C2" display="/"/>
    <hyperlink ref="A57" location="'25 - SO 02 - požární zbro...'!C2" display="/"/>
    <hyperlink ref="A58" location="'26 - SO 02 - požární zbro...'!C2" display="/"/>
    <hyperlink ref="A59" location="'3 - SO 03 - vjezd a parko...'!C2" display="/"/>
    <hyperlink ref="A60" location="'4 - SO 04 - vodovodní pří...'!C2" display="/"/>
    <hyperlink ref="A61" location="'5 - SO 05 - přípojka spla...'!C2" display="/"/>
    <hyperlink ref="A62" location="'6 - SO 06 - přípojka dešť...'!C2" display="/"/>
    <hyperlink ref="A63" location="'7 - SO 07 - teplovodní př...'!C2" display="/"/>
    <hyperlink ref="A64" location="'8 - SO 09 - oplocení'!C2" display="/"/>
    <hyperlink ref="A65" location="'91 - SO 10 - konečné teré...'!C2" display="/"/>
    <hyperlink ref="A66" location="'92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zoomScale="80" zoomScaleNormal="80" workbookViewId="0">
      <pane ySplit="1" topLeftCell="A95" activePane="bottomLeft" state="frozen"/>
      <selection pane="bottomLeft" activeCell="I134" sqref="I13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79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129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ROUND(J80,0)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ROUND(SUM(BE80:BE135), 0)</f>
        <v>0</v>
      </c>
      <c r="G30" s="41"/>
      <c r="H30" s="41"/>
      <c r="I30" s="118">
        <v>0.21</v>
      </c>
      <c r="J30" s="117">
        <f>ROUND(ROUND((SUM(BE80:BE135)),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ROUND(SUM(BF80:BF135), 0)</f>
        <v>0</v>
      </c>
      <c r="G31" s="41"/>
      <c r="H31" s="41"/>
      <c r="I31" s="118">
        <v>0.15</v>
      </c>
      <c r="J31" s="117">
        <f>ROUND(ROUND((SUM(BF80:BF135)),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ROUND(SUM(BG80:BG135),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ROUND(SUM(BH80:BH135),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ROUND(SUM(BI80:BI135),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1 - SO 01 - příprava staveniště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J80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J81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J82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137</v>
      </c>
      <c r="E59" s="144"/>
      <c r="F59" s="144"/>
      <c r="G59" s="144"/>
      <c r="H59" s="144"/>
      <c r="I59" s="145"/>
      <c r="J59" s="146">
        <f>J107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138</v>
      </c>
      <c r="E60" s="144"/>
      <c r="F60" s="144"/>
      <c r="G60" s="144"/>
      <c r="H60" s="144"/>
      <c r="I60" s="145"/>
      <c r="J60" s="146">
        <f>J127</f>
        <v>0</v>
      </c>
      <c r="K60" s="147"/>
    </row>
    <row r="61" spans="2:47" s="1" customFormat="1" ht="21.75" customHeight="1" x14ac:dyDescent="0.3">
      <c r="B61" s="40"/>
      <c r="C61" s="41"/>
      <c r="D61" s="41"/>
      <c r="E61" s="41"/>
      <c r="F61" s="41"/>
      <c r="G61" s="41"/>
      <c r="H61" s="41"/>
      <c r="I61" s="105"/>
      <c r="J61" s="41"/>
      <c r="K61" s="44"/>
    </row>
    <row r="62" spans="2:47" s="1" customFormat="1" ht="6.95" customHeight="1" x14ac:dyDescent="0.3">
      <c r="B62" s="55"/>
      <c r="C62" s="56"/>
      <c r="D62" s="56"/>
      <c r="E62" s="56"/>
      <c r="F62" s="56"/>
      <c r="G62" s="56"/>
      <c r="H62" s="56"/>
      <c r="I62" s="126"/>
      <c r="J62" s="56"/>
      <c r="K62" s="57"/>
    </row>
    <row r="66" spans="2:63" s="1" customFormat="1" ht="6.95" customHeight="1" x14ac:dyDescent="0.3">
      <c r="B66" s="58"/>
      <c r="C66" s="59"/>
      <c r="D66" s="59"/>
      <c r="E66" s="59"/>
      <c r="F66" s="59"/>
      <c r="G66" s="59"/>
      <c r="H66" s="59"/>
      <c r="I66" s="127"/>
      <c r="J66" s="59"/>
      <c r="K66" s="59"/>
      <c r="L66" s="40"/>
    </row>
    <row r="67" spans="2:63" s="1" customFormat="1" ht="36.950000000000003" customHeight="1" x14ac:dyDescent="0.3">
      <c r="B67" s="40"/>
      <c r="C67" s="60" t="s">
        <v>139</v>
      </c>
      <c r="L67" s="40"/>
    </row>
    <row r="68" spans="2:63" s="1" customFormat="1" ht="6.95" customHeight="1" x14ac:dyDescent="0.3">
      <c r="B68" s="40"/>
      <c r="L68" s="40"/>
    </row>
    <row r="69" spans="2:63" s="1" customFormat="1" ht="14.45" customHeight="1" x14ac:dyDescent="0.3">
      <c r="B69" s="40"/>
      <c r="C69" s="62" t="s">
        <v>20</v>
      </c>
      <c r="L69" s="40"/>
    </row>
    <row r="70" spans="2:63" s="1" customFormat="1" ht="16.5" customHeight="1" x14ac:dyDescent="0.3">
      <c r="B70" s="40"/>
      <c r="E70" s="522" t="str">
        <f>E7</f>
        <v>Trutnov - Horní staré město - Požární zbrojnice</v>
      </c>
      <c r="F70" s="523"/>
      <c r="G70" s="523"/>
      <c r="H70" s="523"/>
      <c r="L70" s="40"/>
    </row>
    <row r="71" spans="2:63" s="1" customFormat="1" ht="14.45" customHeight="1" x14ac:dyDescent="0.3">
      <c r="B71" s="40"/>
      <c r="C71" s="62" t="s">
        <v>128</v>
      </c>
      <c r="L71" s="40"/>
    </row>
    <row r="72" spans="2:63" s="1" customFormat="1" ht="17.25" customHeight="1" x14ac:dyDescent="0.3">
      <c r="B72" s="40"/>
      <c r="E72" s="502" t="str">
        <f>E9</f>
        <v>1 - SO 01 - příprava staveniště</v>
      </c>
      <c r="F72" s="524"/>
      <c r="G72" s="524"/>
      <c r="H72" s="524"/>
      <c r="L72" s="40"/>
    </row>
    <row r="73" spans="2:63" s="1" customFormat="1" ht="6.95" customHeight="1" x14ac:dyDescent="0.3">
      <c r="B73" s="40"/>
      <c r="L73" s="40"/>
    </row>
    <row r="74" spans="2:63" s="1" customFormat="1" ht="18" customHeight="1" x14ac:dyDescent="0.3">
      <c r="B74" s="40"/>
      <c r="C74" s="62" t="s">
        <v>24</v>
      </c>
      <c r="F74" s="148" t="str">
        <f>F12</f>
        <v>Trutnov - Horní staré město</v>
      </c>
      <c r="I74" s="149" t="s">
        <v>26</v>
      </c>
      <c r="J74" s="66" t="str">
        <f>IF(J12="","",J12)</f>
        <v>24.10.2017</v>
      </c>
      <c r="L74" s="40"/>
    </row>
    <row r="75" spans="2:63" s="1" customFormat="1" ht="6.95" customHeight="1" x14ac:dyDescent="0.3">
      <c r="B75" s="40"/>
      <c r="L75" s="40"/>
    </row>
    <row r="76" spans="2:63" s="1" customFormat="1" ht="15" x14ac:dyDescent="0.3">
      <c r="B76" s="40"/>
      <c r="C76" s="62" t="s">
        <v>28</v>
      </c>
      <c r="F76" s="148" t="str">
        <f>E15</f>
        <v>Město Trutnov, Slovanské nám. 165, Trutnov</v>
      </c>
      <c r="I76" s="149" t="s">
        <v>34</v>
      </c>
      <c r="J76" s="148" t="str">
        <f>E21</f>
        <v>Tenet spol. s r.o., Horská 64, Trutnov</v>
      </c>
      <c r="L76" s="40"/>
    </row>
    <row r="77" spans="2:63" s="1" customFormat="1" ht="14.45" customHeight="1" x14ac:dyDescent="0.3">
      <c r="B77" s="40"/>
      <c r="C77" s="62" t="s">
        <v>32</v>
      </c>
      <c r="F77" s="148" t="str">
        <f>IF(E18="","",E18)</f>
        <v/>
      </c>
      <c r="L77" s="40"/>
    </row>
    <row r="78" spans="2:63" s="1" customFormat="1" ht="10.35" customHeight="1" x14ac:dyDescent="0.3">
      <c r="B78" s="40"/>
      <c r="L78" s="40"/>
    </row>
    <row r="79" spans="2:63" s="9" customFormat="1" ht="29.25" customHeight="1" x14ac:dyDescent="0.3">
      <c r="B79" s="150"/>
      <c r="C79" s="151" t="s">
        <v>140</v>
      </c>
      <c r="D79" s="152" t="s">
        <v>57</v>
      </c>
      <c r="E79" s="152" t="s">
        <v>53</v>
      </c>
      <c r="F79" s="152" t="s">
        <v>141</v>
      </c>
      <c r="G79" s="152" t="s">
        <v>142</v>
      </c>
      <c r="H79" s="152" t="s">
        <v>143</v>
      </c>
      <c r="I79" s="153" t="s">
        <v>144</v>
      </c>
      <c r="J79" s="152" t="s">
        <v>132</v>
      </c>
      <c r="K79" s="154" t="s">
        <v>145</v>
      </c>
      <c r="L79" s="150"/>
      <c r="M79" s="72" t="s">
        <v>146</v>
      </c>
      <c r="N79" s="73" t="s">
        <v>42</v>
      </c>
      <c r="O79" s="73" t="s">
        <v>147</v>
      </c>
      <c r="P79" s="73" t="s">
        <v>148</v>
      </c>
      <c r="Q79" s="73" t="s">
        <v>149</v>
      </c>
      <c r="R79" s="73" t="s">
        <v>150</v>
      </c>
      <c r="S79" s="73" t="s">
        <v>151</v>
      </c>
      <c r="T79" s="74" t="s">
        <v>152</v>
      </c>
    </row>
    <row r="80" spans="2:63" s="1" customFormat="1" ht="29.25" customHeight="1" x14ac:dyDescent="0.35">
      <c r="B80" s="40"/>
      <c r="C80" s="76" t="s">
        <v>133</v>
      </c>
      <c r="J80" s="155">
        <f>BK80</f>
        <v>0</v>
      </c>
      <c r="L80" s="40"/>
      <c r="M80" s="75"/>
      <c r="N80" s="67"/>
      <c r="O80" s="67"/>
      <c r="P80" s="156">
        <f>P81</f>
        <v>0</v>
      </c>
      <c r="Q80" s="67"/>
      <c r="R80" s="156">
        <f>R81</f>
        <v>6.2155760000000004E-3</v>
      </c>
      <c r="S80" s="67"/>
      <c r="T80" s="157">
        <f>T81</f>
        <v>179.8571915</v>
      </c>
      <c r="AT80" s="23" t="s">
        <v>71</v>
      </c>
      <c r="AU80" s="23" t="s">
        <v>134</v>
      </c>
      <c r="BK80" s="158">
        <f>BK81</f>
        <v>0</v>
      </c>
    </row>
    <row r="81" spans="2:65" s="10" customFormat="1" ht="37.35" customHeight="1" x14ac:dyDescent="0.35">
      <c r="B81" s="159"/>
      <c r="D81" s="160" t="s">
        <v>71</v>
      </c>
      <c r="E81" s="161" t="s">
        <v>153</v>
      </c>
      <c r="F81" s="161" t="s">
        <v>154</v>
      </c>
      <c r="I81" s="162"/>
      <c r="J81" s="163">
        <f>BK81</f>
        <v>0</v>
      </c>
      <c r="L81" s="159"/>
      <c r="M81" s="164"/>
      <c r="N81" s="165"/>
      <c r="O81" s="165"/>
      <c r="P81" s="166">
        <f>P82+P107+P127</f>
        <v>0</v>
      </c>
      <c r="Q81" s="165"/>
      <c r="R81" s="166">
        <f>R82+R107+R127</f>
        <v>6.2155760000000004E-3</v>
      </c>
      <c r="S81" s="165"/>
      <c r="T81" s="167">
        <f>T82+T107+T127</f>
        <v>179.8571915</v>
      </c>
      <c r="AR81" s="160" t="s">
        <v>11</v>
      </c>
      <c r="AT81" s="168" t="s">
        <v>71</v>
      </c>
      <c r="AU81" s="168" t="s">
        <v>72</v>
      </c>
      <c r="AY81" s="160" t="s">
        <v>155</v>
      </c>
      <c r="BK81" s="169">
        <f>BK82+BK107+BK127</f>
        <v>0</v>
      </c>
    </row>
    <row r="82" spans="2:65" s="10" customFormat="1" ht="19.899999999999999" customHeight="1" x14ac:dyDescent="0.3">
      <c r="B82" s="159"/>
      <c r="D82" s="160" t="s">
        <v>71</v>
      </c>
      <c r="E82" s="170" t="s">
        <v>11</v>
      </c>
      <c r="F82" s="170" t="s">
        <v>156</v>
      </c>
      <c r="I82" s="162"/>
      <c r="J82" s="171">
        <f>BK82</f>
        <v>0</v>
      </c>
      <c r="L82" s="159"/>
      <c r="M82" s="164"/>
      <c r="N82" s="165"/>
      <c r="O82" s="165"/>
      <c r="P82" s="166">
        <f>SUM(P83:P106)</f>
        <v>0</v>
      </c>
      <c r="Q82" s="165"/>
      <c r="R82" s="166">
        <f>SUM(R83:R106)</f>
        <v>6.2155760000000004E-3</v>
      </c>
      <c r="S82" s="165"/>
      <c r="T82" s="167">
        <f>SUM(T83:T106)</f>
        <v>0</v>
      </c>
      <c r="AR82" s="160" t="s">
        <v>11</v>
      </c>
      <c r="AT82" s="168" t="s">
        <v>71</v>
      </c>
      <c r="AU82" s="168" t="s">
        <v>11</v>
      </c>
      <c r="AY82" s="160" t="s">
        <v>155</v>
      </c>
      <c r="BK82" s="169">
        <f>SUM(BK83:BK106)</f>
        <v>0</v>
      </c>
    </row>
    <row r="83" spans="2:65" s="1" customFormat="1" ht="25.5" customHeight="1" x14ac:dyDescent="0.3">
      <c r="B83" s="172"/>
      <c r="C83" s="173" t="s">
        <v>11</v>
      </c>
      <c r="D83" s="173" t="s">
        <v>157</v>
      </c>
      <c r="E83" s="174" t="s">
        <v>158</v>
      </c>
      <c r="F83" s="175" t="s">
        <v>159</v>
      </c>
      <c r="G83" s="176" t="s">
        <v>160</v>
      </c>
      <c r="H83" s="177">
        <v>30</v>
      </c>
      <c r="I83" s="178"/>
      <c r="J83" s="179">
        <f>ROUND(I83*H83,0)</f>
        <v>0</v>
      </c>
      <c r="K83" s="175" t="s">
        <v>161</v>
      </c>
      <c r="L83" s="40"/>
      <c r="M83" s="180" t="s">
        <v>5</v>
      </c>
      <c r="N83" s="181" t="s">
        <v>43</v>
      </c>
      <c r="O83" s="41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AR83" s="23" t="s">
        <v>101</v>
      </c>
      <c r="AT83" s="23" t="s">
        <v>157</v>
      </c>
      <c r="AU83" s="23" t="s">
        <v>80</v>
      </c>
      <c r="AY83" s="23" t="s">
        <v>155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23" t="s">
        <v>11</v>
      </c>
      <c r="BK83" s="184">
        <f>ROUND(I83*H83,0)</f>
        <v>0</v>
      </c>
      <c r="BL83" s="23" t="s">
        <v>101</v>
      </c>
      <c r="BM83" s="23" t="s">
        <v>162</v>
      </c>
    </row>
    <row r="84" spans="2:65" s="11" customFormat="1" x14ac:dyDescent="0.3">
      <c r="B84" s="185"/>
      <c r="D84" s="186" t="s">
        <v>163</v>
      </c>
      <c r="E84" s="187" t="s">
        <v>5</v>
      </c>
      <c r="F84" s="188" t="s">
        <v>164</v>
      </c>
      <c r="H84" s="189">
        <v>30</v>
      </c>
      <c r="I84" s="190"/>
      <c r="L84" s="185"/>
      <c r="M84" s="191"/>
      <c r="N84" s="192"/>
      <c r="O84" s="192"/>
      <c r="P84" s="192"/>
      <c r="Q84" s="192"/>
      <c r="R84" s="192"/>
      <c r="S84" s="192"/>
      <c r="T84" s="193"/>
      <c r="AT84" s="187" t="s">
        <v>163</v>
      </c>
      <c r="AU84" s="187" t="s">
        <v>80</v>
      </c>
      <c r="AV84" s="11" t="s">
        <v>80</v>
      </c>
      <c r="AW84" s="11" t="s">
        <v>36</v>
      </c>
      <c r="AX84" s="11" t="s">
        <v>11</v>
      </c>
      <c r="AY84" s="187" t="s">
        <v>155</v>
      </c>
    </row>
    <row r="85" spans="2:65" s="1" customFormat="1" ht="16.5" customHeight="1" x14ac:dyDescent="0.3">
      <c r="B85" s="172"/>
      <c r="C85" s="173" t="s">
        <v>80</v>
      </c>
      <c r="D85" s="173" t="s">
        <v>157</v>
      </c>
      <c r="E85" s="174" t="s">
        <v>165</v>
      </c>
      <c r="F85" s="175" t="s">
        <v>166</v>
      </c>
      <c r="G85" s="176" t="s">
        <v>160</v>
      </c>
      <c r="H85" s="177">
        <v>30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1.8000000000000001E-4</v>
      </c>
      <c r="R85" s="182">
        <f>Q85*H85</f>
        <v>5.4000000000000003E-3</v>
      </c>
      <c r="S85" s="182">
        <v>0</v>
      </c>
      <c r="T85" s="183">
        <f>S85*H85</f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101</v>
      </c>
      <c r="BM85" s="23" t="s">
        <v>167</v>
      </c>
    </row>
    <row r="86" spans="2:65" s="11" customFormat="1" x14ac:dyDescent="0.3">
      <c r="B86" s="185"/>
      <c r="D86" s="186" t="s">
        <v>163</v>
      </c>
      <c r="E86" s="187" t="s">
        <v>5</v>
      </c>
      <c r="F86" s="188" t="s">
        <v>164</v>
      </c>
      <c r="H86" s="189">
        <v>30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11</v>
      </c>
      <c r="AY86" s="187" t="s">
        <v>155</v>
      </c>
    </row>
    <row r="87" spans="2:65" s="1" customFormat="1" ht="16.5" customHeight="1" x14ac:dyDescent="0.3">
      <c r="B87" s="172"/>
      <c r="C87" s="173" t="s">
        <v>98</v>
      </c>
      <c r="D87" s="173" t="s">
        <v>157</v>
      </c>
      <c r="E87" s="174" t="s">
        <v>168</v>
      </c>
      <c r="F87" s="175" t="s">
        <v>169</v>
      </c>
      <c r="G87" s="176" t="s">
        <v>170</v>
      </c>
      <c r="H87" s="177">
        <v>2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1.35E-4</v>
      </c>
      <c r="R87" s="182">
        <f>Q87*H87</f>
        <v>2.7E-4</v>
      </c>
      <c r="S87" s="182">
        <v>0</v>
      </c>
      <c r="T87" s="183">
        <f>S87*H87</f>
        <v>0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171</v>
      </c>
    </row>
    <row r="88" spans="2:65" s="11" customFormat="1" x14ac:dyDescent="0.3">
      <c r="B88" s="185"/>
      <c r="D88" s="186" t="s">
        <v>163</v>
      </c>
      <c r="E88" s="187" t="s">
        <v>5</v>
      </c>
      <c r="F88" s="188" t="s">
        <v>80</v>
      </c>
      <c r="H88" s="189">
        <v>2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11</v>
      </c>
      <c r="AY88" s="187" t="s">
        <v>155</v>
      </c>
    </row>
    <row r="89" spans="2:65" s="1" customFormat="1" ht="16.5" customHeight="1" x14ac:dyDescent="0.3">
      <c r="B89" s="172"/>
      <c r="C89" s="173" t="s">
        <v>101</v>
      </c>
      <c r="D89" s="173" t="s">
        <v>157</v>
      </c>
      <c r="E89" s="174" t="s">
        <v>172</v>
      </c>
      <c r="F89" s="175" t="s">
        <v>173</v>
      </c>
      <c r="G89" s="176" t="s">
        <v>170</v>
      </c>
      <c r="H89" s="177">
        <v>2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1.8000000000000001E-4</v>
      </c>
      <c r="R89" s="182">
        <f>Q89*H89</f>
        <v>3.6000000000000002E-4</v>
      </c>
      <c r="S89" s="182">
        <v>0</v>
      </c>
      <c r="T89" s="183">
        <f>S89*H89</f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174</v>
      </c>
    </row>
    <row r="90" spans="2:65" s="11" customFormat="1" x14ac:dyDescent="0.3">
      <c r="B90" s="185"/>
      <c r="D90" s="186" t="s">
        <v>163</v>
      </c>
      <c r="E90" s="187" t="s">
        <v>5</v>
      </c>
      <c r="F90" s="188" t="s">
        <v>80</v>
      </c>
      <c r="H90" s="189">
        <v>2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 x14ac:dyDescent="0.3">
      <c r="B91" s="172"/>
      <c r="C91" s="173" t="s">
        <v>104</v>
      </c>
      <c r="D91" s="173" t="s">
        <v>157</v>
      </c>
      <c r="E91" s="174" t="s">
        <v>175</v>
      </c>
      <c r="F91" s="175" t="s">
        <v>176</v>
      </c>
      <c r="G91" s="176" t="s">
        <v>170</v>
      </c>
      <c r="H91" s="177">
        <v>2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177</v>
      </c>
    </row>
    <row r="92" spans="2:65" s="11" customFormat="1" x14ac:dyDescent="0.3">
      <c r="B92" s="185"/>
      <c r="D92" s="186" t="s">
        <v>163</v>
      </c>
      <c r="E92" s="187" t="s">
        <v>5</v>
      </c>
      <c r="F92" s="188" t="s">
        <v>80</v>
      </c>
      <c r="H92" s="189">
        <v>2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16.5" customHeight="1" x14ac:dyDescent="0.3">
      <c r="B93" s="172"/>
      <c r="C93" s="173" t="s">
        <v>107</v>
      </c>
      <c r="D93" s="173" t="s">
        <v>157</v>
      </c>
      <c r="E93" s="174" t="s">
        <v>178</v>
      </c>
      <c r="F93" s="175" t="s">
        <v>179</v>
      </c>
      <c r="G93" s="176" t="s">
        <v>170</v>
      </c>
      <c r="H93" s="177">
        <v>2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180</v>
      </c>
    </row>
    <row r="94" spans="2:65" s="11" customFormat="1" x14ac:dyDescent="0.3">
      <c r="B94" s="185"/>
      <c r="D94" s="186" t="s">
        <v>163</v>
      </c>
      <c r="E94" s="187" t="s">
        <v>5</v>
      </c>
      <c r="F94" s="188" t="s">
        <v>80</v>
      </c>
      <c r="H94" s="189">
        <v>2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" customFormat="1" ht="16.5" customHeight="1" x14ac:dyDescent="0.3">
      <c r="B95" s="172"/>
      <c r="C95" s="173" t="s">
        <v>110</v>
      </c>
      <c r="D95" s="173" t="s">
        <v>157</v>
      </c>
      <c r="E95" s="174" t="s">
        <v>181</v>
      </c>
      <c r="F95" s="175" t="s">
        <v>182</v>
      </c>
      <c r="G95" s="176" t="s">
        <v>170</v>
      </c>
      <c r="H95" s="177">
        <v>4</v>
      </c>
      <c r="I95" s="178"/>
      <c r="J95" s="179">
        <f>ROUND(I95*H95,0)</f>
        <v>0</v>
      </c>
      <c r="K95" s="175" t="s">
        <v>161</v>
      </c>
      <c r="L95" s="40"/>
      <c r="M95" s="180" t="s">
        <v>5</v>
      </c>
      <c r="N95" s="181" t="s">
        <v>43</v>
      </c>
      <c r="O95" s="41"/>
      <c r="P95" s="182">
        <f>O95*H95</f>
        <v>0</v>
      </c>
      <c r="Q95" s="182">
        <v>4.6394000000000003E-5</v>
      </c>
      <c r="R95" s="182">
        <f>Q95*H95</f>
        <v>1.8557600000000001E-4</v>
      </c>
      <c r="S95" s="182">
        <v>0</v>
      </c>
      <c r="T95" s="183">
        <f>S95*H95</f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11</v>
      </c>
      <c r="BK95" s="184">
        <f>ROUND(I95*H95,0)</f>
        <v>0</v>
      </c>
      <c r="BL95" s="23" t="s">
        <v>101</v>
      </c>
      <c r="BM95" s="23" t="s">
        <v>183</v>
      </c>
    </row>
    <row r="96" spans="2:65" s="11" customFormat="1" x14ac:dyDescent="0.3">
      <c r="B96" s="185"/>
      <c r="D96" s="186" t="s">
        <v>163</v>
      </c>
      <c r="E96" s="187" t="s">
        <v>5</v>
      </c>
      <c r="F96" s="188" t="s">
        <v>184</v>
      </c>
      <c r="H96" s="189">
        <v>4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163</v>
      </c>
      <c r="AU96" s="187" t="s">
        <v>80</v>
      </c>
      <c r="AV96" s="11" t="s">
        <v>80</v>
      </c>
      <c r="AW96" s="11" t="s">
        <v>36</v>
      </c>
      <c r="AX96" s="11" t="s">
        <v>11</v>
      </c>
      <c r="AY96" s="187" t="s">
        <v>155</v>
      </c>
    </row>
    <row r="97" spans="2:65" s="1" customFormat="1" ht="16.5" customHeight="1" x14ac:dyDescent="0.3">
      <c r="B97" s="172"/>
      <c r="C97" s="173" t="s">
        <v>113</v>
      </c>
      <c r="D97" s="173" t="s">
        <v>157</v>
      </c>
      <c r="E97" s="174" t="s">
        <v>185</v>
      </c>
      <c r="F97" s="175" t="s">
        <v>186</v>
      </c>
      <c r="G97" s="176" t="s">
        <v>187</v>
      </c>
      <c r="H97" s="177">
        <v>172.5</v>
      </c>
      <c r="I97" s="178"/>
      <c r="J97" s="179">
        <f>ROUND(I97*H97,0)</f>
        <v>0</v>
      </c>
      <c r="K97" s="175" t="s">
        <v>161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11</v>
      </c>
      <c r="BK97" s="184">
        <f>ROUND(I97*H97,0)</f>
        <v>0</v>
      </c>
      <c r="BL97" s="23" t="s">
        <v>101</v>
      </c>
      <c r="BM97" s="23" t="s">
        <v>188</v>
      </c>
    </row>
    <row r="98" spans="2:65" s="11" customFormat="1" x14ac:dyDescent="0.3">
      <c r="B98" s="185"/>
      <c r="D98" s="186" t="s">
        <v>163</v>
      </c>
      <c r="E98" s="187" t="s">
        <v>5</v>
      </c>
      <c r="F98" s="188" t="s">
        <v>189</v>
      </c>
      <c r="H98" s="189">
        <v>172.5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163</v>
      </c>
      <c r="AU98" s="187" t="s">
        <v>80</v>
      </c>
      <c r="AV98" s="11" t="s">
        <v>80</v>
      </c>
      <c r="AW98" s="11" t="s">
        <v>36</v>
      </c>
      <c r="AX98" s="11" t="s">
        <v>11</v>
      </c>
      <c r="AY98" s="187" t="s">
        <v>155</v>
      </c>
    </row>
    <row r="99" spans="2:65" s="1" customFormat="1" ht="25.5" customHeight="1" x14ac:dyDescent="0.3">
      <c r="B99" s="172"/>
      <c r="C99" s="173" t="s">
        <v>190</v>
      </c>
      <c r="D99" s="173" t="s">
        <v>157</v>
      </c>
      <c r="E99" s="174" t="s">
        <v>191</v>
      </c>
      <c r="F99" s="175" t="s">
        <v>192</v>
      </c>
      <c r="G99" s="176" t="s">
        <v>170</v>
      </c>
      <c r="H99" s="177">
        <v>2</v>
      </c>
      <c r="I99" s="178"/>
      <c r="J99" s="179">
        <f>ROUND(I99*H99,0)</f>
        <v>0</v>
      </c>
      <c r="K99" s="175" t="s">
        <v>161</v>
      </c>
      <c r="L99" s="40"/>
      <c r="M99" s="180" t="s">
        <v>5</v>
      </c>
      <c r="N99" s="181" t="s">
        <v>43</v>
      </c>
      <c r="O99" s="41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23" t="s">
        <v>101</v>
      </c>
      <c r="AT99" s="23" t="s">
        <v>157</v>
      </c>
      <c r="AU99" s="23" t="s">
        <v>80</v>
      </c>
      <c r="AY99" s="23" t="s">
        <v>155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23" t="s">
        <v>11</v>
      </c>
      <c r="BK99" s="184">
        <f>ROUND(I99*H99,0)</f>
        <v>0</v>
      </c>
      <c r="BL99" s="23" t="s">
        <v>101</v>
      </c>
      <c r="BM99" s="23" t="s">
        <v>193</v>
      </c>
    </row>
    <row r="100" spans="2:65" s="11" customFormat="1" x14ac:dyDescent="0.3">
      <c r="B100" s="185"/>
      <c r="D100" s="186" t="s">
        <v>163</v>
      </c>
      <c r="E100" s="187" t="s">
        <v>5</v>
      </c>
      <c r="F100" s="188" t="s">
        <v>80</v>
      </c>
      <c r="H100" s="189">
        <v>2</v>
      </c>
      <c r="I100" s="190"/>
      <c r="L100" s="185"/>
      <c r="M100" s="191"/>
      <c r="N100" s="192"/>
      <c r="O100" s="192"/>
      <c r="P100" s="192"/>
      <c r="Q100" s="192"/>
      <c r="R100" s="192"/>
      <c r="S100" s="192"/>
      <c r="T100" s="193"/>
      <c r="AT100" s="187" t="s">
        <v>163</v>
      </c>
      <c r="AU100" s="187" t="s">
        <v>80</v>
      </c>
      <c r="AV100" s="11" t="s">
        <v>80</v>
      </c>
      <c r="AW100" s="11" t="s">
        <v>36</v>
      </c>
      <c r="AX100" s="11" t="s">
        <v>11</v>
      </c>
      <c r="AY100" s="187" t="s">
        <v>155</v>
      </c>
    </row>
    <row r="101" spans="2:65" s="1" customFormat="1" ht="25.5" customHeight="1" x14ac:dyDescent="0.3">
      <c r="B101" s="172"/>
      <c r="C101" s="173" t="s">
        <v>194</v>
      </c>
      <c r="D101" s="173" t="s">
        <v>157</v>
      </c>
      <c r="E101" s="174" t="s">
        <v>195</v>
      </c>
      <c r="F101" s="175" t="s">
        <v>196</v>
      </c>
      <c r="G101" s="176" t="s">
        <v>170</v>
      </c>
      <c r="H101" s="177">
        <v>2</v>
      </c>
      <c r="I101" s="178"/>
      <c r="J101" s="179">
        <f>ROUND(I101*H101,0)</f>
        <v>0</v>
      </c>
      <c r="K101" s="175" t="s">
        <v>161</v>
      </c>
      <c r="L101" s="40"/>
      <c r="M101" s="180" t="s">
        <v>5</v>
      </c>
      <c r="N101" s="181" t="s">
        <v>43</v>
      </c>
      <c r="O101" s="41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23" t="s">
        <v>101</v>
      </c>
      <c r="AT101" s="23" t="s">
        <v>157</v>
      </c>
      <c r="AU101" s="23" t="s">
        <v>80</v>
      </c>
      <c r="AY101" s="23" t="s">
        <v>155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23" t="s">
        <v>11</v>
      </c>
      <c r="BK101" s="184">
        <f>ROUND(I101*H101,0)</f>
        <v>0</v>
      </c>
      <c r="BL101" s="23" t="s">
        <v>101</v>
      </c>
      <c r="BM101" s="23" t="s">
        <v>197</v>
      </c>
    </row>
    <row r="102" spans="2:65" s="11" customFormat="1" x14ac:dyDescent="0.3">
      <c r="B102" s="185"/>
      <c r="D102" s="186" t="s">
        <v>163</v>
      </c>
      <c r="E102" s="187" t="s">
        <v>5</v>
      </c>
      <c r="F102" s="188" t="s">
        <v>80</v>
      </c>
      <c r="H102" s="189">
        <v>2</v>
      </c>
      <c r="I102" s="190"/>
      <c r="L102" s="185"/>
      <c r="M102" s="191"/>
      <c r="N102" s="192"/>
      <c r="O102" s="192"/>
      <c r="P102" s="192"/>
      <c r="Q102" s="192"/>
      <c r="R102" s="192"/>
      <c r="S102" s="192"/>
      <c r="T102" s="193"/>
      <c r="AT102" s="187" t="s">
        <v>163</v>
      </c>
      <c r="AU102" s="187" t="s">
        <v>80</v>
      </c>
      <c r="AV102" s="11" t="s">
        <v>80</v>
      </c>
      <c r="AW102" s="11" t="s">
        <v>36</v>
      </c>
      <c r="AX102" s="11" t="s">
        <v>11</v>
      </c>
      <c r="AY102" s="187" t="s">
        <v>155</v>
      </c>
    </row>
    <row r="103" spans="2:65" s="1" customFormat="1" ht="16.5" customHeight="1" x14ac:dyDescent="0.3">
      <c r="B103" s="172"/>
      <c r="C103" s="173" t="s">
        <v>198</v>
      </c>
      <c r="D103" s="173" t="s">
        <v>157</v>
      </c>
      <c r="E103" s="174" t="s">
        <v>199</v>
      </c>
      <c r="F103" s="175" t="s">
        <v>200</v>
      </c>
      <c r="G103" s="176" t="s">
        <v>170</v>
      </c>
      <c r="H103" s="177">
        <v>4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181" t="s">
        <v>43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201</v>
      </c>
    </row>
    <row r="104" spans="2:65" s="11" customFormat="1" x14ac:dyDescent="0.3">
      <c r="B104" s="185"/>
      <c r="D104" s="186" t="s">
        <v>163</v>
      </c>
      <c r="E104" s="187" t="s">
        <v>5</v>
      </c>
      <c r="F104" s="188" t="s">
        <v>184</v>
      </c>
      <c r="H104" s="189">
        <v>4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11</v>
      </c>
      <c r="AY104" s="187" t="s">
        <v>155</v>
      </c>
    </row>
    <row r="105" spans="2:65" s="1" customFormat="1" ht="16.5" customHeight="1" x14ac:dyDescent="0.3">
      <c r="B105" s="172"/>
      <c r="C105" s="173" t="s">
        <v>202</v>
      </c>
      <c r="D105" s="173" t="s">
        <v>157</v>
      </c>
      <c r="E105" s="174" t="s">
        <v>203</v>
      </c>
      <c r="F105" s="175" t="s">
        <v>204</v>
      </c>
      <c r="G105" s="176" t="s">
        <v>187</v>
      </c>
      <c r="H105" s="177">
        <v>172.5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101</v>
      </c>
      <c r="BM105" s="23" t="s">
        <v>205</v>
      </c>
    </row>
    <row r="106" spans="2:65" s="11" customFormat="1" x14ac:dyDescent="0.3">
      <c r="B106" s="185"/>
      <c r="D106" s="186" t="s">
        <v>163</v>
      </c>
      <c r="E106" s="187" t="s">
        <v>5</v>
      </c>
      <c r="F106" s="188" t="s">
        <v>189</v>
      </c>
      <c r="H106" s="189">
        <v>172.5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11</v>
      </c>
      <c r="AY106" s="187" t="s">
        <v>155</v>
      </c>
    </row>
    <row r="107" spans="2:65" s="10" customFormat="1" ht="29.85" customHeight="1" x14ac:dyDescent="0.3">
      <c r="B107" s="159"/>
      <c r="D107" s="160" t="s">
        <v>71</v>
      </c>
      <c r="E107" s="170" t="s">
        <v>190</v>
      </c>
      <c r="F107" s="170" t="s">
        <v>206</v>
      </c>
      <c r="I107" s="162"/>
      <c r="J107" s="171">
        <f>BK107</f>
        <v>0</v>
      </c>
      <c r="L107" s="159"/>
      <c r="M107" s="164"/>
      <c r="N107" s="165"/>
      <c r="O107" s="165"/>
      <c r="P107" s="166">
        <f>SUM(P108:P126)</f>
        <v>0</v>
      </c>
      <c r="Q107" s="165"/>
      <c r="R107" s="166">
        <f>SUM(R108:R126)</f>
        <v>0</v>
      </c>
      <c r="S107" s="165"/>
      <c r="T107" s="167">
        <f>SUM(T108:T126)</f>
        <v>179.8571915</v>
      </c>
      <c r="AR107" s="160" t="s">
        <v>11</v>
      </c>
      <c r="AT107" s="168" t="s">
        <v>71</v>
      </c>
      <c r="AU107" s="168" t="s">
        <v>11</v>
      </c>
      <c r="AY107" s="160" t="s">
        <v>155</v>
      </c>
      <c r="BK107" s="169">
        <f>SUM(BK108:BK126)</f>
        <v>0</v>
      </c>
    </row>
    <row r="108" spans="2:65" s="1" customFormat="1" ht="16.5" customHeight="1" x14ac:dyDescent="0.3">
      <c r="B108" s="172"/>
      <c r="C108" s="173" t="s">
        <v>207</v>
      </c>
      <c r="D108" s="173" t="s">
        <v>157</v>
      </c>
      <c r="E108" s="174" t="s">
        <v>208</v>
      </c>
      <c r="F108" s="175" t="s">
        <v>209</v>
      </c>
      <c r="G108" s="176" t="s">
        <v>170</v>
      </c>
      <c r="H108" s="177">
        <v>11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6.0000000000000001E-3</v>
      </c>
      <c r="T108" s="183">
        <f>S108*H108</f>
        <v>6.6000000000000003E-2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210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198</v>
      </c>
      <c r="H109" s="189">
        <v>11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11</v>
      </c>
      <c r="AY109" s="187" t="s">
        <v>155</v>
      </c>
    </row>
    <row r="110" spans="2:65" s="1" customFormat="1" ht="16.5" customHeight="1" x14ac:dyDescent="0.3">
      <c r="B110" s="172"/>
      <c r="C110" s="173" t="s">
        <v>211</v>
      </c>
      <c r="D110" s="173" t="s">
        <v>157</v>
      </c>
      <c r="E110" s="174" t="s">
        <v>212</v>
      </c>
      <c r="F110" s="175" t="s">
        <v>213</v>
      </c>
      <c r="G110" s="176" t="s">
        <v>214</v>
      </c>
      <c r="H110" s="177">
        <v>39.950000000000003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9.2499999999999995E-3</v>
      </c>
      <c r="T110" s="183">
        <f>S110*H110</f>
        <v>0.36953750000000002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215</v>
      </c>
    </row>
    <row r="111" spans="2:65" s="11" customFormat="1" x14ac:dyDescent="0.3">
      <c r="B111" s="185"/>
      <c r="D111" s="186" t="s">
        <v>163</v>
      </c>
      <c r="E111" s="187" t="s">
        <v>5</v>
      </c>
      <c r="F111" s="188" t="s">
        <v>216</v>
      </c>
      <c r="H111" s="189">
        <v>39.950000000000003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11</v>
      </c>
      <c r="AY111" s="187" t="s">
        <v>155</v>
      </c>
    </row>
    <row r="112" spans="2:65" s="1" customFormat="1" ht="16.5" customHeight="1" x14ac:dyDescent="0.3">
      <c r="B112" s="172"/>
      <c r="C112" s="173" t="s">
        <v>12</v>
      </c>
      <c r="D112" s="173" t="s">
        <v>157</v>
      </c>
      <c r="E112" s="174" t="s">
        <v>217</v>
      </c>
      <c r="F112" s="175" t="s">
        <v>218</v>
      </c>
      <c r="G112" s="176" t="s">
        <v>187</v>
      </c>
      <c r="H112" s="177">
        <v>19.835999999999999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2.004</v>
      </c>
      <c r="T112" s="183">
        <f>S112*H112</f>
        <v>39.751343999999996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219</v>
      </c>
    </row>
    <row r="113" spans="2:65" s="11" customFormat="1" x14ac:dyDescent="0.3">
      <c r="B113" s="185"/>
      <c r="D113" s="186" t="s">
        <v>163</v>
      </c>
      <c r="E113" s="187" t="s">
        <v>5</v>
      </c>
      <c r="F113" s="188" t="s">
        <v>220</v>
      </c>
      <c r="H113" s="189">
        <v>19.835999999999999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 x14ac:dyDescent="0.3">
      <c r="B114" s="172"/>
      <c r="C114" s="173" t="s">
        <v>221</v>
      </c>
      <c r="D114" s="173" t="s">
        <v>157</v>
      </c>
      <c r="E114" s="174" t="s">
        <v>222</v>
      </c>
      <c r="F114" s="175" t="s">
        <v>223</v>
      </c>
      <c r="G114" s="176" t="s">
        <v>187</v>
      </c>
      <c r="H114" s="177">
        <v>8.2080000000000002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2.5</v>
      </c>
      <c r="T114" s="183">
        <f>S114*H114</f>
        <v>20.52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224</v>
      </c>
    </row>
    <row r="115" spans="2:65" s="11" customFormat="1" x14ac:dyDescent="0.3">
      <c r="B115" s="185"/>
      <c r="D115" s="186" t="s">
        <v>163</v>
      </c>
      <c r="E115" s="187" t="s">
        <v>5</v>
      </c>
      <c r="F115" s="188" t="s">
        <v>225</v>
      </c>
      <c r="H115" s="189">
        <v>8.2080000000000002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11</v>
      </c>
      <c r="AY115" s="187" t="s">
        <v>155</v>
      </c>
    </row>
    <row r="116" spans="2:65" s="1" customFormat="1" ht="16.5" customHeight="1" x14ac:dyDescent="0.3">
      <c r="B116" s="172"/>
      <c r="C116" s="173" t="s">
        <v>226</v>
      </c>
      <c r="D116" s="173" t="s">
        <v>157</v>
      </c>
      <c r="E116" s="174" t="s">
        <v>227</v>
      </c>
      <c r="F116" s="175" t="s">
        <v>228</v>
      </c>
      <c r="G116" s="176" t="s">
        <v>187</v>
      </c>
      <c r="H116" s="177">
        <v>12.731</v>
      </c>
      <c r="I116" s="178"/>
      <c r="J116" s="179">
        <f>ROUND(I116*H116,0)</f>
        <v>0</v>
      </c>
      <c r="K116" s="175" t="s">
        <v>161</v>
      </c>
      <c r="L116" s="40"/>
      <c r="M116" s="180" t="s">
        <v>5</v>
      </c>
      <c r="N116" s="181" t="s">
        <v>43</v>
      </c>
      <c r="O116" s="41"/>
      <c r="P116" s="182">
        <f>O116*H116</f>
        <v>0</v>
      </c>
      <c r="Q116" s="182">
        <v>0</v>
      </c>
      <c r="R116" s="182">
        <f>Q116*H116</f>
        <v>0</v>
      </c>
      <c r="S116" s="182">
        <v>2.41</v>
      </c>
      <c r="T116" s="183">
        <f>S116*H116</f>
        <v>30.681710000000002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11</v>
      </c>
      <c r="BK116" s="184">
        <f>ROUND(I116*H116,0)</f>
        <v>0</v>
      </c>
      <c r="BL116" s="23" t="s">
        <v>101</v>
      </c>
      <c r="BM116" s="23" t="s">
        <v>229</v>
      </c>
    </row>
    <row r="117" spans="2:65" s="11" customFormat="1" x14ac:dyDescent="0.3">
      <c r="B117" s="185"/>
      <c r="D117" s="186" t="s">
        <v>163</v>
      </c>
      <c r="E117" s="187" t="s">
        <v>5</v>
      </c>
      <c r="F117" s="188" t="s">
        <v>230</v>
      </c>
      <c r="H117" s="189">
        <v>8.49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163</v>
      </c>
      <c r="AU117" s="187" t="s">
        <v>80</v>
      </c>
      <c r="AV117" s="11" t="s">
        <v>80</v>
      </c>
      <c r="AW117" s="11" t="s">
        <v>36</v>
      </c>
      <c r="AX117" s="11" t="s">
        <v>72</v>
      </c>
      <c r="AY117" s="187" t="s">
        <v>155</v>
      </c>
    </row>
    <row r="118" spans="2:65" s="11" customFormat="1" x14ac:dyDescent="0.3">
      <c r="B118" s="185"/>
      <c r="D118" s="186" t="s">
        <v>163</v>
      </c>
      <c r="E118" s="187" t="s">
        <v>5</v>
      </c>
      <c r="F118" s="188" t="s">
        <v>231</v>
      </c>
      <c r="H118" s="189">
        <v>4.2409999999999997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72</v>
      </c>
      <c r="AY118" s="187" t="s">
        <v>155</v>
      </c>
    </row>
    <row r="119" spans="2:65" s="12" customFormat="1" x14ac:dyDescent="0.3">
      <c r="B119" s="194"/>
      <c r="D119" s="186" t="s">
        <v>163</v>
      </c>
      <c r="E119" s="195" t="s">
        <v>5</v>
      </c>
      <c r="F119" s="196" t="s">
        <v>232</v>
      </c>
      <c r="H119" s="197">
        <v>12.731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5" t="s">
        <v>163</v>
      </c>
      <c r="AU119" s="195" t="s">
        <v>80</v>
      </c>
      <c r="AV119" s="12" t="s">
        <v>98</v>
      </c>
      <c r="AW119" s="12" t="s">
        <v>36</v>
      </c>
      <c r="AX119" s="12" t="s">
        <v>11</v>
      </c>
      <c r="AY119" s="195" t="s">
        <v>155</v>
      </c>
    </row>
    <row r="120" spans="2:65" s="1" customFormat="1" ht="16.5" customHeight="1" x14ac:dyDescent="0.3">
      <c r="B120" s="172"/>
      <c r="C120" s="173" t="s">
        <v>233</v>
      </c>
      <c r="D120" s="173" t="s">
        <v>157</v>
      </c>
      <c r="E120" s="174" t="s">
        <v>234</v>
      </c>
      <c r="F120" s="175" t="s">
        <v>235</v>
      </c>
      <c r="G120" s="176" t="s">
        <v>187</v>
      </c>
      <c r="H120" s="177">
        <v>40.213000000000001</v>
      </c>
      <c r="I120" s="178"/>
      <c r="J120" s="179">
        <f>ROUND(I120*H120,0)</f>
        <v>0</v>
      </c>
      <c r="K120" s="175" t="s">
        <v>161</v>
      </c>
      <c r="L120" s="40"/>
      <c r="M120" s="180" t="s">
        <v>5</v>
      </c>
      <c r="N120" s="181" t="s">
        <v>43</v>
      </c>
      <c r="O120" s="41"/>
      <c r="P120" s="182">
        <f>O120*H120</f>
        <v>0</v>
      </c>
      <c r="Q120" s="182">
        <v>0</v>
      </c>
      <c r="R120" s="182">
        <f>Q120*H120</f>
        <v>0</v>
      </c>
      <c r="S120" s="182">
        <v>2.2000000000000002</v>
      </c>
      <c r="T120" s="183">
        <f>S120*H120</f>
        <v>88.468600000000009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11</v>
      </c>
      <c r="BK120" s="184">
        <f>ROUND(I120*H120,0)</f>
        <v>0</v>
      </c>
      <c r="BL120" s="23" t="s">
        <v>101</v>
      </c>
      <c r="BM120" s="23" t="s">
        <v>236</v>
      </c>
    </row>
    <row r="121" spans="2:65" s="11" customFormat="1" x14ac:dyDescent="0.3">
      <c r="B121" s="185"/>
      <c r="D121" s="186" t="s">
        <v>163</v>
      </c>
      <c r="E121" s="187" t="s">
        <v>5</v>
      </c>
      <c r="F121" s="188" t="s">
        <v>237</v>
      </c>
      <c r="H121" s="189">
        <v>18.239999999999998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72</v>
      </c>
      <c r="AY121" s="187" t="s">
        <v>155</v>
      </c>
    </row>
    <row r="122" spans="2:65" s="11" customFormat="1" x14ac:dyDescent="0.3">
      <c r="B122" s="185"/>
      <c r="D122" s="186" t="s">
        <v>163</v>
      </c>
      <c r="E122" s="187" t="s">
        <v>5</v>
      </c>
      <c r="F122" s="188" t="s">
        <v>238</v>
      </c>
      <c r="H122" s="189">
        <v>15.98</v>
      </c>
      <c r="I122" s="190"/>
      <c r="L122" s="185"/>
      <c r="M122" s="191"/>
      <c r="N122" s="192"/>
      <c r="O122" s="192"/>
      <c r="P122" s="192"/>
      <c r="Q122" s="192"/>
      <c r="R122" s="192"/>
      <c r="S122" s="192"/>
      <c r="T122" s="193"/>
      <c r="AT122" s="187" t="s">
        <v>163</v>
      </c>
      <c r="AU122" s="187" t="s">
        <v>80</v>
      </c>
      <c r="AV122" s="11" t="s">
        <v>80</v>
      </c>
      <c r="AW122" s="11" t="s">
        <v>36</v>
      </c>
      <c r="AX122" s="11" t="s">
        <v>72</v>
      </c>
      <c r="AY122" s="187" t="s">
        <v>155</v>
      </c>
    </row>
    <row r="123" spans="2:65" s="12" customFormat="1" x14ac:dyDescent="0.3">
      <c r="B123" s="194"/>
      <c r="D123" s="186" t="s">
        <v>163</v>
      </c>
      <c r="E123" s="195" t="s">
        <v>5</v>
      </c>
      <c r="F123" s="196" t="s">
        <v>239</v>
      </c>
      <c r="H123" s="197">
        <v>34.22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5" t="s">
        <v>163</v>
      </c>
      <c r="AU123" s="195" t="s">
        <v>80</v>
      </c>
      <c r="AV123" s="12" t="s">
        <v>98</v>
      </c>
      <c r="AW123" s="12" t="s">
        <v>36</v>
      </c>
      <c r="AX123" s="12" t="s">
        <v>72</v>
      </c>
      <c r="AY123" s="195" t="s">
        <v>155</v>
      </c>
    </row>
    <row r="124" spans="2:65" s="11" customFormat="1" x14ac:dyDescent="0.3">
      <c r="B124" s="185"/>
      <c r="D124" s="186" t="s">
        <v>163</v>
      </c>
      <c r="E124" s="187" t="s">
        <v>5</v>
      </c>
      <c r="F124" s="188" t="s">
        <v>240</v>
      </c>
      <c r="H124" s="189">
        <v>5.9930000000000003</v>
      </c>
      <c r="I124" s="190"/>
      <c r="L124" s="185"/>
      <c r="M124" s="191"/>
      <c r="N124" s="192"/>
      <c r="O124" s="192"/>
      <c r="P124" s="192"/>
      <c r="Q124" s="192"/>
      <c r="R124" s="192"/>
      <c r="S124" s="192"/>
      <c r="T124" s="193"/>
      <c r="AT124" s="187" t="s">
        <v>163</v>
      </c>
      <c r="AU124" s="187" t="s">
        <v>80</v>
      </c>
      <c r="AV124" s="11" t="s">
        <v>80</v>
      </c>
      <c r="AW124" s="11" t="s">
        <v>36</v>
      </c>
      <c r="AX124" s="11" t="s">
        <v>72</v>
      </c>
      <c r="AY124" s="187" t="s">
        <v>155</v>
      </c>
    </row>
    <row r="125" spans="2:65" s="12" customFormat="1" x14ac:dyDescent="0.3">
      <c r="B125" s="194"/>
      <c r="D125" s="186" t="s">
        <v>163</v>
      </c>
      <c r="E125" s="195" t="s">
        <v>5</v>
      </c>
      <c r="F125" s="196" t="s">
        <v>239</v>
      </c>
      <c r="H125" s="197">
        <v>5.9930000000000003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5" t="s">
        <v>163</v>
      </c>
      <c r="AU125" s="195" t="s">
        <v>80</v>
      </c>
      <c r="AV125" s="12" t="s">
        <v>98</v>
      </c>
      <c r="AW125" s="12" t="s">
        <v>36</v>
      </c>
      <c r="AX125" s="12" t="s">
        <v>72</v>
      </c>
      <c r="AY125" s="195" t="s">
        <v>155</v>
      </c>
    </row>
    <row r="126" spans="2:65" s="13" customFormat="1" x14ac:dyDescent="0.3">
      <c r="B126" s="202"/>
      <c r="D126" s="186" t="s">
        <v>163</v>
      </c>
      <c r="E126" s="203" t="s">
        <v>5</v>
      </c>
      <c r="F126" s="204" t="s">
        <v>241</v>
      </c>
      <c r="H126" s="205">
        <v>40.213000000000001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163</v>
      </c>
      <c r="AU126" s="203" t="s">
        <v>80</v>
      </c>
      <c r="AV126" s="13" t="s">
        <v>101</v>
      </c>
      <c r="AW126" s="13" t="s">
        <v>36</v>
      </c>
      <c r="AX126" s="13" t="s">
        <v>11</v>
      </c>
      <c r="AY126" s="203" t="s">
        <v>155</v>
      </c>
    </row>
    <row r="127" spans="2:65" s="10" customFormat="1" ht="29.85" customHeight="1" x14ac:dyDescent="0.3">
      <c r="B127" s="159"/>
      <c r="D127" s="160" t="s">
        <v>71</v>
      </c>
      <c r="E127" s="170" t="s">
        <v>242</v>
      </c>
      <c r="F127" s="170" t="s">
        <v>243</v>
      </c>
      <c r="I127" s="162"/>
      <c r="J127" s="171">
        <f>BK127</f>
        <v>0</v>
      </c>
      <c r="L127" s="159"/>
      <c r="M127" s="164"/>
      <c r="N127" s="165"/>
      <c r="O127" s="165"/>
      <c r="P127" s="166">
        <f>SUM(P128:P135)</f>
        <v>0</v>
      </c>
      <c r="Q127" s="165"/>
      <c r="R127" s="166">
        <f>SUM(R128:R135)</f>
        <v>0</v>
      </c>
      <c r="S127" s="165"/>
      <c r="T127" s="167">
        <f>SUM(T128:T135)</f>
        <v>0</v>
      </c>
      <c r="AR127" s="160" t="s">
        <v>11</v>
      </c>
      <c r="AT127" s="168" t="s">
        <v>71</v>
      </c>
      <c r="AU127" s="168" t="s">
        <v>11</v>
      </c>
      <c r="AY127" s="160" t="s">
        <v>155</v>
      </c>
      <c r="BK127" s="169">
        <f>SUM(BK128:BK135)</f>
        <v>0</v>
      </c>
    </row>
    <row r="128" spans="2:65" s="1" customFormat="1" ht="25.5" customHeight="1" x14ac:dyDescent="0.3">
      <c r="B128" s="172"/>
      <c r="C128" s="173" t="s">
        <v>244</v>
      </c>
      <c r="D128" s="173" t="s">
        <v>157</v>
      </c>
      <c r="E128" s="174" t="s">
        <v>245</v>
      </c>
      <c r="F128" s="175" t="s">
        <v>246</v>
      </c>
      <c r="G128" s="176" t="s">
        <v>247</v>
      </c>
      <c r="H128" s="177">
        <v>60.271000000000001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181" t="s">
        <v>43</v>
      </c>
      <c r="O128" s="4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248</v>
      </c>
    </row>
    <row r="129" spans="2:65" s="1" customFormat="1" ht="25.5" customHeight="1" x14ac:dyDescent="0.3">
      <c r="B129" s="172"/>
      <c r="C129" s="173" t="s">
        <v>249</v>
      </c>
      <c r="D129" s="173" t="s">
        <v>157</v>
      </c>
      <c r="E129" s="174" t="s">
        <v>250</v>
      </c>
      <c r="F129" s="175" t="s">
        <v>251</v>
      </c>
      <c r="G129" s="176" t="s">
        <v>247</v>
      </c>
      <c r="H129" s="177">
        <v>88.468999999999994</v>
      </c>
      <c r="I129" s="178"/>
      <c r="J129" s="179">
        <f>ROUND(I129*H129,0)</f>
        <v>0</v>
      </c>
      <c r="K129" s="175" t="s">
        <v>161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11</v>
      </c>
      <c r="BK129" s="184">
        <f>ROUND(I129*H129,0)</f>
        <v>0</v>
      </c>
      <c r="BL129" s="23" t="s">
        <v>101</v>
      </c>
      <c r="BM129" s="23" t="s">
        <v>252</v>
      </c>
    </row>
    <row r="130" spans="2:65" s="1" customFormat="1" ht="25.5" customHeight="1" x14ac:dyDescent="0.3">
      <c r="B130" s="172"/>
      <c r="C130" s="173" t="s">
        <v>10</v>
      </c>
      <c r="D130" s="173" t="s">
        <v>157</v>
      </c>
      <c r="E130" s="174" t="s">
        <v>253</v>
      </c>
      <c r="F130" s="175" t="s">
        <v>254</v>
      </c>
      <c r="G130" s="176" t="s">
        <v>247</v>
      </c>
      <c r="H130" s="177">
        <v>30.681999999999999</v>
      </c>
      <c r="I130" s="178"/>
      <c r="J130" s="179">
        <f>ROUND(I130*H130,0)</f>
        <v>0</v>
      </c>
      <c r="K130" s="175" t="s">
        <v>161</v>
      </c>
      <c r="L130" s="40"/>
      <c r="M130" s="180" t="s">
        <v>5</v>
      </c>
      <c r="N130" s="181" t="s">
        <v>43</v>
      </c>
      <c r="O130" s="41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23" t="s">
        <v>101</v>
      </c>
      <c r="AT130" s="23" t="s">
        <v>157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255</v>
      </c>
    </row>
    <row r="131" spans="2:65" s="1" customFormat="1" ht="16.5" customHeight="1" x14ac:dyDescent="0.3">
      <c r="B131" s="172"/>
      <c r="C131" s="173" t="s">
        <v>83</v>
      </c>
      <c r="D131" s="173" t="s">
        <v>157</v>
      </c>
      <c r="E131" s="174" t="s">
        <v>256</v>
      </c>
      <c r="F131" s="175" t="s">
        <v>257</v>
      </c>
      <c r="G131" s="176" t="s">
        <v>247</v>
      </c>
      <c r="H131" s="177">
        <v>179.857</v>
      </c>
      <c r="I131" s="178"/>
      <c r="J131" s="179">
        <f>ROUND(I131*H131,0)</f>
        <v>0</v>
      </c>
      <c r="K131" s="175" t="s">
        <v>161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 t="s">
        <v>258</v>
      </c>
    </row>
    <row r="132" spans="2:65" s="1" customFormat="1" ht="16.5" customHeight="1" x14ac:dyDescent="0.3">
      <c r="B132" s="172"/>
      <c r="C132" s="173" t="s">
        <v>86</v>
      </c>
      <c r="D132" s="173" t="s">
        <v>157</v>
      </c>
      <c r="E132" s="174" t="s">
        <v>259</v>
      </c>
      <c r="F132" s="175" t="s">
        <v>260</v>
      </c>
      <c r="G132" s="176" t="s">
        <v>247</v>
      </c>
      <c r="H132" s="177">
        <v>2338.1410000000001</v>
      </c>
      <c r="I132" s="178"/>
      <c r="J132" s="179">
        <f>ROUND(I132*H132,0)</f>
        <v>0</v>
      </c>
      <c r="K132" s="175" t="s">
        <v>161</v>
      </c>
      <c r="L132" s="40"/>
      <c r="M132" s="180" t="s">
        <v>5</v>
      </c>
      <c r="N132" s="181" t="s">
        <v>43</v>
      </c>
      <c r="O132" s="41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23" t="s">
        <v>101</v>
      </c>
      <c r="AT132" s="23" t="s">
        <v>157</v>
      </c>
      <c r="AU132" s="23" t="s">
        <v>80</v>
      </c>
      <c r="AY132" s="23" t="s">
        <v>155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23" t="s">
        <v>11</v>
      </c>
      <c r="BK132" s="184">
        <f>ROUND(I132*H132,0)</f>
        <v>0</v>
      </c>
      <c r="BL132" s="23" t="s">
        <v>101</v>
      </c>
      <c r="BM132" s="23" t="s">
        <v>261</v>
      </c>
    </row>
    <row r="133" spans="2:65" s="11" customFormat="1" x14ac:dyDescent="0.3">
      <c r="B133" s="185"/>
      <c r="D133" s="186" t="s">
        <v>163</v>
      </c>
      <c r="F133" s="188" t="s">
        <v>262</v>
      </c>
      <c r="H133" s="189">
        <v>2338.1410000000001</v>
      </c>
      <c r="I133" s="190"/>
      <c r="L133" s="185"/>
      <c r="M133" s="191"/>
      <c r="N133" s="192"/>
      <c r="O133" s="192"/>
      <c r="P133" s="192"/>
      <c r="Q133" s="192"/>
      <c r="R133" s="192"/>
      <c r="S133" s="192"/>
      <c r="T133" s="193"/>
      <c r="AT133" s="187" t="s">
        <v>163</v>
      </c>
      <c r="AU133" s="187" t="s">
        <v>80</v>
      </c>
      <c r="AV133" s="11" t="s">
        <v>80</v>
      </c>
      <c r="AW133" s="11" t="s">
        <v>6</v>
      </c>
      <c r="AX133" s="11" t="s">
        <v>11</v>
      </c>
      <c r="AY133" s="187" t="s">
        <v>155</v>
      </c>
    </row>
    <row r="134" spans="2:65" s="1" customFormat="1" ht="16.5" customHeight="1" x14ac:dyDescent="0.3">
      <c r="B134" s="172"/>
      <c r="C134" s="173" t="s">
        <v>89</v>
      </c>
      <c r="D134" s="173" t="s">
        <v>157</v>
      </c>
      <c r="E134" s="174" t="s">
        <v>263</v>
      </c>
      <c r="F134" s="175" t="s">
        <v>264</v>
      </c>
      <c r="G134" s="176" t="s">
        <v>247</v>
      </c>
      <c r="H134" s="177">
        <v>119.15</v>
      </c>
      <c r="I134" s="178"/>
      <c r="J134" s="179">
        <f>ROUND(I134*H134,0)</f>
        <v>0</v>
      </c>
      <c r="K134" s="175" t="s">
        <v>161</v>
      </c>
      <c r="L134" s="40"/>
      <c r="M134" s="180" t="s">
        <v>5</v>
      </c>
      <c r="N134" s="181" t="s">
        <v>43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101</v>
      </c>
      <c r="AT134" s="23" t="s">
        <v>157</v>
      </c>
      <c r="AU134" s="23" t="s">
        <v>80</v>
      </c>
      <c r="AY134" s="23" t="s">
        <v>155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11</v>
      </c>
      <c r="BK134" s="184">
        <f>ROUND(I134*H134,0)</f>
        <v>0</v>
      </c>
      <c r="BL134" s="23" t="s">
        <v>101</v>
      </c>
      <c r="BM134" s="23" t="s">
        <v>265</v>
      </c>
    </row>
    <row r="135" spans="2:65" s="1" customFormat="1" ht="16.5" customHeight="1" x14ac:dyDescent="0.3">
      <c r="B135" s="172"/>
      <c r="C135" s="173" t="s">
        <v>92</v>
      </c>
      <c r="D135" s="173" t="s">
        <v>157</v>
      </c>
      <c r="E135" s="174" t="s">
        <v>266</v>
      </c>
      <c r="F135" s="175" t="s">
        <v>267</v>
      </c>
      <c r="G135" s="176" t="s">
        <v>247</v>
      </c>
      <c r="H135" s="177">
        <v>60.271000000000001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181" t="s">
        <v>43</v>
      </c>
      <c r="O135" s="41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268</v>
      </c>
    </row>
    <row r="136" spans="2:65" s="1" customFormat="1" ht="6.95" customHeight="1" x14ac:dyDescent="0.3">
      <c r="B136" s="55"/>
      <c r="C136" s="56"/>
      <c r="D136" s="56"/>
      <c r="E136" s="56"/>
      <c r="F136" s="56"/>
      <c r="G136" s="56"/>
      <c r="H136" s="56"/>
      <c r="I136" s="126"/>
      <c r="J136" s="56"/>
      <c r="K136" s="56"/>
      <c r="L136" s="40"/>
    </row>
  </sheetData>
  <autoFilter ref="C79:K135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1"/>
  <sheetViews>
    <sheetView showGridLines="0" zoomScale="80" zoomScaleNormal="80" workbookViewId="0">
      <pane ySplit="1" topLeftCell="A9" activePane="bottomLeft" state="frozen"/>
      <selection pane="bottomLeft" activeCell="V1129" sqref="V11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82</v>
      </c>
      <c r="AZ2" s="214" t="s">
        <v>269</v>
      </c>
      <c r="BA2" s="214" t="s">
        <v>270</v>
      </c>
      <c r="BB2" s="214" t="s">
        <v>5</v>
      </c>
      <c r="BC2" s="214" t="s">
        <v>271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272</v>
      </c>
      <c r="BA3" s="214" t="s">
        <v>273</v>
      </c>
      <c r="BB3" s="214" t="s">
        <v>5</v>
      </c>
      <c r="BC3" s="214" t="s">
        <v>274</v>
      </c>
      <c r="BD3" s="214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275</v>
      </c>
      <c r="BA4" s="214" t="s">
        <v>276</v>
      </c>
      <c r="BB4" s="214" t="s">
        <v>5</v>
      </c>
      <c r="BC4" s="214" t="s">
        <v>277</v>
      </c>
      <c r="BD4" s="214" t="s">
        <v>80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  <c r="AZ5" s="214" t="s">
        <v>278</v>
      </c>
      <c r="BA5" s="214" t="s">
        <v>279</v>
      </c>
      <c r="BB5" s="214" t="s">
        <v>5</v>
      </c>
      <c r="BC5" s="214" t="s">
        <v>280</v>
      </c>
      <c r="BD5" s="214" t="s">
        <v>80</v>
      </c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  <c r="AZ6" s="214" t="s">
        <v>281</v>
      </c>
      <c r="BA6" s="214" t="s">
        <v>282</v>
      </c>
      <c r="BB6" s="214" t="s">
        <v>5</v>
      </c>
      <c r="BC6" s="214" t="s">
        <v>283</v>
      </c>
      <c r="BD6" s="214" t="s">
        <v>80</v>
      </c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  <c r="AZ7" s="214" t="s">
        <v>284</v>
      </c>
      <c r="BA7" s="214" t="s">
        <v>285</v>
      </c>
      <c r="BB7" s="214" t="s">
        <v>5</v>
      </c>
      <c r="BC7" s="214" t="s">
        <v>286</v>
      </c>
      <c r="BD7" s="214" t="s">
        <v>80</v>
      </c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  <c r="AZ8" s="214" t="s">
        <v>287</v>
      </c>
      <c r="BA8" s="214" t="s">
        <v>288</v>
      </c>
      <c r="BB8" s="214" t="s">
        <v>5</v>
      </c>
      <c r="BC8" s="214" t="s">
        <v>289</v>
      </c>
      <c r="BD8" s="214" t="s">
        <v>80</v>
      </c>
    </row>
    <row r="9" spans="1:70" s="1" customFormat="1" ht="36.950000000000003" customHeight="1" x14ac:dyDescent="0.3">
      <c r="B9" s="40"/>
      <c r="C9" s="41"/>
      <c r="D9" s="41"/>
      <c r="E9" s="528" t="s">
        <v>290</v>
      </c>
      <c r="F9" s="529"/>
      <c r="G9" s="529"/>
      <c r="H9" s="529"/>
      <c r="I9" s="105"/>
      <c r="J9" s="41"/>
      <c r="K9" s="44"/>
      <c r="AZ9" s="214" t="s">
        <v>291</v>
      </c>
      <c r="BA9" s="214" t="s">
        <v>291</v>
      </c>
      <c r="BB9" s="214" t="s">
        <v>5</v>
      </c>
      <c r="BC9" s="214" t="s">
        <v>292</v>
      </c>
      <c r="BD9" s="214" t="s">
        <v>80</v>
      </c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  <c r="AZ10" s="214" t="s">
        <v>293</v>
      </c>
      <c r="BA10" s="214" t="s">
        <v>293</v>
      </c>
      <c r="BB10" s="214" t="s">
        <v>5</v>
      </c>
      <c r="BC10" s="214" t="s">
        <v>294</v>
      </c>
      <c r="BD10" s="214" t="s">
        <v>80</v>
      </c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  <c r="AZ11" s="214" t="s">
        <v>295</v>
      </c>
      <c r="BA11" s="214" t="s">
        <v>295</v>
      </c>
      <c r="BB11" s="214" t="s">
        <v>5</v>
      </c>
      <c r="BC11" s="214" t="s">
        <v>296</v>
      </c>
      <c r="BD11" s="214" t="s">
        <v>80</v>
      </c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  <c r="AZ12" s="214" t="s">
        <v>297</v>
      </c>
      <c r="BA12" s="214" t="s">
        <v>297</v>
      </c>
      <c r="BB12" s="214" t="s">
        <v>5</v>
      </c>
      <c r="BC12" s="214" t="s">
        <v>298</v>
      </c>
      <c r="BD12" s="214" t="s">
        <v>80</v>
      </c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  <c r="AZ13" s="214" t="s">
        <v>299</v>
      </c>
      <c r="BA13" s="214" t="s">
        <v>299</v>
      </c>
      <c r="BB13" s="214" t="s">
        <v>5</v>
      </c>
      <c r="BC13" s="214" t="s">
        <v>300</v>
      </c>
      <c r="BD13" s="214" t="s">
        <v>80</v>
      </c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  <c r="AZ14" s="214" t="s">
        <v>301</v>
      </c>
      <c r="BA14" s="214" t="s">
        <v>301</v>
      </c>
      <c r="BB14" s="214" t="s">
        <v>5</v>
      </c>
      <c r="BC14" s="214" t="s">
        <v>302</v>
      </c>
      <c r="BD14" s="214" t="s">
        <v>80</v>
      </c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  <c r="AZ15" s="214" t="s">
        <v>303</v>
      </c>
      <c r="BA15" s="214" t="s">
        <v>304</v>
      </c>
      <c r="BB15" s="214" t="s">
        <v>5</v>
      </c>
      <c r="BC15" s="214" t="s">
        <v>305</v>
      </c>
      <c r="BD15" s="214" t="s">
        <v>80</v>
      </c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  <c r="AZ16" s="214" t="s">
        <v>306</v>
      </c>
      <c r="BA16" s="214" t="s">
        <v>307</v>
      </c>
      <c r="BB16" s="214" t="s">
        <v>5</v>
      </c>
      <c r="BC16" s="214" t="s">
        <v>308</v>
      </c>
      <c r="BD16" s="214" t="s">
        <v>80</v>
      </c>
    </row>
    <row r="17" spans="2:56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  <c r="AZ17" s="214" t="s">
        <v>309</v>
      </c>
      <c r="BA17" s="214" t="s">
        <v>310</v>
      </c>
      <c r="BB17" s="214" t="s">
        <v>5</v>
      </c>
      <c r="BC17" s="214" t="s">
        <v>311</v>
      </c>
      <c r="BD17" s="214" t="s">
        <v>80</v>
      </c>
    </row>
    <row r="18" spans="2:56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  <c r="AZ18" s="214" t="s">
        <v>312</v>
      </c>
      <c r="BA18" s="214" t="s">
        <v>313</v>
      </c>
      <c r="BB18" s="214" t="s">
        <v>5</v>
      </c>
      <c r="BC18" s="214" t="s">
        <v>314</v>
      </c>
      <c r="BD18" s="214" t="s">
        <v>80</v>
      </c>
    </row>
    <row r="19" spans="2:56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  <c r="AZ19" s="214" t="s">
        <v>315</v>
      </c>
      <c r="BA19" s="214" t="s">
        <v>316</v>
      </c>
      <c r="BB19" s="214" t="s">
        <v>5</v>
      </c>
      <c r="BC19" s="214" t="s">
        <v>317</v>
      </c>
      <c r="BD19" s="214" t="s">
        <v>80</v>
      </c>
    </row>
    <row r="20" spans="2:56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  <c r="AZ20" s="214" t="s">
        <v>318</v>
      </c>
      <c r="BA20" s="214" t="s">
        <v>319</v>
      </c>
      <c r="BB20" s="214" t="s">
        <v>5</v>
      </c>
      <c r="BC20" s="214" t="s">
        <v>320</v>
      </c>
      <c r="BD20" s="214" t="s">
        <v>80</v>
      </c>
    </row>
    <row r="21" spans="2:56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  <c r="AZ21" s="214" t="s">
        <v>321</v>
      </c>
      <c r="BA21" s="214" t="s">
        <v>322</v>
      </c>
      <c r="BB21" s="214" t="s">
        <v>5</v>
      </c>
      <c r="BC21" s="214" t="s">
        <v>323</v>
      </c>
      <c r="BD21" s="214" t="s">
        <v>80</v>
      </c>
    </row>
    <row r="22" spans="2:56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  <c r="AZ22" s="214" t="s">
        <v>324</v>
      </c>
      <c r="BA22" s="214" t="s">
        <v>325</v>
      </c>
      <c r="BB22" s="214" t="s">
        <v>5</v>
      </c>
      <c r="BC22" s="214" t="s">
        <v>326</v>
      </c>
      <c r="BD22" s="214" t="s">
        <v>80</v>
      </c>
    </row>
    <row r="23" spans="2:56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  <c r="AZ23" s="214" t="s">
        <v>327</v>
      </c>
      <c r="BA23" s="214" t="s">
        <v>328</v>
      </c>
      <c r="BB23" s="214" t="s">
        <v>5</v>
      </c>
      <c r="BC23" s="214" t="s">
        <v>329</v>
      </c>
      <c r="BD23" s="214" t="s">
        <v>80</v>
      </c>
    </row>
    <row r="24" spans="2:56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  <c r="AZ24" s="215" t="s">
        <v>330</v>
      </c>
      <c r="BA24" s="215" t="s">
        <v>331</v>
      </c>
      <c r="BB24" s="215" t="s">
        <v>5</v>
      </c>
      <c r="BC24" s="215" t="s">
        <v>332</v>
      </c>
      <c r="BD24" s="215" t="s">
        <v>80</v>
      </c>
    </row>
    <row r="25" spans="2:56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  <c r="AZ25" s="214" t="s">
        <v>333</v>
      </c>
      <c r="BA25" s="214" t="s">
        <v>334</v>
      </c>
      <c r="BB25" s="214" t="s">
        <v>5</v>
      </c>
      <c r="BC25" s="214" t="s">
        <v>335</v>
      </c>
      <c r="BD25" s="214" t="s">
        <v>80</v>
      </c>
    </row>
    <row r="26" spans="2:56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  <c r="AZ26" s="214" t="s">
        <v>336</v>
      </c>
      <c r="BA26" s="214" t="s">
        <v>337</v>
      </c>
      <c r="BB26" s="214" t="s">
        <v>5</v>
      </c>
      <c r="BC26" s="214" t="s">
        <v>338</v>
      </c>
      <c r="BD26" s="214" t="s">
        <v>80</v>
      </c>
    </row>
    <row r="27" spans="2:56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ROUND(J100,0)</f>
        <v>0</v>
      </c>
      <c r="K27" s="44"/>
      <c r="AZ27" s="214" t="s">
        <v>339</v>
      </c>
      <c r="BA27" s="214" t="s">
        <v>340</v>
      </c>
      <c r="BB27" s="214" t="s">
        <v>5</v>
      </c>
      <c r="BC27" s="214" t="s">
        <v>341</v>
      </c>
      <c r="BD27" s="214" t="s">
        <v>80</v>
      </c>
    </row>
    <row r="28" spans="2:56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56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56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ROUND(SUM(BE100:BE1130), 0)</f>
        <v>0</v>
      </c>
      <c r="G30" s="41"/>
      <c r="H30" s="41"/>
      <c r="I30" s="118">
        <v>0.21</v>
      </c>
      <c r="J30" s="117">
        <f>ROUND(ROUND((SUM(BE100:BE1130)), 0)*I30, 0)</f>
        <v>0</v>
      </c>
      <c r="K30" s="44"/>
    </row>
    <row r="31" spans="2:56" s="1" customFormat="1" ht="14.45" customHeight="1" x14ac:dyDescent="0.3">
      <c r="B31" s="40"/>
      <c r="C31" s="41"/>
      <c r="D31" s="41"/>
      <c r="E31" s="48" t="s">
        <v>44</v>
      </c>
      <c r="F31" s="117">
        <f>ROUND(SUM(BF100:BF1130), 0)</f>
        <v>0</v>
      </c>
      <c r="G31" s="41"/>
      <c r="H31" s="41"/>
      <c r="I31" s="118">
        <v>0.15</v>
      </c>
      <c r="J31" s="117">
        <f>ROUND(ROUND((SUM(BF100:BF1130)), 0)*I31, 0)</f>
        <v>0</v>
      </c>
      <c r="K31" s="44"/>
    </row>
    <row r="32" spans="2:56" s="1" customFormat="1" ht="14.45" hidden="1" customHeight="1" x14ac:dyDescent="0.3">
      <c r="B32" s="40"/>
      <c r="C32" s="41"/>
      <c r="D32" s="41"/>
      <c r="E32" s="48" t="s">
        <v>45</v>
      </c>
      <c r="F32" s="117">
        <f>ROUND(SUM(BG100:BG1130),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ROUND(SUM(BH100:BH1130),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ROUND(SUM(BI100:BI1130),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21 - SO 02 - požární zbrojnice - AR a ST část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J100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J101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J102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J145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343</v>
      </c>
      <c r="E60" s="144"/>
      <c r="F60" s="144"/>
      <c r="G60" s="144"/>
      <c r="H60" s="144"/>
      <c r="I60" s="145"/>
      <c r="J60" s="146">
        <f>J196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344</v>
      </c>
      <c r="E61" s="144"/>
      <c r="F61" s="144"/>
      <c r="G61" s="144"/>
      <c r="H61" s="144"/>
      <c r="I61" s="145"/>
      <c r="J61" s="146">
        <f>J292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345</v>
      </c>
      <c r="E62" s="144"/>
      <c r="F62" s="144"/>
      <c r="G62" s="144"/>
      <c r="H62" s="144"/>
      <c r="I62" s="145"/>
      <c r="J62" s="146">
        <f>J366</f>
        <v>0</v>
      </c>
      <c r="K62" s="147"/>
    </row>
    <row r="63" spans="2:47" s="8" customFormat="1" ht="19.899999999999999" customHeight="1" x14ac:dyDescent="0.3">
      <c r="B63" s="141"/>
      <c r="C63" s="142"/>
      <c r="D63" s="143" t="s">
        <v>346</v>
      </c>
      <c r="E63" s="144"/>
      <c r="F63" s="144"/>
      <c r="G63" s="144"/>
      <c r="H63" s="144"/>
      <c r="I63" s="145"/>
      <c r="J63" s="146">
        <f>J373</f>
        <v>0</v>
      </c>
      <c r="K63" s="147"/>
    </row>
    <row r="64" spans="2:47" s="8" customFormat="1" ht="19.899999999999999" customHeight="1" x14ac:dyDescent="0.3">
      <c r="B64" s="141"/>
      <c r="C64" s="142"/>
      <c r="D64" s="143" t="s">
        <v>137</v>
      </c>
      <c r="E64" s="144"/>
      <c r="F64" s="144"/>
      <c r="G64" s="144"/>
      <c r="H64" s="144"/>
      <c r="I64" s="145"/>
      <c r="J64" s="146">
        <f>J595</f>
        <v>0</v>
      </c>
      <c r="K64" s="147"/>
    </row>
    <row r="65" spans="2:11" s="8" customFormat="1" ht="19.899999999999999" customHeight="1" x14ac:dyDescent="0.3">
      <c r="B65" s="141"/>
      <c r="C65" s="142"/>
      <c r="D65" s="143" t="s">
        <v>347</v>
      </c>
      <c r="E65" s="144"/>
      <c r="F65" s="144"/>
      <c r="G65" s="144"/>
      <c r="H65" s="144"/>
      <c r="I65" s="145"/>
      <c r="J65" s="146">
        <f>J658</f>
        <v>0</v>
      </c>
      <c r="K65" s="147"/>
    </row>
    <row r="66" spans="2:11" s="7" customFormat="1" ht="24.95" customHeight="1" x14ac:dyDescent="0.3">
      <c r="B66" s="134"/>
      <c r="C66" s="135"/>
      <c r="D66" s="136" t="s">
        <v>348</v>
      </c>
      <c r="E66" s="137"/>
      <c r="F66" s="137"/>
      <c r="G66" s="137"/>
      <c r="H66" s="137"/>
      <c r="I66" s="138"/>
      <c r="J66" s="139">
        <f>J660</f>
        <v>0</v>
      </c>
      <c r="K66" s="140"/>
    </row>
    <row r="67" spans="2:11" s="8" customFormat="1" ht="19.899999999999999" customHeight="1" x14ac:dyDescent="0.3">
      <c r="B67" s="141"/>
      <c r="C67" s="142"/>
      <c r="D67" s="143" t="s">
        <v>349</v>
      </c>
      <c r="E67" s="144"/>
      <c r="F67" s="144"/>
      <c r="G67" s="144"/>
      <c r="H67" s="144"/>
      <c r="I67" s="145"/>
      <c r="J67" s="146">
        <f>J661</f>
        <v>0</v>
      </c>
      <c r="K67" s="147"/>
    </row>
    <row r="68" spans="2:11" s="8" customFormat="1" ht="19.899999999999999" customHeight="1" x14ac:dyDescent="0.3">
      <c r="B68" s="141"/>
      <c r="C68" s="142"/>
      <c r="D68" s="143" t="s">
        <v>350</v>
      </c>
      <c r="E68" s="144"/>
      <c r="F68" s="144"/>
      <c r="G68" s="144"/>
      <c r="H68" s="144"/>
      <c r="I68" s="145"/>
      <c r="J68" s="146">
        <f>J696</f>
        <v>0</v>
      </c>
      <c r="K68" s="147"/>
    </row>
    <row r="69" spans="2:11" s="8" customFormat="1" ht="19.899999999999999" customHeight="1" x14ac:dyDescent="0.3">
      <c r="B69" s="141"/>
      <c r="C69" s="142"/>
      <c r="D69" s="143" t="s">
        <v>351</v>
      </c>
      <c r="E69" s="144"/>
      <c r="F69" s="144"/>
      <c r="G69" s="144"/>
      <c r="H69" s="144"/>
      <c r="I69" s="145"/>
      <c r="J69" s="146">
        <f>J770</f>
        <v>0</v>
      </c>
      <c r="K69" s="147"/>
    </row>
    <row r="70" spans="2:11" s="8" customFormat="1" ht="19.899999999999999" customHeight="1" x14ac:dyDescent="0.3">
      <c r="B70" s="141"/>
      <c r="C70" s="142"/>
      <c r="D70" s="143" t="s">
        <v>352</v>
      </c>
      <c r="E70" s="144"/>
      <c r="F70" s="144"/>
      <c r="G70" s="144"/>
      <c r="H70" s="144"/>
      <c r="I70" s="145"/>
      <c r="J70" s="146">
        <f>J804</f>
        <v>0</v>
      </c>
      <c r="K70" s="147"/>
    </row>
    <row r="71" spans="2:11" s="8" customFormat="1" ht="19.899999999999999" customHeight="1" x14ac:dyDescent="0.3">
      <c r="B71" s="141"/>
      <c r="C71" s="142"/>
      <c r="D71" s="143" t="s">
        <v>353</v>
      </c>
      <c r="E71" s="144"/>
      <c r="F71" s="144"/>
      <c r="G71" s="144"/>
      <c r="H71" s="144"/>
      <c r="I71" s="145"/>
      <c r="J71" s="146">
        <f>J806</f>
        <v>0</v>
      </c>
      <c r="K71" s="147"/>
    </row>
    <row r="72" spans="2:11" s="8" customFormat="1" ht="19.899999999999999" customHeight="1" x14ac:dyDescent="0.3">
      <c r="B72" s="141"/>
      <c r="C72" s="142"/>
      <c r="D72" s="143" t="s">
        <v>354</v>
      </c>
      <c r="E72" s="144"/>
      <c r="F72" s="144"/>
      <c r="G72" s="144"/>
      <c r="H72" s="144"/>
      <c r="I72" s="145"/>
      <c r="J72" s="146">
        <f>J838</f>
        <v>0</v>
      </c>
      <c r="K72" s="147"/>
    </row>
    <row r="73" spans="2:11" s="8" customFormat="1" ht="19.899999999999999" customHeight="1" x14ac:dyDescent="0.3">
      <c r="B73" s="141"/>
      <c r="C73" s="142"/>
      <c r="D73" s="143" t="s">
        <v>355</v>
      </c>
      <c r="E73" s="144"/>
      <c r="F73" s="144"/>
      <c r="G73" s="144"/>
      <c r="H73" s="144"/>
      <c r="I73" s="145"/>
      <c r="J73" s="146">
        <f>J871</f>
        <v>0</v>
      </c>
      <c r="K73" s="147"/>
    </row>
    <row r="74" spans="2:11" s="8" customFormat="1" ht="19.899999999999999" customHeight="1" x14ac:dyDescent="0.3">
      <c r="B74" s="141"/>
      <c r="C74" s="142"/>
      <c r="D74" s="143" t="s">
        <v>356</v>
      </c>
      <c r="E74" s="144"/>
      <c r="F74" s="144"/>
      <c r="G74" s="144"/>
      <c r="H74" s="144"/>
      <c r="I74" s="145"/>
      <c r="J74" s="146">
        <f>J978</f>
        <v>0</v>
      </c>
      <c r="K74" s="147"/>
    </row>
    <row r="75" spans="2:11" s="8" customFormat="1" ht="19.899999999999999" customHeight="1" x14ac:dyDescent="0.3">
      <c r="B75" s="141"/>
      <c r="C75" s="142"/>
      <c r="D75" s="143" t="s">
        <v>357</v>
      </c>
      <c r="E75" s="144"/>
      <c r="F75" s="144"/>
      <c r="G75" s="144"/>
      <c r="H75" s="144"/>
      <c r="I75" s="145"/>
      <c r="J75" s="146">
        <f>J1035</f>
        <v>0</v>
      </c>
      <c r="K75" s="147"/>
    </row>
    <row r="76" spans="2:11" s="8" customFormat="1" ht="19.899999999999999" customHeight="1" x14ac:dyDescent="0.3">
      <c r="B76" s="141"/>
      <c r="C76" s="142"/>
      <c r="D76" s="143" t="s">
        <v>358</v>
      </c>
      <c r="E76" s="144"/>
      <c r="F76" s="144"/>
      <c r="G76" s="144"/>
      <c r="H76" s="144"/>
      <c r="I76" s="145"/>
      <c r="J76" s="146">
        <f>J1047</f>
        <v>0</v>
      </c>
      <c r="K76" s="147"/>
    </row>
    <row r="77" spans="2:11" s="8" customFormat="1" ht="19.899999999999999" customHeight="1" x14ac:dyDescent="0.3">
      <c r="B77" s="141"/>
      <c r="C77" s="142"/>
      <c r="D77" s="143" t="s">
        <v>359</v>
      </c>
      <c r="E77" s="144"/>
      <c r="F77" s="144"/>
      <c r="G77" s="144"/>
      <c r="H77" s="144"/>
      <c r="I77" s="145"/>
      <c r="J77" s="146">
        <f>J1080</f>
        <v>0</v>
      </c>
      <c r="K77" s="147"/>
    </row>
    <row r="78" spans="2:11" s="8" customFormat="1" ht="19.899999999999999" customHeight="1" x14ac:dyDescent="0.3">
      <c r="B78" s="141"/>
      <c r="C78" s="142"/>
      <c r="D78" s="143" t="s">
        <v>360</v>
      </c>
      <c r="E78" s="144"/>
      <c r="F78" s="144"/>
      <c r="G78" s="144"/>
      <c r="H78" s="144"/>
      <c r="I78" s="145"/>
      <c r="J78" s="146">
        <f>J1085</f>
        <v>0</v>
      </c>
      <c r="K78" s="147"/>
    </row>
    <row r="79" spans="2:11" s="8" customFormat="1" ht="19.899999999999999" customHeight="1" x14ac:dyDescent="0.3">
      <c r="B79" s="141"/>
      <c r="C79" s="142"/>
      <c r="D79" s="143" t="s">
        <v>361</v>
      </c>
      <c r="E79" s="144"/>
      <c r="F79" s="144"/>
      <c r="G79" s="144"/>
      <c r="H79" s="144"/>
      <c r="I79" s="145"/>
      <c r="J79" s="146">
        <f>J1104</f>
        <v>0</v>
      </c>
      <c r="K79" s="147"/>
    </row>
    <row r="80" spans="2:11" s="8" customFormat="1" ht="19.899999999999999" customHeight="1" x14ac:dyDescent="0.3">
      <c r="B80" s="141"/>
      <c r="C80" s="142"/>
      <c r="D80" s="143" t="s">
        <v>362</v>
      </c>
      <c r="E80" s="144"/>
      <c r="F80" s="144"/>
      <c r="G80" s="144"/>
      <c r="H80" s="144"/>
      <c r="I80" s="145"/>
      <c r="J80" s="146">
        <f>J1114</f>
        <v>0</v>
      </c>
      <c r="K80" s="147"/>
    </row>
    <row r="81" spans="2:12" s="1" customFormat="1" ht="21.75" customHeight="1" x14ac:dyDescent="0.3">
      <c r="B81" s="40"/>
      <c r="C81" s="41"/>
      <c r="D81" s="41"/>
      <c r="E81" s="41"/>
      <c r="F81" s="41"/>
      <c r="G81" s="41"/>
      <c r="H81" s="41"/>
      <c r="I81" s="105"/>
      <c r="J81" s="41"/>
      <c r="K81" s="44"/>
    </row>
    <row r="82" spans="2:12" s="1" customFormat="1" ht="6.95" customHeight="1" x14ac:dyDescent="0.3">
      <c r="B82" s="55"/>
      <c r="C82" s="56"/>
      <c r="D82" s="56"/>
      <c r="E82" s="56"/>
      <c r="F82" s="56"/>
      <c r="G82" s="56"/>
      <c r="H82" s="56"/>
      <c r="I82" s="126"/>
      <c r="J82" s="56"/>
      <c r="K82" s="57"/>
    </row>
    <row r="86" spans="2:12" s="1" customFormat="1" ht="6.95" customHeight="1" x14ac:dyDescent="0.3">
      <c r="B86" s="58"/>
      <c r="C86" s="59"/>
      <c r="D86" s="59"/>
      <c r="E86" s="59"/>
      <c r="F86" s="59"/>
      <c r="G86" s="59"/>
      <c r="H86" s="59"/>
      <c r="I86" s="127"/>
      <c r="J86" s="59"/>
      <c r="K86" s="59"/>
      <c r="L86" s="40"/>
    </row>
    <row r="87" spans="2:12" s="1" customFormat="1" ht="36.950000000000003" customHeight="1" x14ac:dyDescent="0.3">
      <c r="B87" s="40"/>
      <c r="C87" s="60" t="s">
        <v>139</v>
      </c>
      <c r="L87" s="40"/>
    </row>
    <row r="88" spans="2:12" s="1" customFormat="1" ht="6.95" customHeight="1" x14ac:dyDescent="0.3">
      <c r="B88" s="40"/>
      <c r="L88" s="40"/>
    </row>
    <row r="89" spans="2:12" s="1" customFormat="1" ht="14.45" customHeight="1" x14ac:dyDescent="0.3">
      <c r="B89" s="40"/>
      <c r="C89" s="62" t="s">
        <v>20</v>
      </c>
      <c r="L89" s="40"/>
    </row>
    <row r="90" spans="2:12" s="1" customFormat="1" ht="16.5" customHeight="1" x14ac:dyDescent="0.3">
      <c r="B90" s="40"/>
      <c r="E90" s="522" t="str">
        <f>E7</f>
        <v>Trutnov - Horní staré město - Požární zbrojnice</v>
      </c>
      <c r="F90" s="523"/>
      <c r="G90" s="523"/>
      <c r="H90" s="523"/>
      <c r="L90" s="40"/>
    </row>
    <row r="91" spans="2:12" s="1" customFormat="1" ht="14.45" customHeight="1" x14ac:dyDescent="0.3">
      <c r="B91" s="40"/>
      <c r="C91" s="62" t="s">
        <v>128</v>
      </c>
      <c r="L91" s="40"/>
    </row>
    <row r="92" spans="2:12" s="1" customFormat="1" ht="17.25" customHeight="1" x14ac:dyDescent="0.3">
      <c r="B92" s="40"/>
      <c r="E92" s="502" t="str">
        <f>E9</f>
        <v>21 - SO 02 - požární zbrojnice - AR a ST část</v>
      </c>
      <c r="F92" s="524"/>
      <c r="G92" s="524"/>
      <c r="H92" s="524"/>
      <c r="L92" s="40"/>
    </row>
    <row r="93" spans="2:12" s="1" customFormat="1" ht="6.95" customHeight="1" x14ac:dyDescent="0.3">
      <c r="B93" s="40"/>
      <c r="L93" s="40"/>
    </row>
    <row r="94" spans="2:12" s="1" customFormat="1" ht="18" customHeight="1" x14ac:dyDescent="0.3">
      <c r="B94" s="40"/>
      <c r="C94" s="62" t="s">
        <v>24</v>
      </c>
      <c r="F94" s="148" t="str">
        <f>F12</f>
        <v>Trutnov - Horní staré město</v>
      </c>
      <c r="I94" s="149" t="s">
        <v>26</v>
      </c>
      <c r="J94" s="66" t="str">
        <f>IF(J12="","",J12)</f>
        <v>24.10.2017</v>
      </c>
      <c r="L94" s="40"/>
    </row>
    <row r="95" spans="2:12" s="1" customFormat="1" ht="6.95" customHeight="1" x14ac:dyDescent="0.3">
      <c r="B95" s="40"/>
      <c r="L95" s="40"/>
    </row>
    <row r="96" spans="2:12" s="1" customFormat="1" ht="15" x14ac:dyDescent="0.3">
      <c r="B96" s="40"/>
      <c r="C96" s="62" t="s">
        <v>28</v>
      </c>
      <c r="F96" s="148" t="str">
        <f>E15</f>
        <v>Město Trutnov, Slovanské nám. 165, Trutnov</v>
      </c>
      <c r="I96" s="149" t="s">
        <v>34</v>
      </c>
      <c r="J96" s="148" t="str">
        <f>E21</f>
        <v>Tenet spol. s r.o., Horská 64, Trutnov</v>
      </c>
      <c r="L96" s="40"/>
    </row>
    <row r="97" spans="2:65" s="1" customFormat="1" ht="14.45" customHeight="1" x14ac:dyDescent="0.3">
      <c r="B97" s="40"/>
      <c r="C97" s="62" t="s">
        <v>32</v>
      </c>
      <c r="F97" s="148" t="str">
        <f>IF(E18="","",E18)</f>
        <v/>
      </c>
      <c r="L97" s="40"/>
    </row>
    <row r="98" spans="2:65" s="1" customFormat="1" ht="10.35" customHeight="1" x14ac:dyDescent="0.3">
      <c r="B98" s="40"/>
      <c r="L98" s="40"/>
    </row>
    <row r="99" spans="2:65" s="9" customFormat="1" ht="29.25" customHeight="1" x14ac:dyDescent="0.3">
      <c r="B99" s="150"/>
      <c r="C99" s="151" t="s">
        <v>140</v>
      </c>
      <c r="D99" s="152" t="s">
        <v>57</v>
      </c>
      <c r="E99" s="152" t="s">
        <v>53</v>
      </c>
      <c r="F99" s="152" t="s">
        <v>141</v>
      </c>
      <c r="G99" s="152" t="s">
        <v>142</v>
      </c>
      <c r="H99" s="152" t="s">
        <v>143</v>
      </c>
      <c r="I99" s="153" t="s">
        <v>144</v>
      </c>
      <c r="J99" s="152" t="s">
        <v>132</v>
      </c>
      <c r="K99" s="154" t="s">
        <v>145</v>
      </c>
      <c r="L99" s="150"/>
      <c r="M99" s="72" t="s">
        <v>146</v>
      </c>
      <c r="N99" s="73" t="s">
        <v>42</v>
      </c>
      <c r="O99" s="73" t="s">
        <v>147</v>
      </c>
      <c r="P99" s="73" t="s">
        <v>148</v>
      </c>
      <c r="Q99" s="73" t="s">
        <v>149</v>
      </c>
      <c r="R99" s="73" t="s">
        <v>150</v>
      </c>
      <c r="S99" s="73" t="s">
        <v>151</v>
      </c>
      <c r="T99" s="74" t="s">
        <v>152</v>
      </c>
    </row>
    <row r="100" spans="2:65" s="1" customFormat="1" ht="29.25" customHeight="1" x14ac:dyDescent="0.35">
      <c r="B100" s="40"/>
      <c r="C100" s="76" t="s">
        <v>133</v>
      </c>
      <c r="J100" s="155">
        <f>BK100</f>
        <v>0</v>
      </c>
      <c r="L100" s="40"/>
      <c r="M100" s="75"/>
      <c r="N100" s="67"/>
      <c r="O100" s="67"/>
      <c r="P100" s="156">
        <f>P101+P660</f>
        <v>0</v>
      </c>
      <c r="Q100" s="67"/>
      <c r="R100" s="156">
        <f>R101+R660</f>
        <v>1719.5652241370458</v>
      </c>
      <c r="S100" s="67"/>
      <c r="T100" s="157">
        <f>T101+T660</f>
        <v>0</v>
      </c>
      <c r="AT100" s="23" t="s">
        <v>71</v>
      </c>
      <c r="AU100" s="23" t="s">
        <v>134</v>
      </c>
      <c r="BK100" s="158">
        <f>BK101+BK660</f>
        <v>0</v>
      </c>
    </row>
    <row r="101" spans="2:65" s="10" customFormat="1" ht="37.35" customHeight="1" x14ac:dyDescent="0.35">
      <c r="B101" s="159"/>
      <c r="D101" s="160" t="s">
        <v>71</v>
      </c>
      <c r="E101" s="161" t="s">
        <v>153</v>
      </c>
      <c r="F101" s="161" t="s">
        <v>154</v>
      </c>
      <c r="I101" s="162"/>
      <c r="J101" s="163">
        <f>BK101</f>
        <v>0</v>
      </c>
      <c r="L101" s="159"/>
      <c r="M101" s="164"/>
      <c r="N101" s="165"/>
      <c r="O101" s="165"/>
      <c r="P101" s="166">
        <f>P102+P145+P196+P292+P366+P373+P595+P658</f>
        <v>0</v>
      </c>
      <c r="Q101" s="165"/>
      <c r="R101" s="166">
        <f>R102+R145+R196+R292+R366+R373+R595+R658</f>
        <v>1595.8735860473444</v>
      </c>
      <c r="S101" s="165"/>
      <c r="T101" s="167">
        <f>T102+T145+T196+T292+T366+T373+T595+T658</f>
        <v>0</v>
      </c>
      <c r="AR101" s="160" t="s">
        <v>11</v>
      </c>
      <c r="AT101" s="168" t="s">
        <v>71</v>
      </c>
      <c r="AU101" s="168" t="s">
        <v>72</v>
      </c>
      <c r="AY101" s="160" t="s">
        <v>155</v>
      </c>
      <c r="BK101" s="169">
        <f>BK102+BK145+BK196+BK292+BK366+BK373+BK595+BK658</f>
        <v>0</v>
      </c>
    </row>
    <row r="102" spans="2:65" s="10" customFormat="1" ht="19.899999999999999" customHeight="1" x14ac:dyDescent="0.3">
      <c r="B102" s="159"/>
      <c r="D102" s="160" t="s">
        <v>71</v>
      </c>
      <c r="E102" s="170" t="s">
        <v>11</v>
      </c>
      <c r="F102" s="170" t="s">
        <v>156</v>
      </c>
      <c r="I102" s="162"/>
      <c r="J102" s="171">
        <f>BK102</f>
        <v>0</v>
      </c>
      <c r="L102" s="159"/>
      <c r="M102" s="164"/>
      <c r="N102" s="165"/>
      <c r="O102" s="165"/>
      <c r="P102" s="166">
        <f>SUM(P103:P144)</f>
        <v>0</v>
      </c>
      <c r="Q102" s="165"/>
      <c r="R102" s="166">
        <f>SUM(R103:R144)</f>
        <v>5.2615000000000002E-2</v>
      </c>
      <c r="S102" s="165"/>
      <c r="T102" s="167">
        <f>SUM(T103:T144)</f>
        <v>0</v>
      </c>
      <c r="AR102" s="160" t="s">
        <v>11</v>
      </c>
      <c r="AT102" s="168" t="s">
        <v>71</v>
      </c>
      <c r="AU102" s="168" t="s">
        <v>11</v>
      </c>
      <c r="AY102" s="160" t="s">
        <v>155</v>
      </c>
      <c r="BK102" s="169">
        <f>SUM(BK103:BK144)</f>
        <v>0</v>
      </c>
    </row>
    <row r="103" spans="2:65" s="445" customFormat="1" ht="16.5" customHeight="1" x14ac:dyDescent="0.3">
      <c r="B103" s="172"/>
      <c r="C103" s="173" t="s">
        <v>11</v>
      </c>
      <c r="D103" s="173" t="s">
        <v>157</v>
      </c>
      <c r="E103" s="174" t="s">
        <v>3577</v>
      </c>
      <c r="F103" s="175" t="s">
        <v>3578</v>
      </c>
      <c r="G103" s="176" t="s">
        <v>187</v>
      </c>
      <c r="H103" s="177">
        <v>221.029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347" t="s">
        <v>43</v>
      </c>
      <c r="O103" s="446"/>
      <c r="P103" s="348">
        <f>O103*H103</f>
        <v>0</v>
      </c>
      <c r="Q103" s="348">
        <v>0</v>
      </c>
      <c r="R103" s="348">
        <f>Q103*H103</f>
        <v>0</v>
      </c>
      <c r="S103" s="348">
        <v>0</v>
      </c>
      <c r="T103" s="183">
        <f>S103*H103</f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363</v>
      </c>
    </row>
    <row r="104" spans="2:65" s="11" customFormat="1" x14ac:dyDescent="0.3">
      <c r="B104" s="185"/>
      <c r="D104" s="186" t="s">
        <v>163</v>
      </c>
      <c r="E104" s="187" t="s">
        <v>5</v>
      </c>
      <c r="F104" s="188" t="s">
        <v>3579</v>
      </c>
      <c r="H104" s="189">
        <v>30.488</v>
      </c>
      <c r="I104" s="190"/>
      <c r="L104" s="185"/>
      <c r="M104" s="191"/>
      <c r="N104" s="449"/>
      <c r="O104" s="449"/>
      <c r="P104" s="449"/>
      <c r="Q104" s="449"/>
      <c r="R104" s="449"/>
      <c r="S104" s="449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72</v>
      </c>
      <c r="AY104" s="187" t="s">
        <v>155</v>
      </c>
    </row>
    <row r="105" spans="2:65" s="11" customFormat="1" ht="40.5" x14ac:dyDescent="0.3">
      <c r="B105" s="185"/>
      <c r="D105" s="186" t="s">
        <v>163</v>
      </c>
      <c r="E105" s="187" t="s">
        <v>5</v>
      </c>
      <c r="F105" s="188" t="s">
        <v>3580</v>
      </c>
      <c r="H105" s="189">
        <v>226.36600000000001</v>
      </c>
      <c r="I105" s="190"/>
      <c r="L105" s="185"/>
      <c r="M105" s="191"/>
      <c r="N105" s="449"/>
      <c r="O105" s="449"/>
      <c r="P105" s="449"/>
      <c r="Q105" s="449"/>
      <c r="R105" s="449"/>
      <c r="S105" s="449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72</v>
      </c>
      <c r="AY105" s="187" t="s">
        <v>155</v>
      </c>
    </row>
    <row r="106" spans="2:65" s="11" customFormat="1" x14ac:dyDescent="0.3">
      <c r="B106" s="185"/>
      <c r="D106" s="186" t="s">
        <v>163</v>
      </c>
      <c r="E106" s="187" t="s">
        <v>5</v>
      </c>
      <c r="F106" s="188" t="s">
        <v>3581</v>
      </c>
      <c r="H106" s="189">
        <v>128.59700000000001</v>
      </c>
      <c r="I106" s="190"/>
      <c r="L106" s="185"/>
      <c r="M106" s="191"/>
      <c r="N106" s="449"/>
      <c r="O106" s="449"/>
      <c r="P106" s="449"/>
      <c r="Q106" s="449"/>
      <c r="R106" s="449"/>
      <c r="S106" s="449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72</v>
      </c>
      <c r="AY106" s="187" t="s">
        <v>155</v>
      </c>
    </row>
    <row r="107" spans="2:65" s="11" customFormat="1" x14ac:dyDescent="0.3">
      <c r="B107" s="185"/>
      <c r="D107" s="186" t="s">
        <v>163</v>
      </c>
      <c r="E107" s="187" t="s">
        <v>5</v>
      </c>
      <c r="F107" s="188" t="s">
        <v>3582</v>
      </c>
      <c r="H107" s="189">
        <v>9.7240000000000002</v>
      </c>
      <c r="I107" s="190"/>
      <c r="L107" s="185"/>
      <c r="M107" s="191"/>
      <c r="N107" s="449"/>
      <c r="O107" s="449"/>
      <c r="P107" s="449"/>
      <c r="Q107" s="449"/>
      <c r="R107" s="449"/>
      <c r="S107" s="449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72</v>
      </c>
      <c r="AY107" s="187" t="s">
        <v>155</v>
      </c>
    </row>
    <row r="108" spans="2:65" s="11" customFormat="1" x14ac:dyDescent="0.3">
      <c r="B108" s="185"/>
      <c r="D108" s="186" t="s">
        <v>163</v>
      </c>
      <c r="E108" s="187" t="s">
        <v>5</v>
      </c>
      <c r="F108" s="188" t="s">
        <v>364</v>
      </c>
      <c r="H108" s="189">
        <v>10</v>
      </c>
      <c r="I108" s="190"/>
      <c r="L108" s="185"/>
      <c r="M108" s="191"/>
      <c r="N108" s="449"/>
      <c r="O108" s="449"/>
      <c r="P108" s="449"/>
      <c r="Q108" s="449"/>
      <c r="R108" s="449"/>
      <c r="S108" s="449"/>
      <c r="T108" s="193"/>
      <c r="AT108" s="187" t="s">
        <v>163</v>
      </c>
      <c r="AU108" s="187" t="s">
        <v>80</v>
      </c>
      <c r="AV108" s="11" t="s">
        <v>80</v>
      </c>
      <c r="AW108" s="11" t="s">
        <v>36</v>
      </c>
      <c r="AX108" s="11" t="s">
        <v>72</v>
      </c>
      <c r="AY108" s="187" t="s">
        <v>155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3583</v>
      </c>
      <c r="H109" s="189">
        <v>27</v>
      </c>
      <c r="I109" s="190"/>
      <c r="L109" s="185"/>
      <c r="M109" s="191"/>
      <c r="N109" s="449"/>
      <c r="O109" s="449"/>
      <c r="P109" s="449"/>
      <c r="Q109" s="449"/>
      <c r="R109" s="449"/>
      <c r="S109" s="449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1" customFormat="1" x14ac:dyDescent="0.3">
      <c r="B110" s="185"/>
      <c r="D110" s="186" t="s">
        <v>163</v>
      </c>
      <c r="E110" s="187" t="s">
        <v>5</v>
      </c>
      <c r="F110" s="188" t="s">
        <v>366</v>
      </c>
      <c r="H110" s="189">
        <v>9.8829999999999991</v>
      </c>
      <c r="I110" s="190"/>
      <c r="L110" s="185"/>
      <c r="M110" s="191"/>
      <c r="N110" s="449"/>
      <c r="O110" s="449"/>
      <c r="P110" s="449"/>
      <c r="Q110" s="449"/>
      <c r="R110" s="449"/>
      <c r="S110" s="449"/>
      <c r="T110" s="193"/>
      <c r="AT110" s="187" t="s">
        <v>163</v>
      </c>
      <c r="AU110" s="187" t="s">
        <v>80</v>
      </c>
      <c r="AV110" s="11" t="s">
        <v>80</v>
      </c>
      <c r="AW110" s="11" t="s">
        <v>36</v>
      </c>
      <c r="AX110" s="11" t="s">
        <v>72</v>
      </c>
      <c r="AY110" s="187" t="s">
        <v>155</v>
      </c>
    </row>
    <row r="111" spans="2:65" s="12" customFormat="1" x14ac:dyDescent="0.3">
      <c r="B111" s="194"/>
      <c r="D111" s="186" t="s">
        <v>163</v>
      </c>
      <c r="E111" s="195" t="s">
        <v>269</v>
      </c>
      <c r="F111" s="196" t="s">
        <v>239</v>
      </c>
      <c r="H111" s="197">
        <v>442.05799999999999</v>
      </c>
      <c r="I111" s="198"/>
      <c r="L111" s="194"/>
      <c r="M111" s="199"/>
      <c r="N111" s="450"/>
      <c r="O111" s="450"/>
      <c r="P111" s="450"/>
      <c r="Q111" s="450"/>
      <c r="R111" s="450"/>
      <c r="S111" s="450"/>
      <c r="T111" s="201"/>
      <c r="AT111" s="195" t="s">
        <v>163</v>
      </c>
      <c r="AU111" s="195" t="s">
        <v>80</v>
      </c>
      <c r="AV111" s="12" t="s">
        <v>98</v>
      </c>
      <c r="AW111" s="12" t="s">
        <v>36</v>
      </c>
      <c r="AX111" s="12" t="s">
        <v>72</v>
      </c>
      <c r="AY111" s="195" t="s">
        <v>155</v>
      </c>
    </row>
    <row r="112" spans="2:65" s="11" customFormat="1" x14ac:dyDescent="0.3">
      <c r="B112" s="185"/>
      <c r="D112" s="186" t="s">
        <v>163</v>
      </c>
      <c r="E112" s="187" t="s">
        <v>5</v>
      </c>
      <c r="F112" s="188" t="s">
        <v>367</v>
      </c>
      <c r="H112" s="189">
        <v>221.029</v>
      </c>
      <c r="I112" s="190"/>
      <c r="L112" s="185"/>
      <c r="M112" s="191"/>
      <c r="N112" s="449"/>
      <c r="O112" s="449"/>
      <c r="P112" s="449"/>
      <c r="Q112" s="449"/>
      <c r="R112" s="449"/>
      <c r="S112" s="449"/>
      <c r="T112" s="193"/>
      <c r="AT112" s="187" t="s">
        <v>163</v>
      </c>
      <c r="AU112" s="187" t="s">
        <v>80</v>
      </c>
      <c r="AV112" s="11" t="s">
        <v>80</v>
      </c>
      <c r="AW112" s="11" t="s">
        <v>36</v>
      </c>
      <c r="AX112" s="11" t="s">
        <v>11</v>
      </c>
      <c r="AY112" s="187" t="s">
        <v>155</v>
      </c>
    </row>
    <row r="113" spans="2:65" s="445" customFormat="1" ht="16.5" customHeight="1" x14ac:dyDescent="0.3">
      <c r="B113" s="172"/>
      <c r="C113" s="173" t="s">
        <v>80</v>
      </c>
      <c r="D113" s="173" t="s">
        <v>157</v>
      </c>
      <c r="E113" s="174" t="s">
        <v>2275</v>
      </c>
      <c r="F113" s="175" t="s">
        <v>2276</v>
      </c>
      <c r="G113" s="176" t="s">
        <v>187</v>
      </c>
      <c r="H113" s="177">
        <v>221.029</v>
      </c>
      <c r="I113" s="178"/>
      <c r="J113" s="179">
        <f>ROUND(I113*H113,0)</f>
        <v>0</v>
      </c>
      <c r="K113" s="175" t="s">
        <v>161</v>
      </c>
      <c r="L113" s="40"/>
      <c r="M113" s="180" t="s">
        <v>5</v>
      </c>
      <c r="N113" s="347" t="s">
        <v>43</v>
      </c>
      <c r="O113" s="446"/>
      <c r="P113" s="348">
        <f>O113*H113</f>
        <v>0</v>
      </c>
      <c r="Q113" s="348">
        <v>0</v>
      </c>
      <c r="R113" s="348">
        <f>Q113*H113</f>
        <v>0</v>
      </c>
      <c r="S113" s="348">
        <v>0</v>
      </c>
      <c r="T113" s="183">
        <f>S113*H113</f>
        <v>0</v>
      </c>
      <c r="AR113" s="23" t="s">
        <v>101</v>
      </c>
      <c r="AT113" s="23" t="s">
        <v>157</v>
      </c>
      <c r="AU113" s="23" t="s">
        <v>80</v>
      </c>
      <c r="AY113" s="23" t="s">
        <v>155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23" t="s">
        <v>11</v>
      </c>
      <c r="BK113" s="184">
        <f>ROUND(I113*H113,0)</f>
        <v>0</v>
      </c>
      <c r="BL113" s="23" t="s">
        <v>101</v>
      </c>
      <c r="BM113" s="23" t="s">
        <v>370</v>
      </c>
    </row>
    <row r="114" spans="2:65" s="11" customFormat="1" x14ac:dyDescent="0.3">
      <c r="B114" s="185"/>
      <c r="D114" s="186" t="s">
        <v>163</v>
      </c>
      <c r="E114" s="187" t="s">
        <v>5</v>
      </c>
      <c r="F114" s="188" t="s">
        <v>367</v>
      </c>
      <c r="H114" s="189">
        <v>221.029</v>
      </c>
      <c r="I114" s="190"/>
      <c r="L114" s="185"/>
      <c r="M114" s="191"/>
      <c r="N114" s="449"/>
      <c r="O114" s="449"/>
      <c r="P114" s="449"/>
      <c r="Q114" s="449"/>
      <c r="R114" s="449"/>
      <c r="S114" s="449"/>
      <c r="T114" s="193"/>
      <c r="AT114" s="187" t="s">
        <v>163</v>
      </c>
      <c r="AU114" s="187" t="s">
        <v>80</v>
      </c>
      <c r="AV114" s="11" t="s">
        <v>80</v>
      </c>
      <c r="AW114" s="11" t="s">
        <v>36</v>
      </c>
      <c r="AX114" s="11" t="s">
        <v>11</v>
      </c>
      <c r="AY114" s="187" t="s">
        <v>155</v>
      </c>
    </row>
    <row r="115" spans="2:65" s="445" customFormat="1" ht="16.5" customHeight="1" x14ac:dyDescent="0.3">
      <c r="B115" s="172"/>
      <c r="C115" s="173" t="s">
        <v>98</v>
      </c>
      <c r="D115" s="173" t="s">
        <v>157</v>
      </c>
      <c r="E115" s="174" t="s">
        <v>3584</v>
      </c>
      <c r="F115" s="175" t="s">
        <v>3585</v>
      </c>
      <c r="G115" s="176" t="s">
        <v>187</v>
      </c>
      <c r="H115" s="177">
        <v>221.029</v>
      </c>
      <c r="I115" s="178"/>
      <c r="J115" s="179">
        <f>ROUND(I115*H115,0)</f>
        <v>0</v>
      </c>
      <c r="K115" s="175" t="s">
        <v>161</v>
      </c>
      <c r="L115" s="40"/>
      <c r="M115" s="180" t="s">
        <v>5</v>
      </c>
      <c r="N115" s="347" t="s">
        <v>43</v>
      </c>
      <c r="O115" s="446"/>
      <c r="P115" s="348">
        <f>O115*H115</f>
        <v>0</v>
      </c>
      <c r="Q115" s="348">
        <v>0</v>
      </c>
      <c r="R115" s="348">
        <f>Q115*H115</f>
        <v>0</v>
      </c>
      <c r="S115" s="348">
        <v>0</v>
      </c>
      <c r="T115" s="183">
        <f>S115*H115</f>
        <v>0</v>
      </c>
      <c r="AR115" s="23" t="s">
        <v>101</v>
      </c>
      <c r="AT115" s="23" t="s">
        <v>157</v>
      </c>
      <c r="AU115" s="23" t="s">
        <v>80</v>
      </c>
      <c r="AY115" s="23" t="s">
        <v>155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11</v>
      </c>
      <c r="BK115" s="184">
        <f>ROUND(I115*H115,0)</f>
        <v>0</v>
      </c>
      <c r="BL115" s="23" t="s">
        <v>101</v>
      </c>
      <c r="BM115" s="23" t="s">
        <v>371</v>
      </c>
    </row>
    <row r="116" spans="2:65" s="11" customFormat="1" x14ac:dyDescent="0.3">
      <c r="B116" s="185"/>
      <c r="D116" s="186" t="s">
        <v>163</v>
      </c>
      <c r="E116" s="187" t="s">
        <v>5</v>
      </c>
      <c r="F116" s="188" t="s">
        <v>367</v>
      </c>
      <c r="H116" s="189">
        <v>221.029</v>
      </c>
      <c r="I116" s="190"/>
      <c r="L116" s="185"/>
      <c r="M116" s="191"/>
      <c r="N116" s="449"/>
      <c r="O116" s="449"/>
      <c r="P116" s="449"/>
      <c r="Q116" s="449"/>
      <c r="R116" s="449"/>
      <c r="S116" s="449"/>
      <c r="T116" s="193"/>
      <c r="AT116" s="187" t="s">
        <v>163</v>
      </c>
      <c r="AU116" s="187" t="s">
        <v>80</v>
      </c>
      <c r="AV116" s="11" t="s">
        <v>80</v>
      </c>
      <c r="AW116" s="11" t="s">
        <v>36</v>
      </c>
      <c r="AX116" s="11" t="s">
        <v>11</v>
      </c>
      <c r="AY116" s="187" t="s">
        <v>155</v>
      </c>
    </row>
    <row r="117" spans="2:65" s="445" customFormat="1" ht="16.5" customHeight="1" x14ac:dyDescent="0.3">
      <c r="B117" s="172"/>
      <c r="C117" s="173" t="s">
        <v>101</v>
      </c>
      <c r="D117" s="173" t="s">
        <v>157</v>
      </c>
      <c r="E117" s="174" t="s">
        <v>2281</v>
      </c>
      <c r="F117" s="175" t="s">
        <v>2282</v>
      </c>
      <c r="G117" s="176" t="s">
        <v>187</v>
      </c>
      <c r="H117" s="177">
        <v>221.029</v>
      </c>
      <c r="I117" s="178"/>
      <c r="J117" s="179">
        <f>ROUND(I117*H117,0)</f>
        <v>0</v>
      </c>
      <c r="K117" s="175" t="s">
        <v>161</v>
      </c>
      <c r="L117" s="40"/>
      <c r="M117" s="180" t="s">
        <v>5</v>
      </c>
      <c r="N117" s="347" t="s">
        <v>43</v>
      </c>
      <c r="O117" s="446"/>
      <c r="P117" s="348">
        <f>O117*H117</f>
        <v>0</v>
      </c>
      <c r="Q117" s="348">
        <v>0</v>
      </c>
      <c r="R117" s="348">
        <f>Q117*H117</f>
        <v>0</v>
      </c>
      <c r="S117" s="348">
        <v>0</v>
      </c>
      <c r="T117" s="183">
        <f>S117*H117</f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374</v>
      </c>
    </row>
    <row r="118" spans="2:65" s="11" customFormat="1" x14ac:dyDescent="0.3">
      <c r="B118" s="185"/>
      <c r="D118" s="186" t="s">
        <v>163</v>
      </c>
      <c r="E118" s="187" t="s">
        <v>5</v>
      </c>
      <c r="F118" s="188" t="s">
        <v>367</v>
      </c>
      <c r="H118" s="189">
        <v>221.029</v>
      </c>
      <c r="I118" s="190"/>
      <c r="L118" s="185"/>
      <c r="M118" s="191"/>
      <c r="N118" s="449"/>
      <c r="O118" s="449"/>
      <c r="P118" s="449"/>
      <c r="Q118" s="449"/>
      <c r="R118" s="449"/>
      <c r="S118" s="449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11</v>
      </c>
      <c r="AY118" s="187" t="s">
        <v>155</v>
      </c>
    </row>
    <row r="119" spans="2:65" s="445" customFormat="1" ht="16.5" customHeight="1" x14ac:dyDescent="0.3">
      <c r="B119" s="172"/>
      <c r="C119" s="173" t="s">
        <v>104</v>
      </c>
      <c r="D119" s="173" t="s">
        <v>157</v>
      </c>
      <c r="E119" s="174" t="s">
        <v>2521</v>
      </c>
      <c r="F119" s="175" t="s">
        <v>2522</v>
      </c>
      <c r="G119" s="176" t="s">
        <v>160</v>
      </c>
      <c r="H119" s="177">
        <v>29.41</v>
      </c>
      <c r="I119" s="178"/>
      <c r="J119" s="179">
        <f>ROUND(I119*H119,0)</f>
        <v>0</v>
      </c>
      <c r="K119" s="175" t="s">
        <v>161</v>
      </c>
      <c r="L119" s="40"/>
      <c r="M119" s="180" t="s">
        <v>5</v>
      </c>
      <c r="N119" s="347" t="s">
        <v>43</v>
      </c>
      <c r="O119" s="446"/>
      <c r="P119" s="348">
        <f>O119*H119</f>
        <v>0</v>
      </c>
      <c r="Q119" s="348">
        <v>6.9999999999999999E-4</v>
      </c>
      <c r="R119" s="348">
        <f>Q119*H119</f>
        <v>2.0587000000000001E-2</v>
      </c>
      <c r="S119" s="348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3586</v>
      </c>
    </row>
    <row r="120" spans="2:65" s="11" customFormat="1" x14ac:dyDescent="0.3">
      <c r="B120" s="185"/>
      <c r="D120" s="186" t="s">
        <v>163</v>
      </c>
      <c r="E120" s="187" t="s">
        <v>5</v>
      </c>
      <c r="F120" s="188" t="s">
        <v>3587</v>
      </c>
      <c r="H120" s="189">
        <v>11.44</v>
      </c>
      <c r="I120" s="190"/>
      <c r="L120" s="185"/>
      <c r="M120" s="191"/>
      <c r="N120" s="449"/>
      <c r="O120" s="449"/>
      <c r="P120" s="449"/>
      <c r="Q120" s="449"/>
      <c r="R120" s="449"/>
      <c r="S120" s="449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72</v>
      </c>
      <c r="AY120" s="187" t="s">
        <v>155</v>
      </c>
    </row>
    <row r="121" spans="2:65" s="11" customFormat="1" x14ac:dyDescent="0.3">
      <c r="B121" s="185"/>
      <c r="D121" s="186" t="s">
        <v>163</v>
      </c>
      <c r="E121" s="187" t="s">
        <v>5</v>
      </c>
      <c r="F121" s="188" t="s">
        <v>3588</v>
      </c>
      <c r="H121" s="189">
        <v>17.97</v>
      </c>
      <c r="I121" s="190"/>
      <c r="L121" s="185"/>
      <c r="M121" s="191"/>
      <c r="N121" s="449"/>
      <c r="O121" s="449"/>
      <c r="P121" s="449"/>
      <c r="Q121" s="449"/>
      <c r="R121" s="449"/>
      <c r="S121" s="449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72</v>
      </c>
      <c r="AY121" s="187" t="s">
        <v>155</v>
      </c>
    </row>
    <row r="122" spans="2:65" s="12" customFormat="1" x14ac:dyDescent="0.3">
      <c r="B122" s="194"/>
      <c r="D122" s="186" t="s">
        <v>163</v>
      </c>
      <c r="E122" s="195" t="s">
        <v>5</v>
      </c>
      <c r="F122" s="196" t="s">
        <v>239</v>
      </c>
      <c r="H122" s="197">
        <v>29.41</v>
      </c>
      <c r="I122" s="198"/>
      <c r="L122" s="194"/>
      <c r="M122" s="199"/>
      <c r="N122" s="450"/>
      <c r="O122" s="450"/>
      <c r="P122" s="450"/>
      <c r="Q122" s="450"/>
      <c r="R122" s="450"/>
      <c r="S122" s="450"/>
      <c r="T122" s="201"/>
      <c r="AT122" s="195" t="s">
        <v>163</v>
      </c>
      <c r="AU122" s="195" t="s">
        <v>80</v>
      </c>
      <c r="AV122" s="12" t="s">
        <v>98</v>
      </c>
      <c r="AW122" s="12" t="s">
        <v>36</v>
      </c>
      <c r="AX122" s="12" t="s">
        <v>11</v>
      </c>
      <c r="AY122" s="195" t="s">
        <v>155</v>
      </c>
    </row>
    <row r="123" spans="2:65" s="445" customFormat="1" ht="16.5" customHeight="1" x14ac:dyDescent="0.3">
      <c r="B123" s="172"/>
      <c r="C123" s="173" t="s">
        <v>107</v>
      </c>
      <c r="D123" s="173" t="s">
        <v>157</v>
      </c>
      <c r="E123" s="174" t="s">
        <v>2525</v>
      </c>
      <c r="F123" s="175" t="s">
        <v>2526</v>
      </c>
      <c r="G123" s="176" t="s">
        <v>160</v>
      </c>
      <c r="H123" s="177">
        <v>29.41</v>
      </c>
      <c r="I123" s="178"/>
      <c r="J123" s="179">
        <f>ROUND(I123*H123,0)</f>
        <v>0</v>
      </c>
      <c r="K123" s="175" t="s">
        <v>161</v>
      </c>
      <c r="L123" s="40"/>
      <c r="M123" s="180" t="s">
        <v>5</v>
      </c>
      <c r="N123" s="347" t="s">
        <v>43</v>
      </c>
      <c r="O123" s="446"/>
      <c r="P123" s="348">
        <f>O123*H123</f>
        <v>0</v>
      </c>
      <c r="Q123" s="348">
        <v>0</v>
      </c>
      <c r="R123" s="348">
        <f>Q123*H123</f>
        <v>0</v>
      </c>
      <c r="S123" s="348">
        <v>0</v>
      </c>
      <c r="T123" s="183">
        <f>S123*H123</f>
        <v>0</v>
      </c>
      <c r="AR123" s="23" t="s">
        <v>101</v>
      </c>
      <c r="AT123" s="23" t="s">
        <v>157</v>
      </c>
      <c r="AU123" s="23" t="s">
        <v>80</v>
      </c>
      <c r="AY123" s="23" t="s">
        <v>155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23" t="s">
        <v>11</v>
      </c>
      <c r="BK123" s="184">
        <f>ROUND(I123*H123,0)</f>
        <v>0</v>
      </c>
      <c r="BL123" s="23" t="s">
        <v>101</v>
      </c>
      <c r="BM123" s="23" t="s">
        <v>3589</v>
      </c>
    </row>
    <row r="124" spans="2:65" s="445" customFormat="1" ht="16.5" customHeight="1" x14ac:dyDescent="0.3">
      <c r="B124" s="172"/>
      <c r="C124" s="173" t="s">
        <v>110</v>
      </c>
      <c r="D124" s="173" t="s">
        <v>157</v>
      </c>
      <c r="E124" s="174" t="s">
        <v>375</v>
      </c>
      <c r="F124" s="175" t="s">
        <v>376</v>
      </c>
      <c r="G124" s="176" t="s">
        <v>187</v>
      </c>
      <c r="H124" s="177">
        <v>221.029</v>
      </c>
      <c r="I124" s="178"/>
      <c r="J124" s="179">
        <f>ROUND(I124*H124,0)</f>
        <v>0</v>
      </c>
      <c r="K124" s="175" t="s">
        <v>161</v>
      </c>
      <c r="L124" s="40"/>
      <c r="M124" s="180" t="s">
        <v>5</v>
      </c>
      <c r="N124" s="347" t="s">
        <v>43</v>
      </c>
      <c r="O124" s="446"/>
      <c r="P124" s="348">
        <f>O124*H124</f>
        <v>0</v>
      </c>
      <c r="Q124" s="348">
        <v>0</v>
      </c>
      <c r="R124" s="348">
        <f>Q124*H124</f>
        <v>0</v>
      </c>
      <c r="S124" s="348">
        <v>0</v>
      </c>
      <c r="T124" s="183">
        <f>S124*H124</f>
        <v>0</v>
      </c>
      <c r="AR124" s="23" t="s">
        <v>101</v>
      </c>
      <c r="AT124" s="23" t="s">
        <v>157</v>
      </c>
      <c r="AU124" s="23" t="s">
        <v>80</v>
      </c>
      <c r="AY124" s="23" t="s">
        <v>155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3" t="s">
        <v>11</v>
      </c>
      <c r="BK124" s="184">
        <f>ROUND(I124*H124,0)</f>
        <v>0</v>
      </c>
      <c r="BL124" s="23" t="s">
        <v>101</v>
      </c>
      <c r="BM124" s="23" t="s">
        <v>377</v>
      </c>
    </row>
    <row r="125" spans="2:65" s="11" customFormat="1" x14ac:dyDescent="0.3">
      <c r="B125" s="185"/>
      <c r="D125" s="186" t="s">
        <v>163</v>
      </c>
      <c r="E125" s="187" t="s">
        <v>5</v>
      </c>
      <c r="F125" s="188" t="s">
        <v>367</v>
      </c>
      <c r="H125" s="189">
        <v>221.029</v>
      </c>
      <c r="I125" s="190"/>
      <c r="L125" s="185"/>
      <c r="M125" s="191"/>
      <c r="N125" s="449"/>
      <c r="O125" s="449"/>
      <c r="P125" s="449"/>
      <c r="Q125" s="449"/>
      <c r="R125" s="449"/>
      <c r="S125" s="449"/>
      <c r="T125" s="193"/>
      <c r="AT125" s="187" t="s">
        <v>163</v>
      </c>
      <c r="AU125" s="187" t="s">
        <v>80</v>
      </c>
      <c r="AV125" s="11" t="s">
        <v>80</v>
      </c>
      <c r="AW125" s="11" t="s">
        <v>36</v>
      </c>
      <c r="AX125" s="11" t="s">
        <v>11</v>
      </c>
      <c r="AY125" s="187" t="s">
        <v>155</v>
      </c>
    </row>
    <row r="126" spans="2:65" s="445" customFormat="1" ht="16.5" customHeight="1" x14ac:dyDescent="0.3">
      <c r="B126" s="172"/>
      <c r="C126" s="173" t="s">
        <v>113</v>
      </c>
      <c r="D126" s="173" t="s">
        <v>157</v>
      </c>
      <c r="E126" s="174" t="s">
        <v>3590</v>
      </c>
      <c r="F126" s="175" t="s">
        <v>3591</v>
      </c>
      <c r="G126" s="176" t="s">
        <v>187</v>
      </c>
      <c r="H126" s="177">
        <v>337.36799999999999</v>
      </c>
      <c r="I126" s="178"/>
      <c r="J126" s="179">
        <f>ROUND(I126*H126,0)</f>
        <v>0</v>
      </c>
      <c r="K126" s="175" t="s">
        <v>161</v>
      </c>
      <c r="L126" s="40"/>
      <c r="M126" s="180" t="s">
        <v>5</v>
      </c>
      <c r="N126" s="347" t="s">
        <v>43</v>
      </c>
      <c r="O126" s="446"/>
      <c r="P126" s="348">
        <f>O126*H126</f>
        <v>0</v>
      </c>
      <c r="Q126" s="348">
        <v>0</v>
      </c>
      <c r="R126" s="348">
        <f>Q126*H126</f>
        <v>0</v>
      </c>
      <c r="S126" s="348">
        <v>0</v>
      </c>
      <c r="T126" s="183">
        <f>S126*H126</f>
        <v>0</v>
      </c>
      <c r="AR126" s="23" t="s">
        <v>101</v>
      </c>
      <c r="AT126" s="23" t="s">
        <v>157</v>
      </c>
      <c r="AU126" s="23" t="s">
        <v>80</v>
      </c>
      <c r="AY126" s="23" t="s">
        <v>155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11</v>
      </c>
      <c r="BK126" s="184">
        <f>ROUND(I126*H126,0)</f>
        <v>0</v>
      </c>
      <c r="BL126" s="23" t="s">
        <v>101</v>
      </c>
      <c r="BM126" s="23" t="s">
        <v>3592</v>
      </c>
    </row>
    <row r="127" spans="2:65" s="11" customFormat="1" x14ac:dyDescent="0.3">
      <c r="B127" s="185"/>
      <c r="D127" s="186" t="s">
        <v>163</v>
      </c>
      <c r="E127" s="187" t="s">
        <v>5</v>
      </c>
      <c r="F127" s="188" t="s">
        <v>2692</v>
      </c>
      <c r="H127" s="189">
        <v>337.36799999999999</v>
      </c>
      <c r="I127" s="190"/>
      <c r="L127" s="185"/>
      <c r="M127" s="191"/>
      <c r="N127" s="449"/>
      <c r="O127" s="449"/>
      <c r="P127" s="449"/>
      <c r="Q127" s="449"/>
      <c r="R127" s="449"/>
      <c r="S127" s="449"/>
      <c r="T127" s="193"/>
      <c r="AT127" s="187" t="s">
        <v>163</v>
      </c>
      <c r="AU127" s="187" t="s">
        <v>80</v>
      </c>
      <c r="AV127" s="11" t="s">
        <v>80</v>
      </c>
      <c r="AW127" s="11" t="s">
        <v>36</v>
      </c>
      <c r="AX127" s="11" t="s">
        <v>11</v>
      </c>
      <c r="AY127" s="187" t="s">
        <v>155</v>
      </c>
    </row>
    <row r="128" spans="2:65" s="445" customFormat="1" ht="16.5" customHeight="1" x14ac:dyDescent="0.3">
      <c r="B128" s="172"/>
      <c r="C128" s="173" t="s">
        <v>190</v>
      </c>
      <c r="D128" s="173" t="s">
        <v>157</v>
      </c>
      <c r="E128" s="174" t="s">
        <v>378</v>
      </c>
      <c r="F128" s="175" t="s">
        <v>379</v>
      </c>
      <c r="G128" s="176" t="s">
        <v>187</v>
      </c>
      <c r="H128" s="177">
        <v>104.69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347" t="s">
        <v>43</v>
      </c>
      <c r="O128" s="446"/>
      <c r="P128" s="348">
        <f>O128*H128</f>
        <v>0</v>
      </c>
      <c r="Q128" s="348">
        <v>0</v>
      </c>
      <c r="R128" s="348">
        <f>Q128*H128</f>
        <v>0</v>
      </c>
      <c r="S128" s="348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380</v>
      </c>
    </row>
    <row r="129" spans="2:65" s="11" customFormat="1" x14ac:dyDescent="0.3">
      <c r="B129" s="185"/>
      <c r="D129" s="186" t="s">
        <v>163</v>
      </c>
      <c r="E129" s="187" t="s">
        <v>5</v>
      </c>
      <c r="F129" s="188" t="s">
        <v>1998</v>
      </c>
      <c r="H129" s="189">
        <v>104.69</v>
      </c>
      <c r="I129" s="190"/>
      <c r="L129" s="185"/>
      <c r="M129" s="191"/>
      <c r="N129" s="449"/>
      <c r="O129" s="449"/>
      <c r="P129" s="449"/>
      <c r="Q129" s="449"/>
      <c r="R129" s="449"/>
      <c r="S129" s="449"/>
      <c r="T129" s="193"/>
      <c r="AT129" s="187" t="s">
        <v>163</v>
      </c>
      <c r="AU129" s="187" t="s">
        <v>80</v>
      </c>
      <c r="AV129" s="11" t="s">
        <v>80</v>
      </c>
      <c r="AW129" s="11" t="s">
        <v>36</v>
      </c>
      <c r="AX129" s="11" t="s">
        <v>11</v>
      </c>
      <c r="AY129" s="187" t="s">
        <v>155</v>
      </c>
    </row>
    <row r="130" spans="2:65" s="445" customFormat="1" ht="25.5" customHeight="1" x14ac:dyDescent="0.3">
      <c r="B130" s="172"/>
      <c r="C130" s="173" t="s">
        <v>194</v>
      </c>
      <c r="D130" s="173" t="s">
        <v>157</v>
      </c>
      <c r="E130" s="174" t="s">
        <v>381</v>
      </c>
      <c r="F130" s="175" t="s">
        <v>382</v>
      </c>
      <c r="G130" s="176" t="s">
        <v>187</v>
      </c>
      <c r="H130" s="177">
        <v>418.76</v>
      </c>
      <c r="I130" s="178"/>
      <c r="J130" s="179">
        <f>ROUND(I130*H130,0)</f>
        <v>0</v>
      </c>
      <c r="K130" s="175" t="s">
        <v>161</v>
      </c>
      <c r="L130" s="40"/>
      <c r="M130" s="180" t="s">
        <v>5</v>
      </c>
      <c r="N130" s="347" t="s">
        <v>43</v>
      </c>
      <c r="O130" s="446"/>
      <c r="P130" s="348">
        <f>O130*H130</f>
        <v>0</v>
      </c>
      <c r="Q130" s="348">
        <v>0</v>
      </c>
      <c r="R130" s="348">
        <f>Q130*H130</f>
        <v>0</v>
      </c>
      <c r="S130" s="348">
        <v>0</v>
      </c>
      <c r="T130" s="183">
        <f>S130*H130</f>
        <v>0</v>
      </c>
      <c r="AR130" s="23" t="s">
        <v>101</v>
      </c>
      <c r="AT130" s="23" t="s">
        <v>157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383</v>
      </c>
    </row>
    <row r="131" spans="2:65" s="11" customFormat="1" x14ac:dyDescent="0.3">
      <c r="B131" s="185"/>
      <c r="D131" s="186" t="s">
        <v>163</v>
      </c>
      <c r="E131" s="187" t="s">
        <v>5</v>
      </c>
      <c r="F131" s="188" t="s">
        <v>1998</v>
      </c>
      <c r="H131" s="189">
        <v>104.69</v>
      </c>
      <c r="I131" s="190"/>
      <c r="L131" s="185"/>
      <c r="M131" s="191"/>
      <c r="N131" s="449"/>
      <c r="O131" s="449"/>
      <c r="P131" s="449"/>
      <c r="Q131" s="449"/>
      <c r="R131" s="449"/>
      <c r="S131" s="449"/>
      <c r="T131" s="193"/>
      <c r="AT131" s="187" t="s">
        <v>163</v>
      </c>
      <c r="AU131" s="187" t="s">
        <v>80</v>
      </c>
      <c r="AV131" s="11" t="s">
        <v>80</v>
      </c>
      <c r="AW131" s="11" t="s">
        <v>36</v>
      </c>
      <c r="AX131" s="11" t="s">
        <v>11</v>
      </c>
      <c r="AY131" s="187" t="s">
        <v>155</v>
      </c>
    </row>
    <row r="132" spans="2:65" s="11" customFormat="1" x14ac:dyDescent="0.3">
      <c r="B132" s="185"/>
      <c r="D132" s="186" t="s">
        <v>163</v>
      </c>
      <c r="F132" s="188" t="s">
        <v>3593</v>
      </c>
      <c r="H132" s="189">
        <v>418.76</v>
      </c>
      <c r="I132" s="190"/>
      <c r="L132" s="185"/>
      <c r="M132" s="191"/>
      <c r="N132" s="449"/>
      <c r="O132" s="449"/>
      <c r="P132" s="449"/>
      <c r="Q132" s="449"/>
      <c r="R132" s="449"/>
      <c r="S132" s="449"/>
      <c r="T132" s="193"/>
      <c r="AT132" s="187" t="s">
        <v>163</v>
      </c>
      <c r="AU132" s="187" t="s">
        <v>80</v>
      </c>
      <c r="AV132" s="11" t="s">
        <v>80</v>
      </c>
      <c r="AW132" s="11" t="s">
        <v>6</v>
      </c>
      <c r="AX132" s="11" t="s">
        <v>11</v>
      </c>
      <c r="AY132" s="187" t="s">
        <v>155</v>
      </c>
    </row>
    <row r="133" spans="2:65" s="445" customFormat="1" ht="16.5" customHeight="1" x14ac:dyDescent="0.3">
      <c r="B133" s="172"/>
      <c r="C133" s="173" t="s">
        <v>198</v>
      </c>
      <c r="D133" s="173" t="s">
        <v>157</v>
      </c>
      <c r="E133" s="174" t="s">
        <v>203</v>
      </c>
      <c r="F133" s="175" t="s">
        <v>204</v>
      </c>
      <c r="G133" s="176" t="s">
        <v>187</v>
      </c>
      <c r="H133" s="177">
        <v>104.69</v>
      </c>
      <c r="I133" s="178"/>
      <c r="J133" s="179">
        <f>ROUND(I133*H133,0)</f>
        <v>0</v>
      </c>
      <c r="K133" s="175" t="s">
        <v>161</v>
      </c>
      <c r="L133" s="40"/>
      <c r="M133" s="180" t="s">
        <v>5</v>
      </c>
      <c r="N133" s="347" t="s">
        <v>43</v>
      </c>
      <c r="O133" s="446"/>
      <c r="P133" s="348">
        <f>O133*H133</f>
        <v>0</v>
      </c>
      <c r="Q133" s="348">
        <v>0</v>
      </c>
      <c r="R133" s="348">
        <f>Q133*H133</f>
        <v>0</v>
      </c>
      <c r="S133" s="348">
        <v>0</v>
      </c>
      <c r="T133" s="183">
        <f>S133*H133</f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11</v>
      </c>
      <c r="BK133" s="184">
        <f>ROUND(I133*H133,0)</f>
        <v>0</v>
      </c>
      <c r="BL133" s="23" t="s">
        <v>101</v>
      </c>
      <c r="BM133" s="23" t="s">
        <v>384</v>
      </c>
    </row>
    <row r="134" spans="2:65" s="11" customFormat="1" x14ac:dyDescent="0.3">
      <c r="B134" s="185"/>
      <c r="D134" s="186" t="s">
        <v>163</v>
      </c>
      <c r="E134" s="187" t="s">
        <v>5</v>
      </c>
      <c r="F134" s="188" t="s">
        <v>1998</v>
      </c>
      <c r="H134" s="189">
        <v>104.69</v>
      </c>
      <c r="I134" s="190"/>
      <c r="L134" s="185"/>
      <c r="M134" s="191"/>
      <c r="N134" s="449"/>
      <c r="O134" s="449"/>
      <c r="P134" s="449"/>
      <c r="Q134" s="449"/>
      <c r="R134" s="449"/>
      <c r="S134" s="449"/>
      <c r="T134" s="193"/>
      <c r="AT134" s="187" t="s">
        <v>163</v>
      </c>
      <c r="AU134" s="187" t="s">
        <v>80</v>
      </c>
      <c r="AV134" s="11" t="s">
        <v>80</v>
      </c>
      <c r="AW134" s="11" t="s">
        <v>36</v>
      </c>
      <c r="AX134" s="11" t="s">
        <v>11</v>
      </c>
      <c r="AY134" s="187" t="s">
        <v>155</v>
      </c>
    </row>
    <row r="135" spans="2:65" s="445" customFormat="1" ht="16.5" customHeight="1" x14ac:dyDescent="0.3">
      <c r="B135" s="172"/>
      <c r="C135" s="173" t="s">
        <v>202</v>
      </c>
      <c r="D135" s="173" t="s">
        <v>157</v>
      </c>
      <c r="E135" s="174" t="s">
        <v>385</v>
      </c>
      <c r="F135" s="175" t="s">
        <v>386</v>
      </c>
      <c r="G135" s="176" t="s">
        <v>247</v>
      </c>
      <c r="H135" s="177">
        <v>188.44200000000001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347" t="s">
        <v>43</v>
      </c>
      <c r="O135" s="446"/>
      <c r="P135" s="348">
        <f>O135*H135</f>
        <v>0</v>
      </c>
      <c r="Q135" s="348">
        <v>0</v>
      </c>
      <c r="R135" s="348">
        <f>Q135*H135</f>
        <v>0</v>
      </c>
      <c r="S135" s="348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387</v>
      </c>
    </row>
    <row r="136" spans="2:65" s="11" customFormat="1" x14ac:dyDescent="0.3">
      <c r="B136" s="185"/>
      <c r="D136" s="186" t="s">
        <v>163</v>
      </c>
      <c r="E136" s="187" t="s">
        <v>5</v>
      </c>
      <c r="F136" s="188" t="s">
        <v>2073</v>
      </c>
      <c r="H136" s="189">
        <v>188.44200000000001</v>
      </c>
      <c r="I136" s="190"/>
      <c r="L136" s="185"/>
      <c r="M136" s="191"/>
      <c r="N136" s="449"/>
      <c r="O136" s="449"/>
      <c r="P136" s="449"/>
      <c r="Q136" s="449"/>
      <c r="R136" s="449"/>
      <c r="S136" s="449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11</v>
      </c>
      <c r="AY136" s="187" t="s">
        <v>155</v>
      </c>
    </row>
    <row r="137" spans="2:65" s="445" customFormat="1" ht="16.5" customHeight="1" x14ac:dyDescent="0.3">
      <c r="B137" s="172"/>
      <c r="C137" s="173" t="s">
        <v>207</v>
      </c>
      <c r="D137" s="173" t="s">
        <v>157</v>
      </c>
      <c r="E137" s="174" t="s">
        <v>2810</v>
      </c>
      <c r="F137" s="175" t="s">
        <v>2811</v>
      </c>
      <c r="G137" s="176" t="s">
        <v>187</v>
      </c>
      <c r="H137" s="177">
        <v>337.36799999999999</v>
      </c>
      <c r="I137" s="178"/>
      <c r="J137" s="179">
        <f>ROUND(I137*H137,0)</f>
        <v>0</v>
      </c>
      <c r="K137" s="175" t="s">
        <v>161</v>
      </c>
      <c r="L137" s="40"/>
      <c r="M137" s="180" t="s">
        <v>5</v>
      </c>
      <c r="N137" s="347" t="s">
        <v>43</v>
      </c>
      <c r="O137" s="446"/>
      <c r="P137" s="348">
        <f>O137*H137</f>
        <v>0</v>
      </c>
      <c r="Q137" s="348">
        <v>0</v>
      </c>
      <c r="R137" s="348">
        <f>Q137*H137</f>
        <v>0</v>
      </c>
      <c r="S137" s="348">
        <v>0</v>
      </c>
      <c r="T137" s="183">
        <f>S137*H137</f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11</v>
      </c>
      <c r="BK137" s="184">
        <f>ROUND(I137*H137,0)</f>
        <v>0</v>
      </c>
      <c r="BL137" s="23" t="s">
        <v>101</v>
      </c>
      <c r="BM137" s="23" t="s">
        <v>3594</v>
      </c>
    </row>
    <row r="138" spans="2:65" s="11" customFormat="1" x14ac:dyDescent="0.3">
      <c r="B138" s="185"/>
      <c r="D138" s="186" t="s">
        <v>163</v>
      </c>
      <c r="E138" s="187" t="s">
        <v>5</v>
      </c>
      <c r="F138" s="188" t="s">
        <v>2692</v>
      </c>
      <c r="H138" s="189">
        <v>337.36799999999999</v>
      </c>
      <c r="I138" s="190"/>
      <c r="L138" s="185"/>
      <c r="M138" s="191"/>
      <c r="N138" s="449"/>
      <c r="O138" s="449"/>
      <c r="P138" s="449"/>
      <c r="Q138" s="449"/>
      <c r="R138" s="449"/>
      <c r="S138" s="449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11</v>
      </c>
      <c r="AY138" s="187" t="s">
        <v>155</v>
      </c>
    </row>
    <row r="139" spans="2:65" s="445" customFormat="1" ht="16.5" customHeight="1" x14ac:dyDescent="0.3">
      <c r="B139" s="172"/>
      <c r="C139" s="173" t="s">
        <v>211</v>
      </c>
      <c r="D139" s="173" t="s">
        <v>157</v>
      </c>
      <c r="E139" s="174" t="s">
        <v>3590</v>
      </c>
      <c r="F139" s="175" t="s">
        <v>3591</v>
      </c>
      <c r="G139" s="176" t="s">
        <v>187</v>
      </c>
      <c r="H139" s="177">
        <v>337.36799999999999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347" t="s">
        <v>43</v>
      </c>
      <c r="O139" s="446"/>
      <c r="P139" s="348">
        <f>O139*H139</f>
        <v>0</v>
      </c>
      <c r="Q139" s="348">
        <v>0</v>
      </c>
      <c r="R139" s="348">
        <f>Q139*H139</f>
        <v>0</v>
      </c>
      <c r="S139" s="348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3595</v>
      </c>
    </row>
    <row r="140" spans="2:65" s="11" customFormat="1" x14ac:dyDescent="0.3">
      <c r="B140" s="185"/>
      <c r="D140" s="186" t="s">
        <v>163</v>
      </c>
      <c r="E140" s="187" t="s">
        <v>5</v>
      </c>
      <c r="F140" s="188" t="s">
        <v>2692</v>
      </c>
      <c r="H140" s="189">
        <v>337.36799999999999</v>
      </c>
      <c r="I140" s="190"/>
      <c r="L140" s="185"/>
      <c r="M140" s="191"/>
      <c r="N140" s="449"/>
      <c r="O140" s="449"/>
      <c r="P140" s="449"/>
      <c r="Q140" s="449"/>
      <c r="R140" s="449"/>
      <c r="S140" s="449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445" customFormat="1" ht="16.5" customHeight="1" x14ac:dyDescent="0.3">
      <c r="B141" s="172"/>
      <c r="C141" s="173" t="s">
        <v>12</v>
      </c>
      <c r="D141" s="173" t="s">
        <v>157</v>
      </c>
      <c r="E141" s="174" t="s">
        <v>2075</v>
      </c>
      <c r="F141" s="175" t="s">
        <v>2076</v>
      </c>
      <c r="G141" s="176" t="s">
        <v>187</v>
      </c>
      <c r="H141" s="177">
        <v>337.36799999999999</v>
      </c>
      <c r="I141" s="178"/>
      <c r="J141" s="179">
        <f>ROUND(I141*H141,0)</f>
        <v>0</v>
      </c>
      <c r="K141" s="175" t="s">
        <v>161</v>
      </c>
      <c r="L141" s="40"/>
      <c r="M141" s="180" t="s">
        <v>5</v>
      </c>
      <c r="N141" s="347" t="s">
        <v>43</v>
      </c>
      <c r="O141" s="446"/>
      <c r="P141" s="348">
        <f>O141*H141</f>
        <v>0</v>
      </c>
      <c r="Q141" s="348">
        <v>0</v>
      </c>
      <c r="R141" s="348">
        <f>Q141*H141</f>
        <v>0</v>
      </c>
      <c r="S141" s="348">
        <v>0</v>
      </c>
      <c r="T141" s="183">
        <f>S141*H141</f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3596</v>
      </c>
    </row>
    <row r="142" spans="2:65" s="11" customFormat="1" x14ac:dyDescent="0.3">
      <c r="B142" s="185"/>
      <c r="D142" s="186" t="s">
        <v>163</v>
      </c>
      <c r="E142" s="187" t="s">
        <v>5</v>
      </c>
      <c r="F142" s="188" t="s">
        <v>2692</v>
      </c>
      <c r="H142" s="189">
        <v>337.36799999999999</v>
      </c>
      <c r="I142" s="190"/>
      <c r="L142" s="185"/>
      <c r="M142" s="191"/>
      <c r="N142" s="449"/>
      <c r="O142" s="449"/>
      <c r="P142" s="449"/>
      <c r="Q142" s="449"/>
      <c r="R142" s="449"/>
      <c r="S142" s="449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" customFormat="1" ht="25.5" customHeight="1" x14ac:dyDescent="0.3">
      <c r="B143" s="172"/>
      <c r="C143" s="173">
        <v>16</v>
      </c>
      <c r="D143" s="173" t="s">
        <v>157</v>
      </c>
      <c r="E143" s="174" t="s">
        <v>389</v>
      </c>
      <c r="F143" s="175" t="s">
        <v>390</v>
      </c>
      <c r="G143" s="176" t="s">
        <v>170</v>
      </c>
      <c r="H143" s="177">
        <v>1</v>
      </c>
      <c r="I143" s="178"/>
      <c r="J143" s="179">
        <f>ROUND(I143*H143,0)</f>
        <v>0</v>
      </c>
      <c r="K143" s="175" t="s">
        <v>161</v>
      </c>
      <c r="L143" s="40"/>
      <c r="M143" s="180" t="s">
        <v>5</v>
      </c>
      <c r="N143" s="181" t="s">
        <v>43</v>
      </c>
      <c r="O143" s="41"/>
      <c r="P143" s="182">
        <f>O143*H143</f>
        <v>0</v>
      </c>
      <c r="Q143" s="182">
        <v>3.2028000000000001E-2</v>
      </c>
      <c r="R143" s="182">
        <f>Q143*H143</f>
        <v>3.2028000000000001E-2</v>
      </c>
      <c r="S143" s="182">
        <v>0</v>
      </c>
      <c r="T143" s="183">
        <f>S143*H143</f>
        <v>0</v>
      </c>
      <c r="AR143" s="23" t="s">
        <v>101</v>
      </c>
      <c r="AT143" s="23" t="s">
        <v>157</v>
      </c>
      <c r="AU143" s="23" t="s">
        <v>80</v>
      </c>
      <c r="AY143" s="23" t="s">
        <v>155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11</v>
      </c>
      <c r="BK143" s="184">
        <f>ROUND(I143*H143,0)</f>
        <v>0</v>
      </c>
      <c r="BL143" s="23" t="s">
        <v>101</v>
      </c>
      <c r="BM143" s="23" t="s">
        <v>391</v>
      </c>
    </row>
    <row r="144" spans="2:65" s="11" customFormat="1" x14ac:dyDescent="0.3">
      <c r="B144" s="185"/>
      <c r="D144" s="186" t="s">
        <v>163</v>
      </c>
      <c r="E144" s="187" t="s">
        <v>5</v>
      </c>
      <c r="F144" s="188" t="s">
        <v>11</v>
      </c>
      <c r="H144" s="189">
        <v>1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11</v>
      </c>
      <c r="AY144" s="187" t="s">
        <v>155</v>
      </c>
    </row>
    <row r="145" spans="2:65" s="10" customFormat="1" ht="29.85" customHeight="1" x14ac:dyDescent="0.3">
      <c r="B145" s="159"/>
      <c r="D145" s="160" t="s">
        <v>71</v>
      </c>
      <c r="E145" s="170" t="s">
        <v>80</v>
      </c>
      <c r="F145" s="170" t="s">
        <v>392</v>
      </c>
      <c r="I145" s="162"/>
      <c r="J145" s="171">
        <f>BK145</f>
        <v>0</v>
      </c>
      <c r="L145" s="159"/>
      <c r="M145" s="164"/>
      <c r="N145" s="165"/>
      <c r="O145" s="165"/>
      <c r="P145" s="166">
        <f>SUM(P146:P195)</f>
        <v>0</v>
      </c>
      <c r="Q145" s="165"/>
      <c r="R145" s="166">
        <f>SUM(R146:R195)</f>
        <v>711.56186392877669</v>
      </c>
      <c r="S145" s="165"/>
      <c r="T145" s="167">
        <f>SUM(T146:T195)</f>
        <v>0</v>
      </c>
      <c r="AR145" s="160" t="s">
        <v>11</v>
      </c>
      <c r="AT145" s="168" t="s">
        <v>71</v>
      </c>
      <c r="AU145" s="168" t="s">
        <v>11</v>
      </c>
      <c r="AY145" s="160" t="s">
        <v>155</v>
      </c>
      <c r="BK145" s="169">
        <f>SUM(BK146:BK195)</f>
        <v>0</v>
      </c>
    </row>
    <row r="146" spans="2:65" s="1" customFormat="1" ht="25.5" customHeight="1" x14ac:dyDescent="0.3">
      <c r="B146" s="172"/>
      <c r="C146" s="173" t="s">
        <v>226</v>
      </c>
      <c r="D146" s="173" t="s">
        <v>157</v>
      </c>
      <c r="E146" s="174" t="s">
        <v>393</v>
      </c>
      <c r="F146" s="175" t="s">
        <v>394</v>
      </c>
      <c r="G146" s="176" t="s">
        <v>187</v>
      </c>
      <c r="H146" s="177">
        <v>90.344999999999999</v>
      </c>
      <c r="I146" s="178"/>
      <c r="J146" s="179">
        <f>ROUND(I146*H146,0)</f>
        <v>0</v>
      </c>
      <c r="K146" s="175" t="s">
        <v>161</v>
      </c>
      <c r="L146" s="40"/>
      <c r="M146" s="180" t="s">
        <v>5</v>
      </c>
      <c r="N146" s="181" t="s">
        <v>43</v>
      </c>
      <c r="O146" s="41"/>
      <c r="P146" s="182">
        <f>O146*H146</f>
        <v>0</v>
      </c>
      <c r="Q146" s="182">
        <v>2.16</v>
      </c>
      <c r="R146" s="182">
        <f>Q146*H146</f>
        <v>195.14520000000002</v>
      </c>
      <c r="S146" s="182">
        <v>0</v>
      </c>
      <c r="T146" s="183">
        <f>S146*H146</f>
        <v>0</v>
      </c>
      <c r="AR146" s="23" t="s">
        <v>101</v>
      </c>
      <c r="AT146" s="23" t="s">
        <v>157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395</v>
      </c>
    </row>
    <row r="147" spans="2:65" s="11" customFormat="1" x14ac:dyDescent="0.3">
      <c r="B147" s="185"/>
      <c r="D147" s="186" t="s">
        <v>163</v>
      </c>
      <c r="E147" s="187" t="s">
        <v>5</v>
      </c>
      <c r="F147" s="188" t="s">
        <v>396</v>
      </c>
      <c r="H147" s="189">
        <v>90.344999999999999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11</v>
      </c>
      <c r="AY147" s="187" t="s">
        <v>155</v>
      </c>
    </row>
    <row r="148" spans="2:65" s="1" customFormat="1" ht="25.5" customHeight="1" x14ac:dyDescent="0.3">
      <c r="B148" s="172"/>
      <c r="C148" s="173" t="s">
        <v>233</v>
      </c>
      <c r="D148" s="173" t="s">
        <v>157</v>
      </c>
      <c r="E148" s="174" t="s">
        <v>397</v>
      </c>
      <c r="F148" s="175" t="s">
        <v>398</v>
      </c>
      <c r="G148" s="176" t="s">
        <v>170</v>
      </c>
      <c r="H148" s="177">
        <v>8</v>
      </c>
      <c r="I148" s="178"/>
      <c r="J148" s="179">
        <f>ROUND(I148*H148,0)</f>
        <v>0</v>
      </c>
      <c r="K148" s="175" t="s">
        <v>161</v>
      </c>
      <c r="L148" s="40"/>
      <c r="M148" s="180" t="s">
        <v>5</v>
      </c>
      <c r="N148" s="181" t="s">
        <v>43</v>
      </c>
      <c r="O148" s="41"/>
      <c r="P148" s="182">
        <f>O148*H148</f>
        <v>0</v>
      </c>
      <c r="Q148" s="182">
        <v>4.9791599999999998E-3</v>
      </c>
      <c r="R148" s="182">
        <f>Q148*H148</f>
        <v>3.9833279999999999E-2</v>
      </c>
      <c r="S148" s="182">
        <v>0</v>
      </c>
      <c r="T148" s="183">
        <f>S148*H148</f>
        <v>0</v>
      </c>
      <c r="AR148" s="23" t="s">
        <v>101</v>
      </c>
      <c r="AT148" s="23" t="s">
        <v>157</v>
      </c>
      <c r="AU148" s="23" t="s">
        <v>80</v>
      </c>
      <c r="AY148" s="23" t="s">
        <v>155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11</v>
      </c>
      <c r="BK148" s="184">
        <f>ROUND(I148*H148,0)</f>
        <v>0</v>
      </c>
      <c r="BL148" s="23" t="s">
        <v>101</v>
      </c>
      <c r="BM148" s="23" t="s">
        <v>399</v>
      </c>
    </row>
    <row r="149" spans="2:65" s="11" customFormat="1" x14ac:dyDescent="0.3">
      <c r="B149" s="185"/>
      <c r="D149" s="186" t="s">
        <v>163</v>
      </c>
      <c r="E149" s="187" t="s">
        <v>5</v>
      </c>
      <c r="F149" s="188" t="s">
        <v>113</v>
      </c>
      <c r="H149" s="189">
        <v>8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163</v>
      </c>
      <c r="AU149" s="187" t="s">
        <v>80</v>
      </c>
      <c r="AV149" s="11" t="s">
        <v>80</v>
      </c>
      <c r="AW149" s="11" t="s">
        <v>36</v>
      </c>
      <c r="AX149" s="11" t="s">
        <v>11</v>
      </c>
      <c r="AY149" s="187" t="s">
        <v>155</v>
      </c>
    </row>
    <row r="150" spans="2:65" s="1" customFormat="1" ht="25.5" customHeight="1" x14ac:dyDescent="0.3">
      <c r="B150" s="172"/>
      <c r="C150" s="173" t="s">
        <v>244</v>
      </c>
      <c r="D150" s="173" t="s">
        <v>157</v>
      </c>
      <c r="E150" s="174" t="s">
        <v>400</v>
      </c>
      <c r="F150" s="175" t="s">
        <v>401</v>
      </c>
      <c r="G150" s="176" t="s">
        <v>170</v>
      </c>
      <c r="H150" s="177">
        <v>3</v>
      </c>
      <c r="I150" s="178"/>
      <c r="J150" s="179">
        <f>ROUND(I150*H150,0)</f>
        <v>0</v>
      </c>
      <c r="K150" s="175" t="s">
        <v>161</v>
      </c>
      <c r="L150" s="40"/>
      <c r="M150" s="180" t="s">
        <v>5</v>
      </c>
      <c r="N150" s="181" t="s">
        <v>43</v>
      </c>
      <c r="O150" s="41"/>
      <c r="P150" s="182">
        <f>O150*H150</f>
        <v>0</v>
      </c>
      <c r="Q150" s="182">
        <v>9.3964400000000007E-3</v>
      </c>
      <c r="R150" s="182">
        <f>Q150*H150</f>
        <v>2.8189320000000004E-2</v>
      </c>
      <c r="S150" s="182">
        <v>0</v>
      </c>
      <c r="T150" s="183">
        <f>S150*H150</f>
        <v>0</v>
      </c>
      <c r="AR150" s="23" t="s">
        <v>101</v>
      </c>
      <c r="AT150" s="23" t="s">
        <v>157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402</v>
      </c>
    </row>
    <row r="151" spans="2:65" s="11" customFormat="1" x14ac:dyDescent="0.3">
      <c r="B151" s="185"/>
      <c r="D151" s="186" t="s">
        <v>163</v>
      </c>
      <c r="E151" s="187" t="s">
        <v>5</v>
      </c>
      <c r="F151" s="188" t="s">
        <v>98</v>
      </c>
      <c r="H151" s="189">
        <v>3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163</v>
      </c>
      <c r="AU151" s="187" t="s">
        <v>80</v>
      </c>
      <c r="AV151" s="11" t="s">
        <v>80</v>
      </c>
      <c r="AW151" s="11" t="s">
        <v>36</v>
      </c>
      <c r="AX151" s="11" t="s">
        <v>11</v>
      </c>
      <c r="AY151" s="187" t="s">
        <v>155</v>
      </c>
    </row>
    <row r="152" spans="2:65" s="1" customFormat="1" ht="16.5" customHeight="1" x14ac:dyDescent="0.3">
      <c r="B152" s="172"/>
      <c r="C152" s="173" t="s">
        <v>249</v>
      </c>
      <c r="D152" s="173" t="s">
        <v>157</v>
      </c>
      <c r="E152" s="174" t="s">
        <v>403</v>
      </c>
      <c r="F152" s="175" t="s">
        <v>404</v>
      </c>
      <c r="G152" s="176" t="s">
        <v>187</v>
      </c>
      <c r="H152" s="177">
        <v>0.95</v>
      </c>
      <c r="I152" s="178"/>
      <c r="J152" s="179">
        <f>ROUND(I152*H152,0)</f>
        <v>0</v>
      </c>
      <c r="K152" s="175" t="s">
        <v>161</v>
      </c>
      <c r="L152" s="40"/>
      <c r="M152" s="180" t="s">
        <v>5</v>
      </c>
      <c r="N152" s="181" t="s">
        <v>43</v>
      </c>
      <c r="O152" s="41"/>
      <c r="P152" s="182">
        <f>O152*H152</f>
        <v>0</v>
      </c>
      <c r="Q152" s="182">
        <v>2.4532922039999998</v>
      </c>
      <c r="R152" s="182">
        <f>Q152*H152</f>
        <v>2.3306275937999996</v>
      </c>
      <c r="S152" s="182">
        <v>0</v>
      </c>
      <c r="T152" s="183">
        <f>S152*H152</f>
        <v>0</v>
      </c>
      <c r="AR152" s="23" t="s">
        <v>101</v>
      </c>
      <c r="AT152" s="23" t="s">
        <v>157</v>
      </c>
      <c r="AU152" s="23" t="s">
        <v>80</v>
      </c>
      <c r="AY152" s="23" t="s">
        <v>155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11</v>
      </c>
      <c r="BK152" s="184">
        <f>ROUND(I152*H152,0)</f>
        <v>0</v>
      </c>
      <c r="BL152" s="23" t="s">
        <v>101</v>
      </c>
      <c r="BM152" s="23" t="s">
        <v>405</v>
      </c>
    </row>
    <row r="153" spans="2:65" s="11" customFormat="1" x14ac:dyDescent="0.3">
      <c r="B153" s="185"/>
      <c r="D153" s="186" t="s">
        <v>163</v>
      </c>
      <c r="E153" s="187" t="s">
        <v>5</v>
      </c>
      <c r="F153" s="188" t="s">
        <v>406</v>
      </c>
      <c r="H153" s="189">
        <v>0.95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163</v>
      </c>
      <c r="AU153" s="187" t="s">
        <v>80</v>
      </c>
      <c r="AV153" s="11" t="s">
        <v>80</v>
      </c>
      <c r="AW153" s="11" t="s">
        <v>36</v>
      </c>
      <c r="AX153" s="11" t="s">
        <v>72</v>
      </c>
      <c r="AY153" s="187" t="s">
        <v>155</v>
      </c>
    </row>
    <row r="154" spans="2:65" s="12" customFormat="1" x14ac:dyDescent="0.3">
      <c r="B154" s="194"/>
      <c r="D154" s="186" t="s">
        <v>163</v>
      </c>
      <c r="E154" s="195" t="s">
        <v>5</v>
      </c>
      <c r="F154" s="196" t="s">
        <v>239</v>
      </c>
      <c r="H154" s="197">
        <v>0.95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5" t="s">
        <v>163</v>
      </c>
      <c r="AU154" s="195" t="s">
        <v>80</v>
      </c>
      <c r="AV154" s="12" t="s">
        <v>98</v>
      </c>
      <c r="AW154" s="12" t="s">
        <v>36</v>
      </c>
      <c r="AX154" s="12" t="s">
        <v>11</v>
      </c>
      <c r="AY154" s="195" t="s">
        <v>155</v>
      </c>
    </row>
    <row r="155" spans="2:65" s="1" customFormat="1" ht="16.5" customHeight="1" x14ac:dyDescent="0.3">
      <c r="B155" s="172"/>
      <c r="C155" s="173" t="s">
        <v>10</v>
      </c>
      <c r="D155" s="173" t="s">
        <v>157</v>
      </c>
      <c r="E155" s="174" t="s">
        <v>407</v>
      </c>
      <c r="F155" s="175" t="s">
        <v>408</v>
      </c>
      <c r="G155" s="176" t="s">
        <v>187</v>
      </c>
      <c r="H155" s="177">
        <v>90.344999999999999</v>
      </c>
      <c r="I155" s="178"/>
      <c r="J155" s="179">
        <f>ROUND(I155*H155,0)</f>
        <v>0</v>
      </c>
      <c r="K155" s="175" t="s">
        <v>161</v>
      </c>
      <c r="L155" s="40"/>
      <c r="M155" s="180" t="s">
        <v>5</v>
      </c>
      <c r="N155" s="181" t="s">
        <v>43</v>
      </c>
      <c r="O155" s="41"/>
      <c r="P155" s="182">
        <f>O155*H155</f>
        <v>0</v>
      </c>
      <c r="Q155" s="182">
        <v>2.4532922039999998</v>
      </c>
      <c r="R155" s="182">
        <f>Q155*H155</f>
        <v>221.64268417037999</v>
      </c>
      <c r="S155" s="182">
        <v>0</v>
      </c>
      <c r="T155" s="183">
        <f>S155*H155</f>
        <v>0</v>
      </c>
      <c r="AR155" s="23" t="s">
        <v>101</v>
      </c>
      <c r="AT155" s="23" t="s">
        <v>157</v>
      </c>
      <c r="AU155" s="23" t="s">
        <v>80</v>
      </c>
      <c r="AY155" s="23" t="s">
        <v>155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11</v>
      </c>
      <c r="BK155" s="184">
        <f>ROUND(I155*H155,0)</f>
        <v>0</v>
      </c>
      <c r="BL155" s="23" t="s">
        <v>101</v>
      </c>
      <c r="BM155" s="23" t="s">
        <v>409</v>
      </c>
    </row>
    <row r="156" spans="2:65" s="11" customFormat="1" x14ac:dyDescent="0.3">
      <c r="B156" s="185"/>
      <c r="D156" s="186" t="s">
        <v>163</v>
      </c>
      <c r="E156" s="187" t="s">
        <v>5</v>
      </c>
      <c r="F156" s="188" t="s">
        <v>410</v>
      </c>
      <c r="H156" s="189">
        <v>300.983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72</v>
      </c>
      <c r="AY156" s="187" t="s">
        <v>155</v>
      </c>
    </row>
    <row r="157" spans="2:65" s="11" customFormat="1" x14ac:dyDescent="0.3">
      <c r="B157" s="185"/>
      <c r="D157" s="186" t="s">
        <v>163</v>
      </c>
      <c r="E157" s="187" t="s">
        <v>5</v>
      </c>
      <c r="F157" s="188" t="s">
        <v>411</v>
      </c>
      <c r="H157" s="189">
        <v>3.6629999999999998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163</v>
      </c>
      <c r="AU157" s="187" t="s">
        <v>80</v>
      </c>
      <c r="AV157" s="11" t="s">
        <v>80</v>
      </c>
      <c r="AW157" s="11" t="s">
        <v>36</v>
      </c>
      <c r="AX157" s="11" t="s">
        <v>72</v>
      </c>
      <c r="AY157" s="187" t="s">
        <v>155</v>
      </c>
    </row>
    <row r="158" spans="2:65" s="11" customFormat="1" x14ac:dyDescent="0.3">
      <c r="B158" s="185"/>
      <c r="D158" s="186" t="s">
        <v>163</v>
      </c>
      <c r="E158" s="187" t="s">
        <v>5</v>
      </c>
      <c r="F158" s="188" t="s">
        <v>412</v>
      </c>
      <c r="H158" s="189">
        <v>166.41499999999999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163</v>
      </c>
      <c r="AU158" s="187" t="s">
        <v>80</v>
      </c>
      <c r="AV158" s="11" t="s">
        <v>80</v>
      </c>
      <c r="AW158" s="11" t="s">
        <v>36</v>
      </c>
      <c r="AX158" s="11" t="s">
        <v>72</v>
      </c>
      <c r="AY158" s="187" t="s">
        <v>155</v>
      </c>
    </row>
    <row r="159" spans="2:65" s="11" customFormat="1" x14ac:dyDescent="0.3">
      <c r="B159" s="185"/>
      <c r="D159" s="186" t="s">
        <v>163</v>
      </c>
      <c r="E159" s="187" t="s">
        <v>5</v>
      </c>
      <c r="F159" s="188" t="s">
        <v>413</v>
      </c>
      <c r="H159" s="189">
        <v>131.24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72</v>
      </c>
      <c r="AY159" s="187" t="s">
        <v>155</v>
      </c>
    </row>
    <row r="160" spans="2:65" s="12" customFormat="1" x14ac:dyDescent="0.3">
      <c r="B160" s="194"/>
      <c r="D160" s="186" t="s">
        <v>163</v>
      </c>
      <c r="E160" s="195" t="s">
        <v>272</v>
      </c>
      <c r="F160" s="196" t="s">
        <v>239</v>
      </c>
      <c r="H160" s="197">
        <v>602.30100000000004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5" t="s">
        <v>163</v>
      </c>
      <c r="AU160" s="195" t="s">
        <v>80</v>
      </c>
      <c r="AV160" s="12" t="s">
        <v>98</v>
      </c>
      <c r="AW160" s="12" t="s">
        <v>36</v>
      </c>
      <c r="AX160" s="12" t="s">
        <v>72</v>
      </c>
      <c r="AY160" s="195" t="s">
        <v>155</v>
      </c>
    </row>
    <row r="161" spans="2:65" s="11" customFormat="1" x14ac:dyDescent="0.3">
      <c r="B161" s="185"/>
      <c r="D161" s="186" t="s">
        <v>163</v>
      </c>
      <c r="E161" s="187" t="s">
        <v>5</v>
      </c>
      <c r="F161" s="188" t="s">
        <v>396</v>
      </c>
      <c r="H161" s="189">
        <v>90.344999999999999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11</v>
      </c>
      <c r="AY161" s="187" t="s">
        <v>155</v>
      </c>
    </row>
    <row r="162" spans="2:65" s="1" customFormat="1" ht="16.5" customHeight="1" x14ac:dyDescent="0.3">
      <c r="B162" s="172"/>
      <c r="C162" s="173" t="s">
        <v>83</v>
      </c>
      <c r="D162" s="173" t="s">
        <v>157</v>
      </c>
      <c r="E162" s="174" t="s">
        <v>414</v>
      </c>
      <c r="F162" s="175" t="s">
        <v>415</v>
      </c>
      <c r="G162" s="176" t="s">
        <v>160</v>
      </c>
      <c r="H162" s="177">
        <v>19.667999999999999</v>
      </c>
      <c r="I162" s="178"/>
      <c r="J162" s="179">
        <f>ROUND(I162*H162,0)</f>
        <v>0</v>
      </c>
      <c r="K162" s="175" t="s">
        <v>161</v>
      </c>
      <c r="L162" s="40"/>
      <c r="M162" s="180" t="s">
        <v>5</v>
      </c>
      <c r="N162" s="181" t="s">
        <v>43</v>
      </c>
      <c r="O162" s="41"/>
      <c r="P162" s="182">
        <f>O162*H162</f>
        <v>0</v>
      </c>
      <c r="Q162" s="182">
        <v>2.4719E-3</v>
      </c>
      <c r="R162" s="182">
        <f>Q162*H162</f>
        <v>4.8617329199999997E-2</v>
      </c>
      <c r="S162" s="182">
        <v>0</v>
      </c>
      <c r="T162" s="183">
        <f>S162*H162</f>
        <v>0</v>
      </c>
      <c r="AR162" s="23" t="s">
        <v>101</v>
      </c>
      <c r="AT162" s="23" t="s">
        <v>157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416</v>
      </c>
    </row>
    <row r="163" spans="2:65" s="11" customFormat="1" ht="27" x14ac:dyDescent="0.3">
      <c r="B163" s="185"/>
      <c r="D163" s="186" t="s">
        <v>163</v>
      </c>
      <c r="E163" s="187" t="s">
        <v>5</v>
      </c>
      <c r="F163" s="188" t="s">
        <v>417</v>
      </c>
      <c r="H163" s="189">
        <v>17.940000000000001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72</v>
      </c>
      <c r="AY163" s="187" t="s">
        <v>155</v>
      </c>
    </row>
    <row r="164" spans="2:65" s="12" customFormat="1" x14ac:dyDescent="0.3">
      <c r="B164" s="194"/>
      <c r="D164" s="186" t="s">
        <v>163</v>
      </c>
      <c r="E164" s="195" t="s">
        <v>5</v>
      </c>
      <c r="F164" s="196" t="s">
        <v>239</v>
      </c>
      <c r="H164" s="197">
        <v>17.940000000000001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163</v>
      </c>
      <c r="AU164" s="195" t="s">
        <v>80</v>
      </c>
      <c r="AV164" s="12" t="s">
        <v>98</v>
      </c>
      <c r="AW164" s="12" t="s">
        <v>36</v>
      </c>
      <c r="AX164" s="12" t="s">
        <v>72</v>
      </c>
      <c r="AY164" s="195" t="s">
        <v>155</v>
      </c>
    </row>
    <row r="165" spans="2:65" s="11" customFormat="1" x14ac:dyDescent="0.3">
      <c r="B165" s="185"/>
      <c r="D165" s="186" t="s">
        <v>163</v>
      </c>
      <c r="E165" s="187" t="s">
        <v>5</v>
      </c>
      <c r="F165" s="188" t="s">
        <v>418</v>
      </c>
      <c r="H165" s="189">
        <v>1.728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163</v>
      </c>
      <c r="AU165" s="187" t="s">
        <v>80</v>
      </c>
      <c r="AV165" s="11" t="s">
        <v>80</v>
      </c>
      <c r="AW165" s="11" t="s">
        <v>36</v>
      </c>
      <c r="AX165" s="11" t="s">
        <v>72</v>
      </c>
      <c r="AY165" s="187" t="s">
        <v>155</v>
      </c>
    </row>
    <row r="166" spans="2:65" s="12" customFormat="1" x14ac:dyDescent="0.3">
      <c r="B166" s="194"/>
      <c r="D166" s="186" t="s">
        <v>163</v>
      </c>
      <c r="E166" s="195" t="s">
        <v>5</v>
      </c>
      <c r="F166" s="196" t="s">
        <v>239</v>
      </c>
      <c r="H166" s="197">
        <v>1.728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5" t="s">
        <v>163</v>
      </c>
      <c r="AU166" s="195" t="s">
        <v>80</v>
      </c>
      <c r="AV166" s="12" t="s">
        <v>98</v>
      </c>
      <c r="AW166" s="12" t="s">
        <v>36</v>
      </c>
      <c r="AX166" s="12" t="s">
        <v>72</v>
      </c>
      <c r="AY166" s="195" t="s">
        <v>155</v>
      </c>
    </row>
    <row r="167" spans="2:65" s="13" customFormat="1" x14ac:dyDescent="0.3">
      <c r="B167" s="202"/>
      <c r="D167" s="186" t="s">
        <v>163</v>
      </c>
      <c r="E167" s="203" t="s">
        <v>5</v>
      </c>
      <c r="F167" s="204" t="s">
        <v>241</v>
      </c>
      <c r="H167" s="205">
        <v>19.667999999999999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163</v>
      </c>
      <c r="AU167" s="203" t="s">
        <v>80</v>
      </c>
      <c r="AV167" s="13" t="s">
        <v>101</v>
      </c>
      <c r="AW167" s="13" t="s">
        <v>36</v>
      </c>
      <c r="AX167" s="13" t="s">
        <v>11</v>
      </c>
      <c r="AY167" s="203" t="s">
        <v>155</v>
      </c>
    </row>
    <row r="168" spans="2:65" s="1" customFormat="1" ht="16.5" customHeight="1" x14ac:dyDescent="0.3">
      <c r="B168" s="172"/>
      <c r="C168" s="173" t="s">
        <v>86</v>
      </c>
      <c r="D168" s="173" t="s">
        <v>157</v>
      </c>
      <c r="E168" s="174" t="s">
        <v>419</v>
      </c>
      <c r="F168" s="175" t="s">
        <v>420</v>
      </c>
      <c r="G168" s="176" t="s">
        <v>160</v>
      </c>
      <c r="H168" s="177">
        <v>19.667999999999999</v>
      </c>
      <c r="I168" s="178"/>
      <c r="J168" s="179">
        <f>ROUND(I168*H168,0)</f>
        <v>0</v>
      </c>
      <c r="K168" s="175" t="s">
        <v>161</v>
      </c>
      <c r="L168" s="40"/>
      <c r="M168" s="180" t="s">
        <v>5</v>
      </c>
      <c r="N168" s="181" t="s">
        <v>43</v>
      </c>
      <c r="O168" s="4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AR168" s="23" t="s">
        <v>101</v>
      </c>
      <c r="AT168" s="23" t="s">
        <v>157</v>
      </c>
      <c r="AU168" s="23" t="s">
        <v>80</v>
      </c>
      <c r="AY168" s="23" t="s">
        <v>155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23" t="s">
        <v>11</v>
      </c>
      <c r="BK168" s="184">
        <f>ROUND(I168*H168,0)</f>
        <v>0</v>
      </c>
      <c r="BL168" s="23" t="s">
        <v>101</v>
      </c>
      <c r="BM168" s="23" t="s">
        <v>421</v>
      </c>
    </row>
    <row r="169" spans="2:65" s="1" customFormat="1" ht="16.5" customHeight="1" x14ac:dyDescent="0.3">
      <c r="B169" s="172"/>
      <c r="C169" s="173" t="s">
        <v>89</v>
      </c>
      <c r="D169" s="173" t="s">
        <v>157</v>
      </c>
      <c r="E169" s="174" t="s">
        <v>422</v>
      </c>
      <c r="F169" s="175" t="s">
        <v>423</v>
      </c>
      <c r="G169" s="176" t="s">
        <v>247</v>
      </c>
      <c r="H169" s="177">
        <v>12.356</v>
      </c>
      <c r="I169" s="178"/>
      <c r="J169" s="179">
        <f>ROUND(I169*H169,0)</f>
        <v>0</v>
      </c>
      <c r="K169" s="175" t="s">
        <v>161</v>
      </c>
      <c r="L169" s="40"/>
      <c r="M169" s="180" t="s">
        <v>5</v>
      </c>
      <c r="N169" s="181" t="s">
        <v>43</v>
      </c>
      <c r="O169" s="41"/>
      <c r="P169" s="182">
        <f>O169*H169</f>
        <v>0</v>
      </c>
      <c r="Q169" s="182">
        <v>1.0525888178</v>
      </c>
      <c r="R169" s="182">
        <f>Q169*H169</f>
        <v>13.005787432736801</v>
      </c>
      <c r="S169" s="182">
        <v>0</v>
      </c>
      <c r="T169" s="183">
        <f>S169*H169</f>
        <v>0</v>
      </c>
      <c r="AR169" s="23" t="s">
        <v>101</v>
      </c>
      <c r="AT169" s="23" t="s">
        <v>157</v>
      </c>
      <c r="AU169" s="23" t="s">
        <v>80</v>
      </c>
      <c r="AY169" s="23" t="s">
        <v>155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11</v>
      </c>
      <c r="BK169" s="184">
        <f>ROUND(I169*H169,0)</f>
        <v>0</v>
      </c>
      <c r="BL169" s="23" t="s">
        <v>101</v>
      </c>
      <c r="BM169" s="23" t="s">
        <v>424</v>
      </c>
    </row>
    <row r="170" spans="2:65" s="11" customFormat="1" x14ac:dyDescent="0.3">
      <c r="B170" s="185"/>
      <c r="D170" s="186" t="s">
        <v>163</v>
      </c>
      <c r="E170" s="187" t="s">
        <v>5</v>
      </c>
      <c r="F170" s="188" t="s">
        <v>425</v>
      </c>
      <c r="H170" s="189">
        <v>12.356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163</v>
      </c>
      <c r="AU170" s="187" t="s">
        <v>80</v>
      </c>
      <c r="AV170" s="11" t="s">
        <v>80</v>
      </c>
      <c r="AW170" s="11" t="s">
        <v>36</v>
      </c>
      <c r="AX170" s="11" t="s">
        <v>11</v>
      </c>
      <c r="AY170" s="187" t="s">
        <v>155</v>
      </c>
    </row>
    <row r="171" spans="2:65" s="1" customFormat="1" ht="16.5" customHeight="1" x14ac:dyDescent="0.3">
      <c r="B171" s="172"/>
      <c r="C171" s="173" t="s">
        <v>92</v>
      </c>
      <c r="D171" s="173" t="s">
        <v>157</v>
      </c>
      <c r="E171" s="174" t="s">
        <v>426</v>
      </c>
      <c r="F171" s="175" t="s">
        <v>427</v>
      </c>
      <c r="G171" s="176" t="s">
        <v>187</v>
      </c>
      <c r="H171" s="177">
        <v>104.69</v>
      </c>
      <c r="I171" s="178"/>
      <c r="J171" s="179">
        <f>ROUND(I171*H171,0)</f>
        <v>0</v>
      </c>
      <c r="K171" s="175" t="s">
        <v>161</v>
      </c>
      <c r="L171" s="40"/>
      <c r="M171" s="180" t="s">
        <v>5</v>
      </c>
      <c r="N171" s="181" t="s">
        <v>43</v>
      </c>
      <c r="O171" s="41"/>
      <c r="P171" s="182">
        <f>O171*H171</f>
        <v>0</v>
      </c>
      <c r="Q171" s="182">
        <v>2.4532922039999998</v>
      </c>
      <c r="R171" s="182">
        <f>Q171*H171</f>
        <v>256.83516083676</v>
      </c>
      <c r="S171" s="182">
        <v>0</v>
      </c>
      <c r="T171" s="183">
        <f>S171*H171</f>
        <v>0</v>
      </c>
      <c r="AR171" s="23" t="s">
        <v>101</v>
      </c>
      <c r="AT171" s="23" t="s">
        <v>157</v>
      </c>
      <c r="AU171" s="23" t="s">
        <v>80</v>
      </c>
      <c r="AY171" s="23" t="s">
        <v>155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23" t="s">
        <v>11</v>
      </c>
      <c r="BK171" s="184">
        <f>ROUND(I171*H171,0)</f>
        <v>0</v>
      </c>
      <c r="BL171" s="23" t="s">
        <v>101</v>
      </c>
      <c r="BM171" s="23" t="s">
        <v>428</v>
      </c>
    </row>
    <row r="172" spans="2:65" s="11" customFormat="1" x14ac:dyDescent="0.3">
      <c r="B172" s="185"/>
      <c r="D172" s="186" t="s">
        <v>163</v>
      </c>
      <c r="E172" s="187" t="s">
        <v>5</v>
      </c>
      <c r="F172" s="188" t="s">
        <v>429</v>
      </c>
      <c r="H172" s="189">
        <v>8.9429999999999996</v>
      </c>
      <c r="I172" s="190"/>
      <c r="L172" s="185"/>
      <c r="M172" s="191"/>
      <c r="N172" s="192"/>
      <c r="O172" s="192"/>
      <c r="P172" s="192"/>
      <c r="Q172" s="192"/>
      <c r="R172" s="192"/>
      <c r="S172" s="192"/>
      <c r="T172" s="193"/>
      <c r="AT172" s="187" t="s">
        <v>163</v>
      </c>
      <c r="AU172" s="187" t="s">
        <v>80</v>
      </c>
      <c r="AV172" s="11" t="s">
        <v>80</v>
      </c>
      <c r="AW172" s="11" t="s">
        <v>36</v>
      </c>
      <c r="AX172" s="11" t="s">
        <v>72</v>
      </c>
      <c r="AY172" s="187" t="s">
        <v>155</v>
      </c>
    </row>
    <row r="173" spans="2:65" s="11" customFormat="1" ht="40.5" x14ac:dyDescent="0.3">
      <c r="B173" s="185"/>
      <c r="D173" s="186" t="s">
        <v>163</v>
      </c>
      <c r="E173" s="187" t="s">
        <v>5</v>
      </c>
      <c r="F173" s="188" t="s">
        <v>430</v>
      </c>
      <c r="H173" s="189">
        <v>58.588999999999999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163</v>
      </c>
      <c r="AU173" s="187" t="s">
        <v>80</v>
      </c>
      <c r="AV173" s="11" t="s">
        <v>80</v>
      </c>
      <c r="AW173" s="11" t="s">
        <v>36</v>
      </c>
      <c r="AX173" s="11" t="s">
        <v>72</v>
      </c>
      <c r="AY173" s="187" t="s">
        <v>155</v>
      </c>
    </row>
    <row r="174" spans="2:65" s="11" customFormat="1" x14ac:dyDescent="0.3">
      <c r="B174" s="185"/>
      <c r="D174" s="186" t="s">
        <v>163</v>
      </c>
      <c r="E174" s="187" t="s">
        <v>5</v>
      </c>
      <c r="F174" s="188" t="s">
        <v>431</v>
      </c>
      <c r="H174" s="189">
        <v>30.863</v>
      </c>
      <c r="I174" s="190"/>
      <c r="L174" s="185"/>
      <c r="M174" s="191"/>
      <c r="N174" s="192"/>
      <c r="O174" s="192"/>
      <c r="P174" s="192"/>
      <c r="Q174" s="192"/>
      <c r="R174" s="192"/>
      <c r="S174" s="192"/>
      <c r="T174" s="193"/>
      <c r="AT174" s="187" t="s">
        <v>163</v>
      </c>
      <c r="AU174" s="187" t="s">
        <v>80</v>
      </c>
      <c r="AV174" s="11" t="s">
        <v>80</v>
      </c>
      <c r="AW174" s="11" t="s">
        <v>36</v>
      </c>
      <c r="AX174" s="11" t="s">
        <v>72</v>
      </c>
      <c r="AY174" s="187" t="s">
        <v>155</v>
      </c>
    </row>
    <row r="175" spans="2:65" s="11" customFormat="1" x14ac:dyDescent="0.3">
      <c r="B175" s="185"/>
      <c r="D175" s="186" t="s">
        <v>163</v>
      </c>
      <c r="E175" s="187" t="s">
        <v>5</v>
      </c>
      <c r="F175" s="188" t="s">
        <v>432</v>
      </c>
      <c r="H175" s="189">
        <v>2.6949999999999998</v>
      </c>
      <c r="I175" s="190"/>
      <c r="L175" s="185"/>
      <c r="M175" s="191"/>
      <c r="N175" s="192"/>
      <c r="O175" s="192"/>
      <c r="P175" s="192"/>
      <c r="Q175" s="192"/>
      <c r="R175" s="192"/>
      <c r="S175" s="192"/>
      <c r="T175" s="193"/>
      <c r="AT175" s="187" t="s">
        <v>163</v>
      </c>
      <c r="AU175" s="187" t="s">
        <v>80</v>
      </c>
      <c r="AV175" s="11" t="s">
        <v>80</v>
      </c>
      <c r="AW175" s="11" t="s">
        <v>36</v>
      </c>
      <c r="AX175" s="11" t="s">
        <v>72</v>
      </c>
      <c r="AY175" s="187" t="s">
        <v>155</v>
      </c>
    </row>
    <row r="176" spans="2:65" s="11" customFormat="1" x14ac:dyDescent="0.3">
      <c r="B176" s="185"/>
      <c r="D176" s="186" t="s">
        <v>163</v>
      </c>
      <c r="E176" s="187" t="s">
        <v>5</v>
      </c>
      <c r="F176" s="188" t="s">
        <v>365</v>
      </c>
      <c r="H176" s="189">
        <v>3.6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163</v>
      </c>
      <c r="AU176" s="187" t="s">
        <v>80</v>
      </c>
      <c r="AV176" s="11" t="s">
        <v>80</v>
      </c>
      <c r="AW176" s="11" t="s">
        <v>36</v>
      </c>
      <c r="AX176" s="11" t="s">
        <v>72</v>
      </c>
      <c r="AY176" s="187" t="s">
        <v>155</v>
      </c>
    </row>
    <row r="177" spans="2:65" s="12" customFormat="1" x14ac:dyDescent="0.3">
      <c r="B177" s="194"/>
      <c r="D177" s="186" t="s">
        <v>163</v>
      </c>
      <c r="E177" s="195" t="s">
        <v>5</v>
      </c>
      <c r="F177" s="196" t="s">
        <v>239</v>
      </c>
      <c r="H177" s="197">
        <v>104.69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5" t="s">
        <v>163</v>
      </c>
      <c r="AU177" s="195" t="s">
        <v>80</v>
      </c>
      <c r="AV177" s="12" t="s">
        <v>98</v>
      </c>
      <c r="AW177" s="12" t="s">
        <v>36</v>
      </c>
      <c r="AX177" s="12" t="s">
        <v>11</v>
      </c>
      <c r="AY177" s="195" t="s">
        <v>155</v>
      </c>
    </row>
    <row r="178" spans="2:65" s="447" customFormat="1" ht="16.5" customHeight="1" x14ac:dyDescent="0.3">
      <c r="B178" s="172"/>
      <c r="C178" s="173" t="s">
        <v>95</v>
      </c>
      <c r="D178" s="173" t="s">
        <v>157</v>
      </c>
      <c r="E178" s="174" t="s">
        <v>433</v>
      </c>
      <c r="F178" s="175" t="s">
        <v>434</v>
      </c>
      <c r="G178" s="176" t="s">
        <v>160</v>
      </c>
      <c r="H178" s="177">
        <v>433.11500000000001</v>
      </c>
      <c r="I178" s="178"/>
      <c r="J178" s="179">
        <f>ROUND(I178*H178,0)</f>
        <v>0</v>
      </c>
      <c r="K178" s="175" t="s">
        <v>161</v>
      </c>
      <c r="L178" s="40"/>
      <c r="M178" s="451" t="s">
        <v>5</v>
      </c>
      <c r="N178" s="452" t="s">
        <v>43</v>
      </c>
      <c r="O178" s="448"/>
      <c r="P178" s="453">
        <f>O178*H178</f>
        <v>0</v>
      </c>
      <c r="Q178" s="453">
        <v>2.6919000000000001E-3</v>
      </c>
      <c r="R178" s="453">
        <f>Q178*H178</f>
        <v>1.1659022685</v>
      </c>
      <c r="S178" s="453">
        <v>0</v>
      </c>
      <c r="T178" s="454">
        <f>S178*H178</f>
        <v>0</v>
      </c>
      <c r="AR178" s="23" t="s">
        <v>101</v>
      </c>
      <c r="AT178" s="23" t="s">
        <v>157</v>
      </c>
      <c r="AU178" s="23" t="s">
        <v>80</v>
      </c>
      <c r="AY178" s="23" t="s">
        <v>155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11</v>
      </c>
      <c r="BK178" s="184">
        <f>ROUND(I178*H178,0)</f>
        <v>0</v>
      </c>
      <c r="BL178" s="23" t="s">
        <v>101</v>
      </c>
      <c r="BM178" s="23" t="s">
        <v>435</v>
      </c>
    </row>
    <row r="179" spans="2:65" s="455" customFormat="1" x14ac:dyDescent="0.3">
      <c r="B179" s="456"/>
      <c r="D179" s="457" t="s">
        <v>163</v>
      </c>
      <c r="E179" s="458" t="s">
        <v>5</v>
      </c>
      <c r="F179" s="459" t="s">
        <v>3597</v>
      </c>
      <c r="H179" s="460">
        <v>29.81</v>
      </c>
      <c r="I179" s="461"/>
      <c r="L179" s="456"/>
      <c r="M179" s="462"/>
      <c r="N179" s="463"/>
      <c r="O179" s="463"/>
      <c r="P179" s="463"/>
      <c r="Q179" s="463"/>
      <c r="R179" s="463"/>
      <c r="S179" s="463"/>
      <c r="T179" s="464"/>
      <c r="AT179" s="458" t="s">
        <v>163</v>
      </c>
      <c r="AU179" s="458" t="s">
        <v>80</v>
      </c>
      <c r="AV179" s="455" t="s">
        <v>80</v>
      </c>
      <c r="AW179" s="455" t="s">
        <v>36</v>
      </c>
      <c r="AX179" s="455" t="s">
        <v>72</v>
      </c>
      <c r="AY179" s="458" t="s">
        <v>155</v>
      </c>
    </row>
    <row r="180" spans="2:65" s="455" customFormat="1" ht="40.5" x14ac:dyDescent="0.3">
      <c r="B180" s="456"/>
      <c r="D180" s="457" t="s">
        <v>163</v>
      </c>
      <c r="E180" s="458" t="s">
        <v>5</v>
      </c>
      <c r="F180" s="459" t="s">
        <v>3598</v>
      </c>
      <c r="H180" s="460">
        <v>234.35499999999999</v>
      </c>
      <c r="I180" s="461"/>
      <c r="L180" s="456"/>
      <c r="M180" s="462"/>
      <c r="N180" s="463"/>
      <c r="O180" s="463"/>
      <c r="P180" s="463"/>
      <c r="Q180" s="463"/>
      <c r="R180" s="463"/>
      <c r="S180" s="463"/>
      <c r="T180" s="464"/>
      <c r="AT180" s="458" t="s">
        <v>163</v>
      </c>
      <c r="AU180" s="458" t="s">
        <v>80</v>
      </c>
      <c r="AV180" s="455" t="s">
        <v>80</v>
      </c>
      <c r="AW180" s="455" t="s">
        <v>36</v>
      </c>
      <c r="AX180" s="455" t="s">
        <v>72</v>
      </c>
      <c r="AY180" s="458" t="s">
        <v>155</v>
      </c>
    </row>
    <row r="181" spans="2:65" s="455" customFormat="1" x14ac:dyDescent="0.3">
      <c r="B181" s="456"/>
      <c r="D181" s="457" t="s">
        <v>163</v>
      </c>
      <c r="E181" s="458" t="s">
        <v>5</v>
      </c>
      <c r="F181" s="459" t="s">
        <v>3599</v>
      </c>
      <c r="H181" s="460">
        <v>137.16999999999999</v>
      </c>
      <c r="I181" s="461"/>
      <c r="L181" s="456"/>
      <c r="M181" s="462"/>
      <c r="N181" s="463"/>
      <c r="O181" s="463"/>
      <c r="P181" s="463"/>
      <c r="Q181" s="463"/>
      <c r="R181" s="463"/>
      <c r="S181" s="463"/>
      <c r="T181" s="464"/>
      <c r="AT181" s="458" t="s">
        <v>163</v>
      </c>
      <c r="AU181" s="458" t="s">
        <v>80</v>
      </c>
      <c r="AV181" s="455" t="s">
        <v>80</v>
      </c>
      <c r="AW181" s="455" t="s">
        <v>36</v>
      </c>
      <c r="AX181" s="455" t="s">
        <v>72</v>
      </c>
      <c r="AY181" s="458" t="s">
        <v>155</v>
      </c>
    </row>
    <row r="182" spans="2:65" s="455" customFormat="1" x14ac:dyDescent="0.3">
      <c r="B182" s="456"/>
      <c r="D182" s="457" t="s">
        <v>163</v>
      </c>
      <c r="E182" s="458" t="s">
        <v>5</v>
      </c>
      <c r="F182" s="459" t="s">
        <v>3600</v>
      </c>
      <c r="H182" s="460">
        <v>10.78</v>
      </c>
      <c r="I182" s="461"/>
      <c r="L182" s="456"/>
      <c r="M182" s="462"/>
      <c r="N182" s="463"/>
      <c r="O182" s="463"/>
      <c r="P182" s="463"/>
      <c r="Q182" s="463"/>
      <c r="R182" s="463"/>
      <c r="S182" s="463"/>
      <c r="T182" s="464"/>
      <c r="AT182" s="458" t="s">
        <v>163</v>
      </c>
      <c r="AU182" s="458" t="s">
        <v>80</v>
      </c>
      <c r="AV182" s="455" t="s">
        <v>80</v>
      </c>
      <c r="AW182" s="455" t="s">
        <v>36</v>
      </c>
      <c r="AX182" s="455" t="s">
        <v>72</v>
      </c>
      <c r="AY182" s="458" t="s">
        <v>155</v>
      </c>
    </row>
    <row r="183" spans="2:65" s="455" customFormat="1" x14ac:dyDescent="0.3">
      <c r="B183" s="456"/>
      <c r="D183" s="457" t="s">
        <v>163</v>
      </c>
      <c r="E183" s="458" t="s">
        <v>5</v>
      </c>
      <c r="F183" s="459" t="s">
        <v>3601</v>
      </c>
      <c r="H183" s="460">
        <v>21</v>
      </c>
      <c r="I183" s="461"/>
      <c r="L183" s="456"/>
      <c r="M183" s="462"/>
      <c r="N183" s="463"/>
      <c r="O183" s="463"/>
      <c r="P183" s="463"/>
      <c r="Q183" s="463"/>
      <c r="R183" s="463"/>
      <c r="S183" s="463"/>
      <c r="T183" s="464"/>
      <c r="AT183" s="458" t="s">
        <v>163</v>
      </c>
      <c r="AU183" s="458" t="s">
        <v>80</v>
      </c>
      <c r="AV183" s="455" t="s">
        <v>80</v>
      </c>
      <c r="AW183" s="455" t="s">
        <v>36</v>
      </c>
      <c r="AX183" s="455" t="s">
        <v>72</v>
      </c>
      <c r="AY183" s="458" t="s">
        <v>155</v>
      </c>
    </row>
    <row r="184" spans="2:65" s="465" customFormat="1" x14ac:dyDescent="0.3">
      <c r="B184" s="466"/>
      <c r="D184" s="457" t="s">
        <v>163</v>
      </c>
      <c r="E184" s="467" t="s">
        <v>5</v>
      </c>
      <c r="F184" s="468" t="s">
        <v>239</v>
      </c>
      <c r="H184" s="469">
        <v>433.11500000000001</v>
      </c>
      <c r="I184" s="470"/>
      <c r="L184" s="466"/>
      <c r="M184" s="471"/>
      <c r="N184" s="472"/>
      <c r="O184" s="472"/>
      <c r="P184" s="472"/>
      <c r="Q184" s="472"/>
      <c r="R184" s="472"/>
      <c r="S184" s="472"/>
      <c r="T184" s="473"/>
      <c r="AT184" s="467" t="s">
        <v>163</v>
      </c>
      <c r="AU184" s="467" t="s">
        <v>80</v>
      </c>
      <c r="AV184" s="465" t="s">
        <v>98</v>
      </c>
      <c r="AW184" s="465" t="s">
        <v>36</v>
      </c>
      <c r="AX184" s="465" t="s">
        <v>11</v>
      </c>
      <c r="AY184" s="467" t="s">
        <v>155</v>
      </c>
    </row>
    <row r="185" spans="2:65" s="447" customFormat="1" ht="16.5" customHeight="1" x14ac:dyDescent="0.3">
      <c r="B185" s="172"/>
      <c r="C185" s="173" t="s">
        <v>461</v>
      </c>
      <c r="D185" s="173" t="s">
        <v>157</v>
      </c>
      <c r="E185" s="174" t="s">
        <v>436</v>
      </c>
      <c r="F185" s="175" t="s">
        <v>437</v>
      </c>
      <c r="G185" s="176" t="s">
        <v>160</v>
      </c>
      <c r="H185" s="177">
        <v>433.11500000000001</v>
      </c>
      <c r="I185" s="178"/>
      <c r="J185" s="179">
        <f>ROUND(I185*H185,0)</f>
        <v>0</v>
      </c>
      <c r="K185" s="175" t="s">
        <v>161</v>
      </c>
      <c r="L185" s="40"/>
      <c r="M185" s="451" t="s">
        <v>5</v>
      </c>
      <c r="N185" s="452" t="s">
        <v>43</v>
      </c>
      <c r="O185" s="448"/>
      <c r="P185" s="453">
        <f>O185*H185</f>
        <v>0</v>
      </c>
      <c r="Q185" s="453">
        <v>0</v>
      </c>
      <c r="R185" s="453">
        <f>Q185*H185</f>
        <v>0</v>
      </c>
      <c r="S185" s="453">
        <v>0</v>
      </c>
      <c r="T185" s="454">
        <f>S185*H185</f>
        <v>0</v>
      </c>
      <c r="AR185" s="23" t="s">
        <v>101</v>
      </c>
      <c r="AT185" s="23" t="s">
        <v>157</v>
      </c>
      <c r="AU185" s="23" t="s">
        <v>80</v>
      </c>
      <c r="AY185" s="23" t="s">
        <v>155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23" t="s">
        <v>11</v>
      </c>
      <c r="BK185" s="184">
        <f>ROUND(I185*H185,0)</f>
        <v>0</v>
      </c>
      <c r="BL185" s="23" t="s">
        <v>101</v>
      </c>
      <c r="BM185" s="23" t="s">
        <v>438</v>
      </c>
    </row>
    <row r="186" spans="2:65" s="1" customFormat="1" ht="16.5" customHeight="1" x14ac:dyDescent="0.3">
      <c r="B186" s="172"/>
      <c r="C186" s="173" t="s">
        <v>466</v>
      </c>
      <c r="D186" s="173" t="s">
        <v>157</v>
      </c>
      <c r="E186" s="174" t="s">
        <v>439</v>
      </c>
      <c r="F186" s="175" t="s">
        <v>440</v>
      </c>
      <c r="G186" s="176" t="s">
        <v>187</v>
      </c>
      <c r="H186" s="177">
        <v>8.4</v>
      </c>
      <c r="I186" s="178"/>
      <c r="J186" s="179">
        <f>ROUND(I186*H186,0)</f>
        <v>0</v>
      </c>
      <c r="K186" s="175" t="s">
        <v>161</v>
      </c>
      <c r="L186" s="40"/>
      <c r="M186" s="180" t="s">
        <v>5</v>
      </c>
      <c r="N186" s="181" t="s">
        <v>43</v>
      </c>
      <c r="O186" s="41"/>
      <c r="P186" s="182">
        <f>O186*H186</f>
        <v>0</v>
      </c>
      <c r="Q186" s="182">
        <v>2.4532922039999998</v>
      </c>
      <c r="R186" s="182">
        <f>Q186*H186</f>
        <v>20.6076545136</v>
      </c>
      <c r="S186" s="182">
        <v>0</v>
      </c>
      <c r="T186" s="183">
        <f>S186*H186</f>
        <v>0</v>
      </c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11</v>
      </c>
      <c r="BK186" s="184">
        <f>ROUND(I186*H186,0)</f>
        <v>0</v>
      </c>
      <c r="BL186" s="23" t="s">
        <v>101</v>
      </c>
      <c r="BM186" s="23" t="s">
        <v>441</v>
      </c>
    </row>
    <row r="187" spans="2:65" s="11" customFormat="1" x14ac:dyDescent="0.3">
      <c r="B187" s="185"/>
      <c r="D187" s="186" t="s">
        <v>163</v>
      </c>
      <c r="E187" s="187" t="s">
        <v>5</v>
      </c>
      <c r="F187" s="188" t="s">
        <v>442</v>
      </c>
      <c r="H187" s="189">
        <v>8.4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163</v>
      </c>
      <c r="AU187" s="187" t="s">
        <v>80</v>
      </c>
      <c r="AV187" s="11" t="s">
        <v>80</v>
      </c>
      <c r="AW187" s="11" t="s">
        <v>36</v>
      </c>
      <c r="AX187" s="11" t="s">
        <v>72</v>
      </c>
      <c r="AY187" s="187" t="s">
        <v>155</v>
      </c>
    </row>
    <row r="188" spans="2:65" s="12" customFormat="1" x14ac:dyDescent="0.3">
      <c r="B188" s="194"/>
      <c r="D188" s="186" t="s">
        <v>163</v>
      </c>
      <c r="E188" s="195" t="s">
        <v>5</v>
      </c>
      <c r="F188" s="196" t="s">
        <v>239</v>
      </c>
      <c r="H188" s="197">
        <v>8.4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5" t="s">
        <v>163</v>
      </c>
      <c r="AU188" s="195" t="s">
        <v>80</v>
      </c>
      <c r="AV188" s="12" t="s">
        <v>98</v>
      </c>
      <c r="AW188" s="12" t="s">
        <v>36</v>
      </c>
      <c r="AX188" s="12" t="s">
        <v>11</v>
      </c>
      <c r="AY188" s="195" t="s">
        <v>155</v>
      </c>
    </row>
    <row r="189" spans="2:65" s="1" customFormat="1" ht="16.5" customHeight="1" x14ac:dyDescent="0.3">
      <c r="B189" s="172"/>
      <c r="C189" s="173" t="s">
        <v>488</v>
      </c>
      <c r="D189" s="173" t="s">
        <v>157</v>
      </c>
      <c r="E189" s="174" t="s">
        <v>443</v>
      </c>
      <c r="F189" s="175" t="s">
        <v>444</v>
      </c>
      <c r="G189" s="176" t="s">
        <v>160</v>
      </c>
      <c r="H189" s="177">
        <v>16.8</v>
      </c>
      <c r="I189" s="178"/>
      <c r="J189" s="179">
        <f>ROUND(I189*H189,0)</f>
        <v>0</v>
      </c>
      <c r="K189" s="175" t="s">
        <v>161</v>
      </c>
      <c r="L189" s="40"/>
      <c r="M189" s="180" t="s">
        <v>5</v>
      </c>
      <c r="N189" s="181" t="s">
        <v>43</v>
      </c>
      <c r="O189" s="41"/>
      <c r="P189" s="182">
        <f>O189*H189</f>
        <v>0</v>
      </c>
      <c r="Q189" s="182">
        <v>2.6369000000000002E-3</v>
      </c>
      <c r="R189" s="182">
        <f>Q189*H189</f>
        <v>4.4299920000000007E-2</v>
      </c>
      <c r="S189" s="182">
        <v>0</v>
      </c>
      <c r="T189" s="183">
        <f>S189*H189</f>
        <v>0</v>
      </c>
      <c r="AR189" s="23" t="s">
        <v>101</v>
      </c>
      <c r="AT189" s="23" t="s">
        <v>157</v>
      </c>
      <c r="AU189" s="23" t="s">
        <v>80</v>
      </c>
      <c r="AY189" s="23" t="s">
        <v>155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23" t="s">
        <v>11</v>
      </c>
      <c r="BK189" s="184">
        <f>ROUND(I189*H189,0)</f>
        <v>0</v>
      </c>
      <c r="BL189" s="23" t="s">
        <v>101</v>
      </c>
      <c r="BM189" s="23" t="s">
        <v>445</v>
      </c>
    </row>
    <row r="190" spans="2:65" s="11" customFormat="1" x14ac:dyDescent="0.3">
      <c r="B190" s="185"/>
      <c r="D190" s="186" t="s">
        <v>163</v>
      </c>
      <c r="E190" s="187" t="s">
        <v>5</v>
      </c>
      <c r="F190" s="188" t="s">
        <v>446</v>
      </c>
      <c r="H190" s="189">
        <v>16.8</v>
      </c>
      <c r="I190" s="190"/>
      <c r="L190" s="185"/>
      <c r="M190" s="191"/>
      <c r="N190" s="192"/>
      <c r="O190" s="192"/>
      <c r="P190" s="192"/>
      <c r="Q190" s="192"/>
      <c r="R190" s="192"/>
      <c r="S190" s="192"/>
      <c r="T190" s="193"/>
      <c r="AT190" s="187" t="s">
        <v>163</v>
      </c>
      <c r="AU190" s="187" t="s">
        <v>80</v>
      </c>
      <c r="AV190" s="11" t="s">
        <v>80</v>
      </c>
      <c r="AW190" s="11" t="s">
        <v>36</v>
      </c>
      <c r="AX190" s="11" t="s">
        <v>72</v>
      </c>
      <c r="AY190" s="187" t="s">
        <v>155</v>
      </c>
    </row>
    <row r="191" spans="2:65" s="12" customFormat="1" x14ac:dyDescent="0.3">
      <c r="B191" s="194"/>
      <c r="D191" s="186" t="s">
        <v>163</v>
      </c>
      <c r="E191" s="195" t="s">
        <v>5</v>
      </c>
      <c r="F191" s="196" t="s">
        <v>239</v>
      </c>
      <c r="H191" s="197">
        <v>16.8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5" t="s">
        <v>163</v>
      </c>
      <c r="AU191" s="195" t="s">
        <v>80</v>
      </c>
      <c r="AV191" s="12" t="s">
        <v>98</v>
      </c>
      <c r="AW191" s="12" t="s">
        <v>36</v>
      </c>
      <c r="AX191" s="12" t="s">
        <v>11</v>
      </c>
      <c r="AY191" s="195" t="s">
        <v>155</v>
      </c>
    </row>
    <row r="192" spans="2:65" s="1" customFormat="1" ht="16.5" customHeight="1" x14ac:dyDescent="0.3">
      <c r="B192" s="172"/>
      <c r="C192" s="173" t="s">
        <v>492</v>
      </c>
      <c r="D192" s="173" t="s">
        <v>157</v>
      </c>
      <c r="E192" s="174" t="s">
        <v>447</v>
      </c>
      <c r="F192" s="175" t="s">
        <v>448</v>
      </c>
      <c r="G192" s="176" t="s">
        <v>160</v>
      </c>
      <c r="H192" s="177">
        <v>16.8</v>
      </c>
      <c r="I192" s="178"/>
      <c r="J192" s="179">
        <f>ROUND(I192*H192,0)</f>
        <v>0</v>
      </c>
      <c r="K192" s="175" t="s">
        <v>161</v>
      </c>
      <c r="L192" s="40"/>
      <c r="M192" s="180" t="s">
        <v>5</v>
      </c>
      <c r="N192" s="181" t="s">
        <v>43</v>
      </c>
      <c r="O192" s="4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AR192" s="23" t="s">
        <v>101</v>
      </c>
      <c r="AT192" s="23" t="s">
        <v>157</v>
      </c>
      <c r="AU192" s="23" t="s">
        <v>80</v>
      </c>
      <c r="AY192" s="23" t="s">
        <v>155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23" t="s">
        <v>11</v>
      </c>
      <c r="BK192" s="184">
        <f>ROUND(I192*H192,0)</f>
        <v>0</v>
      </c>
      <c r="BL192" s="23" t="s">
        <v>101</v>
      </c>
      <c r="BM192" s="23" t="s">
        <v>449</v>
      </c>
    </row>
    <row r="193" spans="2:65" s="1" customFormat="1" ht="16.5" customHeight="1" x14ac:dyDescent="0.3">
      <c r="B193" s="172"/>
      <c r="C193" s="173" t="s">
        <v>496</v>
      </c>
      <c r="D193" s="173" t="s">
        <v>157</v>
      </c>
      <c r="E193" s="174" t="s">
        <v>450</v>
      </c>
      <c r="F193" s="175" t="s">
        <v>451</v>
      </c>
      <c r="G193" s="176" t="s">
        <v>247</v>
      </c>
      <c r="H193" s="177">
        <v>0.63</v>
      </c>
      <c r="I193" s="178"/>
      <c r="J193" s="179">
        <f>ROUND(I193*H193,0)</f>
        <v>0</v>
      </c>
      <c r="K193" s="175" t="s">
        <v>161</v>
      </c>
      <c r="L193" s="40"/>
      <c r="M193" s="180" t="s">
        <v>5</v>
      </c>
      <c r="N193" s="181" t="s">
        <v>43</v>
      </c>
      <c r="O193" s="41"/>
      <c r="P193" s="182">
        <f>O193*H193</f>
        <v>0</v>
      </c>
      <c r="Q193" s="182">
        <v>1.06017026</v>
      </c>
      <c r="R193" s="182">
        <f>Q193*H193</f>
        <v>0.66790726379999998</v>
      </c>
      <c r="S193" s="182">
        <v>0</v>
      </c>
      <c r="T193" s="183">
        <f>S193*H193</f>
        <v>0</v>
      </c>
      <c r="AR193" s="23" t="s">
        <v>101</v>
      </c>
      <c r="AT193" s="23" t="s">
        <v>157</v>
      </c>
      <c r="AU193" s="23" t="s">
        <v>80</v>
      </c>
      <c r="AY193" s="23" t="s">
        <v>155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23" t="s">
        <v>11</v>
      </c>
      <c r="BK193" s="184">
        <f>ROUND(I193*H193,0)</f>
        <v>0</v>
      </c>
      <c r="BL193" s="23" t="s">
        <v>101</v>
      </c>
      <c r="BM193" s="23" t="s">
        <v>452</v>
      </c>
    </row>
    <row r="194" spans="2:65" s="11" customFormat="1" x14ac:dyDescent="0.3">
      <c r="B194" s="185"/>
      <c r="D194" s="186" t="s">
        <v>163</v>
      </c>
      <c r="E194" s="187" t="s">
        <v>5</v>
      </c>
      <c r="F194" s="188" t="s">
        <v>453</v>
      </c>
      <c r="H194" s="189">
        <v>0.63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163</v>
      </c>
      <c r="AU194" s="187" t="s">
        <v>80</v>
      </c>
      <c r="AV194" s="11" t="s">
        <v>80</v>
      </c>
      <c r="AW194" s="11" t="s">
        <v>36</v>
      </c>
      <c r="AX194" s="11" t="s">
        <v>72</v>
      </c>
      <c r="AY194" s="187" t="s">
        <v>155</v>
      </c>
    </row>
    <row r="195" spans="2:65" s="12" customFormat="1" x14ac:dyDescent="0.3">
      <c r="B195" s="194"/>
      <c r="D195" s="186" t="s">
        <v>163</v>
      </c>
      <c r="E195" s="195" t="s">
        <v>5</v>
      </c>
      <c r="F195" s="196" t="s">
        <v>239</v>
      </c>
      <c r="H195" s="197">
        <v>0.63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163</v>
      </c>
      <c r="AU195" s="195" t="s">
        <v>80</v>
      </c>
      <c r="AV195" s="12" t="s">
        <v>98</v>
      </c>
      <c r="AW195" s="12" t="s">
        <v>36</v>
      </c>
      <c r="AX195" s="12" t="s">
        <v>11</v>
      </c>
      <c r="AY195" s="195" t="s">
        <v>155</v>
      </c>
    </row>
    <row r="196" spans="2:65" s="10" customFormat="1" ht="29.85" customHeight="1" x14ac:dyDescent="0.3">
      <c r="B196" s="159"/>
      <c r="D196" s="160" t="s">
        <v>71</v>
      </c>
      <c r="E196" s="170" t="s">
        <v>98</v>
      </c>
      <c r="F196" s="170" t="s">
        <v>454</v>
      </c>
      <c r="I196" s="162"/>
      <c r="J196" s="171">
        <f>BK196</f>
        <v>0</v>
      </c>
      <c r="L196" s="159"/>
      <c r="M196" s="164"/>
      <c r="N196" s="165"/>
      <c r="O196" s="165"/>
      <c r="P196" s="166">
        <f>SUM(P197:P291)</f>
        <v>0</v>
      </c>
      <c r="Q196" s="165"/>
      <c r="R196" s="166">
        <f>SUM(R197:R291)</f>
        <v>291.80287315599998</v>
      </c>
      <c r="S196" s="165"/>
      <c r="T196" s="167">
        <f>SUM(T197:T291)</f>
        <v>0</v>
      </c>
      <c r="AR196" s="160" t="s">
        <v>11</v>
      </c>
      <c r="AT196" s="168" t="s">
        <v>71</v>
      </c>
      <c r="AU196" s="168" t="s">
        <v>11</v>
      </c>
      <c r="AY196" s="160" t="s">
        <v>155</v>
      </c>
      <c r="BK196" s="169">
        <f>SUM(BK197:BK291)</f>
        <v>0</v>
      </c>
    </row>
    <row r="197" spans="2:65" s="1" customFormat="1" ht="25.5" customHeight="1" x14ac:dyDescent="0.3">
      <c r="B197" s="172"/>
      <c r="C197" s="173" t="s">
        <v>502</v>
      </c>
      <c r="D197" s="173" t="s">
        <v>157</v>
      </c>
      <c r="E197" s="174" t="s">
        <v>455</v>
      </c>
      <c r="F197" s="175" t="s">
        <v>3529</v>
      </c>
      <c r="G197" s="176" t="s">
        <v>160</v>
      </c>
      <c r="H197" s="177">
        <v>165.23400000000001</v>
      </c>
      <c r="I197" s="178"/>
      <c r="J197" s="179">
        <f>ROUND(I197*H197,0)</f>
        <v>0</v>
      </c>
      <c r="K197" s="175" t="s">
        <v>161</v>
      </c>
      <c r="L197" s="40"/>
      <c r="M197" s="180" t="s">
        <v>5</v>
      </c>
      <c r="N197" s="181" t="s">
        <v>43</v>
      </c>
      <c r="O197" s="41"/>
      <c r="P197" s="182">
        <f>O197*H197</f>
        <v>0</v>
      </c>
      <c r="Q197" s="182">
        <v>0.22090000000000001</v>
      </c>
      <c r="R197" s="182">
        <f>Q197*H197</f>
        <v>36.500190600000003</v>
      </c>
      <c r="S197" s="182">
        <v>0</v>
      </c>
      <c r="T197" s="183">
        <f>S197*H197</f>
        <v>0</v>
      </c>
      <c r="AR197" s="23" t="s">
        <v>101</v>
      </c>
      <c r="AT197" s="23" t="s">
        <v>157</v>
      </c>
      <c r="AU197" s="23" t="s">
        <v>80</v>
      </c>
      <c r="AY197" s="23" t="s">
        <v>155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23" t="s">
        <v>11</v>
      </c>
      <c r="BK197" s="184">
        <f>ROUND(I197*H197,0)</f>
        <v>0</v>
      </c>
      <c r="BL197" s="23" t="s">
        <v>101</v>
      </c>
      <c r="BM197" s="23" t="s">
        <v>456</v>
      </c>
    </row>
    <row r="198" spans="2:65" s="11" customFormat="1" x14ac:dyDescent="0.3">
      <c r="B198" s="185"/>
      <c r="D198" s="186" t="s">
        <v>163</v>
      </c>
      <c r="E198" s="187" t="s">
        <v>5</v>
      </c>
      <c r="F198" s="188" t="s">
        <v>457</v>
      </c>
      <c r="H198" s="189">
        <v>195.89400000000001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163</v>
      </c>
      <c r="AU198" s="187" t="s">
        <v>80</v>
      </c>
      <c r="AV198" s="11" t="s">
        <v>80</v>
      </c>
      <c r="AW198" s="11" t="s">
        <v>36</v>
      </c>
      <c r="AX198" s="11" t="s">
        <v>72</v>
      </c>
      <c r="AY198" s="187" t="s">
        <v>155</v>
      </c>
    </row>
    <row r="199" spans="2:65" s="11" customFormat="1" x14ac:dyDescent="0.3">
      <c r="B199" s="185"/>
      <c r="D199" s="186" t="s">
        <v>163</v>
      </c>
      <c r="E199" s="187" t="s">
        <v>5</v>
      </c>
      <c r="F199" s="188" t="s">
        <v>458</v>
      </c>
      <c r="H199" s="189">
        <v>-18.48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72</v>
      </c>
      <c r="AY199" s="187" t="s">
        <v>155</v>
      </c>
    </row>
    <row r="200" spans="2:65" s="11" customFormat="1" x14ac:dyDescent="0.3">
      <c r="B200" s="185"/>
      <c r="D200" s="186" t="s">
        <v>163</v>
      </c>
      <c r="E200" s="187" t="s">
        <v>5</v>
      </c>
      <c r="F200" s="188" t="s">
        <v>459</v>
      </c>
      <c r="H200" s="189">
        <v>-8.4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163</v>
      </c>
      <c r="AU200" s="187" t="s">
        <v>80</v>
      </c>
      <c r="AV200" s="11" t="s">
        <v>80</v>
      </c>
      <c r="AW200" s="11" t="s">
        <v>36</v>
      </c>
      <c r="AX200" s="11" t="s">
        <v>72</v>
      </c>
      <c r="AY200" s="187" t="s">
        <v>155</v>
      </c>
    </row>
    <row r="201" spans="2:65" s="11" customFormat="1" x14ac:dyDescent="0.3">
      <c r="B201" s="185"/>
      <c r="D201" s="186" t="s">
        <v>163</v>
      </c>
      <c r="E201" s="187" t="s">
        <v>5</v>
      </c>
      <c r="F201" s="188" t="s">
        <v>460</v>
      </c>
      <c r="H201" s="189">
        <v>-3.78</v>
      </c>
      <c r="I201" s="190"/>
      <c r="L201" s="185"/>
      <c r="M201" s="191"/>
      <c r="N201" s="192"/>
      <c r="O201" s="192"/>
      <c r="P201" s="192"/>
      <c r="Q201" s="192"/>
      <c r="R201" s="192"/>
      <c r="S201" s="192"/>
      <c r="T201" s="193"/>
      <c r="AT201" s="187" t="s">
        <v>163</v>
      </c>
      <c r="AU201" s="187" t="s">
        <v>80</v>
      </c>
      <c r="AV201" s="11" t="s">
        <v>80</v>
      </c>
      <c r="AW201" s="11" t="s">
        <v>36</v>
      </c>
      <c r="AX201" s="11" t="s">
        <v>72</v>
      </c>
      <c r="AY201" s="187" t="s">
        <v>155</v>
      </c>
    </row>
    <row r="202" spans="2:65" s="12" customFormat="1" x14ac:dyDescent="0.3">
      <c r="B202" s="194"/>
      <c r="D202" s="186" t="s">
        <v>163</v>
      </c>
      <c r="E202" s="195" t="s">
        <v>5</v>
      </c>
      <c r="F202" s="196" t="s">
        <v>239</v>
      </c>
      <c r="H202" s="197">
        <v>165.23400000000001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5" t="s">
        <v>163</v>
      </c>
      <c r="AU202" s="195" t="s">
        <v>80</v>
      </c>
      <c r="AV202" s="12" t="s">
        <v>98</v>
      </c>
      <c r="AW202" s="12" t="s">
        <v>36</v>
      </c>
      <c r="AX202" s="12" t="s">
        <v>11</v>
      </c>
      <c r="AY202" s="195" t="s">
        <v>155</v>
      </c>
    </row>
    <row r="203" spans="2:65" s="1" customFormat="1" ht="25.5" customHeight="1" x14ac:dyDescent="0.3">
      <c r="B203" s="172"/>
      <c r="C203" s="173" t="s">
        <v>508</v>
      </c>
      <c r="D203" s="173" t="s">
        <v>157</v>
      </c>
      <c r="E203" s="174" t="s">
        <v>462</v>
      </c>
      <c r="F203" s="175" t="s">
        <v>3530</v>
      </c>
      <c r="G203" s="176" t="s">
        <v>160</v>
      </c>
      <c r="H203" s="177">
        <v>13.2</v>
      </c>
      <c r="I203" s="178"/>
      <c r="J203" s="179">
        <f>ROUND(I203*H203,0)</f>
        <v>0</v>
      </c>
      <c r="K203" s="175" t="s">
        <v>161</v>
      </c>
      <c r="L203" s="40"/>
      <c r="M203" s="180" t="s">
        <v>5</v>
      </c>
      <c r="N203" s="181" t="s">
        <v>43</v>
      </c>
      <c r="O203" s="41"/>
      <c r="P203" s="182">
        <f>O203*H203</f>
        <v>0</v>
      </c>
      <c r="Q203" s="182">
        <v>0.20222799999999999</v>
      </c>
      <c r="R203" s="182">
        <f>Q203*H203</f>
        <v>2.6694095999999998</v>
      </c>
      <c r="S203" s="182">
        <v>0</v>
      </c>
      <c r="T203" s="183">
        <f>S203*H203</f>
        <v>0</v>
      </c>
      <c r="AR203" s="23" t="s">
        <v>101</v>
      </c>
      <c r="AT203" s="23" t="s">
        <v>157</v>
      </c>
      <c r="AU203" s="23" t="s">
        <v>80</v>
      </c>
      <c r="AY203" s="23" t="s">
        <v>155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23" t="s">
        <v>11</v>
      </c>
      <c r="BK203" s="184">
        <f>ROUND(I203*H203,0)</f>
        <v>0</v>
      </c>
      <c r="BL203" s="23" t="s">
        <v>101</v>
      </c>
      <c r="BM203" s="23" t="s">
        <v>463</v>
      </c>
    </row>
    <row r="204" spans="2:65" s="11" customFormat="1" x14ac:dyDescent="0.3">
      <c r="B204" s="185"/>
      <c r="D204" s="186" t="s">
        <v>163</v>
      </c>
      <c r="E204" s="187" t="s">
        <v>5</v>
      </c>
      <c r="F204" s="188" t="s">
        <v>464</v>
      </c>
      <c r="H204" s="189">
        <v>13.2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163</v>
      </c>
      <c r="AU204" s="187" t="s">
        <v>80</v>
      </c>
      <c r="AV204" s="11" t="s">
        <v>80</v>
      </c>
      <c r="AW204" s="11" t="s">
        <v>36</v>
      </c>
      <c r="AX204" s="11" t="s">
        <v>72</v>
      </c>
      <c r="AY204" s="187" t="s">
        <v>155</v>
      </c>
    </row>
    <row r="205" spans="2:65" s="12" customFormat="1" x14ac:dyDescent="0.3">
      <c r="B205" s="194"/>
      <c r="D205" s="186" t="s">
        <v>163</v>
      </c>
      <c r="E205" s="195" t="s">
        <v>5</v>
      </c>
      <c r="F205" s="196" t="s">
        <v>465</v>
      </c>
      <c r="H205" s="197">
        <v>13.2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5" t="s">
        <v>163</v>
      </c>
      <c r="AU205" s="195" t="s">
        <v>80</v>
      </c>
      <c r="AV205" s="12" t="s">
        <v>98</v>
      </c>
      <c r="AW205" s="12" t="s">
        <v>36</v>
      </c>
      <c r="AX205" s="12" t="s">
        <v>11</v>
      </c>
      <c r="AY205" s="195" t="s">
        <v>155</v>
      </c>
    </row>
    <row r="206" spans="2:65" s="1" customFormat="1" ht="25.5" customHeight="1" x14ac:dyDescent="0.3">
      <c r="B206" s="172"/>
      <c r="C206" s="173" t="s">
        <v>514</v>
      </c>
      <c r="D206" s="173" t="s">
        <v>157</v>
      </c>
      <c r="E206" s="174" t="s">
        <v>467</v>
      </c>
      <c r="F206" s="175" t="s">
        <v>3531</v>
      </c>
      <c r="G206" s="176" t="s">
        <v>160</v>
      </c>
      <c r="H206" s="177">
        <v>640.11900000000003</v>
      </c>
      <c r="I206" s="178"/>
      <c r="J206" s="179">
        <f>ROUND(I206*H206,0)</f>
        <v>0</v>
      </c>
      <c r="K206" s="175" t="s">
        <v>161</v>
      </c>
      <c r="L206" s="40"/>
      <c r="M206" s="180" t="s">
        <v>5</v>
      </c>
      <c r="N206" s="181" t="s">
        <v>43</v>
      </c>
      <c r="O206" s="41"/>
      <c r="P206" s="182">
        <f>O206*H206</f>
        <v>0</v>
      </c>
      <c r="Q206" s="182">
        <v>0.26068200000000002</v>
      </c>
      <c r="R206" s="182">
        <f>Q206*H206</f>
        <v>166.86750115800001</v>
      </c>
      <c r="S206" s="182">
        <v>0</v>
      </c>
      <c r="T206" s="183">
        <f>S206*H206</f>
        <v>0</v>
      </c>
      <c r="AR206" s="23" t="s">
        <v>101</v>
      </c>
      <c r="AT206" s="23" t="s">
        <v>157</v>
      </c>
      <c r="AU206" s="23" t="s">
        <v>80</v>
      </c>
      <c r="AY206" s="23" t="s">
        <v>155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23" t="s">
        <v>11</v>
      </c>
      <c r="BK206" s="184">
        <f>ROUND(I206*H206,0)</f>
        <v>0</v>
      </c>
      <c r="BL206" s="23" t="s">
        <v>101</v>
      </c>
      <c r="BM206" s="23" t="s">
        <v>468</v>
      </c>
    </row>
    <row r="207" spans="2:65" s="11" customFormat="1" x14ac:dyDescent="0.3">
      <c r="B207" s="185"/>
      <c r="D207" s="186" t="s">
        <v>163</v>
      </c>
      <c r="E207" s="187" t="s">
        <v>5</v>
      </c>
      <c r="F207" s="188" t="s">
        <v>469</v>
      </c>
      <c r="H207" s="189">
        <v>184.47</v>
      </c>
      <c r="I207" s="190"/>
      <c r="L207" s="185"/>
      <c r="M207" s="191"/>
      <c r="N207" s="192"/>
      <c r="O207" s="192"/>
      <c r="P207" s="192"/>
      <c r="Q207" s="192"/>
      <c r="R207" s="192"/>
      <c r="S207" s="192"/>
      <c r="T207" s="193"/>
      <c r="AT207" s="187" t="s">
        <v>163</v>
      </c>
      <c r="AU207" s="187" t="s">
        <v>80</v>
      </c>
      <c r="AV207" s="11" t="s">
        <v>80</v>
      </c>
      <c r="AW207" s="11" t="s">
        <v>36</v>
      </c>
      <c r="AX207" s="11" t="s">
        <v>72</v>
      </c>
      <c r="AY207" s="187" t="s">
        <v>155</v>
      </c>
    </row>
    <row r="208" spans="2:65" s="11" customFormat="1" x14ac:dyDescent="0.3">
      <c r="B208" s="185"/>
      <c r="D208" s="186" t="s">
        <v>163</v>
      </c>
      <c r="E208" s="187" t="s">
        <v>5</v>
      </c>
      <c r="F208" s="188" t="s">
        <v>470</v>
      </c>
      <c r="H208" s="189">
        <v>-2.31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163</v>
      </c>
      <c r="AU208" s="187" t="s">
        <v>80</v>
      </c>
      <c r="AV208" s="11" t="s">
        <v>80</v>
      </c>
      <c r="AW208" s="11" t="s">
        <v>36</v>
      </c>
      <c r="AX208" s="11" t="s">
        <v>72</v>
      </c>
      <c r="AY208" s="187" t="s">
        <v>155</v>
      </c>
    </row>
    <row r="209" spans="2:51" s="11" customFormat="1" x14ac:dyDescent="0.3">
      <c r="B209" s="185"/>
      <c r="D209" s="186" t="s">
        <v>163</v>
      </c>
      <c r="E209" s="187" t="s">
        <v>5</v>
      </c>
      <c r="F209" s="188" t="s">
        <v>471</v>
      </c>
      <c r="H209" s="189">
        <v>-5.4</v>
      </c>
      <c r="I209" s="190"/>
      <c r="L209" s="185"/>
      <c r="M209" s="191"/>
      <c r="N209" s="192"/>
      <c r="O209" s="192"/>
      <c r="P209" s="192"/>
      <c r="Q209" s="192"/>
      <c r="R209" s="192"/>
      <c r="S209" s="192"/>
      <c r="T209" s="193"/>
      <c r="AT209" s="187" t="s">
        <v>163</v>
      </c>
      <c r="AU209" s="187" t="s">
        <v>80</v>
      </c>
      <c r="AV209" s="11" t="s">
        <v>80</v>
      </c>
      <c r="AW209" s="11" t="s">
        <v>36</v>
      </c>
      <c r="AX209" s="11" t="s">
        <v>72</v>
      </c>
      <c r="AY209" s="187" t="s">
        <v>155</v>
      </c>
    </row>
    <row r="210" spans="2:51" s="12" customFormat="1" x14ac:dyDescent="0.3">
      <c r="B210" s="194"/>
      <c r="D210" s="186" t="s">
        <v>163</v>
      </c>
      <c r="E210" s="195" t="s">
        <v>5</v>
      </c>
      <c r="F210" s="196" t="s">
        <v>472</v>
      </c>
      <c r="H210" s="197">
        <v>176.76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5" t="s">
        <v>163</v>
      </c>
      <c r="AU210" s="195" t="s">
        <v>80</v>
      </c>
      <c r="AV210" s="12" t="s">
        <v>98</v>
      </c>
      <c r="AW210" s="12" t="s">
        <v>36</v>
      </c>
      <c r="AX210" s="12" t="s">
        <v>72</v>
      </c>
      <c r="AY210" s="195" t="s">
        <v>155</v>
      </c>
    </row>
    <row r="211" spans="2:51" s="11" customFormat="1" x14ac:dyDescent="0.3">
      <c r="B211" s="185"/>
      <c r="D211" s="186" t="s">
        <v>163</v>
      </c>
      <c r="E211" s="187" t="s">
        <v>5</v>
      </c>
      <c r="F211" s="188" t="s">
        <v>473</v>
      </c>
      <c r="H211" s="189">
        <v>157.434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163</v>
      </c>
      <c r="AU211" s="187" t="s">
        <v>80</v>
      </c>
      <c r="AV211" s="11" t="s">
        <v>80</v>
      </c>
      <c r="AW211" s="11" t="s">
        <v>36</v>
      </c>
      <c r="AX211" s="11" t="s">
        <v>72</v>
      </c>
      <c r="AY211" s="187" t="s">
        <v>155</v>
      </c>
    </row>
    <row r="212" spans="2:51" s="11" customFormat="1" x14ac:dyDescent="0.3">
      <c r="B212" s="185"/>
      <c r="D212" s="186" t="s">
        <v>163</v>
      </c>
      <c r="E212" s="187" t="s">
        <v>5</v>
      </c>
      <c r="F212" s="188" t="s">
        <v>474</v>
      </c>
      <c r="H212" s="189">
        <v>-43.05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163</v>
      </c>
      <c r="AU212" s="187" t="s">
        <v>80</v>
      </c>
      <c r="AV212" s="11" t="s">
        <v>80</v>
      </c>
      <c r="AW212" s="11" t="s">
        <v>36</v>
      </c>
      <c r="AX212" s="11" t="s">
        <v>72</v>
      </c>
      <c r="AY212" s="187" t="s">
        <v>155</v>
      </c>
    </row>
    <row r="213" spans="2:51" s="11" customFormat="1" x14ac:dyDescent="0.3">
      <c r="B213" s="185"/>
      <c r="D213" s="186" t="s">
        <v>163</v>
      </c>
      <c r="E213" s="187" t="s">
        <v>5</v>
      </c>
      <c r="F213" s="188" t="s">
        <v>475</v>
      </c>
      <c r="H213" s="189">
        <v>36.75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163</v>
      </c>
      <c r="AU213" s="187" t="s">
        <v>80</v>
      </c>
      <c r="AV213" s="11" t="s">
        <v>80</v>
      </c>
      <c r="AW213" s="11" t="s">
        <v>36</v>
      </c>
      <c r="AX213" s="11" t="s">
        <v>72</v>
      </c>
      <c r="AY213" s="187" t="s">
        <v>155</v>
      </c>
    </row>
    <row r="214" spans="2:51" s="11" customFormat="1" x14ac:dyDescent="0.3">
      <c r="B214" s="185"/>
      <c r="D214" s="186" t="s">
        <v>163</v>
      </c>
      <c r="E214" s="187" t="s">
        <v>5</v>
      </c>
      <c r="F214" s="188" t="s">
        <v>476</v>
      </c>
      <c r="H214" s="189">
        <v>45.844000000000001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163</v>
      </c>
      <c r="AU214" s="187" t="s">
        <v>80</v>
      </c>
      <c r="AV214" s="11" t="s">
        <v>80</v>
      </c>
      <c r="AW214" s="11" t="s">
        <v>36</v>
      </c>
      <c r="AX214" s="11" t="s">
        <v>72</v>
      </c>
      <c r="AY214" s="187" t="s">
        <v>155</v>
      </c>
    </row>
    <row r="215" spans="2:51" s="11" customFormat="1" x14ac:dyDescent="0.3">
      <c r="B215" s="185"/>
      <c r="D215" s="186" t="s">
        <v>163</v>
      </c>
      <c r="E215" s="187" t="s">
        <v>5</v>
      </c>
      <c r="F215" s="188" t="s">
        <v>477</v>
      </c>
      <c r="H215" s="189">
        <v>-0.90600000000000003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163</v>
      </c>
      <c r="AU215" s="187" t="s">
        <v>80</v>
      </c>
      <c r="AV215" s="11" t="s">
        <v>80</v>
      </c>
      <c r="AW215" s="11" t="s">
        <v>36</v>
      </c>
      <c r="AX215" s="11" t="s">
        <v>72</v>
      </c>
      <c r="AY215" s="187" t="s">
        <v>155</v>
      </c>
    </row>
    <row r="216" spans="2:51" s="12" customFormat="1" x14ac:dyDescent="0.3">
      <c r="B216" s="194"/>
      <c r="D216" s="186" t="s">
        <v>163</v>
      </c>
      <c r="E216" s="195" t="s">
        <v>5</v>
      </c>
      <c r="F216" s="196" t="s">
        <v>478</v>
      </c>
      <c r="H216" s="197">
        <v>196.072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163</v>
      </c>
      <c r="AU216" s="195" t="s">
        <v>80</v>
      </c>
      <c r="AV216" s="12" t="s">
        <v>98</v>
      </c>
      <c r="AW216" s="12" t="s">
        <v>36</v>
      </c>
      <c r="AX216" s="12" t="s">
        <v>72</v>
      </c>
      <c r="AY216" s="195" t="s">
        <v>155</v>
      </c>
    </row>
    <row r="217" spans="2:51" s="11" customFormat="1" x14ac:dyDescent="0.3">
      <c r="B217" s="185"/>
      <c r="D217" s="186" t="s">
        <v>163</v>
      </c>
      <c r="E217" s="187" t="s">
        <v>5</v>
      </c>
      <c r="F217" s="188" t="s">
        <v>479</v>
      </c>
      <c r="H217" s="189">
        <v>313.2</v>
      </c>
      <c r="I217" s="190"/>
      <c r="L217" s="185"/>
      <c r="M217" s="191"/>
      <c r="N217" s="192"/>
      <c r="O217" s="192"/>
      <c r="P217" s="192"/>
      <c r="Q217" s="192"/>
      <c r="R217" s="192"/>
      <c r="S217" s="192"/>
      <c r="T217" s="193"/>
      <c r="AT217" s="187" t="s">
        <v>163</v>
      </c>
      <c r="AU217" s="187" t="s">
        <v>80</v>
      </c>
      <c r="AV217" s="11" t="s">
        <v>80</v>
      </c>
      <c r="AW217" s="11" t="s">
        <v>36</v>
      </c>
      <c r="AX217" s="11" t="s">
        <v>72</v>
      </c>
      <c r="AY217" s="187" t="s">
        <v>155</v>
      </c>
    </row>
    <row r="218" spans="2:51" s="11" customFormat="1" x14ac:dyDescent="0.3">
      <c r="B218" s="185"/>
      <c r="D218" s="186" t="s">
        <v>163</v>
      </c>
      <c r="E218" s="187" t="s">
        <v>5</v>
      </c>
      <c r="F218" s="188" t="s">
        <v>480</v>
      </c>
      <c r="H218" s="189">
        <v>-3.5249999999999999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163</v>
      </c>
      <c r="AU218" s="187" t="s">
        <v>80</v>
      </c>
      <c r="AV218" s="11" t="s">
        <v>80</v>
      </c>
      <c r="AW218" s="11" t="s">
        <v>36</v>
      </c>
      <c r="AX218" s="11" t="s">
        <v>72</v>
      </c>
      <c r="AY218" s="187" t="s">
        <v>155</v>
      </c>
    </row>
    <row r="219" spans="2:51" s="11" customFormat="1" x14ac:dyDescent="0.3">
      <c r="B219" s="185"/>
      <c r="D219" s="186" t="s">
        <v>163</v>
      </c>
      <c r="E219" s="187" t="s">
        <v>5</v>
      </c>
      <c r="F219" s="188" t="s">
        <v>481</v>
      </c>
      <c r="H219" s="189">
        <v>-4.7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163</v>
      </c>
      <c r="AU219" s="187" t="s">
        <v>80</v>
      </c>
      <c r="AV219" s="11" t="s">
        <v>80</v>
      </c>
      <c r="AW219" s="11" t="s">
        <v>36</v>
      </c>
      <c r="AX219" s="11" t="s">
        <v>72</v>
      </c>
      <c r="AY219" s="187" t="s">
        <v>155</v>
      </c>
    </row>
    <row r="220" spans="2:51" s="11" customFormat="1" x14ac:dyDescent="0.3">
      <c r="B220" s="185"/>
      <c r="D220" s="186" t="s">
        <v>163</v>
      </c>
      <c r="E220" s="187" t="s">
        <v>5</v>
      </c>
      <c r="F220" s="188" t="s">
        <v>482</v>
      </c>
      <c r="H220" s="189">
        <v>-24</v>
      </c>
      <c r="I220" s="190"/>
      <c r="L220" s="185"/>
      <c r="M220" s="191"/>
      <c r="N220" s="192"/>
      <c r="O220" s="192"/>
      <c r="P220" s="192"/>
      <c r="Q220" s="192"/>
      <c r="R220" s="192"/>
      <c r="S220" s="192"/>
      <c r="T220" s="193"/>
      <c r="AT220" s="187" t="s">
        <v>163</v>
      </c>
      <c r="AU220" s="187" t="s">
        <v>80</v>
      </c>
      <c r="AV220" s="11" t="s">
        <v>80</v>
      </c>
      <c r="AW220" s="11" t="s">
        <v>36</v>
      </c>
      <c r="AX220" s="11" t="s">
        <v>72</v>
      </c>
      <c r="AY220" s="187" t="s">
        <v>155</v>
      </c>
    </row>
    <row r="221" spans="2:51" s="11" customFormat="1" x14ac:dyDescent="0.3">
      <c r="B221" s="185"/>
      <c r="D221" s="186" t="s">
        <v>163</v>
      </c>
      <c r="E221" s="187" t="s">
        <v>5</v>
      </c>
      <c r="F221" s="188" t="s">
        <v>483</v>
      </c>
      <c r="H221" s="189">
        <v>-1.5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163</v>
      </c>
      <c r="AU221" s="187" t="s">
        <v>80</v>
      </c>
      <c r="AV221" s="11" t="s">
        <v>80</v>
      </c>
      <c r="AW221" s="11" t="s">
        <v>36</v>
      </c>
      <c r="AX221" s="11" t="s">
        <v>72</v>
      </c>
      <c r="AY221" s="187" t="s">
        <v>155</v>
      </c>
    </row>
    <row r="222" spans="2:51" s="11" customFormat="1" x14ac:dyDescent="0.3">
      <c r="B222" s="185"/>
      <c r="D222" s="186" t="s">
        <v>163</v>
      </c>
      <c r="E222" s="187" t="s">
        <v>5</v>
      </c>
      <c r="F222" s="188" t="s">
        <v>484</v>
      </c>
      <c r="H222" s="189">
        <v>-6</v>
      </c>
      <c r="I222" s="190"/>
      <c r="L222" s="185"/>
      <c r="M222" s="191"/>
      <c r="N222" s="192"/>
      <c r="O222" s="192"/>
      <c r="P222" s="192"/>
      <c r="Q222" s="192"/>
      <c r="R222" s="192"/>
      <c r="S222" s="192"/>
      <c r="T222" s="193"/>
      <c r="AT222" s="187" t="s">
        <v>163</v>
      </c>
      <c r="AU222" s="187" t="s">
        <v>80</v>
      </c>
      <c r="AV222" s="11" t="s">
        <v>80</v>
      </c>
      <c r="AW222" s="11" t="s">
        <v>36</v>
      </c>
      <c r="AX222" s="11" t="s">
        <v>72</v>
      </c>
      <c r="AY222" s="187" t="s">
        <v>155</v>
      </c>
    </row>
    <row r="223" spans="2:51" s="11" customFormat="1" x14ac:dyDescent="0.3">
      <c r="B223" s="185"/>
      <c r="D223" s="186" t="s">
        <v>163</v>
      </c>
      <c r="E223" s="187" t="s">
        <v>5</v>
      </c>
      <c r="F223" s="188" t="s">
        <v>485</v>
      </c>
      <c r="H223" s="189">
        <v>-5.25</v>
      </c>
      <c r="I223" s="190"/>
      <c r="L223" s="185"/>
      <c r="M223" s="191"/>
      <c r="N223" s="192"/>
      <c r="O223" s="192"/>
      <c r="P223" s="192"/>
      <c r="Q223" s="192"/>
      <c r="R223" s="192"/>
      <c r="S223" s="192"/>
      <c r="T223" s="193"/>
      <c r="AT223" s="187" t="s">
        <v>163</v>
      </c>
      <c r="AU223" s="187" t="s">
        <v>80</v>
      </c>
      <c r="AV223" s="11" t="s">
        <v>80</v>
      </c>
      <c r="AW223" s="11" t="s">
        <v>36</v>
      </c>
      <c r="AX223" s="11" t="s">
        <v>72</v>
      </c>
      <c r="AY223" s="187" t="s">
        <v>155</v>
      </c>
    </row>
    <row r="224" spans="2:51" s="11" customFormat="1" x14ac:dyDescent="0.3">
      <c r="B224" s="185"/>
      <c r="D224" s="186" t="s">
        <v>163</v>
      </c>
      <c r="E224" s="187" t="s">
        <v>5</v>
      </c>
      <c r="F224" s="188" t="s">
        <v>486</v>
      </c>
      <c r="H224" s="189">
        <v>-0.93799999999999994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163</v>
      </c>
      <c r="AU224" s="187" t="s">
        <v>80</v>
      </c>
      <c r="AV224" s="11" t="s">
        <v>80</v>
      </c>
      <c r="AW224" s="11" t="s">
        <v>36</v>
      </c>
      <c r="AX224" s="11" t="s">
        <v>72</v>
      </c>
      <c r="AY224" s="187" t="s">
        <v>155</v>
      </c>
    </row>
    <row r="225" spans="2:65" s="12" customFormat="1" x14ac:dyDescent="0.3">
      <c r="B225" s="194"/>
      <c r="D225" s="186" t="s">
        <v>163</v>
      </c>
      <c r="E225" s="195" t="s">
        <v>5</v>
      </c>
      <c r="F225" s="196" t="s">
        <v>487</v>
      </c>
      <c r="H225" s="197">
        <v>267.28699999999998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5" t="s">
        <v>163</v>
      </c>
      <c r="AU225" s="195" t="s">
        <v>80</v>
      </c>
      <c r="AV225" s="12" t="s">
        <v>98</v>
      </c>
      <c r="AW225" s="12" t="s">
        <v>36</v>
      </c>
      <c r="AX225" s="12" t="s">
        <v>72</v>
      </c>
      <c r="AY225" s="195" t="s">
        <v>155</v>
      </c>
    </row>
    <row r="226" spans="2:65" s="13" customFormat="1" x14ac:dyDescent="0.3">
      <c r="B226" s="202"/>
      <c r="D226" s="186" t="s">
        <v>163</v>
      </c>
      <c r="E226" s="203" t="s">
        <v>5</v>
      </c>
      <c r="F226" s="204" t="s">
        <v>241</v>
      </c>
      <c r="H226" s="205">
        <v>640.11900000000003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163</v>
      </c>
      <c r="AU226" s="203" t="s">
        <v>80</v>
      </c>
      <c r="AV226" s="13" t="s">
        <v>101</v>
      </c>
      <c r="AW226" s="13" t="s">
        <v>36</v>
      </c>
      <c r="AX226" s="13" t="s">
        <v>11</v>
      </c>
      <c r="AY226" s="203" t="s">
        <v>155</v>
      </c>
    </row>
    <row r="227" spans="2:65" s="1" customFormat="1" ht="16.5" customHeight="1" x14ac:dyDescent="0.3">
      <c r="B227" s="172"/>
      <c r="C227" s="173" t="s">
        <v>519</v>
      </c>
      <c r="D227" s="173" t="s">
        <v>157</v>
      </c>
      <c r="E227" s="174" t="s">
        <v>489</v>
      </c>
      <c r="F227" s="175" t="s">
        <v>490</v>
      </c>
      <c r="G227" s="176" t="s">
        <v>170</v>
      </c>
      <c r="H227" s="177">
        <v>11</v>
      </c>
      <c r="I227" s="178"/>
      <c r="J227" s="179">
        <f>ROUND(I227*H227,0)</f>
        <v>0</v>
      </c>
      <c r="K227" s="175" t="s">
        <v>161</v>
      </c>
      <c r="L227" s="40"/>
      <c r="M227" s="180" t="s">
        <v>5</v>
      </c>
      <c r="N227" s="181" t="s">
        <v>43</v>
      </c>
      <c r="O227" s="41"/>
      <c r="P227" s="182">
        <f>O227*H227</f>
        <v>0</v>
      </c>
      <c r="Q227" s="182">
        <v>2.3207499999999999E-2</v>
      </c>
      <c r="R227" s="182">
        <f>Q227*H227</f>
        <v>0.25528249999999997</v>
      </c>
      <c r="S227" s="182">
        <v>0</v>
      </c>
      <c r="T227" s="183">
        <f>S227*H227</f>
        <v>0</v>
      </c>
      <c r="AR227" s="23" t="s">
        <v>101</v>
      </c>
      <c r="AT227" s="23" t="s">
        <v>157</v>
      </c>
      <c r="AU227" s="23" t="s">
        <v>80</v>
      </c>
      <c r="AY227" s="23" t="s">
        <v>155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23" t="s">
        <v>11</v>
      </c>
      <c r="BK227" s="184">
        <f>ROUND(I227*H227,0)</f>
        <v>0</v>
      </c>
      <c r="BL227" s="23" t="s">
        <v>101</v>
      </c>
      <c r="BM227" s="23" t="s">
        <v>491</v>
      </c>
    </row>
    <row r="228" spans="2:65" s="11" customFormat="1" x14ac:dyDescent="0.3">
      <c r="B228" s="185"/>
      <c r="D228" s="186" t="s">
        <v>163</v>
      </c>
      <c r="E228" s="187" t="s">
        <v>5</v>
      </c>
      <c r="F228" s="188" t="s">
        <v>198</v>
      </c>
      <c r="H228" s="189">
        <v>11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163</v>
      </c>
      <c r="AU228" s="187" t="s">
        <v>80</v>
      </c>
      <c r="AV228" s="11" t="s">
        <v>80</v>
      </c>
      <c r="AW228" s="11" t="s">
        <v>36</v>
      </c>
      <c r="AX228" s="11" t="s">
        <v>11</v>
      </c>
      <c r="AY228" s="187" t="s">
        <v>155</v>
      </c>
    </row>
    <row r="229" spans="2:65" s="1" customFormat="1" ht="16.5" customHeight="1" x14ac:dyDescent="0.3">
      <c r="B229" s="172"/>
      <c r="C229" s="173" t="s">
        <v>524</v>
      </c>
      <c r="D229" s="173" t="s">
        <v>157</v>
      </c>
      <c r="E229" s="174" t="s">
        <v>493</v>
      </c>
      <c r="F229" s="175" t="s">
        <v>494</v>
      </c>
      <c r="G229" s="176" t="s">
        <v>170</v>
      </c>
      <c r="H229" s="177">
        <v>1</v>
      </c>
      <c r="I229" s="178"/>
      <c r="J229" s="179">
        <f>ROUND(I229*H229,0)</f>
        <v>0</v>
      </c>
      <c r="K229" s="175" t="s">
        <v>161</v>
      </c>
      <c r="L229" s="40"/>
      <c r="M229" s="180" t="s">
        <v>5</v>
      </c>
      <c r="N229" s="181" t="s">
        <v>43</v>
      </c>
      <c r="O229" s="41"/>
      <c r="P229" s="182">
        <f>O229*H229</f>
        <v>0</v>
      </c>
      <c r="Q229" s="182">
        <v>2.7615500000000001E-2</v>
      </c>
      <c r="R229" s="182">
        <f>Q229*H229</f>
        <v>2.7615500000000001E-2</v>
      </c>
      <c r="S229" s="182">
        <v>0</v>
      </c>
      <c r="T229" s="183">
        <f>S229*H229</f>
        <v>0</v>
      </c>
      <c r="AR229" s="23" t="s">
        <v>101</v>
      </c>
      <c r="AT229" s="23" t="s">
        <v>157</v>
      </c>
      <c r="AU229" s="23" t="s">
        <v>80</v>
      </c>
      <c r="AY229" s="23" t="s">
        <v>155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23" t="s">
        <v>11</v>
      </c>
      <c r="BK229" s="184">
        <f>ROUND(I229*H229,0)</f>
        <v>0</v>
      </c>
      <c r="BL229" s="23" t="s">
        <v>101</v>
      </c>
      <c r="BM229" s="23" t="s">
        <v>495</v>
      </c>
    </row>
    <row r="230" spans="2:65" s="11" customFormat="1" x14ac:dyDescent="0.3">
      <c r="B230" s="185"/>
      <c r="D230" s="186" t="s">
        <v>163</v>
      </c>
      <c r="E230" s="187" t="s">
        <v>5</v>
      </c>
      <c r="F230" s="188" t="s">
        <v>11</v>
      </c>
      <c r="H230" s="189">
        <v>1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163</v>
      </c>
      <c r="AU230" s="187" t="s">
        <v>80</v>
      </c>
      <c r="AV230" s="11" t="s">
        <v>80</v>
      </c>
      <c r="AW230" s="11" t="s">
        <v>36</v>
      </c>
      <c r="AX230" s="11" t="s">
        <v>11</v>
      </c>
      <c r="AY230" s="187" t="s">
        <v>155</v>
      </c>
    </row>
    <row r="231" spans="2:65" s="1" customFormat="1" ht="16.5" customHeight="1" x14ac:dyDescent="0.3">
      <c r="B231" s="172"/>
      <c r="C231" s="173" t="s">
        <v>529</v>
      </c>
      <c r="D231" s="173" t="s">
        <v>157</v>
      </c>
      <c r="E231" s="174" t="s">
        <v>497</v>
      </c>
      <c r="F231" s="175" t="s">
        <v>498</v>
      </c>
      <c r="G231" s="176" t="s">
        <v>170</v>
      </c>
      <c r="H231" s="177">
        <v>7</v>
      </c>
      <c r="I231" s="178"/>
      <c r="J231" s="179">
        <f>ROUND(I231*H231,0)</f>
        <v>0</v>
      </c>
      <c r="K231" s="175" t="s">
        <v>161</v>
      </c>
      <c r="L231" s="40"/>
      <c r="M231" s="180" t="s">
        <v>5</v>
      </c>
      <c r="N231" s="181" t="s">
        <v>43</v>
      </c>
      <c r="O231" s="41"/>
      <c r="P231" s="182">
        <f>O231*H231</f>
        <v>0</v>
      </c>
      <c r="Q231" s="182">
        <v>3.7268000000000003E-2</v>
      </c>
      <c r="R231" s="182">
        <f>Q231*H231</f>
        <v>0.260876</v>
      </c>
      <c r="S231" s="182">
        <v>0</v>
      </c>
      <c r="T231" s="183">
        <f>S231*H231</f>
        <v>0</v>
      </c>
      <c r="AR231" s="23" t="s">
        <v>101</v>
      </c>
      <c r="AT231" s="23" t="s">
        <v>157</v>
      </c>
      <c r="AU231" s="23" t="s">
        <v>80</v>
      </c>
      <c r="AY231" s="23" t="s">
        <v>155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23" t="s">
        <v>11</v>
      </c>
      <c r="BK231" s="184">
        <f>ROUND(I231*H231,0)</f>
        <v>0</v>
      </c>
      <c r="BL231" s="23" t="s">
        <v>101</v>
      </c>
      <c r="BM231" s="23" t="s">
        <v>499</v>
      </c>
    </row>
    <row r="232" spans="2:65" s="11" customFormat="1" x14ac:dyDescent="0.3">
      <c r="B232" s="185"/>
      <c r="D232" s="186" t="s">
        <v>163</v>
      </c>
      <c r="E232" s="187" t="s">
        <v>5</v>
      </c>
      <c r="F232" s="188" t="s">
        <v>500</v>
      </c>
      <c r="H232" s="189">
        <v>2</v>
      </c>
      <c r="I232" s="190"/>
      <c r="L232" s="185"/>
      <c r="M232" s="191"/>
      <c r="N232" s="192"/>
      <c r="O232" s="192"/>
      <c r="P232" s="192"/>
      <c r="Q232" s="192"/>
      <c r="R232" s="192"/>
      <c r="S232" s="192"/>
      <c r="T232" s="193"/>
      <c r="AT232" s="187" t="s">
        <v>163</v>
      </c>
      <c r="AU232" s="187" t="s">
        <v>80</v>
      </c>
      <c r="AV232" s="11" t="s">
        <v>80</v>
      </c>
      <c r="AW232" s="11" t="s">
        <v>36</v>
      </c>
      <c r="AX232" s="11" t="s">
        <v>72</v>
      </c>
      <c r="AY232" s="187" t="s">
        <v>155</v>
      </c>
    </row>
    <row r="233" spans="2:65" s="11" customFormat="1" x14ac:dyDescent="0.3">
      <c r="B233" s="185"/>
      <c r="D233" s="186" t="s">
        <v>163</v>
      </c>
      <c r="E233" s="187" t="s">
        <v>5</v>
      </c>
      <c r="F233" s="188" t="s">
        <v>501</v>
      </c>
      <c r="H233" s="189">
        <v>5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163</v>
      </c>
      <c r="AU233" s="187" t="s">
        <v>80</v>
      </c>
      <c r="AV233" s="11" t="s">
        <v>80</v>
      </c>
      <c r="AW233" s="11" t="s">
        <v>36</v>
      </c>
      <c r="AX233" s="11" t="s">
        <v>72</v>
      </c>
      <c r="AY233" s="187" t="s">
        <v>155</v>
      </c>
    </row>
    <row r="234" spans="2:65" s="12" customFormat="1" x14ac:dyDescent="0.3">
      <c r="B234" s="194"/>
      <c r="D234" s="186" t="s">
        <v>163</v>
      </c>
      <c r="E234" s="195" t="s">
        <v>5</v>
      </c>
      <c r="F234" s="196" t="s">
        <v>239</v>
      </c>
      <c r="H234" s="197">
        <v>7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5" t="s">
        <v>163</v>
      </c>
      <c r="AU234" s="195" t="s">
        <v>80</v>
      </c>
      <c r="AV234" s="12" t="s">
        <v>98</v>
      </c>
      <c r="AW234" s="12" t="s">
        <v>36</v>
      </c>
      <c r="AX234" s="12" t="s">
        <v>11</v>
      </c>
      <c r="AY234" s="195" t="s">
        <v>155</v>
      </c>
    </row>
    <row r="235" spans="2:65" s="1" customFormat="1" ht="16.5" customHeight="1" x14ac:dyDescent="0.3">
      <c r="B235" s="172"/>
      <c r="C235" s="173" t="s">
        <v>535</v>
      </c>
      <c r="D235" s="173" t="s">
        <v>157</v>
      </c>
      <c r="E235" s="174" t="s">
        <v>503</v>
      </c>
      <c r="F235" s="175" t="s">
        <v>504</v>
      </c>
      <c r="G235" s="176" t="s">
        <v>170</v>
      </c>
      <c r="H235" s="177">
        <v>64</v>
      </c>
      <c r="I235" s="178"/>
      <c r="J235" s="179">
        <f>ROUND(I235*H235,0)</f>
        <v>0</v>
      </c>
      <c r="K235" s="175" t="s">
        <v>161</v>
      </c>
      <c r="L235" s="40"/>
      <c r="M235" s="180" t="s">
        <v>5</v>
      </c>
      <c r="N235" s="181" t="s">
        <v>43</v>
      </c>
      <c r="O235" s="41"/>
      <c r="P235" s="182">
        <f>O235*H235</f>
        <v>0</v>
      </c>
      <c r="Q235" s="182">
        <v>4.6448000000000003E-2</v>
      </c>
      <c r="R235" s="182">
        <f>Q235*H235</f>
        <v>2.9726720000000002</v>
      </c>
      <c r="S235" s="182">
        <v>0</v>
      </c>
      <c r="T235" s="183">
        <f>S235*H235</f>
        <v>0</v>
      </c>
      <c r="AR235" s="23" t="s">
        <v>101</v>
      </c>
      <c r="AT235" s="23" t="s">
        <v>157</v>
      </c>
      <c r="AU235" s="23" t="s">
        <v>80</v>
      </c>
      <c r="AY235" s="23" t="s">
        <v>155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11</v>
      </c>
      <c r="BK235" s="184">
        <f>ROUND(I235*H235,0)</f>
        <v>0</v>
      </c>
      <c r="BL235" s="23" t="s">
        <v>101</v>
      </c>
      <c r="BM235" s="23" t="s">
        <v>505</v>
      </c>
    </row>
    <row r="236" spans="2:65" s="11" customFormat="1" x14ac:dyDescent="0.3">
      <c r="B236" s="185"/>
      <c r="D236" s="186" t="s">
        <v>163</v>
      </c>
      <c r="E236" s="187" t="s">
        <v>5</v>
      </c>
      <c r="F236" s="188" t="s">
        <v>506</v>
      </c>
      <c r="H236" s="189">
        <v>24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163</v>
      </c>
      <c r="AU236" s="187" t="s">
        <v>80</v>
      </c>
      <c r="AV236" s="11" t="s">
        <v>80</v>
      </c>
      <c r="AW236" s="11" t="s">
        <v>36</v>
      </c>
      <c r="AX236" s="11" t="s">
        <v>72</v>
      </c>
      <c r="AY236" s="187" t="s">
        <v>155</v>
      </c>
    </row>
    <row r="237" spans="2:65" s="11" customFormat="1" x14ac:dyDescent="0.3">
      <c r="B237" s="185"/>
      <c r="D237" s="186" t="s">
        <v>163</v>
      </c>
      <c r="E237" s="187" t="s">
        <v>5</v>
      </c>
      <c r="F237" s="188" t="s">
        <v>507</v>
      </c>
      <c r="H237" s="189">
        <v>40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163</v>
      </c>
      <c r="AU237" s="187" t="s">
        <v>80</v>
      </c>
      <c r="AV237" s="11" t="s">
        <v>80</v>
      </c>
      <c r="AW237" s="11" t="s">
        <v>36</v>
      </c>
      <c r="AX237" s="11" t="s">
        <v>72</v>
      </c>
      <c r="AY237" s="187" t="s">
        <v>155</v>
      </c>
    </row>
    <row r="238" spans="2:65" s="12" customFormat="1" x14ac:dyDescent="0.3">
      <c r="B238" s="194"/>
      <c r="D238" s="186" t="s">
        <v>163</v>
      </c>
      <c r="E238" s="195" t="s">
        <v>5</v>
      </c>
      <c r="F238" s="196" t="s">
        <v>239</v>
      </c>
      <c r="H238" s="197">
        <v>64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163</v>
      </c>
      <c r="AU238" s="195" t="s">
        <v>80</v>
      </c>
      <c r="AV238" s="12" t="s">
        <v>98</v>
      </c>
      <c r="AW238" s="12" t="s">
        <v>36</v>
      </c>
      <c r="AX238" s="12" t="s">
        <v>11</v>
      </c>
      <c r="AY238" s="195" t="s">
        <v>155</v>
      </c>
    </row>
    <row r="239" spans="2:65" s="1" customFormat="1" ht="16.5" customHeight="1" x14ac:dyDescent="0.3">
      <c r="B239" s="172"/>
      <c r="C239" s="173" t="s">
        <v>541</v>
      </c>
      <c r="D239" s="173" t="s">
        <v>157</v>
      </c>
      <c r="E239" s="174" t="s">
        <v>509</v>
      </c>
      <c r="F239" s="175" t="s">
        <v>510</v>
      </c>
      <c r="G239" s="176" t="s">
        <v>170</v>
      </c>
      <c r="H239" s="177">
        <v>20</v>
      </c>
      <c r="I239" s="178"/>
      <c r="J239" s="179">
        <f>ROUND(I239*H239,0)</f>
        <v>0</v>
      </c>
      <c r="K239" s="175" t="s">
        <v>161</v>
      </c>
      <c r="L239" s="40"/>
      <c r="M239" s="180" t="s">
        <v>5</v>
      </c>
      <c r="N239" s="181" t="s">
        <v>43</v>
      </c>
      <c r="O239" s="41"/>
      <c r="P239" s="182">
        <f>O239*H239</f>
        <v>0</v>
      </c>
      <c r="Q239" s="182">
        <v>5.5627999999999997E-2</v>
      </c>
      <c r="R239" s="182">
        <f>Q239*H239</f>
        <v>1.11256</v>
      </c>
      <c r="S239" s="182">
        <v>0</v>
      </c>
      <c r="T239" s="183">
        <f>S239*H239</f>
        <v>0</v>
      </c>
      <c r="AR239" s="23" t="s">
        <v>101</v>
      </c>
      <c r="AT239" s="23" t="s">
        <v>157</v>
      </c>
      <c r="AU239" s="23" t="s">
        <v>80</v>
      </c>
      <c r="AY239" s="23" t="s">
        <v>155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23" t="s">
        <v>11</v>
      </c>
      <c r="BK239" s="184">
        <f>ROUND(I239*H239,0)</f>
        <v>0</v>
      </c>
      <c r="BL239" s="23" t="s">
        <v>101</v>
      </c>
      <c r="BM239" s="23" t="s">
        <v>511</v>
      </c>
    </row>
    <row r="240" spans="2:65" s="11" customFormat="1" x14ac:dyDescent="0.3">
      <c r="B240" s="185"/>
      <c r="D240" s="186" t="s">
        <v>163</v>
      </c>
      <c r="E240" s="187" t="s">
        <v>5</v>
      </c>
      <c r="F240" s="188" t="s">
        <v>512</v>
      </c>
      <c r="H240" s="189">
        <v>12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163</v>
      </c>
      <c r="AU240" s="187" t="s">
        <v>80</v>
      </c>
      <c r="AV240" s="11" t="s">
        <v>80</v>
      </c>
      <c r="AW240" s="11" t="s">
        <v>36</v>
      </c>
      <c r="AX240" s="11" t="s">
        <v>72</v>
      </c>
      <c r="AY240" s="187" t="s">
        <v>155</v>
      </c>
    </row>
    <row r="241" spans="2:65" s="11" customFormat="1" x14ac:dyDescent="0.3">
      <c r="B241" s="185"/>
      <c r="D241" s="186" t="s">
        <v>163</v>
      </c>
      <c r="E241" s="187" t="s">
        <v>5</v>
      </c>
      <c r="F241" s="188" t="s">
        <v>513</v>
      </c>
      <c r="H241" s="189">
        <v>8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163</v>
      </c>
      <c r="AU241" s="187" t="s">
        <v>80</v>
      </c>
      <c r="AV241" s="11" t="s">
        <v>80</v>
      </c>
      <c r="AW241" s="11" t="s">
        <v>36</v>
      </c>
      <c r="AX241" s="11" t="s">
        <v>72</v>
      </c>
      <c r="AY241" s="187" t="s">
        <v>155</v>
      </c>
    </row>
    <row r="242" spans="2:65" s="12" customFormat="1" x14ac:dyDescent="0.3">
      <c r="B242" s="194"/>
      <c r="D242" s="186" t="s">
        <v>163</v>
      </c>
      <c r="E242" s="195" t="s">
        <v>5</v>
      </c>
      <c r="F242" s="196" t="s">
        <v>239</v>
      </c>
      <c r="H242" s="197">
        <v>20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5" t="s">
        <v>163</v>
      </c>
      <c r="AU242" s="195" t="s">
        <v>80</v>
      </c>
      <c r="AV242" s="12" t="s">
        <v>98</v>
      </c>
      <c r="AW242" s="12" t="s">
        <v>36</v>
      </c>
      <c r="AX242" s="12" t="s">
        <v>11</v>
      </c>
      <c r="AY242" s="195" t="s">
        <v>155</v>
      </c>
    </row>
    <row r="243" spans="2:65" s="1" customFormat="1" ht="16.5" customHeight="1" x14ac:dyDescent="0.3">
      <c r="B243" s="172"/>
      <c r="C243" s="173" t="s">
        <v>546</v>
      </c>
      <c r="D243" s="173" t="s">
        <v>157</v>
      </c>
      <c r="E243" s="174" t="s">
        <v>515</v>
      </c>
      <c r="F243" s="175" t="s">
        <v>516</v>
      </c>
      <c r="G243" s="176" t="s">
        <v>170</v>
      </c>
      <c r="H243" s="177">
        <v>4</v>
      </c>
      <c r="I243" s="178"/>
      <c r="J243" s="179">
        <f>ROUND(I243*H243,0)</f>
        <v>0</v>
      </c>
      <c r="K243" s="175" t="s">
        <v>161</v>
      </c>
      <c r="L243" s="40"/>
      <c r="M243" s="180" t="s">
        <v>5</v>
      </c>
      <c r="N243" s="181" t="s">
        <v>43</v>
      </c>
      <c r="O243" s="41"/>
      <c r="P243" s="182">
        <f>O243*H243</f>
        <v>0</v>
      </c>
      <c r="Q243" s="182">
        <v>7.4288000000000007E-2</v>
      </c>
      <c r="R243" s="182">
        <f>Q243*H243</f>
        <v>0.29715200000000003</v>
      </c>
      <c r="S243" s="182">
        <v>0</v>
      </c>
      <c r="T243" s="183">
        <f>S243*H243</f>
        <v>0</v>
      </c>
      <c r="AR243" s="23" t="s">
        <v>101</v>
      </c>
      <c r="AT243" s="23" t="s">
        <v>157</v>
      </c>
      <c r="AU243" s="23" t="s">
        <v>80</v>
      </c>
      <c r="AY243" s="23" t="s">
        <v>155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11</v>
      </c>
      <c r="BK243" s="184">
        <f>ROUND(I243*H243,0)</f>
        <v>0</v>
      </c>
      <c r="BL243" s="23" t="s">
        <v>101</v>
      </c>
      <c r="BM243" s="23" t="s">
        <v>517</v>
      </c>
    </row>
    <row r="244" spans="2:65" s="11" customFormat="1" x14ac:dyDescent="0.3">
      <c r="B244" s="185"/>
      <c r="D244" s="186" t="s">
        <v>163</v>
      </c>
      <c r="E244" s="187" t="s">
        <v>5</v>
      </c>
      <c r="F244" s="188" t="s">
        <v>518</v>
      </c>
      <c r="H244" s="189">
        <v>4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163</v>
      </c>
      <c r="AU244" s="187" t="s">
        <v>80</v>
      </c>
      <c r="AV244" s="11" t="s">
        <v>80</v>
      </c>
      <c r="AW244" s="11" t="s">
        <v>36</v>
      </c>
      <c r="AX244" s="11" t="s">
        <v>72</v>
      </c>
      <c r="AY244" s="187" t="s">
        <v>155</v>
      </c>
    </row>
    <row r="245" spans="2:65" s="12" customFormat="1" x14ac:dyDescent="0.3">
      <c r="B245" s="194"/>
      <c r="D245" s="186" t="s">
        <v>163</v>
      </c>
      <c r="E245" s="195" t="s">
        <v>5</v>
      </c>
      <c r="F245" s="196" t="s">
        <v>239</v>
      </c>
      <c r="H245" s="197">
        <v>4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5" t="s">
        <v>163</v>
      </c>
      <c r="AU245" s="195" t="s">
        <v>80</v>
      </c>
      <c r="AV245" s="12" t="s">
        <v>98</v>
      </c>
      <c r="AW245" s="12" t="s">
        <v>36</v>
      </c>
      <c r="AX245" s="12" t="s">
        <v>11</v>
      </c>
      <c r="AY245" s="195" t="s">
        <v>155</v>
      </c>
    </row>
    <row r="246" spans="2:65" s="1" customFormat="1" ht="16.5" customHeight="1" x14ac:dyDescent="0.3">
      <c r="B246" s="172"/>
      <c r="C246" s="173" t="s">
        <v>551</v>
      </c>
      <c r="D246" s="173" t="s">
        <v>157</v>
      </c>
      <c r="E246" s="174" t="s">
        <v>520</v>
      </c>
      <c r="F246" s="175" t="s">
        <v>521</v>
      </c>
      <c r="G246" s="176" t="s">
        <v>170</v>
      </c>
      <c r="H246" s="177">
        <v>3</v>
      </c>
      <c r="I246" s="178"/>
      <c r="J246" s="179">
        <f>ROUND(I246*H246,0)</f>
        <v>0</v>
      </c>
      <c r="K246" s="175" t="s">
        <v>161</v>
      </c>
      <c r="L246" s="40"/>
      <c r="M246" s="180" t="s">
        <v>5</v>
      </c>
      <c r="N246" s="181" t="s">
        <v>43</v>
      </c>
      <c r="O246" s="41"/>
      <c r="P246" s="182">
        <f>O246*H246</f>
        <v>0</v>
      </c>
      <c r="Q246" s="182">
        <v>8.3468000000000001E-2</v>
      </c>
      <c r="R246" s="182">
        <f>Q246*H246</f>
        <v>0.25040400000000002</v>
      </c>
      <c r="S246" s="182">
        <v>0</v>
      </c>
      <c r="T246" s="183">
        <f>S246*H246</f>
        <v>0</v>
      </c>
      <c r="AR246" s="23" t="s">
        <v>101</v>
      </c>
      <c r="AT246" s="23" t="s">
        <v>157</v>
      </c>
      <c r="AU246" s="23" t="s">
        <v>80</v>
      </c>
      <c r="AY246" s="23" t="s">
        <v>155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23" t="s">
        <v>11</v>
      </c>
      <c r="BK246" s="184">
        <f>ROUND(I246*H246,0)</f>
        <v>0</v>
      </c>
      <c r="BL246" s="23" t="s">
        <v>101</v>
      </c>
      <c r="BM246" s="23" t="s">
        <v>522</v>
      </c>
    </row>
    <row r="247" spans="2:65" s="11" customFormat="1" x14ac:dyDescent="0.3">
      <c r="B247" s="185"/>
      <c r="D247" s="186" t="s">
        <v>163</v>
      </c>
      <c r="E247" s="187" t="s">
        <v>5</v>
      </c>
      <c r="F247" s="188" t="s">
        <v>523</v>
      </c>
      <c r="H247" s="189">
        <v>3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163</v>
      </c>
      <c r="AU247" s="187" t="s">
        <v>80</v>
      </c>
      <c r="AV247" s="11" t="s">
        <v>80</v>
      </c>
      <c r="AW247" s="11" t="s">
        <v>36</v>
      </c>
      <c r="AX247" s="11" t="s">
        <v>72</v>
      </c>
      <c r="AY247" s="187" t="s">
        <v>155</v>
      </c>
    </row>
    <row r="248" spans="2:65" s="12" customFormat="1" x14ac:dyDescent="0.3">
      <c r="B248" s="194"/>
      <c r="D248" s="186" t="s">
        <v>163</v>
      </c>
      <c r="E248" s="195" t="s">
        <v>5</v>
      </c>
      <c r="F248" s="196" t="s">
        <v>239</v>
      </c>
      <c r="H248" s="197">
        <v>3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5" t="s">
        <v>163</v>
      </c>
      <c r="AU248" s="195" t="s">
        <v>80</v>
      </c>
      <c r="AV248" s="12" t="s">
        <v>98</v>
      </c>
      <c r="AW248" s="12" t="s">
        <v>36</v>
      </c>
      <c r="AX248" s="12" t="s">
        <v>11</v>
      </c>
      <c r="AY248" s="195" t="s">
        <v>155</v>
      </c>
    </row>
    <row r="249" spans="2:65" s="1" customFormat="1" ht="16.5" customHeight="1" x14ac:dyDescent="0.3">
      <c r="B249" s="172"/>
      <c r="C249" s="173" t="s">
        <v>556</v>
      </c>
      <c r="D249" s="173" t="s">
        <v>157</v>
      </c>
      <c r="E249" s="174" t="s">
        <v>525</v>
      </c>
      <c r="F249" s="175" t="s">
        <v>526</v>
      </c>
      <c r="G249" s="176" t="s">
        <v>170</v>
      </c>
      <c r="H249" s="177">
        <v>48</v>
      </c>
      <c r="I249" s="178"/>
      <c r="J249" s="179">
        <f>ROUND(I249*H249,0)</f>
        <v>0</v>
      </c>
      <c r="K249" s="175" t="s">
        <v>161</v>
      </c>
      <c r="L249" s="40"/>
      <c r="M249" s="180" t="s">
        <v>5</v>
      </c>
      <c r="N249" s="181" t="s">
        <v>43</v>
      </c>
      <c r="O249" s="41"/>
      <c r="P249" s="182">
        <f>O249*H249</f>
        <v>0</v>
      </c>
      <c r="Q249" s="182">
        <v>9.2848E-2</v>
      </c>
      <c r="R249" s="182">
        <f>Q249*H249</f>
        <v>4.4567040000000002</v>
      </c>
      <c r="S249" s="182">
        <v>0</v>
      </c>
      <c r="T249" s="183">
        <f>S249*H249</f>
        <v>0</v>
      </c>
      <c r="AR249" s="23" t="s">
        <v>101</v>
      </c>
      <c r="AT249" s="23" t="s">
        <v>157</v>
      </c>
      <c r="AU249" s="23" t="s">
        <v>80</v>
      </c>
      <c r="AY249" s="23" t="s">
        <v>155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23" t="s">
        <v>11</v>
      </c>
      <c r="BK249" s="184">
        <f>ROUND(I249*H249,0)</f>
        <v>0</v>
      </c>
      <c r="BL249" s="23" t="s">
        <v>101</v>
      </c>
      <c r="BM249" s="23" t="s">
        <v>527</v>
      </c>
    </row>
    <row r="250" spans="2:65" s="11" customFormat="1" x14ac:dyDescent="0.3">
      <c r="B250" s="185"/>
      <c r="D250" s="186" t="s">
        <v>163</v>
      </c>
      <c r="E250" s="187" t="s">
        <v>5</v>
      </c>
      <c r="F250" s="188" t="s">
        <v>528</v>
      </c>
      <c r="H250" s="189">
        <v>48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163</v>
      </c>
      <c r="AU250" s="187" t="s">
        <v>80</v>
      </c>
      <c r="AV250" s="11" t="s">
        <v>80</v>
      </c>
      <c r="AW250" s="11" t="s">
        <v>36</v>
      </c>
      <c r="AX250" s="11" t="s">
        <v>72</v>
      </c>
      <c r="AY250" s="187" t="s">
        <v>155</v>
      </c>
    </row>
    <row r="251" spans="2:65" s="12" customFormat="1" x14ac:dyDescent="0.3">
      <c r="B251" s="194"/>
      <c r="D251" s="186" t="s">
        <v>163</v>
      </c>
      <c r="E251" s="195" t="s">
        <v>5</v>
      </c>
      <c r="F251" s="196" t="s">
        <v>239</v>
      </c>
      <c r="H251" s="197">
        <v>48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5" t="s">
        <v>163</v>
      </c>
      <c r="AU251" s="195" t="s">
        <v>80</v>
      </c>
      <c r="AV251" s="12" t="s">
        <v>98</v>
      </c>
      <c r="AW251" s="12" t="s">
        <v>36</v>
      </c>
      <c r="AX251" s="12" t="s">
        <v>11</v>
      </c>
      <c r="AY251" s="195" t="s">
        <v>155</v>
      </c>
    </row>
    <row r="252" spans="2:65" s="1" customFormat="1" ht="25.5" customHeight="1" x14ac:dyDescent="0.3">
      <c r="B252" s="172"/>
      <c r="C252" s="173" t="s">
        <v>560</v>
      </c>
      <c r="D252" s="173" t="s">
        <v>157</v>
      </c>
      <c r="E252" s="174" t="s">
        <v>530</v>
      </c>
      <c r="F252" s="175" t="s">
        <v>531</v>
      </c>
      <c r="G252" s="176" t="s">
        <v>247</v>
      </c>
      <c r="H252" s="177">
        <v>1.06</v>
      </c>
      <c r="I252" s="178"/>
      <c r="J252" s="179">
        <f>ROUND(I252*H252,0)</f>
        <v>0</v>
      </c>
      <c r="K252" s="175" t="s">
        <v>161</v>
      </c>
      <c r="L252" s="40"/>
      <c r="M252" s="180" t="s">
        <v>5</v>
      </c>
      <c r="N252" s="181" t="s">
        <v>43</v>
      </c>
      <c r="O252" s="41"/>
      <c r="P252" s="182">
        <f>O252*H252</f>
        <v>0</v>
      </c>
      <c r="Q252" s="182">
        <v>1.7094000000000002E-2</v>
      </c>
      <c r="R252" s="182">
        <f>Q252*H252</f>
        <v>1.8119640000000003E-2</v>
      </c>
      <c r="S252" s="182">
        <v>0</v>
      </c>
      <c r="T252" s="183">
        <f>S252*H252</f>
        <v>0</v>
      </c>
      <c r="AR252" s="23" t="s">
        <v>101</v>
      </c>
      <c r="AT252" s="23" t="s">
        <v>157</v>
      </c>
      <c r="AU252" s="23" t="s">
        <v>80</v>
      </c>
      <c r="AY252" s="23" t="s">
        <v>155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23" t="s">
        <v>11</v>
      </c>
      <c r="BK252" s="184">
        <f>ROUND(I252*H252,0)</f>
        <v>0</v>
      </c>
      <c r="BL252" s="23" t="s">
        <v>101</v>
      </c>
      <c r="BM252" s="23" t="s">
        <v>532</v>
      </c>
    </row>
    <row r="253" spans="2:65" s="11" customFormat="1" x14ac:dyDescent="0.3">
      <c r="B253" s="185"/>
      <c r="D253" s="186" t="s">
        <v>163</v>
      </c>
      <c r="E253" s="187" t="s">
        <v>5</v>
      </c>
      <c r="F253" s="188" t="s">
        <v>533</v>
      </c>
      <c r="H253" s="189">
        <v>0.94299999999999995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163</v>
      </c>
      <c r="AU253" s="187" t="s">
        <v>80</v>
      </c>
      <c r="AV253" s="11" t="s">
        <v>80</v>
      </c>
      <c r="AW253" s="11" t="s">
        <v>36</v>
      </c>
      <c r="AX253" s="11" t="s">
        <v>72</v>
      </c>
      <c r="AY253" s="187" t="s">
        <v>155</v>
      </c>
    </row>
    <row r="254" spans="2:65" s="11" customFormat="1" x14ac:dyDescent="0.3">
      <c r="B254" s="185"/>
      <c r="D254" s="186" t="s">
        <v>163</v>
      </c>
      <c r="E254" s="187" t="s">
        <v>5</v>
      </c>
      <c r="F254" s="188" t="s">
        <v>534</v>
      </c>
      <c r="H254" s="189">
        <v>0.11700000000000001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163</v>
      </c>
      <c r="AU254" s="187" t="s">
        <v>80</v>
      </c>
      <c r="AV254" s="11" t="s">
        <v>80</v>
      </c>
      <c r="AW254" s="11" t="s">
        <v>36</v>
      </c>
      <c r="AX254" s="11" t="s">
        <v>72</v>
      </c>
      <c r="AY254" s="187" t="s">
        <v>155</v>
      </c>
    </row>
    <row r="255" spans="2:65" s="12" customFormat="1" x14ac:dyDescent="0.3">
      <c r="B255" s="194"/>
      <c r="D255" s="186" t="s">
        <v>163</v>
      </c>
      <c r="E255" s="195" t="s">
        <v>5</v>
      </c>
      <c r="F255" s="196" t="s">
        <v>239</v>
      </c>
      <c r="H255" s="197">
        <v>1.06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5" t="s">
        <v>163</v>
      </c>
      <c r="AU255" s="195" t="s">
        <v>80</v>
      </c>
      <c r="AV255" s="12" t="s">
        <v>98</v>
      </c>
      <c r="AW255" s="12" t="s">
        <v>36</v>
      </c>
      <c r="AX255" s="12" t="s">
        <v>11</v>
      </c>
      <c r="AY255" s="195" t="s">
        <v>155</v>
      </c>
    </row>
    <row r="256" spans="2:65" s="1" customFormat="1" ht="16.5" customHeight="1" x14ac:dyDescent="0.3">
      <c r="B256" s="172"/>
      <c r="C256" s="216" t="s">
        <v>567</v>
      </c>
      <c r="D256" s="216" t="s">
        <v>536</v>
      </c>
      <c r="E256" s="217" t="s">
        <v>537</v>
      </c>
      <c r="F256" s="218" t="s">
        <v>538</v>
      </c>
      <c r="G256" s="219" t="s">
        <v>247</v>
      </c>
      <c r="H256" s="220">
        <v>1.038</v>
      </c>
      <c r="I256" s="221"/>
      <c r="J256" s="222">
        <f>ROUND(I256*H256,0)</f>
        <v>0</v>
      </c>
      <c r="K256" s="218" t="s">
        <v>161</v>
      </c>
      <c r="L256" s="223"/>
      <c r="M256" s="224" t="s">
        <v>5</v>
      </c>
      <c r="N256" s="225" t="s">
        <v>43</v>
      </c>
      <c r="O256" s="41"/>
      <c r="P256" s="182">
        <f>O256*H256</f>
        <v>0</v>
      </c>
      <c r="Q256" s="182">
        <v>1</v>
      </c>
      <c r="R256" s="182">
        <f>Q256*H256</f>
        <v>1.038</v>
      </c>
      <c r="S256" s="182">
        <v>0</v>
      </c>
      <c r="T256" s="183">
        <f>S256*H256</f>
        <v>0</v>
      </c>
      <c r="AR256" s="23" t="s">
        <v>113</v>
      </c>
      <c r="AT256" s="23" t="s">
        <v>536</v>
      </c>
      <c r="AU256" s="23" t="s">
        <v>80</v>
      </c>
      <c r="AY256" s="23" t="s">
        <v>155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23" t="s">
        <v>11</v>
      </c>
      <c r="BK256" s="184">
        <f>ROUND(I256*H256,0)</f>
        <v>0</v>
      </c>
      <c r="BL256" s="23" t="s">
        <v>101</v>
      </c>
      <c r="BM256" s="23" t="s">
        <v>539</v>
      </c>
    </row>
    <row r="257" spans="2:65" s="11" customFormat="1" x14ac:dyDescent="0.3">
      <c r="B257" s="185"/>
      <c r="D257" s="186" t="s">
        <v>163</v>
      </c>
      <c r="E257" s="187" t="s">
        <v>5</v>
      </c>
      <c r="F257" s="188" t="s">
        <v>540</v>
      </c>
      <c r="H257" s="189">
        <v>1.038</v>
      </c>
      <c r="I257" s="190"/>
      <c r="L257" s="185"/>
      <c r="M257" s="191"/>
      <c r="N257" s="192"/>
      <c r="O257" s="192"/>
      <c r="P257" s="192"/>
      <c r="Q257" s="192"/>
      <c r="R257" s="192"/>
      <c r="S257" s="192"/>
      <c r="T257" s="193"/>
      <c r="AT257" s="187" t="s">
        <v>163</v>
      </c>
      <c r="AU257" s="187" t="s">
        <v>80</v>
      </c>
      <c r="AV257" s="11" t="s">
        <v>80</v>
      </c>
      <c r="AW257" s="11" t="s">
        <v>36</v>
      </c>
      <c r="AX257" s="11" t="s">
        <v>11</v>
      </c>
      <c r="AY257" s="187" t="s">
        <v>155</v>
      </c>
    </row>
    <row r="258" spans="2:65" s="1" customFormat="1" ht="16.5" customHeight="1" x14ac:dyDescent="0.3">
      <c r="B258" s="172"/>
      <c r="C258" s="216" t="s">
        <v>572</v>
      </c>
      <c r="D258" s="216" t="s">
        <v>536</v>
      </c>
      <c r="E258" s="217" t="s">
        <v>542</v>
      </c>
      <c r="F258" s="218" t="s">
        <v>543</v>
      </c>
      <c r="G258" s="219" t="s">
        <v>247</v>
      </c>
      <c r="H258" s="220">
        <v>0.128</v>
      </c>
      <c r="I258" s="221"/>
      <c r="J258" s="222">
        <f>ROUND(I258*H258,0)</f>
        <v>0</v>
      </c>
      <c r="K258" s="218" t="s">
        <v>161</v>
      </c>
      <c r="L258" s="223"/>
      <c r="M258" s="224" t="s">
        <v>5</v>
      </c>
      <c r="N258" s="225" t="s">
        <v>43</v>
      </c>
      <c r="O258" s="41"/>
      <c r="P258" s="182">
        <f>O258*H258</f>
        <v>0</v>
      </c>
      <c r="Q258" s="182">
        <v>1</v>
      </c>
      <c r="R258" s="182">
        <f>Q258*H258</f>
        <v>0.128</v>
      </c>
      <c r="S258" s="182">
        <v>0</v>
      </c>
      <c r="T258" s="183">
        <f>S258*H258</f>
        <v>0</v>
      </c>
      <c r="AR258" s="23" t="s">
        <v>113</v>
      </c>
      <c r="AT258" s="23" t="s">
        <v>536</v>
      </c>
      <c r="AU258" s="23" t="s">
        <v>80</v>
      </c>
      <c r="AY258" s="23" t="s">
        <v>155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23" t="s">
        <v>11</v>
      </c>
      <c r="BK258" s="184">
        <f>ROUND(I258*H258,0)</f>
        <v>0</v>
      </c>
      <c r="BL258" s="23" t="s">
        <v>101</v>
      </c>
      <c r="BM258" s="23" t="s">
        <v>544</v>
      </c>
    </row>
    <row r="259" spans="2:65" s="11" customFormat="1" x14ac:dyDescent="0.3">
      <c r="B259" s="185"/>
      <c r="D259" s="186" t="s">
        <v>163</v>
      </c>
      <c r="E259" s="187" t="s">
        <v>5</v>
      </c>
      <c r="F259" s="188" t="s">
        <v>545</v>
      </c>
      <c r="H259" s="189">
        <v>0.128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163</v>
      </c>
      <c r="AU259" s="187" t="s">
        <v>80</v>
      </c>
      <c r="AV259" s="11" t="s">
        <v>80</v>
      </c>
      <c r="AW259" s="11" t="s">
        <v>36</v>
      </c>
      <c r="AX259" s="11" t="s">
        <v>11</v>
      </c>
      <c r="AY259" s="187" t="s">
        <v>155</v>
      </c>
    </row>
    <row r="260" spans="2:65" s="1" customFormat="1" ht="16.5" customHeight="1" x14ac:dyDescent="0.3">
      <c r="B260" s="172"/>
      <c r="C260" s="173" t="s">
        <v>593</v>
      </c>
      <c r="D260" s="173" t="s">
        <v>157</v>
      </c>
      <c r="E260" s="174" t="s">
        <v>547</v>
      </c>
      <c r="F260" s="175" t="s">
        <v>548</v>
      </c>
      <c r="G260" s="176" t="s">
        <v>187</v>
      </c>
      <c r="H260" s="177">
        <v>1.181</v>
      </c>
      <c r="I260" s="178"/>
      <c r="J260" s="179">
        <f>ROUND(I260*H260,0)</f>
        <v>0</v>
      </c>
      <c r="K260" s="175" t="s">
        <v>161</v>
      </c>
      <c r="L260" s="40"/>
      <c r="M260" s="180" t="s">
        <v>5</v>
      </c>
      <c r="N260" s="181" t="s">
        <v>43</v>
      </c>
      <c r="O260" s="41"/>
      <c r="P260" s="182">
        <f>O260*H260</f>
        <v>0</v>
      </c>
      <c r="Q260" s="182">
        <v>2.45329</v>
      </c>
      <c r="R260" s="182">
        <f>Q260*H260</f>
        <v>2.8973354900000001</v>
      </c>
      <c r="S260" s="182">
        <v>0</v>
      </c>
      <c r="T260" s="183">
        <f>S260*H260</f>
        <v>0</v>
      </c>
      <c r="AR260" s="23" t="s">
        <v>101</v>
      </c>
      <c r="AT260" s="23" t="s">
        <v>157</v>
      </c>
      <c r="AU260" s="23" t="s">
        <v>80</v>
      </c>
      <c r="AY260" s="23" t="s">
        <v>155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23" t="s">
        <v>11</v>
      </c>
      <c r="BK260" s="184">
        <f>ROUND(I260*H260,0)</f>
        <v>0</v>
      </c>
      <c r="BL260" s="23" t="s">
        <v>101</v>
      </c>
      <c r="BM260" s="23" t="s">
        <v>549</v>
      </c>
    </row>
    <row r="261" spans="2:65" s="11" customFormat="1" x14ac:dyDescent="0.3">
      <c r="B261" s="185"/>
      <c r="D261" s="186" t="s">
        <v>163</v>
      </c>
      <c r="E261" s="187" t="s">
        <v>5</v>
      </c>
      <c r="F261" s="188" t="s">
        <v>550</v>
      </c>
      <c r="H261" s="189">
        <v>1.181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163</v>
      </c>
      <c r="AU261" s="187" t="s">
        <v>80</v>
      </c>
      <c r="AV261" s="11" t="s">
        <v>80</v>
      </c>
      <c r="AW261" s="11" t="s">
        <v>36</v>
      </c>
      <c r="AX261" s="11" t="s">
        <v>11</v>
      </c>
      <c r="AY261" s="187" t="s">
        <v>155</v>
      </c>
    </row>
    <row r="262" spans="2:65" s="1" customFormat="1" ht="25.5" customHeight="1" x14ac:dyDescent="0.3">
      <c r="B262" s="172"/>
      <c r="C262" s="173" t="s">
        <v>607</v>
      </c>
      <c r="D262" s="173" t="s">
        <v>157</v>
      </c>
      <c r="E262" s="174" t="s">
        <v>552</v>
      </c>
      <c r="F262" s="175" t="s">
        <v>553</v>
      </c>
      <c r="G262" s="176" t="s">
        <v>214</v>
      </c>
      <c r="H262" s="177">
        <v>9.4</v>
      </c>
      <c r="I262" s="178"/>
      <c r="J262" s="179">
        <f>ROUND(I262*H262,0)</f>
        <v>0</v>
      </c>
      <c r="K262" s="175" t="s">
        <v>161</v>
      </c>
      <c r="L262" s="40"/>
      <c r="M262" s="180" t="s">
        <v>5</v>
      </c>
      <c r="N262" s="181" t="s">
        <v>43</v>
      </c>
      <c r="O262" s="41"/>
      <c r="P262" s="182">
        <f>O262*H262</f>
        <v>0</v>
      </c>
      <c r="Q262" s="182">
        <v>7.5885999999999995E-2</v>
      </c>
      <c r="R262" s="182">
        <f>Q262*H262</f>
        <v>0.71332839999999997</v>
      </c>
      <c r="S262" s="182">
        <v>0</v>
      </c>
      <c r="T262" s="183">
        <f>S262*H262</f>
        <v>0</v>
      </c>
      <c r="AR262" s="23" t="s">
        <v>101</v>
      </c>
      <c r="AT262" s="23" t="s">
        <v>157</v>
      </c>
      <c r="AU262" s="23" t="s">
        <v>80</v>
      </c>
      <c r="AY262" s="23" t="s">
        <v>155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23" t="s">
        <v>11</v>
      </c>
      <c r="BK262" s="184">
        <f>ROUND(I262*H262,0)</f>
        <v>0</v>
      </c>
      <c r="BL262" s="23" t="s">
        <v>101</v>
      </c>
      <c r="BM262" s="23" t="s">
        <v>554</v>
      </c>
    </row>
    <row r="263" spans="2:65" s="11" customFormat="1" x14ac:dyDescent="0.3">
      <c r="B263" s="185"/>
      <c r="D263" s="186" t="s">
        <v>163</v>
      </c>
      <c r="E263" s="187" t="s">
        <v>5</v>
      </c>
      <c r="F263" s="188" t="s">
        <v>555</v>
      </c>
      <c r="H263" s="189">
        <v>9.4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163</v>
      </c>
      <c r="AU263" s="187" t="s">
        <v>80</v>
      </c>
      <c r="AV263" s="11" t="s">
        <v>80</v>
      </c>
      <c r="AW263" s="11" t="s">
        <v>36</v>
      </c>
      <c r="AX263" s="11" t="s">
        <v>11</v>
      </c>
      <c r="AY263" s="187" t="s">
        <v>155</v>
      </c>
    </row>
    <row r="264" spans="2:65" s="1" customFormat="1" ht="25.5" customHeight="1" x14ac:dyDescent="0.3">
      <c r="B264" s="172"/>
      <c r="C264" s="173" t="s">
        <v>620</v>
      </c>
      <c r="D264" s="173" t="s">
        <v>157</v>
      </c>
      <c r="E264" s="174" t="s">
        <v>557</v>
      </c>
      <c r="F264" s="175" t="s">
        <v>558</v>
      </c>
      <c r="G264" s="176" t="s">
        <v>214</v>
      </c>
      <c r="H264" s="177">
        <v>9.4</v>
      </c>
      <c r="I264" s="178"/>
      <c r="J264" s="179">
        <f>ROUND(I264*H264,0)</f>
        <v>0</v>
      </c>
      <c r="K264" s="175" t="s">
        <v>161</v>
      </c>
      <c r="L264" s="40"/>
      <c r="M264" s="180" t="s">
        <v>5</v>
      </c>
      <c r="N264" s="181" t="s">
        <v>43</v>
      </c>
      <c r="O264" s="41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AR264" s="23" t="s">
        <v>101</v>
      </c>
      <c r="AT264" s="23" t="s">
        <v>157</v>
      </c>
      <c r="AU264" s="23" t="s">
        <v>80</v>
      </c>
      <c r="AY264" s="23" t="s">
        <v>155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23" t="s">
        <v>11</v>
      </c>
      <c r="BK264" s="184">
        <f>ROUND(I264*H264,0)</f>
        <v>0</v>
      </c>
      <c r="BL264" s="23" t="s">
        <v>101</v>
      </c>
      <c r="BM264" s="23" t="s">
        <v>559</v>
      </c>
    </row>
    <row r="265" spans="2:65" s="11" customFormat="1" x14ac:dyDescent="0.3">
      <c r="B265" s="185"/>
      <c r="D265" s="186" t="s">
        <v>163</v>
      </c>
      <c r="E265" s="187" t="s">
        <v>5</v>
      </c>
      <c r="F265" s="188" t="s">
        <v>555</v>
      </c>
      <c r="H265" s="189">
        <v>9.4</v>
      </c>
      <c r="I265" s="190"/>
      <c r="L265" s="185"/>
      <c r="M265" s="191"/>
      <c r="N265" s="192"/>
      <c r="O265" s="192"/>
      <c r="P265" s="192"/>
      <c r="Q265" s="192"/>
      <c r="R265" s="192"/>
      <c r="S265" s="192"/>
      <c r="T265" s="193"/>
      <c r="AT265" s="187" t="s">
        <v>163</v>
      </c>
      <c r="AU265" s="187" t="s">
        <v>80</v>
      </c>
      <c r="AV265" s="11" t="s">
        <v>80</v>
      </c>
      <c r="AW265" s="11" t="s">
        <v>36</v>
      </c>
      <c r="AX265" s="11" t="s">
        <v>11</v>
      </c>
      <c r="AY265" s="187" t="s">
        <v>155</v>
      </c>
    </row>
    <row r="266" spans="2:65" s="1" customFormat="1" ht="25.5" customHeight="1" x14ac:dyDescent="0.3">
      <c r="B266" s="172"/>
      <c r="C266" s="173" t="s">
        <v>626</v>
      </c>
      <c r="D266" s="173" t="s">
        <v>157</v>
      </c>
      <c r="E266" s="174" t="s">
        <v>561</v>
      </c>
      <c r="F266" s="175" t="s">
        <v>3532</v>
      </c>
      <c r="G266" s="176" t="s">
        <v>160</v>
      </c>
      <c r="H266" s="177">
        <v>267.71800000000002</v>
      </c>
      <c r="I266" s="178"/>
      <c r="J266" s="179">
        <f>ROUND(I266*H266,0)</f>
        <v>0</v>
      </c>
      <c r="K266" s="175" t="s">
        <v>161</v>
      </c>
      <c r="L266" s="40"/>
      <c r="M266" s="180" t="s">
        <v>5</v>
      </c>
      <c r="N266" s="181" t="s">
        <v>43</v>
      </c>
      <c r="O266" s="41"/>
      <c r="P266" s="182">
        <f>O266*H266</f>
        <v>0</v>
      </c>
      <c r="Q266" s="182">
        <v>0.10030600000000001</v>
      </c>
      <c r="R266" s="182">
        <f>Q266*H266</f>
        <v>26.853721708000002</v>
      </c>
      <c r="S266" s="182">
        <v>0</v>
      </c>
      <c r="T266" s="183">
        <f>S266*H266</f>
        <v>0</v>
      </c>
      <c r="AR266" s="23" t="s">
        <v>101</v>
      </c>
      <c r="AT266" s="23" t="s">
        <v>157</v>
      </c>
      <c r="AU266" s="23" t="s">
        <v>80</v>
      </c>
      <c r="AY266" s="23" t="s">
        <v>155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23" t="s">
        <v>11</v>
      </c>
      <c r="BK266" s="184">
        <f>ROUND(I266*H266,0)</f>
        <v>0</v>
      </c>
      <c r="BL266" s="23" t="s">
        <v>101</v>
      </c>
      <c r="BM266" s="23" t="s">
        <v>562</v>
      </c>
    </row>
    <row r="267" spans="2:65" s="11" customFormat="1" x14ac:dyDescent="0.3">
      <c r="B267" s="185"/>
      <c r="D267" s="186" t="s">
        <v>163</v>
      </c>
      <c r="E267" s="187" t="s">
        <v>5</v>
      </c>
      <c r="F267" s="188" t="s">
        <v>563</v>
      </c>
      <c r="H267" s="189">
        <v>284.46300000000002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163</v>
      </c>
      <c r="AU267" s="187" t="s">
        <v>80</v>
      </c>
      <c r="AV267" s="11" t="s">
        <v>80</v>
      </c>
      <c r="AW267" s="11" t="s">
        <v>36</v>
      </c>
      <c r="AX267" s="11" t="s">
        <v>72</v>
      </c>
      <c r="AY267" s="187" t="s">
        <v>155</v>
      </c>
    </row>
    <row r="268" spans="2:65" s="11" customFormat="1" x14ac:dyDescent="0.3">
      <c r="B268" s="185"/>
      <c r="D268" s="186" t="s">
        <v>163</v>
      </c>
      <c r="E268" s="187" t="s">
        <v>5</v>
      </c>
      <c r="F268" s="188" t="s">
        <v>564</v>
      </c>
      <c r="H268" s="189">
        <v>-6.8949999999999996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163</v>
      </c>
      <c r="AU268" s="187" t="s">
        <v>80</v>
      </c>
      <c r="AV268" s="11" t="s">
        <v>80</v>
      </c>
      <c r="AW268" s="11" t="s">
        <v>36</v>
      </c>
      <c r="AX268" s="11" t="s">
        <v>72</v>
      </c>
      <c r="AY268" s="187" t="s">
        <v>155</v>
      </c>
    </row>
    <row r="269" spans="2:65" s="11" customFormat="1" x14ac:dyDescent="0.3">
      <c r="B269" s="185"/>
      <c r="D269" s="186" t="s">
        <v>163</v>
      </c>
      <c r="E269" s="187" t="s">
        <v>5</v>
      </c>
      <c r="F269" s="188" t="s">
        <v>565</v>
      </c>
      <c r="H269" s="189">
        <v>-6.3040000000000003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163</v>
      </c>
      <c r="AU269" s="187" t="s">
        <v>80</v>
      </c>
      <c r="AV269" s="11" t="s">
        <v>80</v>
      </c>
      <c r="AW269" s="11" t="s">
        <v>36</v>
      </c>
      <c r="AX269" s="11" t="s">
        <v>72</v>
      </c>
      <c r="AY269" s="187" t="s">
        <v>155</v>
      </c>
    </row>
    <row r="270" spans="2:65" s="11" customFormat="1" x14ac:dyDescent="0.3">
      <c r="B270" s="185"/>
      <c r="D270" s="186" t="s">
        <v>163</v>
      </c>
      <c r="E270" s="187" t="s">
        <v>5</v>
      </c>
      <c r="F270" s="188" t="s">
        <v>566</v>
      </c>
      <c r="H270" s="189">
        <v>-3.5459999999999998</v>
      </c>
      <c r="I270" s="190"/>
      <c r="L270" s="185"/>
      <c r="M270" s="191"/>
      <c r="N270" s="192"/>
      <c r="O270" s="192"/>
      <c r="P270" s="192"/>
      <c r="Q270" s="192"/>
      <c r="R270" s="192"/>
      <c r="S270" s="192"/>
      <c r="T270" s="193"/>
      <c r="AT270" s="187" t="s">
        <v>163</v>
      </c>
      <c r="AU270" s="187" t="s">
        <v>80</v>
      </c>
      <c r="AV270" s="11" t="s">
        <v>80</v>
      </c>
      <c r="AW270" s="11" t="s">
        <v>36</v>
      </c>
      <c r="AX270" s="11" t="s">
        <v>72</v>
      </c>
      <c r="AY270" s="187" t="s">
        <v>155</v>
      </c>
    </row>
    <row r="271" spans="2:65" s="12" customFormat="1" x14ac:dyDescent="0.3">
      <c r="B271" s="194"/>
      <c r="D271" s="186" t="s">
        <v>163</v>
      </c>
      <c r="E271" s="195" t="s">
        <v>5</v>
      </c>
      <c r="F271" s="196" t="s">
        <v>239</v>
      </c>
      <c r="H271" s="197">
        <v>267.71800000000002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5" t="s">
        <v>163</v>
      </c>
      <c r="AU271" s="195" t="s">
        <v>80</v>
      </c>
      <c r="AV271" s="12" t="s">
        <v>98</v>
      </c>
      <c r="AW271" s="12" t="s">
        <v>36</v>
      </c>
      <c r="AX271" s="12" t="s">
        <v>11</v>
      </c>
      <c r="AY271" s="195" t="s">
        <v>155</v>
      </c>
    </row>
    <row r="272" spans="2:65" s="1" customFormat="1" ht="16.5" customHeight="1" x14ac:dyDescent="0.3">
      <c r="B272" s="172"/>
      <c r="C272" s="173" t="s">
        <v>632</v>
      </c>
      <c r="D272" s="173" t="s">
        <v>157</v>
      </c>
      <c r="E272" s="174" t="s">
        <v>568</v>
      </c>
      <c r="F272" s="175" t="s">
        <v>569</v>
      </c>
      <c r="G272" s="176" t="s">
        <v>247</v>
      </c>
      <c r="H272" s="177">
        <v>1.6479999999999999</v>
      </c>
      <c r="I272" s="178"/>
      <c r="J272" s="179">
        <f>ROUND(I272*H272,0)</f>
        <v>0</v>
      </c>
      <c r="K272" s="175" t="s">
        <v>161</v>
      </c>
      <c r="L272" s="40"/>
      <c r="M272" s="180" t="s">
        <v>5</v>
      </c>
      <c r="N272" s="181" t="s">
        <v>43</v>
      </c>
      <c r="O272" s="41"/>
      <c r="P272" s="182">
        <f>O272*H272</f>
        <v>0</v>
      </c>
      <c r="Q272" s="182">
        <v>1.0380199999999999</v>
      </c>
      <c r="R272" s="182">
        <f>Q272*H272</f>
        <v>1.7106569599999999</v>
      </c>
      <c r="S272" s="182">
        <v>0</v>
      </c>
      <c r="T272" s="183">
        <f>S272*H272</f>
        <v>0</v>
      </c>
      <c r="AR272" s="23" t="s">
        <v>101</v>
      </c>
      <c r="AT272" s="23" t="s">
        <v>157</v>
      </c>
      <c r="AU272" s="23" t="s">
        <v>80</v>
      </c>
      <c r="AY272" s="23" t="s">
        <v>155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23" t="s">
        <v>11</v>
      </c>
      <c r="BK272" s="184">
        <f>ROUND(I272*H272,0)</f>
        <v>0</v>
      </c>
      <c r="BL272" s="23" t="s">
        <v>101</v>
      </c>
      <c r="BM272" s="23" t="s">
        <v>570</v>
      </c>
    </row>
    <row r="273" spans="2:65" s="11" customFormat="1" x14ac:dyDescent="0.3">
      <c r="B273" s="185"/>
      <c r="D273" s="186" t="s">
        <v>163</v>
      </c>
      <c r="E273" s="187" t="s">
        <v>5</v>
      </c>
      <c r="F273" s="188" t="s">
        <v>571</v>
      </c>
      <c r="H273" s="189">
        <v>1.6479999999999999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163</v>
      </c>
      <c r="AU273" s="187" t="s">
        <v>80</v>
      </c>
      <c r="AV273" s="11" t="s">
        <v>80</v>
      </c>
      <c r="AW273" s="11" t="s">
        <v>36</v>
      </c>
      <c r="AX273" s="11" t="s">
        <v>11</v>
      </c>
      <c r="AY273" s="187" t="s">
        <v>155</v>
      </c>
    </row>
    <row r="274" spans="2:65" s="1" customFormat="1" ht="16.5" customHeight="1" x14ac:dyDescent="0.3">
      <c r="B274" s="172"/>
      <c r="C274" s="173" t="s">
        <v>637</v>
      </c>
      <c r="D274" s="173" t="s">
        <v>157</v>
      </c>
      <c r="E274" s="174" t="s">
        <v>573</v>
      </c>
      <c r="F274" s="175" t="s">
        <v>574</v>
      </c>
      <c r="G274" s="176" t="s">
        <v>187</v>
      </c>
      <c r="H274" s="177">
        <v>16.475999999999999</v>
      </c>
      <c r="I274" s="178"/>
      <c r="J274" s="179">
        <f>ROUND(I274*H274,0)</f>
        <v>0</v>
      </c>
      <c r="K274" s="175" t="s">
        <v>161</v>
      </c>
      <c r="L274" s="40"/>
      <c r="M274" s="180" t="s">
        <v>5</v>
      </c>
      <c r="N274" s="181" t="s">
        <v>43</v>
      </c>
      <c r="O274" s="41"/>
      <c r="P274" s="182">
        <f>O274*H274</f>
        <v>0</v>
      </c>
      <c r="Q274" s="182">
        <v>2.5960999999999999</v>
      </c>
      <c r="R274" s="182">
        <f>Q274*H274</f>
        <v>42.773343599999997</v>
      </c>
      <c r="S274" s="182">
        <v>0</v>
      </c>
      <c r="T274" s="183">
        <f>S274*H274</f>
        <v>0</v>
      </c>
      <c r="AR274" s="23" t="s">
        <v>101</v>
      </c>
      <c r="AT274" s="23" t="s">
        <v>157</v>
      </c>
      <c r="AU274" s="23" t="s">
        <v>80</v>
      </c>
      <c r="AY274" s="23" t="s">
        <v>155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23" t="s">
        <v>11</v>
      </c>
      <c r="BK274" s="184">
        <f>ROUND(I274*H274,0)</f>
        <v>0</v>
      </c>
      <c r="BL274" s="23" t="s">
        <v>101</v>
      </c>
      <c r="BM274" s="23" t="s">
        <v>575</v>
      </c>
    </row>
    <row r="275" spans="2:65" s="11" customFormat="1" x14ac:dyDescent="0.3">
      <c r="B275" s="185"/>
      <c r="D275" s="186" t="s">
        <v>163</v>
      </c>
      <c r="E275" s="187" t="s">
        <v>5</v>
      </c>
      <c r="F275" s="188" t="s">
        <v>576</v>
      </c>
      <c r="H275" s="189">
        <v>381.11500000000001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163</v>
      </c>
      <c r="AU275" s="187" t="s">
        <v>80</v>
      </c>
      <c r="AV275" s="11" t="s">
        <v>80</v>
      </c>
      <c r="AW275" s="11" t="s">
        <v>36</v>
      </c>
      <c r="AX275" s="11" t="s">
        <v>72</v>
      </c>
      <c r="AY275" s="187" t="s">
        <v>155</v>
      </c>
    </row>
    <row r="276" spans="2:65" s="11" customFormat="1" x14ac:dyDescent="0.3">
      <c r="B276" s="185"/>
      <c r="D276" s="186" t="s">
        <v>163</v>
      </c>
      <c r="E276" s="187" t="s">
        <v>5</v>
      </c>
      <c r="F276" s="188" t="s">
        <v>577</v>
      </c>
      <c r="H276" s="189">
        <v>-11.334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163</v>
      </c>
      <c r="AU276" s="187" t="s">
        <v>80</v>
      </c>
      <c r="AV276" s="11" t="s">
        <v>80</v>
      </c>
      <c r="AW276" s="11" t="s">
        <v>36</v>
      </c>
      <c r="AX276" s="11" t="s">
        <v>72</v>
      </c>
      <c r="AY276" s="187" t="s">
        <v>155</v>
      </c>
    </row>
    <row r="277" spans="2:65" s="11" customFormat="1" x14ac:dyDescent="0.3">
      <c r="B277" s="185"/>
      <c r="D277" s="186" t="s">
        <v>163</v>
      </c>
      <c r="E277" s="187" t="s">
        <v>5</v>
      </c>
      <c r="F277" s="188" t="s">
        <v>578</v>
      </c>
      <c r="H277" s="189">
        <v>-2.5009999999999999</v>
      </c>
      <c r="I277" s="190"/>
      <c r="L277" s="185"/>
      <c r="M277" s="191"/>
      <c r="N277" s="192"/>
      <c r="O277" s="192"/>
      <c r="P277" s="192"/>
      <c r="Q277" s="192"/>
      <c r="R277" s="192"/>
      <c r="S277" s="192"/>
      <c r="T277" s="193"/>
      <c r="AT277" s="187" t="s">
        <v>163</v>
      </c>
      <c r="AU277" s="187" t="s">
        <v>80</v>
      </c>
      <c r="AV277" s="11" t="s">
        <v>80</v>
      </c>
      <c r="AW277" s="11" t="s">
        <v>36</v>
      </c>
      <c r="AX277" s="11" t="s">
        <v>72</v>
      </c>
      <c r="AY277" s="187" t="s">
        <v>155</v>
      </c>
    </row>
    <row r="278" spans="2:65" s="11" customFormat="1" x14ac:dyDescent="0.3">
      <c r="B278" s="185"/>
      <c r="D278" s="186" t="s">
        <v>163</v>
      </c>
      <c r="E278" s="187" t="s">
        <v>5</v>
      </c>
      <c r="F278" s="188" t="s">
        <v>579</v>
      </c>
      <c r="H278" s="189">
        <v>-59.865000000000002</v>
      </c>
      <c r="I278" s="190"/>
      <c r="L278" s="185"/>
      <c r="M278" s="191"/>
      <c r="N278" s="192"/>
      <c r="O278" s="192"/>
      <c r="P278" s="192"/>
      <c r="Q278" s="192"/>
      <c r="R278" s="192"/>
      <c r="S278" s="192"/>
      <c r="T278" s="193"/>
      <c r="AT278" s="187" t="s">
        <v>163</v>
      </c>
      <c r="AU278" s="187" t="s">
        <v>80</v>
      </c>
      <c r="AV278" s="11" t="s">
        <v>80</v>
      </c>
      <c r="AW278" s="11" t="s">
        <v>36</v>
      </c>
      <c r="AX278" s="11" t="s">
        <v>72</v>
      </c>
      <c r="AY278" s="187" t="s">
        <v>155</v>
      </c>
    </row>
    <row r="279" spans="2:65" s="11" customFormat="1" x14ac:dyDescent="0.3">
      <c r="B279" s="185"/>
      <c r="D279" s="186" t="s">
        <v>163</v>
      </c>
      <c r="E279" s="187" t="s">
        <v>5</v>
      </c>
      <c r="F279" s="188" t="s">
        <v>580</v>
      </c>
      <c r="H279" s="189">
        <v>-208.99199999999999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163</v>
      </c>
      <c r="AU279" s="187" t="s">
        <v>80</v>
      </c>
      <c r="AV279" s="11" t="s">
        <v>80</v>
      </c>
      <c r="AW279" s="11" t="s">
        <v>36</v>
      </c>
      <c r="AX279" s="11" t="s">
        <v>72</v>
      </c>
      <c r="AY279" s="187" t="s">
        <v>155</v>
      </c>
    </row>
    <row r="280" spans="2:65" s="11" customFormat="1" x14ac:dyDescent="0.3">
      <c r="B280" s="185"/>
      <c r="D280" s="186" t="s">
        <v>163</v>
      </c>
      <c r="E280" s="187" t="s">
        <v>5</v>
      </c>
      <c r="F280" s="188" t="s">
        <v>581</v>
      </c>
      <c r="H280" s="189">
        <v>-3.96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163</v>
      </c>
      <c r="AU280" s="187" t="s">
        <v>80</v>
      </c>
      <c r="AV280" s="11" t="s">
        <v>80</v>
      </c>
      <c r="AW280" s="11" t="s">
        <v>36</v>
      </c>
      <c r="AX280" s="11" t="s">
        <v>72</v>
      </c>
      <c r="AY280" s="187" t="s">
        <v>155</v>
      </c>
    </row>
    <row r="281" spans="2:65" s="11" customFormat="1" x14ac:dyDescent="0.3">
      <c r="B281" s="185"/>
      <c r="D281" s="186" t="s">
        <v>163</v>
      </c>
      <c r="E281" s="187" t="s">
        <v>5</v>
      </c>
      <c r="F281" s="188" t="s">
        <v>582</v>
      </c>
      <c r="H281" s="189">
        <v>-3.8879999999999999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163</v>
      </c>
      <c r="AU281" s="187" t="s">
        <v>80</v>
      </c>
      <c r="AV281" s="11" t="s">
        <v>80</v>
      </c>
      <c r="AW281" s="11" t="s">
        <v>36</v>
      </c>
      <c r="AX281" s="11" t="s">
        <v>72</v>
      </c>
      <c r="AY281" s="187" t="s">
        <v>155</v>
      </c>
    </row>
    <row r="282" spans="2:65" s="11" customFormat="1" x14ac:dyDescent="0.3">
      <c r="B282" s="185"/>
      <c r="D282" s="186" t="s">
        <v>163</v>
      </c>
      <c r="E282" s="187" t="s">
        <v>5</v>
      </c>
      <c r="F282" s="188" t="s">
        <v>583</v>
      </c>
      <c r="H282" s="189">
        <v>-24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163</v>
      </c>
      <c r="AU282" s="187" t="s">
        <v>80</v>
      </c>
      <c r="AV282" s="11" t="s">
        <v>80</v>
      </c>
      <c r="AW282" s="11" t="s">
        <v>36</v>
      </c>
      <c r="AX282" s="11" t="s">
        <v>72</v>
      </c>
      <c r="AY282" s="187" t="s">
        <v>155</v>
      </c>
    </row>
    <row r="283" spans="2:65" s="11" customFormat="1" x14ac:dyDescent="0.3">
      <c r="B283" s="185"/>
      <c r="D283" s="186" t="s">
        <v>163</v>
      </c>
      <c r="E283" s="187" t="s">
        <v>5</v>
      </c>
      <c r="F283" s="188" t="s">
        <v>584</v>
      </c>
      <c r="H283" s="189">
        <v>-10.584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163</v>
      </c>
      <c r="AU283" s="187" t="s">
        <v>80</v>
      </c>
      <c r="AV283" s="11" t="s">
        <v>80</v>
      </c>
      <c r="AW283" s="11" t="s">
        <v>36</v>
      </c>
      <c r="AX283" s="11" t="s">
        <v>72</v>
      </c>
      <c r="AY283" s="187" t="s">
        <v>155</v>
      </c>
    </row>
    <row r="284" spans="2:65" s="11" customFormat="1" x14ac:dyDescent="0.3">
      <c r="B284" s="185"/>
      <c r="D284" s="186" t="s">
        <v>163</v>
      </c>
      <c r="E284" s="187" t="s">
        <v>5</v>
      </c>
      <c r="F284" s="188" t="s">
        <v>585</v>
      </c>
      <c r="H284" s="189">
        <v>-16</v>
      </c>
      <c r="I284" s="190"/>
      <c r="L284" s="185"/>
      <c r="M284" s="191"/>
      <c r="N284" s="192"/>
      <c r="O284" s="192"/>
      <c r="P284" s="192"/>
      <c r="Q284" s="192"/>
      <c r="R284" s="192"/>
      <c r="S284" s="192"/>
      <c r="T284" s="193"/>
      <c r="AT284" s="187" t="s">
        <v>163</v>
      </c>
      <c r="AU284" s="187" t="s">
        <v>80</v>
      </c>
      <c r="AV284" s="11" t="s">
        <v>80</v>
      </c>
      <c r="AW284" s="11" t="s">
        <v>36</v>
      </c>
      <c r="AX284" s="11" t="s">
        <v>72</v>
      </c>
      <c r="AY284" s="187" t="s">
        <v>155</v>
      </c>
    </row>
    <row r="285" spans="2:65" s="12" customFormat="1" x14ac:dyDescent="0.3">
      <c r="B285" s="194"/>
      <c r="D285" s="186" t="s">
        <v>163</v>
      </c>
      <c r="E285" s="195" t="s">
        <v>5</v>
      </c>
      <c r="F285" s="196" t="s">
        <v>586</v>
      </c>
      <c r="H285" s="197">
        <v>39.991</v>
      </c>
      <c r="I285" s="198"/>
      <c r="L285" s="194"/>
      <c r="M285" s="199"/>
      <c r="N285" s="200"/>
      <c r="O285" s="200"/>
      <c r="P285" s="200"/>
      <c r="Q285" s="200"/>
      <c r="R285" s="200"/>
      <c r="S285" s="200"/>
      <c r="T285" s="201"/>
      <c r="AT285" s="195" t="s">
        <v>163</v>
      </c>
      <c r="AU285" s="195" t="s">
        <v>80</v>
      </c>
      <c r="AV285" s="12" t="s">
        <v>98</v>
      </c>
      <c r="AW285" s="12" t="s">
        <v>36</v>
      </c>
      <c r="AX285" s="12" t="s">
        <v>72</v>
      </c>
      <c r="AY285" s="195" t="s">
        <v>155</v>
      </c>
    </row>
    <row r="286" spans="2:65" s="11" customFormat="1" x14ac:dyDescent="0.3">
      <c r="B286" s="185"/>
      <c r="D286" s="186" t="s">
        <v>163</v>
      </c>
      <c r="E286" s="187" t="s">
        <v>5</v>
      </c>
      <c r="F286" s="188" t="s">
        <v>587</v>
      </c>
      <c r="H286" s="189">
        <v>235.41</v>
      </c>
      <c r="I286" s="190"/>
      <c r="L286" s="185"/>
      <c r="M286" s="191"/>
      <c r="N286" s="192"/>
      <c r="O286" s="192"/>
      <c r="P286" s="192"/>
      <c r="Q286" s="192"/>
      <c r="R286" s="192"/>
      <c r="S286" s="192"/>
      <c r="T286" s="193"/>
      <c r="AT286" s="187" t="s">
        <v>163</v>
      </c>
      <c r="AU286" s="187" t="s">
        <v>80</v>
      </c>
      <c r="AV286" s="11" t="s">
        <v>80</v>
      </c>
      <c r="AW286" s="11" t="s">
        <v>36</v>
      </c>
      <c r="AX286" s="11" t="s">
        <v>72</v>
      </c>
      <c r="AY286" s="187" t="s">
        <v>155</v>
      </c>
    </row>
    <row r="287" spans="2:65" s="11" customFormat="1" x14ac:dyDescent="0.3">
      <c r="B287" s="185"/>
      <c r="D287" s="186" t="s">
        <v>163</v>
      </c>
      <c r="E287" s="187" t="s">
        <v>5</v>
      </c>
      <c r="F287" s="188" t="s">
        <v>588</v>
      </c>
      <c r="H287" s="189">
        <v>-104.496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163</v>
      </c>
      <c r="AU287" s="187" t="s">
        <v>80</v>
      </c>
      <c r="AV287" s="11" t="s">
        <v>80</v>
      </c>
      <c r="AW287" s="11" t="s">
        <v>36</v>
      </c>
      <c r="AX287" s="11" t="s">
        <v>72</v>
      </c>
      <c r="AY287" s="187" t="s">
        <v>155</v>
      </c>
    </row>
    <row r="288" spans="2:65" s="11" customFormat="1" x14ac:dyDescent="0.3">
      <c r="B288" s="185"/>
      <c r="D288" s="186" t="s">
        <v>163</v>
      </c>
      <c r="E288" s="187" t="s">
        <v>5</v>
      </c>
      <c r="F288" s="188" t="s">
        <v>589</v>
      </c>
      <c r="H288" s="189">
        <v>-105</v>
      </c>
      <c r="I288" s="190"/>
      <c r="L288" s="185"/>
      <c r="M288" s="191"/>
      <c r="N288" s="192"/>
      <c r="O288" s="192"/>
      <c r="P288" s="192"/>
      <c r="Q288" s="192"/>
      <c r="R288" s="192"/>
      <c r="S288" s="192"/>
      <c r="T288" s="193"/>
      <c r="AT288" s="187" t="s">
        <v>163</v>
      </c>
      <c r="AU288" s="187" t="s">
        <v>80</v>
      </c>
      <c r="AV288" s="11" t="s">
        <v>80</v>
      </c>
      <c r="AW288" s="11" t="s">
        <v>36</v>
      </c>
      <c r="AX288" s="11" t="s">
        <v>72</v>
      </c>
      <c r="AY288" s="187" t="s">
        <v>155</v>
      </c>
    </row>
    <row r="289" spans="2:65" s="12" customFormat="1" x14ac:dyDescent="0.3">
      <c r="B289" s="194"/>
      <c r="D289" s="186" t="s">
        <v>163</v>
      </c>
      <c r="E289" s="195" t="s">
        <v>5</v>
      </c>
      <c r="F289" s="196" t="s">
        <v>590</v>
      </c>
      <c r="H289" s="197">
        <v>25.914000000000001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5" t="s">
        <v>163</v>
      </c>
      <c r="AU289" s="195" t="s">
        <v>80</v>
      </c>
      <c r="AV289" s="12" t="s">
        <v>98</v>
      </c>
      <c r="AW289" s="12" t="s">
        <v>36</v>
      </c>
      <c r="AX289" s="12" t="s">
        <v>72</v>
      </c>
      <c r="AY289" s="195" t="s">
        <v>155</v>
      </c>
    </row>
    <row r="290" spans="2:65" s="13" customFormat="1" x14ac:dyDescent="0.3">
      <c r="B290" s="202"/>
      <c r="D290" s="186" t="s">
        <v>163</v>
      </c>
      <c r="E290" s="203" t="s">
        <v>275</v>
      </c>
      <c r="F290" s="204" t="s">
        <v>241</v>
      </c>
      <c r="H290" s="205">
        <v>65.905000000000001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163</v>
      </c>
      <c r="AU290" s="203" t="s">
        <v>80</v>
      </c>
      <c r="AV290" s="13" t="s">
        <v>101</v>
      </c>
      <c r="AW290" s="13" t="s">
        <v>36</v>
      </c>
      <c r="AX290" s="13" t="s">
        <v>72</v>
      </c>
      <c r="AY290" s="203" t="s">
        <v>155</v>
      </c>
    </row>
    <row r="291" spans="2:65" s="11" customFormat="1" x14ac:dyDescent="0.3">
      <c r="B291" s="185"/>
      <c r="D291" s="186" t="s">
        <v>163</v>
      </c>
      <c r="E291" s="187" t="s">
        <v>5</v>
      </c>
      <c r="F291" s="188" t="s">
        <v>591</v>
      </c>
      <c r="H291" s="189">
        <v>16.475999999999999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163</v>
      </c>
      <c r="AU291" s="187" t="s">
        <v>80</v>
      </c>
      <c r="AV291" s="11" t="s">
        <v>80</v>
      </c>
      <c r="AW291" s="11" t="s">
        <v>36</v>
      </c>
      <c r="AX291" s="11" t="s">
        <v>11</v>
      </c>
      <c r="AY291" s="187" t="s">
        <v>155</v>
      </c>
    </row>
    <row r="292" spans="2:65" s="10" customFormat="1" ht="29.85" customHeight="1" x14ac:dyDescent="0.3">
      <c r="B292" s="159"/>
      <c r="D292" s="160" t="s">
        <v>71</v>
      </c>
      <c r="E292" s="170" t="s">
        <v>101</v>
      </c>
      <c r="F292" s="170" t="s">
        <v>592</v>
      </c>
      <c r="I292" s="162"/>
      <c r="J292" s="171">
        <f>BK292</f>
        <v>0</v>
      </c>
      <c r="L292" s="159"/>
      <c r="M292" s="164"/>
      <c r="N292" s="165"/>
      <c r="O292" s="165"/>
      <c r="P292" s="166">
        <f>SUM(P293:P365)</f>
        <v>0</v>
      </c>
      <c r="Q292" s="165"/>
      <c r="R292" s="166">
        <f>SUM(R293:R365)</f>
        <v>292.24139590574003</v>
      </c>
      <c r="S292" s="165"/>
      <c r="T292" s="167">
        <f>SUM(T293:T365)</f>
        <v>0</v>
      </c>
      <c r="AR292" s="160" t="s">
        <v>11</v>
      </c>
      <c r="AT292" s="168" t="s">
        <v>71</v>
      </c>
      <c r="AU292" s="168" t="s">
        <v>11</v>
      </c>
      <c r="AY292" s="160" t="s">
        <v>155</v>
      </c>
      <c r="BK292" s="169">
        <f>SUM(BK293:BK365)</f>
        <v>0</v>
      </c>
    </row>
    <row r="293" spans="2:65" s="1" customFormat="1" ht="16.5" customHeight="1" x14ac:dyDescent="0.3">
      <c r="B293" s="172"/>
      <c r="C293" s="173" t="s">
        <v>642</v>
      </c>
      <c r="D293" s="173" t="s">
        <v>157</v>
      </c>
      <c r="E293" s="174" t="s">
        <v>594</v>
      </c>
      <c r="F293" s="175" t="s">
        <v>595</v>
      </c>
      <c r="G293" s="176" t="s">
        <v>160</v>
      </c>
      <c r="H293" s="177">
        <v>534.62</v>
      </c>
      <c r="I293" s="178"/>
      <c r="J293" s="179">
        <f>ROUND(I293*H293,0)</f>
        <v>0</v>
      </c>
      <c r="K293" s="175" t="s">
        <v>5</v>
      </c>
      <c r="L293" s="40"/>
      <c r="M293" s="180" t="s">
        <v>5</v>
      </c>
      <c r="N293" s="181" t="s">
        <v>43</v>
      </c>
      <c r="O293" s="41"/>
      <c r="P293" s="182">
        <f>O293*H293</f>
        <v>0</v>
      </c>
      <c r="Q293" s="182">
        <v>4.59735E-2</v>
      </c>
      <c r="R293" s="182">
        <f>Q293*H293</f>
        <v>24.57835257</v>
      </c>
      <c r="S293" s="182">
        <v>0</v>
      </c>
      <c r="T293" s="183">
        <f>S293*H293</f>
        <v>0</v>
      </c>
      <c r="AR293" s="23" t="s">
        <v>101</v>
      </c>
      <c r="AT293" s="23" t="s">
        <v>157</v>
      </c>
      <c r="AU293" s="23" t="s">
        <v>80</v>
      </c>
      <c r="AY293" s="23" t="s">
        <v>155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23" t="s">
        <v>11</v>
      </c>
      <c r="BK293" s="184">
        <f>ROUND(I293*H293,0)</f>
        <v>0</v>
      </c>
      <c r="BL293" s="23" t="s">
        <v>101</v>
      </c>
      <c r="BM293" s="23" t="s">
        <v>596</v>
      </c>
    </row>
    <row r="294" spans="2:65" s="11" customFormat="1" x14ac:dyDescent="0.3">
      <c r="B294" s="185"/>
      <c r="D294" s="186" t="s">
        <v>163</v>
      </c>
      <c r="E294" s="187" t="s">
        <v>5</v>
      </c>
      <c r="F294" s="188" t="s">
        <v>597</v>
      </c>
      <c r="H294" s="189">
        <v>11.334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163</v>
      </c>
      <c r="AU294" s="187" t="s">
        <v>80</v>
      </c>
      <c r="AV294" s="11" t="s">
        <v>80</v>
      </c>
      <c r="AW294" s="11" t="s">
        <v>36</v>
      </c>
      <c r="AX294" s="11" t="s">
        <v>72</v>
      </c>
      <c r="AY294" s="187" t="s">
        <v>155</v>
      </c>
    </row>
    <row r="295" spans="2:65" s="11" customFormat="1" x14ac:dyDescent="0.3">
      <c r="B295" s="185"/>
      <c r="D295" s="186" t="s">
        <v>163</v>
      </c>
      <c r="E295" s="187" t="s">
        <v>5</v>
      </c>
      <c r="F295" s="188" t="s">
        <v>598</v>
      </c>
      <c r="H295" s="189">
        <v>2.5009999999999999</v>
      </c>
      <c r="I295" s="190"/>
      <c r="L295" s="185"/>
      <c r="M295" s="191"/>
      <c r="N295" s="192"/>
      <c r="O295" s="192"/>
      <c r="P295" s="192"/>
      <c r="Q295" s="192"/>
      <c r="R295" s="192"/>
      <c r="S295" s="192"/>
      <c r="T295" s="193"/>
      <c r="AT295" s="187" t="s">
        <v>163</v>
      </c>
      <c r="AU295" s="187" t="s">
        <v>80</v>
      </c>
      <c r="AV295" s="11" t="s">
        <v>80</v>
      </c>
      <c r="AW295" s="11" t="s">
        <v>36</v>
      </c>
      <c r="AX295" s="11" t="s">
        <v>72</v>
      </c>
      <c r="AY295" s="187" t="s">
        <v>155</v>
      </c>
    </row>
    <row r="296" spans="2:65" s="11" customFormat="1" x14ac:dyDescent="0.3">
      <c r="B296" s="185"/>
      <c r="D296" s="186" t="s">
        <v>163</v>
      </c>
      <c r="E296" s="187" t="s">
        <v>5</v>
      </c>
      <c r="F296" s="188" t="s">
        <v>599</v>
      </c>
      <c r="H296" s="189">
        <v>59.865000000000002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163</v>
      </c>
      <c r="AU296" s="187" t="s">
        <v>80</v>
      </c>
      <c r="AV296" s="11" t="s">
        <v>80</v>
      </c>
      <c r="AW296" s="11" t="s">
        <v>36</v>
      </c>
      <c r="AX296" s="11" t="s">
        <v>72</v>
      </c>
      <c r="AY296" s="187" t="s">
        <v>155</v>
      </c>
    </row>
    <row r="297" spans="2:65" s="11" customFormat="1" x14ac:dyDescent="0.3">
      <c r="B297" s="185"/>
      <c r="D297" s="186" t="s">
        <v>163</v>
      </c>
      <c r="E297" s="187" t="s">
        <v>5</v>
      </c>
      <c r="F297" s="188" t="s">
        <v>600</v>
      </c>
      <c r="H297" s="189">
        <v>208.99199999999999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163</v>
      </c>
      <c r="AU297" s="187" t="s">
        <v>80</v>
      </c>
      <c r="AV297" s="11" t="s">
        <v>80</v>
      </c>
      <c r="AW297" s="11" t="s">
        <v>36</v>
      </c>
      <c r="AX297" s="11" t="s">
        <v>72</v>
      </c>
      <c r="AY297" s="187" t="s">
        <v>155</v>
      </c>
    </row>
    <row r="298" spans="2:65" s="11" customFormat="1" x14ac:dyDescent="0.3">
      <c r="B298" s="185"/>
      <c r="D298" s="186" t="s">
        <v>163</v>
      </c>
      <c r="E298" s="187" t="s">
        <v>5</v>
      </c>
      <c r="F298" s="188" t="s">
        <v>601</v>
      </c>
      <c r="H298" s="189">
        <v>3.96</v>
      </c>
      <c r="I298" s="190"/>
      <c r="L298" s="185"/>
      <c r="M298" s="191"/>
      <c r="N298" s="192"/>
      <c r="O298" s="192"/>
      <c r="P298" s="192"/>
      <c r="Q298" s="192"/>
      <c r="R298" s="192"/>
      <c r="S298" s="192"/>
      <c r="T298" s="193"/>
      <c r="AT298" s="187" t="s">
        <v>163</v>
      </c>
      <c r="AU298" s="187" t="s">
        <v>80</v>
      </c>
      <c r="AV298" s="11" t="s">
        <v>80</v>
      </c>
      <c r="AW298" s="11" t="s">
        <v>36</v>
      </c>
      <c r="AX298" s="11" t="s">
        <v>72</v>
      </c>
      <c r="AY298" s="187" t="s">
        <v>155</v>
      </c>
    </row>
    <row r="299" spans="2:65" s="11" customFormat="1" x14ac:dyDescent="0.3">
      <c r="B299" s="185"/>
      <c r="D299" s="186" t="s">
        <v>163</v>
      </c>
      <c r="E299" s="187" t="s">
        <v>5</v>
      </c>
      <c r="F299" s="188" t="s">
        <v>602</v>
      </c>
      <c r="H299" s="189">
        <v>3.8879999999999999</v>
      </c>
      <c r="I299" s="190"/>
      <c r="L299" s="185"/>
      <c r="M299" s="191"/>
      <c r="N299" s="192"/>
      <c r="O299" s="192"/>
      <c r="P299" s="192"/>
      <c r="Q299" s="192"/>
      <c r="R299" s="192"/>
      <c r="S299" s="192"/>
      <c r="T299" s="193"/>
      <c r="AT299" s="187" t="s">
        <v>163</v>
      </c>
      <c r="AU299" s="187" t="s">
        <v>80</v>
      </c>
      <c r="AV299" s="11" t="s">
        <v>80</v>
      </c>
      <c r="AW299" s="11" t="s">
        <v>36</v>
      </c>
      <c r="AX299" s="11" t="s">
        <v>72</v>
      </c>
      <c r="AY299" s="187" t="s">
        <v>155</v>
      </c>
    </row>
    <row r="300" spans="2:65" s="11" customFormat="1" x14ac:dyDescent="0.3">
      <c r="B300" s="185"/>
      <c r="D300" s="186" t="s">
        <v>163</v>
      </c>
      <c r="E300" s="187" t="s">
        <v>5</v>
      </c>
      <c r="F300" s="188" t="s">
        <v>603</v>
      </c>
      <c r="H300" s="189">
        <v>24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163</v>
      </c>
      <c r="AU300" s="187" t="s">
        <v>80</v>
      </c>
      <c r="AV300" s="11" t="s">
        <v>80</v>
      </c>
      <c r="AW300" s="11" t="s">
        <v>36</v>
      </c>
      <c r="AX300" s="11" t="s">
        <v>72</v>
      </c>
      <c r="AY300" s="187" t="s">
        <v>155</v>
      </c>
    </row>
    <row r="301" spans="2:65" s="11" customFormat="1" x14ac:dyDescent="0.3">
      <c r="B301" s="185"/>
      <c r="D301" s="186" t="s">
        <v>163</v>
      </c>
      <c r="E301" s="187" t="s">
        <v>5</v>
      </c>
      <c r="F301" s="188" t="s">
        <v>604</v>
      </c>
      <c r="H301" s="189">
        <v>10.584</v>
      </c>
      <c r="I301" s="190"/>
      <c r="L301" s="185"/>
      <c r="M301" s="191"/>
      <c r="N301" s="192"/>
      <c r="O301" s="192"/>
      <c r="P301" s="192"/>
      <c r="Q301" s="192"/>
      <c r="R301" s="192"/>
      <c r="S301" s="192"/>
      <c r="T301" s="193"/>
      <c r="AT301" s="187" t="s">
        <v>163</v>
      </c>
      <c r="AU301" s="187" t="s">
        <v>80</v>
      </c>
      <c r="AV301" s="11" t="s">
        <v>80</v>
      </c>
      <c r="AW301" s="11" t="s">
        <v>36</v>
      </c>
      <c r="AX301" s="11" t="s">
        <v>72</v>
      </c>
      <c r="AY301" s="187" t="s">
        <v>155</v>
      </c>
    </row>
    <row r="302" spans="2:65" s="12" customFormat="1" x14ac:dyDescent="0.3">
      <c r="B302" s="194"/>
      <c r="D302" s="186" t="s">
        <v>163</v>
      </c>
      <c r="E302" s="195" t="s">
        <v>5</v>
      </c>
      <c r="F302" s="196" t="s">
        <v>586</v>
      </c>
      <c r="H302" s="197">
        <v>325.12400000000002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5" t="s">
        <v>163</v>
      </c>
      <c r="AU302" s="195" t="s">
        <v>80</v>
      </c>
      <c r="AV302" s="12" t="s">
        <v>98</v>
      </c>
      <c r="AW302" s="12" t="s">
        <v>36</v>
      </c>
      <c r="AX302" s="12" t="s">
        <v>72</v>
      </c>
      <c r="AY302" s="195" t="s">
        <v>155</v>
      </c>
    </row>
    <row r="303" spans="2:65" s="11" customFormat="1" x14ac:dyDescent="0.3">
      <c r="B303" s="185"/>
      <c r="D303" s="186" t="s">
        <v>163</v>
      </c>
      <c r="E303" s="187" t="s">
        <v>5</v>
      </c>
      <c r="F303" s="188" t="s">
        <v>605</v>
      </c>
      <c r="H303" s="189">
        <v>104.496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163</v>
      </c>
      <c r="AU303" s="187" t="s">
        <v>80</v>
      </c>
      <c r="AV303" s="11" t="s">
        <v>80</v>
      </c>
      <c r="AW303" s="11" t="s">
        <v>36</v>
      </c>
      <c r="AX303" s="11" t="s">
        <v>72</v>
      </c>
      <c r="AY303" s="187" t="s">
        <v>155</v>
      </c>
    </row>
    <row r="304" spans="2:65" s="11" customFormat="1" x14ac:dyDescent="0.3">
      <c r="B304" s="185"/>
      <c r="D304" s="186" t="s">
        <v>163</v>
      </c>
      <c r="E304" s="187" t="s">
        <v>5</v>
      </c>
      <c r="F304" s="188" t="s">
        <v>606</v>
      </c>
      <c r="H304" s="189">
        <v>105</v>
      </c>
      <c r="I304" s="190"/>
      <c r="L304" s="185"/>
      <c r="M304" s="191"/>
      <c r="N304" s="192"/>
      <c r="O304" s="192"/>
      <c r="P304" s="192"/>
      <c r="Q304" s="192"/>
      <c r="R304" s="192"/>
      <c r="S304" s="192"/>
      <c r="T304" s="193"/>
      <c r="AT304" s="187" t="s">
        <v>163</v>
      </c>
      <c r="AU304" s="187" t="s">
        <v>80</v>
      </c>
      <c r="AV304" s="11" t="s">
        <v>80</v>
      </c>
      <c r="AW304" s="11" t="s">
        <v>36</v>
      </c>
      <c r="AX304" s="11" t="s">
        <v>72</v>
      </c>
      <c r="AY304" s="187" t="s">
        <v>155</v>
      </c>
    </row>
    <row r="305" spans="2:65" s="12" customFormat="1" x14ac:dyDescent="0.3">
      <c r="B305" s="194"/>
      <c r="D305" s="186" t="s">
        <v>163</v>
      </c>
      <c r="E305" s="195" t="s">
        <v>5</v>
      </c>
      <c r="F305" s="196" t="s">
        <v>590</v>
      </c>
      <c r="H305" s="197">
        <v>209.49600000000001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5" t="s">
        <v>163</v>
      </c>
      <c r="AU305" s="195" t="s">
        <v>80</v>
      </c>
      <c r="AV305" s="12" t="s">
        <v>98</v>
      </c>
      <c r="AW305" s="12" t="s">
        <v>36</v>
      </c>
      <c r="AX305" s="12" t="s">
        <v>72</v>
      </c>
      <c r="AY305" s="195" t="s">
        <v>155</v>
      </c>
    </row>
    <row r="306" spans="2:65" s="13" customFormat="1" x14ac:dyDescent="0.3">
      <c r="B306" s="202"/>
      <c r="D306" s="186" t="s">
        <v>163</v>
      </c>
      <c r="E306" s="203" t="s">
        <v>5</v>
      </c>
      <c r="F306" s="204" t="s">
        <v>241</v>
      </c>
      <c r="H306" s="205">
        <v>534.62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163</v>
      </c>
      <c r="AU306" s="203" t="s">
        <v>80</v>
      </c>
      <c r="AV306" s="13" t="s">
        <v>101</v>
      </c>
      <c r="AW306" s="13" t="s">
        <v>36</v>
      </c>
      <c r="AX306" s="13" t="s">
        <v>11</v>
      </c>
      <c r="AY306" s="203" t="s">
        <v>155</v>
      </c>
    </row>
    <row r="307" spans="2:65" s="1" customFormat="1" ht="16.5" customHeight="1" x14ac:dyDescent="0.3">
      <c r="B307" s="172"/>
      <c r="C307" s="216" t="s">
        <v>647</v>
      </c>
      <c r="D307" s="216" t="s">
        <v>536</v>
      </c>
      <c r="E307" s="217" t="s">
        <v>608</v>
      </c>
      <c r="F307" s="218" t="s">
        <v>3533</v>
      </c>
      <c r="G307" s="219" t="s">
        <v>214</v>
      </c>
      <c r="H307" s="220">
        <v>463.57</v>
      </c>
      <c r="I307" s="221"/>
      <c r="J307" s="222">
        <f>ROUND(I307*H307,0)</f>
        <v>0</v>
      </c>
      <c r="K307" s="218" t="s">
        <v>5</v>
      </c>
      <c r="L307" s="223"/>
      <c r="M307" s="224" t="s">
        <v>5</v>
      </c>
      <c r="N307" s="225" t="s">
        <v>43</v>
      </c>
      <c r="O307" s="41"/>
      <c r="P307" s="182">
        <f>O307*H307</f>
        <v>0</v>
      </c>
      <c r="Q307" s="182">
        <v>0.41299999999999998</v>
      </c>
      <c r="R307" s="182">
        <f>Q307*H307</f>
        <v>191.45441</v>
      </c>
      <c r="S307" s="182">
        <v>0</v>
      </c>
      <c r="T307" s="183">
        <f>S307*H307</f>
        <v>0</v>
      </c>
      <c r="AR307" s="23" t="s">
        <v>113</v>
      </c>
      <c r="AT307" s="23" t="s">
        <v>536</v>
      </c>
      <c r="AU307" s="23" t="s">
        <v>80</v>
      </c>
      <c r="AY307" s="23" t="s">
        <v>155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23" t="s">
        <v>11</v>
      </c>
      <c r="BK307" s="184">
        <f>ROUND(I307*H307,0)</f>
        <v>0</v>
      </c>
      <c r="BL307" s="23" t="s">
        <v>101</v>
      </c>
      <c r="BM307" s="23" t="s">
        <v>609</v>
      </c>
    </row>
    <row r="308" spans="2:65" s="11" customFormat="1" x14ac:dyDescent="0.3">
      <c r="B308" s="185"/>
      <c r="D308" s="186" t="s">
        <v>163</v>
      </c>
      <c r="E308" s="187" t="s">
        <v>5</v>
      </c>
      <c r="F308" s="188" t="s">
        <v>610</v>
      </c>
      <c r="H308" s="189">
        <v>10.56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163</v>
      </c>
      <c r="AU308" s="187" t="s">
        <v>80</v>
      </c>
      <c r="AV308" s="11" t="s">
        <v>80</v>
      </c>
      <c r="AW308" s="11" t="s">
        <v>36</v>
      </c>
      <c r="AX308" s="11" t="s">
        <v>72</v>
      </c>
      <c r="AY308" s="187" t="s">
        <v>155</v>
      </c>
    </row>
    <row r="309" spans="2:65" s="11" customFormat="1" x14ac:dyDescent="0.3">
      <c r="B309" s="185"/>
      <c r="D309" s="186" t="s">
        <v>163</v>
      </c>
      <c r="E309" s="187" t="s">
        <v>5</v>
      </c>
      <c r="F309" s="188" t="s">
        <v>611</v>
      </c>
      <c r="H309" s="189">
        <v>3.05</v>
      </c>
      <c r="I309" s="190"/>
      <c r="L309" s="185"/>
      <c r="M309" s="191"/>
      <c r="N309" s="192"/>
      <c r="O309" s="192"/>
      <c r="P309" s="192"/>
      <c r="Q309" s="192"/>
      <c r="R309" s="192"/>
      <c r="S309" s="192"/>
      <c r="T309" s="193"/>
      <c r="AT309" s="187" t="s">
        <v>163</v>
      </c>
      <c r="AU309" s="187" t="s">
        <v>80</v>
      </c>
      <c r="AV309" s="11" t="s">
        <v>80</v>
      </c>
      <c r="AW309" s="11" t="s">
        <v>36</v>
      </c>
      <c r="AX309" s="11" t="s">
        <v>72</v>
      </c>
      <c r="AY309" s="187" t="s">
        <v>155</v>
      </c>
    </row>
    <row r="310" spans="2:65" s="11" customFormat="1" x14ac:dyDescent="0.3">
      <c r="B310" s="185"/>
      <c r="D310" s="186" t="s">
        <v>163</v>
      </c>
      <c r="E310" s="187" t="s">
        <v>5</v>
      </c>
      <c r="F310" s="188" t="s">
        <v>612</v>
      </c>
      <c r="H310" s="189">
        <v>51.24</v>
      </c>
      <c r="I310" s="190"/>
      <c r="L310" s="185"/>
      <c r="M310" s="191"/>
      <c r="N310" s="192"/>
      <c r="O310" s="192"/>
      <c r="P310" s="192"/>
      <c r="Q310" s="192"/>
      <c r="R310" s="192"/>
      <c r="S310" s="192"/>
      <c r="T310" s="193"/>
      <c r="AT310" s="187" t="s">
        <v>163</v>
      </c>
      <c r="AU310" s="187" t="s">
        <v>80</v>
      </c>
      <c r="AV310" s="11" t="s">
        <v>80</v>
      </c>
      <c r="AW310" s="11" t="s">
        <v>36</v>
      </c>
      <c r="AX310" s="11" t="s">
        <v>72</v>
      </c>
      <c r="AY310" s="187" t="s">
        <v>155</v>
      </c>
    </row>
    <row r="311" spans="2:65" s="11" customFormat="1" x14ac:dyDescent="0.3">
      <c r="B311" s="185"/>
      <c r="D311" s="186" t="s">
        <v>163</v>
      </c>
      <c r="E311" s="187" t="s">
        <v>5</v>
      </c>
      <c r="F311" s="188" t="s">
        <v>613</v>
      </c>
      <c r="H311" s="189">
        <v>186.6</v>
      </c>
      <c r="I311" s="190"/>
      <c r="L311" s="185"/>
      <c r="M311" s="191"/>
      <c r="N311" s="192"/>
      <c r="O311" s="192"/>
      <c r="P311" s="192"/>
      <c r="Q311" s="192"/>
      <c r="R311" s="192"/>
      <c r="S311" s="192"/>
      <c r="T311" s="193"/>
      <c r="AT311" s="187" t="s">
        <v>163</v>
      </c>
      <c r="AU311" s="187" t="s">
        <v>80</v>
      </c>
      <c r="AV311" s="11" t="s">
        <v>80</v>
      </c>
      <c r="AW311" s="11" t="s">
        <v>36</v>
      </c>
      <c r="AX311" s="11" t="s">
        <v>72</v>
      </c>
      <c r="AY311" s="187" t="s">
        <v>155</v>
      </c>
    </row>
    <row r="312" spans="2:65" s="11" customFormat="1" x14ac:dyDescent="0.3">
      <c r="B312" s="185"/>
      <c r="D312" s="186" t="s">
        <v>163</v>
      </c>
      <c r="E312" s="187" t="s">
        <v>5</v>
      </c>
      <c r="F312" s="188" t="s">
        <v>614</v>
      </c>
      <c r="H312" s="189">
        <v>4.4000000000000004</v>
      </c>
      <c r="I312" s="190"/>
      <c r="L312" s="185"/>
      <c r="M312" s="191"/>
      <c r="N312" s="192"/>
      <c r="O312" s="192"/>
      <c r="P312" s="192"/>
      <c r="Q312" s="192"/>
      <c r="R312" s="192"/>
      <c r="S312" s="192"/>
      <c r="T312" s="193"/>
      <c r="AT312" s="187" t="s">
        <v>163</v>
      </c>
      <c r="AU312" s="187" t="s">
        <v>80</v>
      </c>
      <c r="AV312" s="11" t="s">
        <v>80</v>
      </c>
      <c r="AW312" s="11" t="s">
        <v>36</v>
      </c>
      <c r="AX312" s="11" t="s">
        <v>72</v>
      </c>
      <c r="AY312" s="187" t="s">
        <v>155</v>
      </c>
    </row>
    <row r="313" spans="2:65" s="11" customFormat="1" x14ac:dyDescent="0.3">
      <c r="B313" s="185"/>
      <c r="D313" s="186" t="s">
        <v>163</v>
      </c>
      <c r="E313" s="187" t="s">
        <v>5</v>
      </c>
      <c r="F313" s="188" t="s">
        <v>615</v>
      </c>
      <c r="H313" s="189">
        <v>4.32</v>
      </c>
      <c r="I313" s="190"/>
      <c r="L313" s="185"/>
      <c r="M313" s="191"/>
      <c r="N313" s="192"/>
      <c r="O313" s="192"/>
      <c r="P313" s="192"/>
      <c r="Q313" s="192"/>
      <c r="R313" s="192"/>
      <c r="S313" s="192"/>
      <c r="T313" s="193"/>
      <c r="AT313" s="187" t="s">
        <v>163</v>
      </c>
      <c r="AU313" s="187" t="s">
        <v>80</v>
      </c>
      <c r="AV313" s="11" t="s">
        <v>80</v>
      </c>
      <c r="AW313" s="11" t="s">
        <v>36</v>
      </c>
      <c r="AX313" s="11" t="s">
        <v>72</v>
      </c>
      <c r="AY313" s="187" t="s">
        <v>155</v>
      </c>
    </row>
    <row r="314" spans="2:65" s="11" customFormat="1" x14ac:dyDescent="0.3">
      <c r="B314" s="185"/>
      <c r="D314" s="186" t="s">
        <v>163</v>
      </c>
      <c r="E314" s="187" t="s">
        <v>5</v>
      </c>
      <c r="F314" s="188" t="s">
        <v>616</v>
      </c>
      <c r="H314" s="189">
        <v>20</v>
      </c>
      <c r="I314" s="190"/>
      <c r="L314" s="185"/>
      <c r="M314" s="191"/>
      <c r="N314" s="192"/>
      <c r="O314" s="192"/>
      <c r="P314" s="192"/>
      <c r="Q314" s="192"/>
      <c r="R314" s="192"/>
      <c r="S314" s="192"/>
      <c r="T314" s="193"/>
      <c r="AT314" s="187" t="s">
        <v>163</v>
      </c>
      <c r="AU314" s="187" t="s">
        <v>80</v>
      </c>
      <c r="AV314" s="11" t="s">
        <v>80</v>
      </c>
      <c r="AW314" s="11" t="s">
        <v>36</v>
      </c>
      <c r="AX314" s="11" t="s">
        <v>72</v>
      </c>
      <c r="AY314" s="187" t="s">
        <v>155</v>
      </c>
    </row>
    <row r="315" spans="2:65" s="11" customFormat="1" x14ac:dyDescent="0.3">
      <c r="B315" s="185"/>
      <c r="D315" s="186" t="s">
        <v>163</v>
      </c>
      <c r="E315" s="187" t="s">
        <v>5</v>
      </c>
      <c r="F315" s="188" t="s">
        <v>617</v>
      </c>
      <c r="H315" s="189">
        <v>8.82</v>
      </c>
      <c r="I315" s="190"/>
      <c r="L315" s="185"/>
      <c r="M315" s="191"/>
      <c r="N315" s="192"/>
      <c r="O315" s="192"/>
      <c r="P315" s="192"/>
      <c r="Q315" s="192"/>
      <c r="R315" s="192"/>
      <c r="S315" s="192"/>
      <c r="T315" s="193"/>
      <c r="AT315" s="187" t="s">
        <v>163</v>
      </c>
      <c r="AU315" s="187" t="s">
        <v>80</v>
      </c>
      <c r="AV315" s="11" t="s">
        <v>80</v>
      </c>
      <c r="AW315" s="11" t="s">
        <v>36</v>
      </c>
      <c r="AX315" s="11" t="s">
        <v>72</v>
      </c>
      <c r="AY315" s="187" t="s">
        <v>155</v>
      </c>
    </row>
    <row r="316" spans="2:65" s="12" customFormat="1" x14ac:dyDescent="0.3">
      <c r="B316" s="194"/>
      <c r="D316" s="186" t="s">
        <v>163</v>
      </c>
      <c r="E316" s="195" t="s">
        <v>5</v>
      </c>
      <c r="F316" s="196" t="s">
        <v>586</v>
      </c>
      <c r="H316" s="197">
        <v>288.99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5" t="s">
        <v>163</v>
      </c>
      <c r="AU316" s="195" t="s">
        <v>80</v>
      </c>
      <c r="AV316" s="12" t="s">
        <v>98</v>
      </c>
      <c r="AW316" s="12" t="s">
        <v>36</v>
      </c>
      <c r="AX316" s="12" t="s">
        <v>72</v>
      </c>
      <c r="AY316" s="195" t="s">
        <v>155</v>
      </c>
    </row>
    <row r="317" spans="2:65" s="11" customFormat="1" x14ac:dyDescent="0.3">
      <c r="B317" s="185"/>
      <c r="D317" s="186" t="s">
        <v>163</v>
      </c>
      <c r="E317" s="187" t="s">
        <v>5</v>
      </c>
      <c r="F317" s="188" t="s">
        <v>618</v>
      </c>
      <c r="H317" s="189">
        <v>87.08</v>
      </c>
      <c r="I317" s="190"/>
      <c r="L317" s="185"/>
      <c r="M317" s="191"/>
      <c r="N317" s="192"/>
      <c r="O317" s="192"/>
      <c r="P317" s="192"/>
      <c r="Q317" s="192"/>
      <c r="R317" s="192"/>
      <c r="S317" s="192"/>
      <c r="T317" s="193"/>
      <c r="AT317" s="187" t="s">
        <v>163</v>
      </c>
      <c r="AU317" s="187" t="s">
        <v>80</v>
      </c>
      <c r="AV317" s="11" t="s">
        <v>80</v>
      </c>
      <c r="AW317" s="11" t="s">
        <v>36</v>
      </c>
      <c r="AX317" s="11" t="s">
        <v>72</v>
      </c>
      <c r="AY317" s="187" t="s">
        <v>155</v>
      </c>
    </row>
    <row r="318" spans="2:65" s="11" customFormat="1" x14ac:dyDescent="0.3">
      <c r="B318" s="185"/>
      <c r="D318" s="186" t="s">
        <v>163</v>
      </c>
      <c r="E318" s="187" t="s">
        <v>5</v>
      </c>
      <c r="F318" s="188" t="s">
        <v>619</v>
      </c>
      <c r="H318" s="189">
        <v>87.5</v>
      </c>
      <c r="I318" s="190"/>
      <c r="L318" s="185"/>
      <c r="M318" s="191"/>
      <c r="N318" s="192"/>
      <c r="O318" s="192"/>
      <c r="P318" s="192"/>
      <c r="Q318" s="192"/>
      <c r="R318" s="192"/>
      <c r="S318" s="192"/>
      <c r="T318" s="193"/>
      <c r="AT318" s="187" t="s">
        <v>163</v>
      </c>
      <c r="AU318" s="187" t="s">
        <v>80</v>
      </c>
      <c r="AV318" s="11" t="s">
        <v>80</v>
      </c>
      <c r="AW318" s="11" t="s">
        <v>36</v>
      </c>
      <c r="AX318" s="11" t="s">
        <v>72</v>
      </c>
      <c r="AY318" s="187" t="s">
        <v>155</v>
      </c>
    </row>
    <row r="319" spans="2:65" s="12" customFormat="1" x14ac:dyDescent="0.3">
      <c r="B319" s="194"/>
      <c r="D319" s="186" t="s">
        <v>163</v>
      </c>
      <c r="E319" s="195" t="s">
        <v>5</v>
      </c>
      <c r="F319" s="196" t="s">
        <v>590</v>
      </c>
      <c r="H319" s="197">
        <v>174.58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5" t="s">
        <v>163</v>
      </c>
      <c r="AU319" s="195" t="s">
        <v>80</v>
      </c>
      <c r="AV319" s="12" t="s">
        <v>98</v>
      </c>
      <c r="AW319" s="12" t="s">
        <v>36</v>
      </c>
      <c r="AX319" s="12" t="s">
        <v>72</v>
      </c>
      <c r="AY319" s="195" t="s">
        <v>155</v>
      </c>
    </row>
    <row r="320" spans="2:65" s="13" customFormat="1" x14ac:dyDescent="0.3">
      <c r="B320" s="202"/>
      <c r="D320" s="186" t="s">
        <v>163</v>
      </c>
      <c r="E320" s="203" t="s">
        <v>5</v>
      </c>
      <c r="F320" s="204" t="s">
        <v>241</v>
      </c>
      <c r="H320" s="205">
        <v>463.57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163</v>
      </c>
      <c r="AU320" s="203" t="s">
        <v>80</v>
      </c>
      <c r="AV320" s="13" t="s">
        <v>101</v>
      </c>
      <c r="AW320" s="13" t="s">
        <v>36</v>
      </c>
      <c r="AX320" s="13" t="s">
        <v>11</v>
      </c>
      <c r="AY320" s="203" t="s">
        <v>155</v>
      </c>
    </row>
    <row r="321" spans="2:65" s="1" customFormat="1" ht="25.5" customHeight="1" x14ac:dyDescent="0.3">
      <c r="B321" s="172"/>
      <c r="C321" s="173" t="s">
        <v>651</v>
      </c>
      <c r="D321" s="173" t="s">
        <v>157</v>
      </c>
      <c r="E321" s="174" t="s">
        <v>621</v>
      </c>
      <c r="F321" s="175" t="s">
        <v>622</v>
      </c>
      <c r="G321" s="176" t="s">
        <v>247</v>
      </c>
      <c r="H321" s="177">
        <v>0.24299999999999999</v>
      </c>
      <c r="I321" s="178"/>
      <c r="J321" s="179">
        <f>ROUND(I321*H321,0)</f>
        <v>0</v>
      </c>
      <c r="K321" s="175" t="s">
        <v>161</v>
      </c>
      <c r="L321" s="40"/>
      <c r="M321" s="180" t="s">
        <v>5</v>
      </c>
      <c r="N321" s="181" t="s">
        <v>43</v>
      </c>
      <c r="O321" s="41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AR321" s="23" t="s">
        <v>101</v>
      </c>
      <c r="AT321" s="23" t="s">
        <v>157</v>
      </c>
      <c r="AU321" s="23" t="s">
        <v>80</v>
      </c>
      <c r="AY321" s="23" t="s">
        <v>155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23" t="s">
        <v>11</v>
      </c>
      <c r="BK321" s="184">
        <f>ROUND(I321*H321,0)</f>
        <v>0</v>
      </c>
      <c r="BL321" s="23" t="s">
        <v>101</v>
      </c>
      <c r="BM321" s="23" t="s">
        <v>623</v>
      </c>
    </row>
    <row r="322" spans="2:65" s="11" customFormat="1" x14ac:dyDescent="0.3">
      <c r="B322" s="185"/>
      <c r="D322" s="186" t="s">
        <v>163</v>
      </c>
      <c r="E322" s="187" t="s">
        <v>5</v>
      </c>
      <c r="F322" s="188" t="s">
        <v>624</v>
      </c>
      <c r="H322" s="189">
        <v>0.20599999999999999</v>
      </c>
      <c r="I322" s="190"/>
      <c r="L322" s="185"/>
      <c r="M322" s="191"/>
      <c r="N322" s="192"/>
      <c r="O322" s="192"/>
      <c r="P322" s="192"/>
      <c r="Q322" s="192"/>
      <c r="R322" s="192"/>
      <c r="S322" s="192"/>
      <c r="T322" s="193"/>
      <c r="AT322" s="187" t="s">
        <v>163</v>
      </c>
      <c r="AU322" s="187" t="s">
        <v>80</v>
      </c>
      <c r="AV322" s="11" t="s">
        <v>80</v>
      </c>
      <c r="AW322" s="11" t="s">
        <v>36</v>
      </c>
      <c r="AX322" s="11" t="s">
        <v>72</v>
      </c>
      <c r="AY322" s="187" t="s">
        <v>155</v>
      </c>
    </row>
    <row r="323" spans="2:65" s="11" customFormat="1" x14ac:dyDescent="0.3">
      <c r="B323" s="185"/>
      <c r="D323" s="186" t="s">
        <v>163</v>
      </c>
      <c r="E323" s="187" t="s">
        <v>5</v>
      </c>
      <c r="F323" s="188" t="s">
        <v>625</v>
      </c>
      <c r="H323" s="189">
        <v>3.6999999999999998E-2</v>
      </c>
      <c r="I323" s="190"/>
      <c r="L323" s="185"/>
      <c r="M323" s="191"/>
      <c r="N323" s="192"/>
      <c r="O323" s="192"/>
      <c r="P323" s="192"/>
      <c r="Q323" s="192"/>
      <c r="R323" s="192"/>
      <c r="S323" s="192"/>
      <c r="T323" s="193"/>
      <c r="AT323" s="187" t="s">
        <v>163</v>
      </c>
      <c r="AU323" s="187" t="s">
        <v>80</v>
      </c>
      <c r="AV323" s="11" t="s">
        <v>80</v>
      </c>
      <c r="AW323" s="11" t="s">
        <v>36</v>
      </c>
      <c r="AX323" s="11" t="s">
        <v>72</v>
      </c>
      <c r="AY323" s="187" t="s">
        <v>155</v>
      </c>
    </row>
    <row r="324" spans="2:65" s="12" customFormat="1" x14ac:dyDescent="0.3">
      <c r="B324" s="194"/>
      <c r="D324" s="186" t="s">
        <v>163</v>
      </c>
      <c r="E324" s="195" t="s">
        <v>5</v>
      </c>
      <c r="F324" s="196" t="s">
        <v>239</v>
      </c>
      <c r="H324" s="197">
        <v>0.24299999999999999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5" t="s">
        <v>163</v>
      </c>
      <c r="AU324" s="195" t="s">
        <v>80</v>
      </c>
      <c r="AV324" s="12" t="s">
        <v>98</v>
      </c>
      <c r="AW324" s="12" t="s">
        <v>36</v>
      </c>
      <c r="AX324" s="12" t="s">
        <v>11</v>
      </c>
      <c r="AY324" s="195" t="s">
        <v>155</v>
      </c>
    </row>
    <row r="325" spans="2:65" s="1" customFormat="1" ht="16.5" customHeight="1" x14ac:dyDescent="0.3">
      <c r="B325" s="172"/>
      <c r="C325" s="216" t="s">
        <v>655</v>
      </c>
      <c r="D325" s="216" t="s">
        <v>536</v>
      </c>
      <c r="E325" s="217" t="s">
        <v>627</v>
      </c>
      <c r="F325" s="218" t="s">
        <v>628</v>
      </c>
      <c r="G325" s="219" t="s">
        <v>160</v>
      </c>
      <c r="H325" s="220">
        <v>8.3770000000000007</v>
      </c>
      <c r="I325" s="221"/>
      <c r="J325" s="222">
        <f>ROUND(I325*H325,0)</f>
        <v>0</v>
      </c>
      <c r="K325" s="218" t="s">
        <v>5</v>
      </c>
      <c r="L325" s="223"/>
      <c r="M325" s="224" t="s">
        <v>5</v>
      </c>
      <c r="N325" s="225" t="s">
        <v>43</v>
      </c>
      <c r="O325" s="41"/>
      <c r="P325" s="182">
        <f>O325*H325</f>
        <v>0</v>
      </c>
      <c r="Q325" s="182">
        <v>3.2000000000000001E-2</v>
      </c>
      <c r="R325" s="182">
        <f>Q325*H325</f>
        <v>0.26806400000000002</v>
      </c>
      <c r="S325" s="182">
        <v>0</v>
      </c>
      <c r="T325" s="183">
        <f>S325*H325</f>
        <v>0</v>
      </c>
      <c r="AR325" s="23" t="s">
        <v>113</v>
      </c>
      <c r="AT325" s="23" t="s">
        <v>536</v>
      </c>
      <c r="AU325" s="23" t="s">
        <v>80</v>
      </c>
      <c r="AY325" s="23" t="s">
        <v>155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23" t="s">
        <v>11</v>
      </c>
      <c r="BK325" s="184">
        <f>ROUND(I325*H325,0)</f>
        <v>0</v>
      </c>
      <c r="BL325" s="23" t="s">
        <v>101</v>
      </c>
      <c r="BM325" s="23" t="s">
        <v>629</v>
      </c>
    </row>
    <row r="326" spans="2:65" s="11" customFormat="1" x14ac:dyDescent="0.3">
      <c r="B326" s="185"/>
      <c r="D326" s="186" t="s">
        <v>163</v>
      </c>
      <c r="E326" s="187" t="s">
        <v>5</v>
      </c>
      <c r="F326" s="188" t="s">
        <v>630</v>
      </c>
      <c r="H326" s="189">
        <v>7.09</v>
      </c>
      <c r="I326" s="190"/>
      <c r="L326" s="185"/>
      <c r="M326" s="191"/>
      <c r="N326" s="192"/>
      <c r="O326" s="192"/>
      <c r="P326" s="192"/>
      <c r="Q326" s="192"/>
      <c r="R326" s="192"/>
      <c r="S326" s="192"/>
      <c r="T326" s="193"/>
      <c r="AT326" s="187" t="s">
        <v>163</v>
      </c>
      <c r="AU326" s="187" t="s">
        <v>80</v>
      </c>
      <c r="AV326" s="11" t="s">
        <v>80</v>
      </c>
      <c r="AW326" s="11" t="s">
        <v>36</v>
      </c>
      <c r="AX326" s="11" t="s">
        <v>72</v>
      </c>
      <c r="AY326" s="187" t="s">
        <v>155</v>
      </c>
    </row>
    <row r="327" spans="2:65" s="11" customFormat="1" x14ac:dyDescent="0.3">
      <c r="B327" s="185"/>
      <c r="D327" s="186" t="s">
        <v>163</v>
      </c>
      <c r="E327" s="187" t="s">
        <v>5</v>
      </c>
      <c r="F327" s="188" t="s">
        <v>631</v>
      </c>
      <c r="H327" s="189">
        <v>1.2869999999999999</v>
      </c>
      <c r="I327" s="190"/>
      <c r="L327" s="185"/>
      <c r="M327" s="191"/>
      <c r="N327" s="192"/>
      <c r="O327" s="192"/>
      <c r="P327" s="192"/>
      <c r="Q327" s="192"/>
      <c r="R327" s="192"/>
      <c r="S327" s="192"/>
      <c r="T327" s="193"/>
      <c r="AT327" s="187" t="s">
        <v>163</v>
      </c>
      <c r="AU327" s="187" t="s">
        <v>80</v>
      </c>
      <c r="AV327" s="11" t="s">
        <v>80</v>
      </c>
      <c r="AW327" s="11" t="s">
        <v>36</v>
      </c>
      <c r="AX327" s="11" t="s">
        <v>72</v>
      </c>
      <c r="AY327" s="187" t="s">
        <v>155</v>
      </c>
    </row>
    <row r="328" spans="2:65" s="12" customFormat="1" x14ac:dyDescent="0.3">
      <c r="B328" s="194"/>
      <c r="D328" s="186" t="s">
        <v>163</v>
      </c>
      <c r="E328" s="195" t="s">
        <v>5</v>
      </c>
      <c r="F328" s="196" t="s">
        <v>239</v>
      </c>
      <c r="H328" s="197">
        <v>8.3770000000000007</v>
      </c>
      <c r="I328" s="198"/>
      <c r="L328" s="194"/>
      <c r="M328" s="199"/>
      <c r="N328" s="200"/>
      <c r="O328" s="200"/>
      <c r="P328" s="200"/>
      <c r="Q328" s="200"/>
      <c r="R328" s="200"/>
      <c r="S328" s="200"/>
      <c r="T328" s="201"/>
      <c r="AT328" s="195" t="s">
        <v>163</v>
      </c>
      <c r="AU328" s="195" t="s">
        <v>80</v>
      </c>
      <c r="AV328" s="12" t="s">
        <v>98</v>
      </c>
      <c r="AW328" s="12" t="s">
        <v>36</v>
      </c>
      <c r="AX328" s="12" t="s">
        <v>11</v>
      </c>
      <c r="AY328" s="195" t="s">
        <v>155</v>
      </c>
    </row>
    <row r="329" spans="2:65" s="1" customFormat="1" ht="16.5" customHeight="1" x14ac:dyDescent="0.3">
      <c r="B329" s="172"/>
      <c r="C329" s="173" t="s">
        <v>660</v>
      </c>
      <c r="D329" s="173" t="s">
        <v>157</v>
      </c>
      <c r="E329" s="174" t="s">
        <v>633</v>
      </c>
      <c r="F329" s="175" t="s">
        <v>634</v>
      </c>
      <c r="G329" s="176" t="s">
        <v>170</v>
      </c>
      <c r="H329" s="177">
        <v>6</v>
      </c>
      <c r="I329" s="178"/>
      <c r="J329" s="179">
        <f>ROUND(I329*H329,0)</f>
        <v>0</v>
      </c>
      <c r="K329" s="175" t="s">
        <v>161</v>
      </c>
      <c r="L329" s="40"/>
      <c r="M329" s="180" t="s">
        <v>5</v>
      </c>
      <c r="N329" s="181" t="s">
        <v>43</v>
      </c>
      <c r="O329" s="41"/>
      <c r="P329" s="182">
        <f>O329*H329</f>
        <v>0</v>
      </c>
      <c r="Q329" s="182">
        <v>5.8999999999999997E-2</v>
      </c>
      <c r="R329" s="182">
        <f>Q329*H329</f>
        <v>0.35399999999999998</v>
      </c>
      <c r="S329" s="182">
        <v>0</v>
      </c>
      <c r="T329" s="183">
        <f>S329*H329</f>
        <v>0</v>
      </c>
      <c r="AR329" s="23" t="s">
        <v>101</v>
      </c>
      <c r="AT329" s="23" t="s">
        <v>157</v>
      </c>
      <c r="AU329" s="23" t="s">
        <v>80</v>
      </c>
      <c r="AY329" s="23" t="s">
        <v>155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23" t="s">
        <v>11</v>
      </c>
      <c r="BK329" s="184">
        <f>ROUND(I329*H329,0)</f>
        <v>0</v>
      </c>
      <c r="BL329" s="23" t="s">
        <v>101</v>
      </c>
      <c r="BM329" s="23" t="s">
        <v>635</v>
      </c>
    </row>
    <row r="330" spans="2:65" s="11" customFormat="1" x14ac:dyDescent="0.3">
      <c r="B330" s="185"/>
      <c r="D330" s="186" t="s">
        <v>163</v>
      </c>
      <c r="E330" s="187" t="s">
        <v>5</v>
      </c>
      <c r="F330" s="188" t="s">
        <v>636</v>
      </c>
      <c r="H330" s="189">
        <v>6</v>
      </c>
      <c r="I330" s="190"/>
      <c r="L330" s="185"/>
      <c r="M330" s="191"/>
      <c r="N330" s="192"/>
      <c r="O330" s="192"/>
      <c r="P330" s="192"/>
      <c r="Q330" s="192"/>
      <c r="R330" s="192"/>
      <c r="S330" s="192"/>
      <c r="T330" s="193"/>
      <c r="AT330" s="187" t="s">
        <v>163</v>
      </c>
      <c r="AU330" s="187" t="s">
        <v>80</v>
      </c>
      <c r="AV330" s="11" t="s">
        <v>80</v>
      </c>
      <c r="AW330" s="11" t="s">
        <v>36</v>
      </c>
      <c r="AX330" s="11" t="s">
        <v>11</v>
      </c>
      <c r="AY330" s="187" t="s">
        <v>155</v>
      </c>
    </row>
    <row r="331" spans="2:65" s="1" customFormat="1" ht="16.5" customHeight="1" x14ac:dyDescent="0.3">
      <c r="B331" s="172"/>
      <c r="C331" s="173" t="s">
        <v>664</v>
      </c>
      <c r="D331" s="173" t="s">
        <v>157</v>
      </c>
      <c r="E331" s="174" t="s">
        <v>638</v>
      </c>
      <c r="F331" s="175" t="s">
        <v>639</v>
      </c>
      <c r="G331" s="176" t="s">
        <v>187</v>
      </c>
      <c r="H331" s="177">
        <v>6.3179999999999996</v>
      </c>
      <c r="I331" s="178"/>
      <c r="J331" s="179">
        <f>ROUND(I331*H331,0)</f>
        <v>0</v>
      </c>
      <c r="K331" s="175" t="s">
        <v>161</v>
      </c>
      <c r="L331" s="40"/>
      <c r="M331" s="180" t="s">
        <v>5</v>
      </c>
      <c r="N331" s="181" t="s">
        <v>43</v>
      </c>
      <c r="O331" s="41"/>
      <c r="P331" s="182">
        <f>O331*H331</f>
        <v>0</v>
      </c>
      <c r="Q331" s="182">
        <v>2.45336</v>
      </c>
      <c r="R331" s="182">
        <f>Q331*H331</f>
        <v>15.500328479999999</v>
      </c>
      <c r="S331" s="182">
        <v>0</v>
      </c>
      <c r="T331" s="183">
        <f>S331*H331</f>
        <v>0</v>
      </c>
      <c r="AR331" s="23" t="s">
        <v>101</v>
      </c>
      <c r="AT331" s="23" t="s">
        <v>157</v>
      </c>
      <c r="AU331" s="23" t="s">
        <v>80</v>
      </c>
      <c r="AY331" s="23" t="s">
        <v>155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23" t="s">
        <v>11</v>
      </c>
      <c r="BK331" s="184">
        <f>ROUND(I331*H331,0)</f>
        <v>0</v>
      </c>
      <c r="BL331" s="23" t="s">
        <v>101</v>
      </c>
      <c r="BM331" s="23" t="s">
        <v>640</v>
      </c>
    </row>
    <row r="332" spans="2:65" s="11" customFormat="1" x14ac:dyDescent="0.3">
      <c r="B332" s="185"/>
      <c r="D332" s="186" t="s">
        <v>163</v>
      </c>
      <c r="E332" s="187" t="s">
        <v>5</v>
      </c>
      <c r="F332" s="188" t="s">
        <v>641</v>
      </c>
      <c r="H332" s="189">
        <v>6.3179999999999996</v>
      </c>
      <c r="I332" s="190"/>
      <c r="L332" s="185"/>
      <c r="M332" s="191"/>
      <c r="N332" s="192"/>
      <c r="O332" s="192"/>
      <c r="P332" s="192"/>
      <c r="Q332" s="192"/>
      <c r="R332" s="192"/>
      <c r="S332" s="192"/>
      <c r="T332" s="193"/>
      <c r="AT332" s="187" t="s">
        <v>163</v>
      </c>
      <c r="AU332" s="187" t="s">
        <v>80</v>
      </c>
      <c r="AV332" s="11" t="s">
        <v>80</v>
      </c>
      <c r="AW332" s="11" t="s">
        <v>36</v>
      </c>
      <c r="AX332" s="11" t="s">
        <v>72</v>
      </c>
      <c r="AY332" s="187" t="s">
        <v>155</v>
      </c>
    </row>
    <row r="333" spans="2:65" s="12" customFormat="1" x14ac:dyDescent="0.3">
      <c r="B333" s="194"/>
      <c r="D333" s="186" t="s">
        <v>163</v>
      </c>
      <c r="E333" s="195" t="s">
        <v>5</v>
      </c>
      <c r="F333" s="196" t="s">
        <v>239</v>
      </c>
      <c r="H333" s="197">
        <v>6.3179999999999996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5" t="s">
        <v>163</v>
      </c>
      <c r="AU333" s="195" t="s">
        <v>80</v>
      </c>
      <c r="AV333" s="12" t="s">
        <v>98</v>
      </c>
      <c r="AW333" s="12" t="s">
        <v>36</v>
      </c>
      <c r="AX333" s="12" t="s">
        <v>11</v>
      </c>
      <c r="AY333" s="195" t="s">
        <v>155</v>
      </c>
    </row>
    <row r="334" spans="2:65" s="1" customFormat="1" ht="16.5" customHeight="1" x14ac:dyDescent="0.3">
      <c r="B334" s="172"/>
      <c r="C334" s="173" t="s">
        <v>669</v>
      </c>
      <c r="D334" s="173" t="s">
        <v>157</v>
      </c>
      <c r="E334" s="174" t="s">
        <v>643</v>
      </c>
      <c r="F334" s="175" t="s">
        <v>644</v>
      </c>
      <c r="G334" s="176" t="s">
        <v>160</v>
      </c>
      <c r="H334" s="177">
        <v>31.59</v>
      </c>
      <c r="I334" s="178"/>
      <c r="J334" s="179">
        <f>ROUND(I334*H334,0)</f>
        <v>0</v>
      </c>
      <c r="K334" s="175" t="s">
        <v>161</v>
      </c>
      <c r="L334" s="40"/>
      <c r="M334" s="180" t="s">
        <v>5</v>
      </c>
      <c r="N334" s="181" t="s">
        <v>43</v>
      </c>
      <c r="O334" s="41"/>
      <c r="P334" s="182">
        <f>O334*H334</f>
        <v>0</v>
      </c>
      <c r="Q334" s="182">
        <v>6.62832E-3</v>
      </c>
      <c r="R334" s="182">
        <f>Q334*H334</f>
        <v>0.2093886288</v>
      </c>
      <c r="S334" s="182">
        <v>0</v>
      </c>
      <c r="T334" s="183">
        <f>S334*H334</f>
        <v>0</v>
      </c>
      <c r="AR334" s="23" t="s">
        <v>101</v>
      </c>
      <c r="AT334" s="23" t="s">
        <v>157</v>
      </c>
      <c r="AU334" s="23" t="s">
        <v>80</v>
      </c>
      <c r="AY334" s="23" t="s">
        <v>155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23" t="s">
        <v>11</v>
      </c>
      <c r="BK334" s="184">
        <f>ROUND(I334*H334,0)</f>
        <v>0</v>
      </c>
      <c r="BL334" s="23" t="s">
        <v>101</v>
      </c>
      <c r="BM334" s="23" t="s">
        <v>645</v>
      </c>
    </row>
    <row r="335" spans="2:65" s="11" customFormat="1" x14ac:dyDescent="0.3">
      <c r="B335" s="185"/>
      <c r="D335" s="186" t="s">
        <v>163</v>
      </c>
      <c r="E335" s="187" t="s">
        <v>5</v>
      </c>
      <c r="F335" s="188" t="s">
        <v>646</v>
      </c>
      <c r="H335" s="189">
        <v>31.59</v>
      </c>
      <c r="I335" s="190"/>
      <c r="L335" s="185"/>
      <c r="M335" s="191"/>
      <c r="N335" s="192"/>
      <c r="O335" s="192"/>
      <c r="P335" s="192"/>
      <c r="Q335" s="192"/>
      <c r="R335" s="192"/>
      <c r="S335" s="192"/>
      <c r="T335" s="193"/>
      <c r="AT335" s="187" t="s">
        <v>163</v>
      </c>
      <c r="AU335" s="187" t="s">
        <v>80</v>
      </c>
      <c r="AV335" s="11" t="s">
        <v>80</v>
      </c>
      <c r="AW335" s="11" t="s">
        <v>36</v>
      </c>
      <c r="AX335" s="11" t="s">
        <v>72</v>
      </c>
      <c r="AY335" s="187" t="s">
        <v>155</v>
      </c>
    </row>
    <row r="336" spans="2:65" s="12" customFormat="1" x14ac:dyDescent="0.3">
      <c r="B336" s="194"/>
      <c r="D336" s="186" t="s">
        <v>163</v>
      </c>
      <c r="E336" s="195" t="s">
        <v>5</v>
      </c>
      <c r="F336" s="196" t="s">
        <v>239</v>
      </c>
      <c r="H336" s="197">
        <v>31.59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163</v>
      </c>
      <c r="AU336" s="195" t="s">
        <v>80</v>
      </c>
      <c r="AV336" s="12" t="s">
        <v>98</v>
      </c>
      <c r="AW336" s="12" t="s">
        <v>36</v>
      </c>
      <c r="AX336" s="12" t="s">
        <v>11</v>
      </c>
      <c r="AY336" s="195" t="s">
        <v>155</v>
      </c>
    </row>
    <row r="337" spans="2:65" s="1" customFormat="1" ht="16.5" customHeight="1" x14ac:dyDescent="0.3">
      <c r="B337" s="172"/>
      <c r="C337" s="173" t="s">
        <v>679</v>
      </c>
      <c r="D337" s="173" t="s">
        <v>157</v>
      </c>
      <c r="E337" s="174" t="s">
        <v>648</v>
      </c>
      <c r="F337" s="175" t="s">
        <v>649</v>
      </c>
      <c r="G337" s="176" t="s">
        <v>160</v>
      </c>
      <c r="H337" s="177">
        <v>31.59</v>
      </c>
      <c r="I337" s="178"/>
      <c r="J337" s="179">
        <f>ROUND(I337*H337,0)</f>
        <v>0</v>
      </c>
      <c r="K337" s="175" t="s">
        <v>161</v>
      </c>
      <c r="L337" s="40"/>
      <c r="M337" s="180" t="s">
        <v>5</v>
      </c>
      <c r="N337" s="181" t="s">
        <v>43</v>
      </c>
      <c r="O337" s="41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AR337" s="23" t="s">
        <v>101</v>
      </c>
      <c r="AT337" s="23" t="s">
        <v>157</v>
      </c>
      <c r="AU337" s="23" t="s">
        <v>80</v>
      </c>
      <c r="AY337" s="23" t="s">
        <v>155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23" t="s">
        <v>11</v>
      </c>
      <c r="BK337" s="184">
        <f>ROUND(I337*H337,0)</f>
        <v>0</v>
      </c>
      <c r="BL337" s="23" t="s">
        <v>101</v>
      </c>
      <c r="BM337" s="23" t="s">
        <v>650</v>
      </c>
    </row>
    <row r="338" spans="2:65" s="1" customFormat="1" ht="16.5" customHeight="1" x14ac:dyDescent="0.3">
      <c r="B338" s="172"/>
      <c r="C338" s="173" t="s">
        <v>689</v>
      </c>
      <c r="D338" s="173" t="s">
        <v>157</v>
      </c>
      <c r="E338" s="174" t="s">
        <v>652</v>
      </c>
      <c r="F338" s="175" t="s">
        <v>653</v>
      </c>
      <c r="G338" s="176" t="s">
        <v>160</v>
      </c>
      <c r="H338" s="177">
        <v>31.59</v>
      </c>
      <c r="I338" s="178"/>
      <c r="J338" s="179">
        <f>ROUND(I338*H338,0)</f>
        <v>0</v>
      </c>
      <c r="K338" s="175" t="s">
        <v>161</v>
      </c>
      <c r="L338" s="40"/>
      <c r="M338" s="180" t="s">
        <v>5</v>
      </c>
      <c r="N338" s="181" t="s">
        <v>43</v>
      </c>
      <c r="O338" s="41"/>
      <c r="P338" s="182">
        <f>O338*H338</f>
        <v>0</v>
      </c>
      <c r="Q338" s="182">
        <v>3.3999999999999998E-3</v>
      </c>
      <c r="R338" s="182">
        <f>Q338*H338</f>
        <v>0.10740599999999999</v>
      </c>
      <c r="S338" s="182">
        <v>0</v>
      </c>
      <c r="T338" s="183">
        <f>S338*H338</f>
        <v>0</v>
      </c>
      <c r="AR338" s="23" t="s">
        <v>101</v>
      </c>
      <c r="AT338" s="23" t="s">
        <v>157</v>
      </c>
      <c r="AU338" s="23" t="s">
        <v>80</v>
      </c>
      <c r="AY338" s="23" t="s">
        <v>155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23" t="s">
        <v>11</v>
      </c>
      <c r="BK338" s="184">
        <f>ROUND(I338*H338,0)</f>
        <v>0</v>
      </c>
      <c r="BL338" s="23" t="s">
        <v>101</v>
      </c>
      <c r="BM338" s="23" t="s">
        <v>654</v>
      </c>
    </row>
    <row r="339" spans="2:65" s="11" customFormat="1" x14ac:dyDescent="0.3">
      <c r="B339" s="185"/>
      <c r="D339" s="186" t="s">
        <v>163</v>
      </c>
      <c r="E339" s="187" t="s">
        <v>5</v>
      </c>
      <c r="F339" s="188" t="s">
        <v>646</v>
      </c>
      <c r="H339" s="189">
        <v>31.59</v>
      </c>
      <c r="I339" s="190"/>
      <c r="L339" s="185"/>
      <c r="M339" s="191"/>
      <c r="N339" s="192"/>
      <c r="O339" s="192"/>
      <c r="P339" s="192"/>
      <c r="Q339" s="192"/>
      <c r="R339" s="192"/>
      <c r="S339" s="192"/>
      <c r="T339" s="193"/>
      <c r="AT339" s="187" t="s">
        <v>163</v>
      </c>
      <c r="AU339" s="187" t="s">
        <v>80</v>
      </c>
      <c r="AV339" s="11" t="s">
        <v>80</v>
      </c>
      <c r="AW339" s="11" t="s">
        <v>36</v>
      </c>
      <c r="AX339" s="11" t="s">
        <v>72</v>
      </c>
      <c r="AY339" s="187" t="s">
        <v>155</v>
      </c>
    </row>
    <row r="340" spans="2:65" s="12" customFormat="1" x14ac:dyDescent="0.3">
      <c r="B340" s="194"/>
      <c r="D340" s="186" t="s">
        <v>163</v>
      </c>
      <c r="E340" s="195" t="s">
        <v>5</v>
      </c>
      <c r="F340" s="196" t="s">
        <v>239</v>
      </c>
      <c r="H340" s="197">
        <v>31.59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5" t="s">
        <v>163</v>
      </c>
      <c r="AU340" s="195" t="s">
        <v>80</v>
      </c>
      <c r="AV340" s="12" t="s">
        <v>98</v>
      </c>
      <c r="AW340" s="12" t="s">
        <v>36</v>
      </c>
      <c r="AX340" s="12" t="s">
        <v>11</v>
      </c>
      <c r="AY340" s="195" t="s">
        <v>155</v>
      </c>
    </row>
    <row r="341" spans="2:65" s="1" customFormat="1" ht="25.5" customHeight="1" x14ac:dyDescent="0.3">
      <c r="B341" s="172"/>
      <c r="C341" s="173" t="s">
        <v>693</v>
      </c>
      <c r="D341" s="173" t="s">
        <v>157</v>
      </c>
      <c r="E341" s="174" t="s">
        <v>656</v>
      </c>
      <c r="F341" s="175" t="s">
        <v>657</v>
      </c>
      <c r="G341" s="176" t="s">
        <v>160</v>
      </c>
      <c r="H341" s="177">
        <v>10.53</v>
      </c>
      <c r="I341" s="178"/>
      <c r="J341" s="179">
        <f>ROUND(I341*H341,0)</f>
        <v>0</v>
      </c>
      <c r="K341" s="175" t="s">
        <v>161</v>
      </c>
      <c r="L341" s="40"/>
      <c r="M341" s="180" t="s">
        <v>5</v>
      </c>
      <c r="N341" s="181" t="s">
        <v>43</v>
      </c>
      <c r="O341" s="41"/>
      <c r="P341" s="182">
        <f>O341*H341</f>
        <v>0</v>
      </c>
      <c r="Q341" s="182">
        <v>1.4960399999999999E-3</v>
      </c>
      <c r="R341" s="182">
        <f>Q341*H341</f>
        <v>1.5753301199999997E-2</v>
      </c>
      <c r="S341" s="182">
        <v>0</v>
      </c>
      <c r="T341" s="183">
        <f>S341*H341</f>
        <v>0</v>
      </c>
      <c r="AR341" s="23" t="s">
        <v>101</v>
      </c>
      <c r="AT341" s="23" t="s">
        <v>157</v>
      </c>
      <c r="AU341" s="23" t="s">
        <v>80</v>
      </c>
      <c r="AY341" s="23" t="s">
        <v>155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23" t="s">
        <v>11</v>
      </c>
      <c r="BK341" s="184">
        <f>ROUND(I341*H341,0)</f>
        <v>0</v>
      </c>
      <c r="BL341" s="23" t="s">
        <v>101</v>
      </c>
      <c r="BM341" s="23" t="s">
        <v>658</v>
      </c>
    </row>
    <row r="342" spans="2:65" s="11" customFormat="1" x14ac:dyDescent="0.3">
      <c r="B342" s="185"/>
      <c r="D342" s="186" t="s">
        <v>163</v>
      </c>
      <c r="E342" s="187" t="s">
        <v>5</v>
      </c>
      <c r="F342" s="188" t="s">
        <v>659</v>
      </c>
      <c r="H342" s="189">
        <v>10.53</v>
      </c>
      <c r="I342" s="190"/>
      <c r="L342" s="185"/>
      <c r="M342" s="191"/>
      <c r="N342" s="192"/>
      <c r="O342" s="192"/>
      <c r="P342" s="192"/>
      <c r="Q342" s="192"/>
      <c r="R342" s="192"/>
      <c r="S342" s="192"/>
      <c r="T342" s="193"/>
      <c r="AT342" s="187" t="s">
        <v>163</v>
      </c>
      <c r="AU342" s="187" t="s">
        <v>80</v>
      </c>
      <c r="AV342" s="11" t="s">
        <v>80</v>
      </c>
      <c r="AW342" s="11" t="s">
        <v>36</v>
      </c>
      <c r="AX342" s="11" t="s">
        <v>72</v>
      </c>
      <c r="AY342" s="187" t="s">
        <v>155</v>
      </c>
    </row>
    <row r="343" spans="2:65" s="12" customFormat="1" x14ac:dyDescent="0.3">
      <c r="B343" s="194"/>
      <c r="D343" s="186" t="s">
        <v>163</v>
      </c>
      <c r="E343" s="195" t="s">
        <v>5</v>
      </c>
      <c r="F343" s="196" t="s">
        <v>239</v>
      </c>
      <c r="H343" s="197">
        <v>10.53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5" t="s">
        <v>163</v>
      </c>
      <c r="AU343" s="195" t="s">
        <v>80</v>
      </c>
      <c r="AV343" s="12" t="s">
        <v>98</v>
      </c>
      <c r="AW343" s="12" t="s">
        <v>36</v>
      </c>
      <c r="AX343" s="12" t="s">
        <v>11</v>
      </c>
      <c r="AY343" s="195" t="s">
        <v>155</v>
      </c>
    </row>
    <row r="344" spans="2:65" s="1" customFormat="1" ht="25.5" customHeight="1" x14ac:dyDescent="0.3">
      <c r="B344" s="172"/>
      <c r="C344" s="173" t="s">
        <v>699</v>
      </c>
      <c r="D344" s="173" t="s">
        <v>157</v>
      </c>
      <c r="E344" s="174" t="s">
        <v>661</v>
      </c>
      <c r="F344" s="175" t="s">
        <v>662</v>
      </c>
      <c r="G344" s="176" t="s">
        <v>160</v>
      </c>
      <c r="H344" s="177">
        <v>10.53</v>
      </c>
      <c r="I344" s="178"/>
      <c r="J344" s="179">
        <f>ROUND(I344*H344,0)</f>
        <v>0</v>
      </c>
      <c r="K344" s="175" t="s">
        <v>161</v>
      </c>
      <c r="L344" s="40"/>
      <c r="M344" s="180" t="s">
        <v>5</v>
      </c>
      <c r="N344" s="181" t="s">
        <v>43</v>
      </c>
      <c r="O344" s="41"/>
      <c r="P344" s="182">
        <f>O344*H344</f>
        <v>0</v>
      </c>
      <c r="Q344" s="182">
        <v>0</v>
      </c>
      <c r="R344" s="182">
        <f>Q344*H344</f>
        <v>0</v>
      </c>
      <c r="S344" s="182">
        <v>0</v>
      </c>
      <c r="T344" s="183">
        <f>S344*H344</f>
        <v>0</v>
      </c>
      <c r="AR344" s="23" t="s">
        <v>101</v>
      </c>
      <c r="AT344" s="23" t="s">
        <v>157</v>
      </c>
      <c r="AU344" s="23" t="s">
        <v>80</v>
      </c>
      <c r="AY344" s="23" t="s">
        <v>155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23" t="s">
        <v>11</v>
      </c>
      <c r="BK344" s="184">
        <f>ROUND(I344*H344,0)</f>
        <v>0</v>
      </c>
      <c r="BL344" s="23" t="s">
        <v>101</v>
      </c>
      <c r="BM344" s="23" t="s">
        <v>663</v>
      </c>
    </row>
    <row r="345" spans="2:65" s="1" customFormat="1" ht="25.5" customHeight="1" x14ac:dyDescent="0.3">
      <c r="B345" s="172"/>
      <c r="C345" s="173" t="s">
        <v>703</v>
      </c>
      <c r="D345" s="173" t="s">
        <v>157</v>
      </c>
      <c r="E345" s="174" t="s">
        <v>665</v>
      </c>
      <c r="F345" s="175" t="s">
        <v>666</v>
      </c>
      <c r="G345" s="176" t="s">
        <v>247</v>
      </c>
      <c r="H345" s="177">
        <v>1.3819999999999999</v>
      </c>
      <c r="I345" s="178"/>
      <c r="J345" s="179">
        <f>ROUND(I345*H345,0)</f>
        <v>0</v>
      </c>
      <c r="K345" s="175" t="s">
        <v>161</v>
      </c>
      <c r="L345" s="40"/>
      <c r="M345" s="180" t="s">
        <v>5</v>
      </c>
      <c r="N345" s="181" t="s">
        <v>43</v>
      </c>
      <c r="O345" s="41"/>
      <c r="P345" s="182">
        <f>O345*H345</f>
        <v>0</v>
      </c>
      <c r="Q345" s="182">
        <v>1.05463738</v>
      </c>
      <c r="R345" s="182">
        <f>Q345*H345</f>
        <v>1.4575088591599998</v>
      </c>
      <c r="S345" s="182">
        <v>0</v>
      </c>
      <c r="T345" s="183">
        <f>S345*H345</f>
        <v>0</v>
      </c>
      <c r="AR345" s="23" t="s">
        <v>101</v>
      </c>
      <c r="AT345" s="23" t="s">
        <v>157</v>
      </c>
      <c r="AU345" s="23" t="s">
        <v>80</v>
      </c>
      <c r="AY345" s="23" t="s">
        <v>155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23" t="s">
        <v>11</v>
      </c>
      <c r="BK345" s="184">
        <f>ROUND(I345*H345,0)</f>
        <v>0</v>
      </c>
      <c r="BL345" s="23" t="s">
        <v>101</v>
      </c>
      <c r="BM345" s="23" t="s">
        <v>667</v>
      </c>
    </row>
    <row r="346" spans="2:65" s="11" customFormat="1" x14ac:dyDescent="0.3">
      <c r="B346" s="185"/>
      <c r="D346" s="186" t="s">
        <v>163</v>
      </c>
      <c r="E346" s="187" t="s">
        <v>5</v>
      </c>
      <c r="F346" s="188" t="s">
        <v>668</v>
      </c>
      <c r="H346" s="189">
        <v>1.3819999999999999</v>
      </c>
      <c r="I346" s="190"/>
      <c r="L346" s="185"/>
      <c r="M346" s="191"/>
      <c r="N346" s="192"/>
      <c r="O346" s="192"/>
      <c r="P346" s="192"/>
      <c r="Q346" s="192"/>
      <c r="R346" s="192"/>
      <c r="S346" s="192"/>
      <c r="T346" s="193"/>
      <c r="AT346" s="187" t="s">
        <v>163</v>
      </c>
      <c r="AU346" s="187" t="s">
        <v>80</v>
      </c>
      <c r="AV346" s="11" t="s">
        <v>80</v>
      </c>
      <c r="AW346" s="11" t="s">
        <v>36</v>
      </c>
      <c r="AX346" s="11" t="s">
        <v>11</v>
      </c>
      <c r="AY346" s="187" t="s">
        <v>155</v>
      </c>
    </row>
    <row r="347" spans="2:65" s="1" customFormat="1" ht="16.5" customHeight="1" x14ac:dyDescent="0.3">
      <c r="B347" s="172"/>
      <c r="C347" s="173" t="s">
        <v>707</v>
      </c>
      <c r="D347" s="173" t="s">
        <v>157</v>
      </c>
      <c r="E347" s="174" t="s">
        <v>670</v>
      </c>
      <c r="F347" s="175" t="s">
        <v>671</v>
      </c>
      <c r="G347" s="176" t="s">
        <v>187</v>
      </c>
      <c r="H347" s="177">
        <v>21.521999999999998</v>
      </c>
      <c r="I347" s="178"/>
      <c r="J347" s="179">
        <f>ROUND(I347*H347,0)</f>
        <v>0</v>
      </c>
      <c r="K347" s="175" t="s">
        <v>161</v>
      </c>
      <c r="L347" s="40"/>
      <c r="M347" s="180" t="s">
        <v>5</v>
      </c>
      <c r="N347" s="181" t="s">
        <v>43</v>
      </c>
      <c r="O347" s="41"/>
      <c r="P347" s="182">
        <f>O347*H347</f>
        <v>0</v>
      </c>
      <c r="Q347" s="182">
        <v>2.453395</v>
      </c>
      <c r="R347" s="182">
        <f>Q347*H347</f>
        <v>52.801967189999999</v>
      </c>
      <c r="S347" s="182">
        <v>0</v>
      </c>
      <c r="T347" s="183">
        <f>S347*H347</f>
        <v>0</v>
      </c>
      <c r="AR347" s="23" t="s">
        <v>101</v>
      </c>
      <c r="AT347" s="23" t="s">
        <v>157</v>
      </c>
      <c r="AU347" s="23" t="s">
        <v>80</v>
      </c>
      <c r="AY347" s="23" t="s">
        <v>155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23" t="s">
        <v>11</v>
      </c>
      <c r="BK347" s="184">
        <f>ROUND(I347*H347,0)</f>
        <v>0</v>
      </c>
      <c r="BL347" s="23" t="s">
        <v>101</v>
      </c>
      <c r="BM347" s="23" t="s">
        <v>672</v>
      </c>
    </row>
    <row r="348" spans="2:65" s="11" customFormat="1" x14ac:dyDescent="0.3">
      <c r="B348" s="185"/>
      <c r="D348" s="186" t="s">
        <v>163</v>
      </c>
      <c r="E348" s="187" t="s">
        <v>5</v>
      </c>
      <c r="F348" s="188" t="s">
        <v>673</v>
      </c>
      <c r="H348" s="189">
        <v>4.1440000000000001</v>
      </c>
      <c r="I348" s="190"/>
      <c r="L348" s="185"/>
      <c r="M348" s="191"/>
      <c r="N348" s="192"/>
      <c r="O348" s="192"/>
      <c r="P348" s="192"/>
      <c r="Q348" s="192"/>
      <c r="R348" s="192"/>
      <c r="S348" s="192"/>
      <c r="T348" s="193"/>
      <c r="AT348" s="187" t="s">
        <v>163</v>
      </c>
      <c r="AU348" s="187" t="s">
        <v>80</v>
      </c>
      <c r="AV348" s="11" t="s">
        <v>80</v>
      </c>
      <c r="AW348" s="11" t="s">
        <v>36</v>
      </c>
      <c r="AX348" s="11" t="s">
        <v>72</v>
      </c>
      <c r="AY348" s="187" t="s">
        <v>155</v>
      </c>
    </row>
    <row r="349" spans="2:65" s="11" customFormat="1" x14ac:dyDescent="0.3">
      <c r="B349" s="185"/>
      <c r="D349" s="186" t="s">
        <v>163</v>
      </c>
      <c r="E349" s="187" t="s">
        <v>5</v>
      </c>
      <c r="F349" s="188" t="s">
        <v>674</v>
      </c>
      <c r="H349" s="189">
        <v>0.21299999999999999</v>
      </c>
      <c r="I349" s="190"/>
      <c r="L349" s="185"/>
      <c r="M349" s="191"/>
      <c r="N349" s="192"/>
      <c r="O349" s="192"/>
      <c r="P349" s="192"/>
      <c r="Q349" s="192"/>
      <c r="R349" s="192"/>
      <c r="S349" s="192"/>
      <c r="T349" s="193"/>
      <c r="AT349" s="187" t="s">
        <v>163</v>
      </c>
      <c r="AU349" s="187" t="s">
        <v>80</v>
      </c>
      <c r="AV349" s="11" t="s">
        <v>80</v>
      </c>
      <c r="AW349" s="11" t="s">
        <v>36</v>
      </c>
      <c r="AX349" s="11" t="s">
        <v>72</v>
      </c>
      <c r="AY349" s="187" t="s">
        <v>155</v>
      </c>
    </row>
    <row r="350" spans="2:65" s="11" customFormat="1" x14ac:dyDescent="0.3">
      <c r="B350" s="185"/>
      <c r="D350" s="186" t="s">
        <v>163</v>
      </c>
      <c r="E350" s="187" t="s">
        <v>5</v>
      </c>
      <c r="F350" s="188" t="s">
        <v>675</v>
      </c>
      <c r="H350" s="189">
        <v>0.7</v>
      </c>
      <c r="I350" s="190"/>
      <c r="L350" s="185"/>
      <c r="M350" s="191"/>
      <c r="N350" s="192"/>
      <c r="O350" s="192"/>
      <c r="P350" s="192"/>
      <c r="Q350" s="192"/>
      <c r="R350" s="192"/>
      <c r="S350" s="192"/>
      <c r="T350" s="193"/>
      <c r="AT350" s="187" t="s">
        <v>163</v>
      </c>
      <c r="AU350" s="187" t="s">
        <v>80</v>
      </c>
      <c r="AV350" s="11" t="s">
        <v>80</v>
      </c>
      <c r="AW350" s="11" t="s">
        <v>36</v>
      </c>
      <c r="AX350" s="11" t="s">
        <v>72</v>
      </c>
      <c r="AY350" s="187" t="s">
        <v>155</v>
      </c>
    </row>
    <row r="351" spans="2:65" s="11" customFormat="1" x14ac:dyDescent="0.3">
      <c r="B351" s="185"/>
      <c r="D351" s="186" t="s">
        <v>163</v>
      </c>
      <c r="E351" s="187" t="s">
        <v>5</v>
      </c>
      <c r="F351" s="188" t="s">
        <v>676</v>
      </c>
      <c r="H351" s="189">
        <v>13.553000000000001</v>
      </c>
      <c r="I351" s="190"/>
      <c r="L351" s="185"/>
      <c r="M351" s="191"/>
      <c r="N351" s="192"/>
      <c r="O351" s="192"/>
      <c r="P351" s="192"/>
      <c r="Q351" s="192"/>
      <c r="R351" s="192"/>
      <c r="S351" s="192"/>
      <c r="T351" s="193"/>
      <c r="AT351" s="187" t="s">
        <v>163</v>
      </c>
      <c r="AU351" s="187" t="s">
        <v>80</v>
      </c>
      <c r="AV351" s="11" t="s">
        <v>80</v>
      </c>
      <c r="AW351" s="11" t="s">
        <v>36</v>
      </c>
      <c r="AX351" s="11" t="s">
        <v>72</v>
      </c>
      <c r="AY351" s="187" t="s">
        <v>155</v>
      </c>
    </row>
    <row r="352" spans="2:65" s="11" customFormat="1" x14ac:dyDescent="0.3">
      <c r="B352" s="185"/>
      <c r="D352" s="186" t="s">
        <v>163</v>
      </c>
      <c r="E352" s="187" t="s">
        <v>5</v>
      </c>
      <c r="F352" s="188" t="s">
        <v>677</v>
      </c>
      <c r="H352" s="189">
        <v>1.292</v>
      </c>
      <c r="I352" s="190"/>
      <c r="L352" s="185"/>
      <c r="M352" s="191"/>
      <c r="N352" s="192"/>
      <c r="O352" s="192"/>
      <c r="P352" s="192"/>
      <c r="Q352" s="192"/>
      <c r="R352" s="192"/>
      <c r="S352" s="192"/>
      <c r="T352" s="193"/>
      <c r="AT352" s="187" t="s">
        <v>163</v>
      </c>
      <c r="AU352" s="187" t="s">
        <v>80</v>
      </c>
      <c r="AV352" s="11" t="s">
        <v>80</v>
      </c>
      <c r="AW352" s="11" t="s">
        <v>36</v>
      </c>
      <c r="AX352" s="11" t="s">
        <v>72</v>
      </c>
      <c r="AY352" s="187" t="s">
        <v>155</v>
      </c>
    </row>
    <row r="353" spans="2:65" s="11" customFormat="1" x14ac:dyDescent="0.3">
      <c r="B353" s="185"/>
      <c r="D353" s="186" t="s">
        <v>163</v>
      </c>
      <c r="E353" s="187" t="s">
        <v>5</v>
      </c>
      <c r="F353" s="188" t="s">
        <v>678</v>
      </c>
      <c r="H353" s="189">
        <v>1.62</v>
      </c>
      <c r="I353" s="190"/>
      <c r="L353" s="185"/>
      <c r="M353" s="191"/>
      <c r="N353" s="192"/>
      <c r="O353" s="192"/>
      <c r="P353" s="192"/>
      <c r="Q353" s="192"/>
      <c r="R353" s="192"/>
      <c r="S353" s="192"/>
      <c r="T353" s="193"/>
      <c r="AT353" s="187" t="s">
        <v>163</v>
      </c>
      <c r="AU353" s="187" t="s">
        <v>80</v>
      </c>
      <c r="AV353" s="11" t="s">
        <v>80</v>
      </c>
      <c r="AW353" s="11" t="s">
        <v>36</v>
      </c>
      <c r="AX353" s="11" t="s">
        <v>72</v>
      </c>
      <c r="AY353" s="187" t="s">
        <v>155</v>
      </c>
    </row>
    <row r="354" spans="2:65" s="12" customFormat="1" x14ac:dyDescent="0.3">
      <c r="B354" s="194"/>
      <c r="D354" s="186" t="s">
        <v>163</v>
      </c>
      <c r="E354" s="195" t="s">
        <v>5</v>
      </c>
      <c r="F354" s="196" t="s">
        <v>239</v>
      </c>
      <c r="H354" s="197">
        <v>21.521999999999998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5" t="s">
        <v>163</v>
      </c>
      <c r="AU354" s="195" t="s">
        <v>80</v>
      </c>
      <c r="AV354" s="12" t="s">
        <v>98</v>
      </c>
      <c r="AW354" s="12" t="s">
        <v>36</v>
      </c>
      <c r="AX354" s="12" t="s">
        <v>11</v>
      </c>
      <c r="AY354" s="195" t="s">
        <v>155</v>
      </c>
    </row>
    <row r="355" spans="2:65" s="1" customFormat="1" ht="16.5" customHeight="1" x14ac:dyDescent="0.3">
      <c r="B355" s="172"/>
      <c r="C355" s="173" t="s">
        <v>712</v>
      </c>
      <c r="D355" s="173" t="s">
        <v>157</v>
      </c>
      <c r="E355" s="174" t="s">
        <v>680</v>
      </c>
      <c r="F355" s="175" t="s">
        <v>681</v>
      </c>
      <c r="G355" s="176" t="s">
        <v>160</v>
      </c>
      <c r="H355" s="177">
        <v>150.11799999999999</v>
      </c>
      <c r="I355" s="178"/>
      <c r="J355" s="179">
        <f>ROUND(I355*H355,0)</f>
        <v>0</v>
      </c>
      <c r="K355" s="175" t="s">
        <v>161</v>
      </c>
      <c r="L355" s="40"/>
      <c r="M355" s="180" t="s">
        <v>5</v>
      </c>
      <c r="N355" s="181" t="s">
        <v>43</v>
      </c>
      <c r="O355" s="41"/>
      <c r="P355" s="182">
        <f>O355*H355</f>
        <v>0</v>
      </c>
      <c r="Q355" s="182">
        <v>5.1946400000000004E-3</v>
      </c>
      <c r="R355" s="182">
        <f>Q355*H355</f>
        <v>0.77980896752000006</v>
      </c>
      <c r="S355" s="182">
        <v>0</v>
      </c>
      <c r="T355" s="183">
        <f>S355*H355</f>
        <v>0</v>
      </c>
      <c r="AR355" s="23" t="s">
        <v>101</v>
      </c>
      <c r="AT355" s="23" t="s">
        <v>157</v>
      </c>
      <c r="AU355" s="23" t="s">
        <v>80</v>
      </c>
      <c r="AY355" s="23" t="s">
        <v>155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23" t="s">
        <v>11</v>
      </c>
      <c r="BK355" s="184">
        <f>ROUND(I355*H355,0)</f>
        <v>0</v>
      </c>
      <c r="BL355" s="23" t="s">
        <v>101</v>
      </c>
      <c r="BM355" s="23" t="s">
        <v>682</v>
      </c>
    </row>
    <row r="356" spans="2:65" s="11" customFormat="1" x14ac:dyDescent="0.3">
      <c r="B356" s="185"/>
      <c r="D356" s="186" t="s">
        <v>163</v>
      </c>
      <c r="E356" s="187" t="s">
        <v>5</v>
      </c>
      <c r="F356" s="188" t="s">
        <v>683</v>
      </c>
      <c r="H356" s="189">
        <v>33.15</v>
      </c>
      <c r="I356" s="190"/>
      <c r="L356" s="185"/>
      <c r="M356" s="191"/>
      <c r="N356" s="192"/>
      <c r="O356" s="192"/>
      <c r="P356" s="192"/>
      <c r="Q356" s="192"/>
      <c r="R356" s="192"/>
      <c r="S356" s="192"/>
      <c r="T356" s="193"/>
      <c r="AT356" s="187" t="s">
        <v>163</v>
      </c>
      <c r="AU356" s="187" t="s">
        <v>80</v>
      </c>
      <c r="AV356" s="11" t="s">
        <v>80</v>
      </c>
      <c r="AW356" s="11" t="s">
        <v>36</v>
      </c>
      <c r="AX356" s="11" t="s">
        <v>72</v>
      </c>
      <c r="AY356" s="187" t="s">
        <v>155</v>
      </c>
    </row>
    <row r="357" spans="2:65" s="11" customFormat="1" x14ac:dyDescent="0.3">
      <c r="B357" s="185"/>
      <c r="D357" s="186" t="s">
        <v>163</v>
      </c>
      <c r="E357" s="187" t="s">
        <v>5</v>
      </c>
      <c r="F357" s="188" t="s">
        <v>684</v>
      </c>
      <c r="H357" s="189">
        <v>2.5499999999999998</v>
      </c>
      <c r="I357" s="190"/>
      <c r="L357" s="185"/>
      <c r="M357" s="191"/>
      <c r="N357" s="192"/>
      <c r="O357" s="192"/>
      <c r="P357" s="192"/>
      <c r="Q357" s="192"/>
      <c r="R357" s="192"/>
      <c r="S357" s="192"/>
      <c r="T357" s="193"/>
      <c r="AT357" s="187" t="s">
        <v>163</v>
      </c>
      <c r="AU357" s="187" t="s">
        <v>80</v>
      </c>
      <c r="AV357" s="11" t="s">
        <v>80</v>
      </c>
      <c r="AW357" s="11" t="s">
        <v>36</v>
      </c>
      <c r="AX357" s="11" t="s">
        <v>72</v>
      </c>
      <c r="AY357" s="187" t="s">
        <v>155</v>
      </c>
    </row>
    <row r="358" spans="2:65" s="11" customFormat="1" x14ac:dyDescent="0.3">
      <c r="B358" s="185"/>
      <c r="D358" s="186" t="s">
        <v>163</v>
      </c>
      <c r="E358" s="187" t="s">
        <v>5</v>
      </c>
      <c r="F358" s="188" t="s">
        <v>685</v>
      </c>
      <c r="H358" s="189">
        <v>3.5</v>
      </c>
      <c r="I358" s="190"/>
      <c r="L358" s="185"/>
      <c r="M358" s="191"/>
      <c r="N358" s="192"/>
      <c r="O358" s="192"/>
      <c r="P358" s="192"/>
      <c r="Q358" s="192"/>
      <c r="R358" s="192"/>
      <c r="S358" s="192"/>
      <c r="T358" s="193"/>
      <c r="AT358" s="187" t="s">
        <v>163</v>
      </c>
      <c r="AU358" s="187" t="s">
        <v>80</v>
      </c>
      <c r="AV358" s="11" t="s">
        <v>80</v>
      </c>
      <c r="AW358" s="11" t="s">
        <v>36</v>
      </c>
      <c r="AX358" s="11" t="s">
        <v>72</v>
      </c>
      <c r="AY358" s="187" t="s">
        <v>155</v>
      </c>
    </row>
    <row r="359" spans="2:65" s="11" customFormat="1" x14ac:dyDescent="0.3">
      <c r="B359" s="185"/>
      <c r="D359" s="186" t="s">
        <v>163</v>
      </c>
      <c r="E359" s="187" t="s">
        <v>5</v>
      </c>
      <c r="F359" s="188" t="s">
        <v>686</v>
      </c>
      <c r="H359" s="189">
        <v>83.4</v>
      </c>
      <c r="I359" s="190"/>
      <c r="L359" s="185"/>
      <c r="M359" s="191"/>
      <c r="N359" s="192"/>
      <c r="O359" s="192"/>
      <c r="P359" s="192"/>
      <c r="Q359" s="192"/>
      <c r="R359" s="192"/>
      <c r="S359" s="192"/>
      <c r="T359" s="193"/>
      <c r="AT359" s="187" t="s">
        <v>163</v>
      </c>
      <c r="AU359" s="187" t="s">
        <v>80</v>
      </c>
      <c r="AV359" s="11" t="s">
        <v>80</v>
      </c>
      <c r="AW359" s="11" t="s">
        <v>36</v>
      </c>
      <c r="AX359" s="11" t="s">
        <v>72</v>
      </c>
      <c r="AY359" s="187" t="s">
        <v>155</v>
      </c>
    </row>
    <row r="360" spans="2:65" s="11" customFormat="1" x14ac:dyDescent="0.3">
      <c r="B360" s="185"/>
      <c r="D360" s="186" t="s">
        <v>163</v>
      </c>
      <c r="E360" s="187" t="s">
        <v>5</v>
      </c>
      <c r="F360" s="188" t="s">
        <v>687</v>
      </c>
      <c r="H360" s="189">
        <v>13.118</v>
      </c>
      <c r="I360" s="190"/>
      <c r="L360" s="185"/>
      <c r="M360" s="191"/>
      <c r="N360" s="192"/>
      <c r="O360" s="192"/>
      <c r="P360" s="192"/>
      <c r="Q360" s="192"/>
      <c r="R360" s="192"/>
      <c r="S360" s="192"/>
      <c r="T360" s="193"/>
      <c r="AT360" s="187" t="s">
        <v>163</v>
      </c>
      <c r="AU360" s="187" t="s">
        <v>80</v>
      </c>
      <c r="AV360" s="11" t="s">
        <v>80</v>
      </c>
      <c r="AW360" s="11" t="s">
        <v>36</v>
      </c>
      <c r="AX360" s="11" t="s">
        <v>72</v>
      </c>
      <c r="AY360" s="187" t="s">
        <v>155</v>
      </c>
    </row>
    <row r="361" spans="2:65" s="11" customFormat="1" x14ac:dyDescent="0.3">
      <c r="B361" s="185"/>
      <c r="D361" s="186" t="s">
        <v>163</v>
      </c>
      <c r="E361" s="187" t="s">
        <v>5</v>
      </c>
      <c r="F361" s="188" t="s">
        <v>688</v>
      </c>
      <c r="H361" s="189">
        <v>14.4</v>
      </c>
      <c r="I361" s="190"/>
      <c r="L361" s="185"/>
      <c r="M361" s="191"/>
      <c r="N361" s="192"/>
      <c r="O361" s="192"/>
      <c r="P361" s="192"/>
      <c r="Q361" s="192"/>
      <c r="R361" s="192"/>
      <c r="S361" s="192"/>
      <c r="T361" s="193"/>
      <c r="AT361" s="187" t="s">
        <v>163</v>
      </c>
      <c r="AU361" s="187" t="s">
        <v>80</v>
      </c>
      <c r="AV361" s="11" t="s">
        <v>80</v>
      </c>
      <c r="AW361" s="11" t="s">
        <v>36</v>
      </c>
      <c r="AX361" s="11" t="s">
        <v>72</v>
      </c>
      <c r="AY361" s="187" t="s">
        <v>155</v>
      </c>
    </row>
    <row r="362" spans="2:65" s="12" customFormat="1" x14ac:dyDescent="0.3">
      <c r="B362" s="194"/>
      <c r="D362" s="186" t="s">
        <v>163</v>
      </c>
      <c r="E362" s="195" t="s">
        <v>5</v>
      </c>
      <c r="F362" s="196" t="s">
        <v>239</v>
      </c>
      <c r="H362" s="197">
        <v>150.11799999999999</v>
      </c>
      <c r="I362" s="198"/>
      <c r="L362" s="194"/>
      <c r="M362" s="199"/>
      <c r="N362" s="200"/>
      <c r="O362" s="200"/>
      <c r="P362" s="200"/>
      <c r="Q362" s="200"/>
      <c r="R362" s="200"/>
      <c r="S362" s="200"/>
      <c r="T362" s="201"/>
      <c r="AT362" s="195" t="s">
        <v>163</v>
      </c>
      <c r="AU362" s="195" t="s">
        <v>80</v>
      </c>
      <c r="AV362" s="12" t="s">
        <v>98</v>
      </c>
      <c r="AW362" s="12" t="s">
        <v>36</v>
      </c>
      <c r="AX362" s="12" t="s">
        <v>11</v>
      </c>
      <c r="AY362" s="195" t="s">
        <v>155</v>
      </c>
    </row>
    <row r="363" spans="2:65" s="1" customFormat="1" ht="16.5" customHeight="1" x14ac:dyDescent="0.3">
      <c r="B363" s="172"/>
      <c r="C363" s="173" t="s">
        <v>724</v>
      </c>
      <c r="D363" s="173" t="s">
        <v>157</v>
      </c>
      <c r="E363" s="174" t="s">
        <v>690</v>
      </c>
      <c r="F363" s="175" t="s">
        <v>691</v>
      </c>
      <c r="G363" s="176" t="s">
        <v>160</v>
      </c>
      <c r="H363" s="177">
        <v>150.11799999999999</v>
      </c>
      <c r="I363" s="178"/>
      <c r="J363" s="179">
        <f>ROUND(I363*H363,0)</f>
        <v>0</v>
      </c>
      <c r="K363" s="175" t="s">
        <v>161</v>
      </c>
      <c r="L363" s="40"/>
      <c r="M363" s="180" t="s">
        <v>5</v>
      </c>
      <c r="N363" s="181" t="s">
        <v>43</v>
      </c>
      <c r="O363" s="41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AR363" s="23" t="s">
        <v>101</v>
      </c>
      <c r="AT363" s="23" t="s">
        <v>157</v>
      </c>
      <c r="AU363" s="23" t="s">
        <v>80</v>
      </c>
      <c r="AY363" s="23" t="s">
        <v>155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23" t="s">
        <v>11</v>
      </c>
      <c r="BK363" s="184">
        <f>ROUND(I363*H363,0)</f>
        <v>0</v>
      </c>
      <c r="BL363" s="23" t="s">
        <v>101</v>
      </c>
      <c r="BM363" s="23" t="s">
        <v>692</v>
      </c>
    </row>
    <row r="364" spans="2:65" s="1" customFormat="1" ht="16.5" customHeight="1" x14ac:dyDescent="0.3">
      <c r="B364" s="172"/>
      <c r="C364" s="173" t="s">
        <v>728</v>
      </c>
      <c r="D364" s="173" t="s">
        <v>157</v>
      </c>
      <c r="E364" s="174" t="s">
        <v>694</v>
      </c>
      <c r="F364" s="175" t="s">
        <v>695</v>
      </c>
      <c r="G364" s="176" t="s">
        <v>247</v>
      </c>
      <c r="H364" s="177">
        <v>4.4790000000000001</v>
      </c>
      <c r="I364" s="178"/>
      <c r="J364" s="179">
        <f>ROUND(I364*H364,0)</f>
        <v>0</v>
      </c>
      <c r="K364" s="175" t="s">
        <v>161</v>
      </c>
      <c r="L364" s="40"/>
      <c r="M364" s="180" t="s">
        <v>5</v>
      </c>
      <c r="N364" s="181" t="s">
        <v>43</v>
      </c>
      <c r="O364" s="41"/>
      <c r="P364" s="182">
        <f>O364*H364</f>
        <v>0</v>
      </c>
      <c r="Q364" s="182">
        <v>1.0525581399999999</v>
      </c>
      <c r="R364" s="182">
        <f>Q364*H364</f>
        <v>4.7144079090600002</v>
      </c>
      <c r="S364" s="182">
        <v>0</v>
      </c>
      <c r="T364" s="183">
        <f>S364*H364</f>
        <v>0</v>
      </c>
      <c r="AR364" s="23" t="s">
        <v>101</v>
      </c>
      <c r="AT364" s="23" t="s">
        <v>157</v>
      </c>
      <c r="AU364" s="23" t="s">
        <v>80</v>
      </c>
      <c r="AY364" s="23" t="s">
        <v>155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23" t="s">
        <v>11</v>
      </c>
      <c r="BK364" s="184">
        <f>ROUND(I364*H364,0)</f>
        <v>0</v>
      </c>
      <c r="BL364" s="23" t="s">
        <v>101</v>
      </c>
      <c r="BM364" s="23" t="s">
        <v>696</v>
      </c>
    </row>
    <row r="365" spans="2:65" s="11" customFormat="1" x14ac:dyDescent="0.3">
      <c r="B365" s="185"/>
      <c r="D365" s="186" t="s">
        <v>163</v>
      </c>
      <c r="E365" s="187" t="s">
        <v>5</v>
      </c>
      <c r="F365" s="188" t="s">
        <v>697</v>
      </c>
      <c r="H365" s="189">
        <v>4.4790000000000001</v>
      </c>
      <c r="I365" s="190"/>
      <c r="L365" s="185"/>
      <c r="M365" s="191"/>
      <c r="N365" s="192"/>
      <c r="O365" s="192"/>
      <c r="P365" s="192"/>
      <c r="Q365" s="192"/>
      <c r="R365" s="192"/>
      <c r="S365" s="192"/>
      <c r="T365" s="193"/>
      <c r="AT365" s="187" t="s">
        <v>163</v>
      </c>
      <c r="AU365" s="187" t="s">
        <v>80</v>
      </c>
      <c r="AV365" s="11" t="s">
        <v>80</v>
      </c>
      <c r="AW365" s="11" t="s">
        <v>36</v>
      </c>
      <c r="AX365" s="11" t="s">
        <v>11</v>
      </c>
      <c r="AY365" s="187" t="s">
        <v>155</v>
      </c>
    </row>
    <row r="366" spans="2:65" s="10" customFormat="1" ht="29.85" customHeight="1" x14ac:dyDescent="0.3">
      <c r="B366" s="159"/>
      <c r="D366" s="160" t="s">
        <v>71</v>
      </c>
      <c r="E366" s="170" t="s">
        <v>104</v>
      </c>
      <c r="F366" s="170" t="s">
        <v>698</v>
      </c>
      <c r="I366" s="162"/>
      <c r="J366" s="171">
        <f>BK366</f>
        <v>0</v>
      </c>
      <c r="L366" s="159"/>
      <c r="M366" s="164"/>
      <c r="N366" s="165"/>
      <c r="O366" s="165"/>
      <c r="P366" s="166">
        <f>SUM(P367:P372)</f>
        <v>0</v>
      </c>
      <c r="Q366" s="165"/>
      <c r="R366" s="166">
        <f>SUM(R367:R372)</f>
        <v>14.890199000000001</v>
      </c>
      <c r="S366" s="165"/>
      <c r="T366" s="167">
        <f>SUM(T367:T372)</f>
        <v>0</v>
      </c>
      <c r="AR366" s="160" t="s">
        <v>11</v>
      </c>
      <c r="AT366" s="168" t="s">
        <v>71</v>
      </c>
      <c r="AU366" s="168" t="s">
        <v>11</v>
      </c>
      <c r="AY366" s="160" t="s">
        <v>155</v>
      </c>
      <c r="BK366" s="169">
        <f>SUM(BK367:BK372)</f>
        <v>0</v>
      </c>
    </row>
    <row r="367" spans="2:65" s="1" customFormat="1" ht="16.5" customHeight="1" x14ac:dyDescent="0.3">
      <c r="B367" s="172"/>
      <c r="C367" s="173" t="s">
        <v>742</v>
      </c>
      <c r="D367" s="173" t="s">
        <v>157</v>
      </c>
      <c r="E367" s="174" t="s">
        <v>700</v>
      </c>
      <c r="F367" s="175" t="s">
        <v>701</v>
      </c>
      <c r="G367" s="176" t="s">
        <v>160</v>
      </c>
      <c r="H367" s="177">
        <v>76.98</v>
      </c>
      <c r="I367" s="178"/>
      <c r="J367" s="179">
        <f>ROUND(I367*H367,0)</f>
        <v>0</v>
      </c>
      <c r="K367" s="175" t="s">
        <v>161</v>
      </c>
      <c r="L367" s="40"/>
      <c r="M367" s="180" t="s">
        <v>5</v>
      </c>
      <c r="N367" s="181" t="s">
        <v>43</v>
      </c>
      <c r="O367" s="41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AR367" s="23" t="s">
        <v>101</v>
      </c>
      <c r="AT367" s="23" t="s">
        <v>157</v>
      </c>
      <c r="AU367" s="23" t="s">
        <v>80</v>
      </c>
      <c r="AY367" s="23" t="s">
        <v>155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23" t="s">
        <v>11</v>
      </c>
      <c r="BK367" s="184">
        <f>ROUND(I367*H367,0)</f>
        <v>0</v>
      </c>
      <c r="BL367" s="23" t="s">
        <v>101</v>
      </c>
      <c r="BM367" s="23" t="s">
        <v>702</v>
      </c>
    </row>
    <row r="368" spans="2:65" s="11" customFormat="1" x14ac:dyDescent="0.3">
      <c r="B368" s="185"/>
      <c r="D368" s="186" t="s">
        <v>163</v>
      </c>
      <c r="E368" s="187" t="s">
        <v>5</v>
      </c>
      <c r="F368" s="188" t="s">
        <v>301</v>
      </c>
      <c r="H368" s="189">
        <v>76.98</v>
      </c>
      <c r="I368" s="190"/>
      <c r="L368" s="185"/>
      <c r="M368" s="191"/>
      <c r="N368" s="192"/>
      <c r="O368" s="192"/>
      <c r="P368" s="192"/>
      <c r="Q368" s="192"/>
      <c r="R368" s="192"/>
      <c r="S368" s="192"/>
      <c r="T368" s="193"/>
      <c r="AT368" s="187" t="s">
        <v>163</v>
      </c>
      <c r="AU368" s="187" t="s">
        <v>80</v>
      </c>
      <c r="AV368" s="11" t="s">
        <v>80</v>
      </c>
      <c r="AW368" s="11" t="s">
        <v>36</v>
      </c>
      <c r="AX368" s="11" t="s">
        <v>11</v>
      </c>
      <c r="AY368" s="187" t="s">
        <v>155</v>
      </c>
    </row>
    <row r="369" spans="2:65" s="1" customFormat="1" ht="25.5" customHeight="1" x14ac:dyDescent="0.3">
      <c r="B369" s="172"/>
      <c r="C369" s="173" t="s">
        <v>797</v>
      </c>
      <c r="D369" s="173" t="s">
        <v>157</v>
      </c>
      <c r="E369" s="174" t="s">
        <v>704</v>
      </c>
      <c r="F369" s="175" t="s">
        <v>705</v>
      </c>
      <c r="G369" s="176" t="s">
        <v>160</v>
      </c>
      <c r="H369" s="177">
        <v>76.98</v>
      </c>
      <c r="I369" s="178"/>
      <c r="J369" s="179">
        <f>ROUND(I369*H369,0)</f>
        <v>0</v>
      </c>
      <c r="K369" s="175" t="s">
        <v>161</v>
      </c>
      <c r="L369" s="40"/>
      <c r="M369" s="180" t="s">
        <v>5</v>
      </c>
      <c r="N369" s="181" t="s">
        <v>43</v>
      </c>
      <c r="O369" s="41"/>
      <c r="P369" s="182">
        <f>O369*H369</f>
        <v>0</v>
      </c>
      <c r="Q369" s="182">
        <v>8.4250000000000005E-2</v>
      </c>
      <c r="R369" s="182">
        <f>Q369*H369</f>
        <v>6.4855650000000011</v>
      </c>
      <c r="S369" s="182">
        <v>0</v>
      </c>
      <c r="T369" s="183">
        <f>S369*H369</f>
        <v>0</v>
      </c>
      <c r="AR369" s="23" t="s">
        <v>101</v>
      </c>
      <c r="AT369" s="23" t="s">
        <v>157</v>
      </c>
      <c r="AU369" s="23" t="s">
        <v>80</v>
      </c>
      <c r="AY369" s="23" t="s">
        <v>155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23" t="s">
        <v>11</v>
      </c>
      <c r="BK369" s="184">
        <f>ROUND(I369*H369,0)</f>
        <v>0</v>
      </c>
      <c r="BL369" s="23" t="s">
        <v>101</v>
      </c>
      <c r="BM369" s="23" t="s">
        <v>706</v>
      </c>
    </row>
    <row r="370" spans="2:65" s="11" customFormat="1" x14ac:dyDescent="0.3">
      <c r="B370" s="185"/>
      <c r="D370" s="186" t="s">
        <v>163</v>
      </c>
      <c r="E370" s="187" t="s">
        <v>5</v>
      </c>
      <c r="F370" s="188" t="s">
        <v>301</v>
      </c>
      <c r="H370" s="189">
        <v>76.98</v>
      </c>
      <c r="I370" s="190"/>
      <c r="L370" s="185"/>
      <c r="M370" s="191"/>
      <c r="N370" s="192"/>
      <c r="O370" s="192"/>
      <c r="P370" s="192"/>
      <c r="Q370" s="192"/>
      <c r="R370" s="192"/>
      <c r="S370" s="192"/>
      <c r="T370" s="193"/>
      <c r="AT370" s="187" t="s">
        <v>163</v>
      </c>
      <c r="AU370" s="187" t="s">
        <v>80</v>
      </c>
      <c r="AV370" s="11" t="s">
        <v>80</v>
      </c>
      <c r="AW370" s="11" t="s">
        <v>36</v>
      </c>
      <c r="AX370" s="11" t="s">
        <v>11</v>
      </c>
      <c r="AY370" s="187" t="s">
        <v>155</v>
      </c>
    </row>
    <row r="371" spans="2:65" s="1" customFormat="1" ht="16.5" customHeight="1" x14ac:dyDescent="0.3">
      <c r="B371" s="172"/>
      <c r="C371" s="216" t="s">
        <v>801</v>
      </c>
      <c r="D371" s="216" t="s">
        <v>536</v>
      </c>
      <c r="E371" s="217" t="s">
        <v>708</v>
      </c>
      <c r="F371" s="218" t="s">
        <v>3534</v>
      </c>
      <c r="G371" s="219" t="s">
        <v>160</v>
      </c>
      <c r="H371" s="220">
        <v>79.289000000000001</v>
      </c>
      <c r="I371" s="221"/>
      <c r="J371" s="222">
        <f>ROUND(I371*H371,0)</f>
        <v>0</v>
      </c>
      <c r="K371" s="218" t="s">
        <v>161</v>
      </c>
      <c r="L371" s="223"/>
      <c r="M371" s="224" t="s">
        <v>5</v>
      </c>
      <c r="N371" s="225" t="s">
        <v>43</v>
      </c>
      <c r="O371" s="41"/>
      <c r="P371" s="182">
        <f>O371*H371</f>
        <v>0</v>
      </c>
      <c r="Q371" s="182">
        <v>0.106</v>
      </c>
      <c r="R371" s="182">
        <f>Q371*H371</f>
        <v>8.4046339999999997</v>
      </c>
      <c r="S371" s="182">
        <v>0</v>
      </c>
      <c r="T371" s="183">
        <f>S371*H371</f>
        <v>0</v>
      </c>
      <c r="AR371" s="23" t="s">
        <v>113</v>
      </c>
      <c r="AT371" s="23" t="s">
        <v>536</v>
      </c>
      <c r="AU371" s="23" t="s">
        <v>80</v>
      </c>
      <c r="AY371" s="23" t="s">
        <v>155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23" t="s">
        <v>11</v>
      </c>
      <c r="BK371" s="184">
        <f>ROUND(I371*H371,0)</f>
        <v>0</v>
      </c>
      <c r="BL371" s="23" t="s">
        <v>101</v>
      </c>
      <c r="BM371" s="23" t="s">
        <v>709</v>
      </c>
    </row>
    <row r="372" spans="2:65" s="11" customFormat="1" x14ac:dyDescent="0.3">
      <c r="B372" s="185"/>
      <c r="D372" s="186" t="s">
        <v>163</v>
      </c>
      <c r="E372" s="187" t="s">
        <v>5</v>
      </c>
      <c r="F372" s="188" t="s">
        <v>710</v>
      </c>
      <c r="H372" s="189">
        <v>79.289000000000001</v>
      </c>
      <c r="I372" s="190"/>
      <c r="L372" s="185"/>
      <c r="M372" s="191"/>
      <c r="N372" s="192"/>
      <c r="O372" s="192"/>
      <c r="P372" s="192"/>
      <c r="Q372" s="192"/>
      <c r="R372" s="192"/>
      <c r="S372" s="192"/>
      <c r="T372" s="193"/>
      <c r="AT372" s="187" t="s">
        <v>163</v>
      </c>
      <c r="AU372" s="187" t="s">
        <v>80</v>
      </c>
      <c r="AV372" s="11" t="s">
        <v>80</v>
      </c>
      <c r="AW372" s="11" t="s">
        <v>36</v>
      </c>
      <c r="AX372" s="11" t="s">
        <v>11</v>
      </c>
      <c r="AY372" s="187" t="s">
        <v>155</v>
      </c>
    </row>
    <row r="373" spans="2:65" s="10" customFormat="1" ht="29.85" customHeight="1" x14ac:dyDescent="0.3">
      <c r="B373" s="159"/>
      <c r="D373" s="160" t="s">
        <v>71</v>
      </c>
      <c r="E373" s="170" t="s">
        <v>107</v>
      </c>
      <c r="F373" s="170" t="s">
        <v>711</v>
      </c>
      <c r="I373" s="162"/>
      <c r="J373" s="171">
        <f>BK373</f>
        <v>0</v>
      </c>
      <c r="L373" s="159"/>
      <c r="M373" s="164"/>
      <c r="N373" s="165"/>
      <c r="O373" s="165"/>
      <c r="P373" s="166">
        <f>SUM(P374:P594)</f>
        <v>0</v>
      </c>
      <c r="Q373" s="165"/>
      <c r="R373" s="166">
        <f>SUM(R374:R594)</f>
        <v>273.13257320252768</v>
      </c>
      <c r="S373" s="165"/>
      <c r="T373" s="167">
        <f>SUM(T374:T594)</f>
        <v>0</v>
      </c>
      <c r="AR373" s="160" t="s">
        <v>11</v>
      </c>
      <c r="AT373" s="168" t="s">
        <v>71</v>
      </c>
      <c r="AU373" s="168" t="s">
        <v>11</v>
      </c>
      <c r="AY373" s="160" t="s">
        <v>155</v>
      </c>
      <c r="BK373" s="169">
        <f>SUM(BK374:BK594)</f>
        <v>0</v>
      </c>
    </row>
    <row r="374" spans="2:65" s="1" customFormat="1" ht="25.5" customHeight="1" x14ac:dyDescent="0.3">
      <c r="B374" s="172"/>
      <c r="C374" s="173" t="s">
        <v>821</v>
      </c>
      <c r="D374" s="173" t="s">
        <v>157</v>
      </c>
      <c r="E374" s="174" t="s">
        <v>713</v>
      </c>
      <c r="F374" s="175" t="s">
        <v>714</v>
      </c>
      <c r="G374" s="176" t="s">
        <v>160</v>
      </c>
      <c r="H374" s="177">
        <v>322.166</v>
      </c>
      <c r="I374" s="178"/>
      <c r="J374" s="179">
        <f>ROUND(I374*H374,0)</f>
        <v>0</v>
      </c>
      <c r="K374" s="175" t="s">
        <v>161</v>
      </c>
      <c r="L374" s="40"/>
      <c r="M374" s="180" t="s">
        <v>5</v>
      </c>
      <c r="N374" s="181" t="s">
        <v>43</v>
      </c>
      <c r="O374" s="41"/>
      <c r="P374" s="182">
        <f>O374*H374</f>
        <v>0</v>
      </c>
      <c r="Q374" s="182">
        <v>1.8380000000000001E-2</v>
      </c>
      <c r="R374" s="182">
        <f>Q374*H374</f>
        <v>5.9214110800000004</v>
      </c>
      <c r="S374" s="182">
        <v>0</v>
      </c>
      <c r="T374" s="183">
        <f>S374*H374</f>
        <v>0</v>
      </c>
      <c r="AR374" s="23" t="s">
        <v>101</v>
      </c>
      <c r="AT374" s="23" t="s">
        <v>157</v>
      </c>
      <c r="AU374" s="23" t="s">
        <v>80</v>
      </c>
      <c r="AY374" s="23" t="s">
        <v>155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23" t="s">
        <v>11</v>
      </c>
      <c r="BK374" s="184">
        <f>ROUND(I374*H374,0)</f>
        <v>0</v>
      </c>
      <c r="BL374" s="23" t="s">
        <v>101</v>
      </c>
      <c r="BM374" s="23" t="s">
        <v>715</v>
      </c>
    </row>
    <row r="375" spans="2:65" s="11" customFormat="1" x14ac:dyDescent="0.3">
      <c r="B375" s="185"/>
      <c r="D375" s="186" t="s">
        <v>163</v>
      </c>
      <c r="E375" s="187" t="s">
        <v>5</v>
      </c>
      <c r="F375" s="188" t="s">
        <v>716</v>
      </c>
      <c r="H375" s="189">
        <v>234.06800000000001</v>
      </c>
      <c r="I375" s="190"/>
      <c r="L375" s="185"/>
      <c r="M375" s="191"/>
      <c r="N375" s="192"/>
      <c r="O375" s="192"/>
      <c r="P375" s="192"/>
      <c r="Q375" s="192"/>
      <c r="R375" s="192"/>
      <c r="S375" s="192"/>
      <c r="T375" s="193"/>
      <c r="AT375" s="187" t="s">
        <v>163</v>
      </c>
      <c r="AU375" s="187" t="s">
        <v>80</v>
      </c>
      <c r="AV375" s="11" t="s">
        <v>80</v>
      </c>
      <c r="AW375" s="11" t="s">
        <v>36</v>
      </c>
      <c r="AX375" s="11" t="s">
        <v>72</v>
      </c>
      <c r="AY375" s="187" t="s">
        <v>155</v>
      </c>
    </row>
    <row r="376" spans="2:65" s="11" customFormat="1" x14ac:dyDescent="0.3">
      <c r="B376" s="185"/>
      <c r="D376" s="186" t="s">
        <v>163</v>
      </c>
      <c r="E376" s="187" t="s">
        <v>5</v>
      </c>
      <c r="F376" s="188" t="s">
        <v>717</v>
      </c>
      <c r="H376" s="189">
        <v>9.9979999999999993</v>
      </c>
      <c r="I376" s="190"/>
      <c r="L376" s="185"/>
      <c r="M376" s="191"/>
      <c r="N376" s="192"/>
      <c r="O376" s="192"/>
      <c r="P376" s="192"/>
      <c r="Q376" s="192"/>
      <c r="R376" s="192"/>
      <c r="S376" s="192"/>
      <c r="T376" s="193"/>
      <c r="AT376" s="187" t="s">
        <v>163</v>
      </c>
      <c r="AU376" s="187" t="s">
        <v>80</v>
      </c>
      <c r="AV376" s="11" t="s">
        <v>80</v>
      </c>
      <c r="AW376" s="11" t="s">
        <v>36</v>
      </c>
      <c r="AX376" s="11" t="s">
        <v>72</v>
      </c>
      <c r="AY376" s="187" t="s">
        <v>155</v>
      </c>
    </row>
    <row r="377" spans="2:65" s="11" customFormat="1" x14ac:dyDescent="0.3">
      <c r="B377" s="185"/>
      <c r="D377" s="186" t="s">
        <v>163</v>
      </c>
      <c r="E377" s="187" t="s">
        <v>5</v>
      </c>
      <c r="F377" s="188" t="s">
        <v>718</v>
      </c>
      <c r="H377" s="189">
        <v>16.2</v>
      </c>
      <c r="I377" s="190"/>
      <c r="L377" s="185"/>
      <c r="M377" s="191"/>
      <c r="N377" s="192"/>
      <c r="O377" s="192"/>
      <c r="P377" s="192"/>
      <c r="Q377" s="192"/>
      <c r="R377" s="192"/>
      <c r="S377" s="192"/>
      <c r="T377" s="193"/>
      <c r="AT377" s="187" t="s">
        <v>163</v>
      </c>
      <c r="AU377" s="187" t="s">
        <v>80</v>
      </c>
      <c r="AV377" s="11" t="s">
        <v>80</v>
      </c>
      <c r="AW377" s="11" t="s">
        <v>36</v>
      </c>
      <c r="AX377" s="11" t="s">
        <v>72</v>
      </c>
      <c r="AY377" s="187" t="s">
        <v>155</v>
      </c>
    </row>
    <row r="378" spans="2:65" s="11" customFormat="1" x14ac:dyDescent="0.3">
      <c r="B378" s="185"/>
      <c r="D378" s="186" t="s">
        <v>163</v>
      </c>
      <c r="E378" s="187" t="s">
        <v>5</v>
      </c>
      <c r="F378" s="188" t="s">
        <v>719</v>
      </c>
      <c r="H378" s="189">
        <v>16</v>
      </c>
      <c r="I378" s="190"/>
      <c r="L378" s="185"/>
      <c r="M378" s="191"/>
      <c r="N378" s="192"/>
      <c r="O378" s="192"/>
      <c r="P378" s="192"/>
      <c r="Q378" s="192"/>
      <c r="R378" s="192"/>
      <c r="S378" s="192"/>
      <c r="T378" s="193"/>
      <c r="AT378" s="187" t="s">
        <v>163</v>
      </c>
      <c r="AU378" s="187" t="s">
        <v>80</v>
      </c>
      <c r="AV378" s="11" t="s">
        <v>80</v>
      </c>
      <c r="AW378" s="11" t="s">
        <v>36</v>
      </c>
      <c r="AX378" s="11" t="s">
        <v>72</v>
      </c>
      <c r="AY378" s="187" t="s">
        <v>155</v>
      </c>
    </row>
    <row r="379" spans="2:65" s="11" customFormat="1" x14ac:dyDescent="0.3">
      <c r="B379" s="185"/>
      <c r="D379" s="186" t="s">
        <v>163</v>
      </c>
      <c r="E379" s="187" t="s">
        <v>5</v>
      </c>
      <c r="F379" s="188" t="s">
        <v>720</v>
      </c>
      <c r="H379" s="189">
        <v>11.7</v>
      </c>
      <c r="I379" s="190"/>
      <c r="L379" s="185"/>
      <c r="M379" s="191"/>
      <c r="N379" s="192"/>
      <c r="O379" s="192"/>
      <c r="P379" s="192"/>
      <c r="Q379" s="192"/>
      <c r="R379" s="192"/>
      <c r="S379" s="192"/>
      <c r="T379" s="193"/>
      <c r="AT379" s="187" t="s">
        <v>163</v>
      </c>
      <c r="AU379" s="187" t="s">
        <v>80</v>
      </c>
      <c r="AV379" s="11" t="s">
        <v>80</v>
      </c>
      <c r="AW379" s="11" t="s">
        <v>36</v>
      </c>
      <c r="AX379" s="11" t="s">
        <v>72</v>
      </c>
      <c r="AY379" s="187" t="s">
        <v>155</v>
      </c>
    </row>
    <row r="380" spans="2:65" s="11" customFormat="1" x14ac:dyDescent="0.3">
      <c r="B380" s="185"/>
      <c r="D380" s="186" t="s">
        <v>163</v>
      </c>
      <c r="E380" s="187" t="s">
        <v>5</v>
      </c>
      <c r="F380" s="188" t="s">
        <v>721</v>
      </c>
      <c r="H380" s="189">
        <v>10.199999999999999</v>
      </c>
      <c r="I380" s="190"/>
      <c r="L380" s="185"/>
      <c r="M380" s="191"/>
      <c r="N380" s="192"/>
      <c r="O380" s="192"/>
      <c r="P380" s="192"/>
      <c r="Q380" s="192"/>
      <c r="R380" s="192"/>
      <c r="S380" s="192"/>
      <c r="T380" s="193"/>
      <c r="AT380" s="187" t="s">
        <v>163</v>
      </c>
      <c r="AU380" s="187" t="s">
        <v>80</v>
      </c>
      <c r="AV380" s="11" t="s">
        <v>80</v>
      </c>
      <c r="AW380" s="11" t="s">
        <v>36</v>
      </c>
      <c r="AX380" s="11" t="s">
        <v>72</v>
      </c>
      <c r="AY380" s="187" t="s">
        <v>155</v>
      </c>
    </row>
    <row r="381" spans="2:65" s="11" customFormat="1" x14ac:dyDescent="0.3">
      <c r="B381" s="185"/>
      <c r="D381" s="186" t="s">
        <v>163</v>
      </c>
      <c r="E381" s="187" t="s">
        <v>5</v>
      </c>
      <c r="F381" s="188" t="s">
        <v>722</v>
      </c>
      <c r="H381" s="189">
        <v>12</v>
      </c>
      <c r="I381" s="190"/>
      <c r="L381" s="185"/>
      <c r="M381" s="191"/>
      <c r="N381" s="192"/>
      <c r="O381" s="192"/>
      <c r="P381" s="192"/>
      <c r="Q381" s="192"/>
      <c r="R381" s="192"/>
      <c r="S381" s="192"/>
      <c r="T381" s="193"/>
      <c r="AT381" s="187" t="s">
        <v>163</v>
      </c>
      <c r="AU381" s="187" t="s">
        <v>80</v>
      </c>
      <c r="AV381" s="11" t="s">
        <v>80</v>
      </c>
      <c r="AW381" s="11" t="s">
        <v>36</v>
      </c>
      <c r="AX381" s="11" t="s">
        <v>72</v>
      </c>
      <c r="AY381" s="187" t="s">
        <v>155</v>
      </c>
    </row>
    <row r="382" spans="2:65" s="11" customFormat="1" x14ac:dyDescent="0.3">
      <c r="B382" s="185"/>
      <c r="D382" s="186" t="s">
        <v>163</v>
      </c>
      <c r="E382" s="187" t="s">
        <v>5</v>
      </c>
      <c r="F382" s="188" t="s">
        <v>723</v>
      </c>
      <c r="H382" s="189">
        <v>12</v>
      </c>
      <c r="I382" s="190"/>
      <c r="L382" s="185"/>
      <c r="M382" s="191"/>
      <c r="N382" s="192"/>
      <c r="O382" s="192"/>
      <c r="P382" s="192"/>
      <c r="Q382" s="192"/>
      <c r="R382" s="192"/>
      <c r="S382" s="192"/>
      <c r="T382" s="193"/>
      <c r="AT382" s="187" t="s">
        <v>163</v>
      </c>
      <c r="AU382" s="187" t="s">
        <v>80</v>
      </c>
      <c r="AV382" s="11" t="s">
        <v>80</v>
      </c>
      <c r="AW382" s="11" t="s">
        <v>36</v>
      </c>
      <c r="AX382" s="11" t="s">
        <v>72</v>
      </c>
      <c r="AY382" s="187" t="s">
        <v>155</v>
      </c>
    </row>
    <row r="383" spans="2:65" s="12" customFormat="1" x14ac:dyDescent="0.3">
      <c r="B383" s="194"/>
      <c r="D383" s="186" t="s">
        <v>163</v>
      </c>
      <c r="E383" s="195" t="s">
        <v>278</v>
      </c>
      <c r="F383" s="196" t="s">
        <v>239</v>
      </c>
      <c r="H383" s="197">
        <v>322.166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5" t="s">
        <v>163</v>
      </c>
      <c r="AU383" s="195" t="s">
        <v>80</v>
      </c>
      <c r="AV383" s="12" t="s">
        <v>98</v>
      </c>
      <c r="AW383" s="12" t="s">
        <v>36</v>
      </c>
      <c r="AX383" s="12" t="s">
        <v>11</v>
      </c>
      <c r="AY383" s="195" t="s">
        <v>155</v>
      </c>
    </row>
    <row r="384" spans="2:65" s="1" customFormat="1" ht="25.5" customHeight="1" x14ac:dyDescent="0.3">
      <c r="B384" s="172"/>
      <c r="C384" s="173" t="s">
        <v>825</v>
      </c>
      <c r="D384" s="173" t="s">
        <v>157</v>
      </c>
      <c r="E384" s="174" t="s">
        <v>725</v>
      </c>
      <c r="F384" s="175" t="s">
        <v>726</v>
      </c>
      <c r="G384" s="176" t="s">
        <v>160</v>
      </c>
      <c r="H384" s="177">
        <v>322.166</v>
      </c>
      <c r="I384" s="178"/>
      <c r="J384" s="179">
        <f>ROUND(I384*H384,0)</f>
        <v>0</v>
      </c>
      <c r="K384" s="175" t="s">
        <v>161</v>
      </c>
      <c r="L384" s="40"/>
      <c r="M384" s="180" t="s">
        <v>5</v>
      </c>
      <c r="N384" s="181" t="s">
        <v>43</v>
      </c>
      <c r="O384" s="41"/>
      <c r="P384" s="182">
        <f>O384*H384</f>
        <v>0</v>
      </c>
      <c r="Q384" s="182">
        <v>7.9000000000000008E-3</v>
      </c>
      <c r="R384" s="182">
        <f>Q384*H384</f>
        <v>2.5451114000000001</v>
      </c>
      <c r="S384" s="182">
        <v>0</v>
      </c>
      <c r="T384" s="183">
        <f>S384*H384</f>
        <v>0</v>
      </c>
      <c r="AR384" s="23" t="s">
        <v>101</v>
      </c>
      <c r="AT384" s="23" t="s">
        <v>157</v>
      </c>
      <c r="AU384" s="23" t="s">
        <v>80</v>
      </c>
      <c r="AY384" s="23" t="s">
        <v>155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23" t="s">
        <v>11</v>
      </c>
      <c r="BK384" s="184">
        <f>ROUND(I384*H384,0)</f>
        <v>0</v>
      </c>
      <c r="BL384" s="23" t="s">
        <v>101</v>
      </c>
      <c r="BM384" s="23" t="s">
        <v>727</v>
      </c>
    </row>
    <row r="385" spans="2:65" s="11" customFormat="1" x14ac:dyDescent="0.3">
      <c r="B385" s="185"/>
      <c r="D385" s="186" t="s">
        <v>163</v>
      </c>
      <c r="E385" s="187" t="s">
        <v>5</v>
      </c>
      <c r="F385" s="188" t="s">
        <v>278</v>
      </c>
      <c r="H385" s="189">
        <v>322.166</v>
      </c>
      <c r="I385" s="190"/>
      <c r="L385" s="185"/>
      <c r="M385" s="191"/>
      <c r="N385" s="192"/>
      <c r="O385" s="192"/>
      <c r="P385" s="192"/>
      <c r="Q385" s="192"/>
      <c r="R385" s="192"/>
      <c r="S385" s="192"/>
      <c r="T385" s="193"/>
      <c r="AT385" s="187" t="s">
        <v>163</v>
      </c>
      <c r="AU385" s="187" t="s">
        <v>80</v>
      </c>
      <c r="AV385" s="11" t="s">
        <v>80</v>
      </c>
      <c r="AW385" s="11" t="s">
        <v>36</v>
      </c>
      <c r="AX385" s="11" t="s">
        <v>11</v>
      </c>
      <c r="AY385" s="187" t="s">
        <v>155</v>
      </c>
    </row>
    <row r="386" spans="2:65" s="1" customFormat="1" ht="16.5" customHeight="1" x14ac:dyDescent="0.3">
      <c r="B386" s="172"/>
      <c r="C386" s="173" t="s">
        <v>830</v>
      </c>
      <c r="D386" s="173" t="s">
        <v>157</v>
      </c>
      <c r="E386" s="174" t="s">
        <v>729</v>
      </c>
      <c r="F386" s="175" t="s">
        <v>730</v>
      </c>
      <c r="G386" s="176" t="s">
        <v>160</v>
      </c>
      <c r="H386" s="177">
        <v>201.86500000000001</v>
      </c>
      <c r="I386" s="178"/>
      <c r="J386" s="179">
        <f>ROUND(I386*H386,0)</f>
        <v>0</v>
      </c>
      <c r="K386" s="175" t="s">
        <v>161</v>
      </c>
      <c r="L386" s="40"/>
      <c r="M386" s="180" t="s">
        <v>5</v>
      </c>
      <c r="N386" s="181" t="s">
        <v>43</v>
      </c>
      <c r="O386" s="41"/>
      <c r="P386" s="182">
        <f>O386*H386</f>
        <v>0</v>
      </c>
      <c r="Q386" s="182">
        <v>1.54E-2</v>
      </c>
      <c r="R386" s="182">
        <f>Q386*H386</f>
        <v>3.1087210000000001</v>
      </c>
      <c r="S386" s="182">
        <v>0</v>
      </c>
      <c r="T386" s="183">
        <f>S386*H386</f>
        <v>0</v>
      </c>
      <c r="AR386" s="23" t="s">
        <v>101</v>
      </c>
      <c r="AT386" s="23" t="s">
        <v>157</v>
      </c>
      <c r="AU386" s="23" t="s">
        <v>80</v>
      </c>
      <c r="AY386" s="23" t="s">
        <v>155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23" t="s">
        <v>11</v>
      </c>
      <c r="BK386" s="184">
        <f>ROUND(I386*H386,0)</f>
        <v>0</v>
      </c>
      <c r="BL386" s="23" t="s">
        <v>101</v>
      </c>
      <c r="BM386" s="23" t="s">
        <v>731</v>
      </c>
    </row>
    <row r="387" spans="2:65" s="11" customFormat="1" x14ac:dyDescent="0.3">
      <c r="B387" s="185"/>
      <c r="D387" s="186" t="s">
        <v>163</v>
      </c>
      <c r="E387" s="187" t="s">
        <v>5</v>
      </c>
      <c r="F387" s="188" t="s">
        <v>732</v>
      </c>
      <c r="H387" s="189">
        <v>13.05</v>
      </c>
      <c r="I387" s="190"/>
      <c r="L387" s="185"/>
      <c r="M387" s="191"/>
      <c r="N387" s="192"/>
      <c r="O387" s="192"/>
      <c r="P387" s="192"/>
      <c r="Q387" s="192"/>
      <c r="R387" s="192"/>
      <c r="S387" s="192"/>
      <c r="T387" s="193"/>
      <c r="AT387" s="187" t="s">
        <v>163</v>
      </c>
      <c r="AU387" s="187" t="s">
        <v>80</v>
      </c>
      <c r="AV387" s="11" t="s">
        <v>80</v>
      </c>
      <c r="AW387" s="11" t="s">
        <v>36</v>
      </c>
      <c r="AX387" s="11" t="s">
        <v>72</v>
      </c>
      <c r="AY387" s="187" t="s">
        <v>155</v>
      </c>
    </row>
    <row r="388" spans="2:65" s="11" customFormat="1" x14ac:dyDescent="0.3">
      <c r="B388" s="185"/>
      <c r="D388" s="186" t="s">
        <v>163</v>
      </c>
      <c r="E388" s="187" t="s">
        <v>5</v>
      </c>
      <c r="F388" s="188" t="s">
        <v>733</v>
      </c>
      <c r="H388" s="189">
        <v>12.765000000000001</v>
      </c>
      <c r="I388" s="190"/>
      <c r="L388" s="185"/>
      <c r="M388" s="191"/>
      <c r="N388" s="192"/>
      <c r="O388" s="192"/>
      <c r="P388" s="192"/>
      <c r="Q388" s="192"/>
      <c r="R388" s="192"/>
      <c r="S388" s="192"/>
      <c r="T388" s="193"/>
      <c r="AT388" s="187" t="s">
        <v>163</v>
      </c>
      <c r="AU388" s="187" t="s">
        <v>80</v>
      </c>
      <c r="AV388" s="11" t="s">
        <v>80</v>
      </c>
      <c r="AW388" s="11" t="s">
        <v>36</v>
      </c>
      <c r="AX388" s="11" t="s">
        <v>72</v>
      </c>
      <c r="AY388" s="187" t="s">
        <v>155</v>
      </c>
    </row>
    <row r="389" spans="2:65" s="11" customFormat="1" x14ac:dyDescent="0.3">
      <c r="B389" s="185"/>
      <c r="D389" s="186" t="s">
        <v>163</v>
      </c>
      <c r="E389" s="187" t="s">
        <v>5</v>
      </c>
      <c r="F389" s="188" t="s">
        <v>734</v>
      </c>
      <c r="H389" s="189">
        <v>24.4</v>
      </c>
      <c r="I389" s="190"/>
      <c r="L389" s="185"/>
      <c r="M389" s="191"/>
      <c r="N389" s="192"/>
      <c r="O389" s="192"/>
      <c r="P389" s="192"/>
      <c r="Q389" s="192"/>
      <c r="R389" s="192"/>
      <c r="S389" s="192"/>
      <c r="T389" s="193"/>
      <c r="AT389" s="187" t="s">
        <v>163</v>
      </c>
      <c r="AU389" s="187" t="s">
        <v>80</v>
      </c>
      <c r="AV389" s="11" t="s">
        <v>80</v>
      </c>
      <c r="AW389" s="11" t="s">
        <v>36</v>
      </c>
      <c r="AX389" s="11" t="s">
        <v>72</v>
      </c>
      <c r="AY389" s="187" t="s">
        <v>155</v>
      </c>
    </row>
    <row r="390" spans="2:65" s="11" customFormat="1" x14ac:dyDescent="0.3">
      <c r="B390" s="185"/>
      <c r="D390" s="186" t="s">
        <v>163</v>
      </c>
      <c r="E390" s="187" t="s">
        <v>5</v>
      </c>
      <c r="F390" s="188" t="s">
        <v>735</v>
      </c>
      <c r="H390" s="189">
        <v>49.2</v>
      </c>
      <c r="I390" s="190"/>
      <c r="L390" s="185"/>
      <c r="M390" s="191"/>
      <c r="N390" s="192"/>
      <c r="O390" s="192"/>
      <c r="P390" s="192"/>
      <c r="Q390" s="192"/>
      <c r="R390" s="192"/>
      <c r="S390" s="192"/>
      <c r="T390" s="193"/>
      <c r="AT390" s="187" t="s">
        <v>163</v>
      </c>
      <c r="AU390" s="187" t="s">
        <v>80</v>
      </c>
      <c r="AV390" s="11" t="s">
        <v>80</v>
      </c>
      <c r="AW390" s="11" t="s">
        <v>36</v>
      </c>
      <c r="AX390" s="11" t="s">
        <v>72</v>
      </c>
      <c r="AY390" s="187" t="s">
        <v>155</v>
      </c>
    </row>
    <row r="391" spans="2:65" s="11" customFormat="1" x14ac:dyDescent="0.3">
      <c r="B391" s="185"/>
      <c r="D391" s="186" t="s">
        <v>163</v>
      </c>
      <c r="E391" s="187" t="s">
        <v>5</v>
      </c>
      <c r="F391" s="188" t="s">
        <v>736</v>
      </c>
      <c r="H391" s="189">
        <v>47.9</v>
      </c>
      <c r="I391" s="190"/>
      <c r="L391" s="185"/>
      <c r="M391" s="191"/>
      <c r="N391" s="192"/>
      <c r="O391" s="192"/>
      <c r="P391" s="192"/>
      <c r="Q391" s="192"/>
      <c r="R391" s="192"/>
      <c r="S391" s="192"/>
      <c r="T391" s="193"/>
      <c r="AT391" s="187" t="s">
        <v>163</v>
      </c>
      <c r="AU391" s="187" t="s">
        <v>80</v>
      </c>
      <c r="AV391" s="11" t="s">
        <v>80</v>
      </c>
      <c r="AW391" s="11" t="s">
        <v>36</v>
      </c>
      <c r="AX391" s="11" t="s">
        <v>72</v>
      </c>
      <c r="AY391" s="187" t="s">
        <v>155</v>
      </c>
    </row>
    <row r="392" spans="2:65" s="11" customFormat="1" x14ac:dyDescent="0.3">
      <c r="B392" s="185"/>
      <c r="D392" s="186" t="s">
        <v>163</v>
      </c>
      <c r="E392" s="187" t="s">
        <v>5</v>
      </c>
      <c r="F392" s="188" t="s">
        <v>737</v>
      </c>
      <c r="H392" s="189">
        <v>17.899999999999999</v>
      </c>
      <c r="I392" s="190"/>
      <c r="L392" s="185"/>
      <c r="M392" s="191"/>
      <c r="N392" s="192"/>
      <c r="O392" s="192"/>
      <c r="P392" s="192"/>
      <c r="Q392" s="192"/>
      <c r="R392" s="192"/>
      <c r="S392" s="192"/>
      <c r="T392" s="193"/>
      <c r="AT392" s="187" t="s">
        <v>163</v>
      </c>
      <c r="AU392" s="187" t="s">
        <v>80</v>
      </c>
      <c r="AV392" s="11" t="s">
        <v>80</v>
      </c>
      <c r="AW392" s="11" t="s">
        <v>36</v>
      </c>
      <c r="AX392" s="11" t="s">
        <v>72</v>
      </c>
      <c r="AY392" s="187" t="s">
        <v>155</v>
      </c>
    </row>
    <row r="393" spans="2:65" s="11" customFormat="1" x14ac:dyDescent="0.3">
      <c r="B393" s="185"/>
      <c r="D393" s="186" t="s">
        <v>163</v>
      </c>
      <c r="E393" s="187" t="s">
        <v>5</v>
      </c>
      <c r="F393" s="188" t="s">
        <v>738</v>
      </c>
      <c r="H393" s="189">
        <v>18.7</v>
      </c>
      <c r="I393" s="190"/>
      <c r="L393" s="185"/>
      <c r="M393" s="191"/>
      <c r="N393" s="192"/>
      <c r="O393" s="192"/>
      <c r="P393" s="192"/>
      <c r="Q393" s="192"/>
      <c r="R393" s="192"/>
      <c r="S393" s="192"/>
      <c r="T393" s="193"/>
      <c r="AT393" s="187" t="s">
        <v>163</v>
      </c>
      <c r="AU393" s="187" t="s">
        <v>80</v>
      </c>
      <c r="AV393" s="11" t="s">
        <v>80</v>
      </c>
      <c r="AW393" s="11" t="s">
        <v>36</v>
      </c>
      <c r="AX393" s="11" t="s">
        <v>72</v>
      </c>
      <c r="AY393" s="187" t="s">
        <v>155</v>
      </c>
    </row>
    <row r="394" spans="2:65" s="11" customFormat="1" x14ac:dyDescent="0.3">
      <c r="B394" s="185"/>
      <c r="D394" s="186" t="s">
        <v>163</v>
      </c>
      <c r="E394" s="187" t="s">
        <v>5</v>
      </c>
      <c r="F394" s="188" t="s">
        <v>739</v>
      </c>
      <c r="H394" s="189">
        <v>13</v>
      </c>
      <c r="I394" s="190"/>
      <c r="L394" s="185"/>
      <c r="M394" s="191"/>
      <c r="N394" s="192"/>
      <c r="O394" s="192"/>
      <c r="P394" s="192"/>
      <c r="Q394" s="192"/>
      <c r="R394" s="192"/>
      <c r="S394" s="192"/>
      <c r="T394" s="193"/>
      <c r="AT394" s="187" t="s">
        <v>163</v>
      </c>
      <c r="AU394" s="187" t="s">
        <v>80</v>
      </c>
      <c r="AV394" s="11" t="s">
        <v>80</v>
      </c>
      <c r="AW394" s="11" t="s">
        <v>36</v>
      </c>
      <c r="AX394" s="11" t="s">
        <v>72</v>
      </c>
      <c r="AY394" s="187" t="s">
        <v>155</v>
      </c>
    </row>
    <row r="395" spans="2:65" s="11" customFormat="1" x14ac:dyDescent="0.3">
      <c r="B395" s="185"/>
      <c r="D395" s="186" t="s">
        <v>163</v>
      </c>
      <c r="E395" s="187" t="s">
        <v>5</v>
      </c>
      <c r="F395" s="188" t="s">
        <v>740</v>
      </c>
      <c r="H395" s="189">
        <v>1.68</v>
      </c>
      <c r="I395" s="190"/>
      <c r="L395" s="185"/>
      <c r="M395" s="191"/>
      <c r="N395" s="192"/>
      <c r="O395" s="192"/>
      <c r="P395" s="192"/>
      <c r="Q395" s="192"/>
      <c r="R395" s="192"/>
      <c r="S395" s="192"/>
      <c r="T395" s="193"/>
      <c r="AT395" s="187" t="s">
        <v>163</v>
      </c>
      <c r="AU395" s="187" t="s">
        <v>80</v>
      </c>
      <c r="AV395" s="11" t="s">
        <v>80</v>
      </c>
      <c r="AW395" s="11" t="s">
        <v>36</v>
      </c>
      <c r="AX395" s="11" t="s">
        <v>72</v>
      </c>
      <c r="AY395" s="187" t="s">
        <v>155</v>
      </c>
    </row>
    <row r="396" spans="2:65" s="11" customFormat="1" x14ac:dyDescent="0.3">
      <c r="B396" s="185"/>
      <c r="D396" s="186" t="s">
        <v>163</v>
      </c>
      <c r="E396" s="187" t="s">
        <v>5</v>
      </c>
      <c r="F396" s="188" t="s">
        <v>741</v>
      </c>
      <c r="H396" s="189">
        <v>3.27</v>
      </c>
      <c r="I396" s="190"/>
      <c r="L396" s="185"/>
      <c r="M396" s="191"/>
      <c r="N396" s="192"/>
      <c r="O396" s="192"/>
      <c r="P396" s="192"/>
      <c r="Q396" s="192"/>
      <c r="R396" s="192"/>
      <c r="S396" s="192"/>
      <c r="T396" s="193"/>
      <c r="AT396" s="187" t="s">
        <v>163</v>
      </c>
      <c r="AU396" s="187" t="s">
        <v>80</v>
      </c>
      <c r="AV396" s="11" t="s">
        <v>80</v>
      </c>
      <c r="AW396" s="11" t="s">
        <v>36</v>
      </c>
      <c r="AX396" s="11" t="s">
        <v>72</v>
      </c>
      <c r="AY396" s="187" t="s">
        <v>155</v>
      </c>
    </row>
    <row r="397" spans="2:65" s="12" customFormat="1" x14ac:dyDescent="0.3">
      <c r="B397" s="194"/>
      <c r="D397" s="186" t="s">
        <v>163</v>
      </c>
      <c r="E397" s="195" t="s">
        <v>284</v>
      </c>
      <c r="F397" s="196" t="s">
        <v>239</v>
      </c>
      <c r="H397" s="197">
        <v>201.86500000000001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5" t="s">
        <v>163</v>
      </c>
      <c r="AU397" s="195" t="s">
        <v>80</v>
      </c>
      <c r="AV397" s="12" t="s">
        <v>98</v>
      </c>
      <c r="AW397" s="12" t="s">
        <v>36</v>
      </c>
      <c r="AX397" s="12" t="s">
        <v>11</v>
      </c>
      <c r="AY397" s="195" t="s">
        <v>155</v>
      </c>
    </row>
    <row r="398" spans="2:65" s="1" customFormat="1" ht="16.5" customHeight="1" x14ac:dyDescent="0.3">
      <c r="B398" s="172"/>
      <c r="C398" s="173" t="s">
        <v>844</v>
      </c>
      <c r="D398" s="173" t="s">
        <v>157</v>
      </c>
      <c r="E398" s="174" t="s">
        <v>743</v>
      </c>
      <c r="F398" s="175" t="s">
        <v>744</v>
      </c>
      <c r="G398" s="176" t="s">
        <v>160</v>
      </c>
      <c r="H398" s="177">
        <v>1275.8119999999999</v>
      </c>
      <c r="I398" s="178"/>
      <c r="J398" s="179">
        <f>ROUND(I398*H398,0)</f>
        <v>0</v>
      </c>
      <c r="K398" s="175" t="s">
        <v>161</v>
      </c>
      <c r="L398" s="40"/>
      <c r="M398" s="180" t="s">
        <v>5</v>
      </c>
      <c r="N398" s="181" t="s">
        <v>43</v>
      </c>
      <c r="O398" s="41"/>
      <c r="P398" s="182">
        <f>O398*H398</f>
        <v>0</v>
      </c>
      <c r="Q398" s="182">
        <v>1.8380000000000001E-2</v>
      </c>
      <c r="R398" s="182">
        <f>Q398*H398</f>
        <v>23.449424559999997</v>
      </c>
      <c r="S398" s="182">
        <v>0</v>
      </c>
      <c r="T398" s="183">
        <f>S398*H398</f>
        <v>0</v>
      </c>
      <c r="AR398" s="23" t="s">
        <v>101</v>
      </c>
      <c r="AT398" s="23" t="s">
        <v>157</v>
      </c>
      <c r="AU398" s="23" t="s">
        <v>80</v>
      </c>
      <c r="AY398" s="23" t="s">
        <v>155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23" t="s">
        <v>11</v>
      </c>
      <c r="BK398" s="184">
        <f>ROUND(I398*H398,0)</f>
        <v>0</v>
      </c>
      <c r="BL398" s="23" t="s">
        <v>101</v>
      </c>
      <c r="BM398" s="23" t="s">
        <v>745</v>
      </c>
    </row>
    <row r="399" spans="2:65" s="11" customFormat="1" x14ac:dyDescent="0.3">
      <c r="B399" s="185"/>
      <c r="D399" s="186" t="s">
        <v>163</v>
      </c>
      <c r="E399" s="187" t="s">
        <v>5</v>
      </c>
      <c r="F399" s="188" t="s">
        <v>746</v>
      </c>
      <c r="H399" s="189">
        <v>185.85</v>
      </c>
      <c r="I399" s="190"/>
      <c r="L399" s="185"/>
      <c r="M399" s="191"/>
      <c r="N399" s="192"/>
      <c r="O399" s="192"/>
      <c r="P399" s="192"/>
      <c r="Q399" s="192"/>
      <c r="R399" s="192"/>
      <c r="S399" s="192"/>
      <c r="T399" s="193"/>
      <c r="AT399" s="187" t="s">
        <v>163</v>
      </c>
      <c r="AU399" s="187" t="s">
        <v>80</v>
      </c>
      <c r="AV399" s="11" t="s">
        <v>80</v>
      </c>
      <c r="AW399" s="11" t="s">
        <v>36</v>
      </c>
      <c r="AX399" s="11" t="s">
        <v>72</v>
      </c>
      <c r="AY399" s="187" t="s">
        <v>155</v>
      </c>
    </row>
    <row r="400" spans="2:65" s="11" customFormat="1" x14ac:dyDescent="0.3">
      <c r="B400" s="185"/>
      <c r="D400" s="186" t="s">
        <v>163</v>
      </c>
      <c r="E400" s="187" t="s">
        <v>5</v>
      </c>
      <c r="F400" s="188" t="s">
        <v>747</v>
      </c>
      <c r="H400" s="189">
        <v>-3.5249999999999999</v>
      </c>
      <c r="I400" s="190"/>
      <c r="L400" s="185"/>
      <c r="M400" s="191"/>
      <c r="N400" s="192"/>
      <c r="O400" s="192"/>
      <c r="P400" s="192"/>
      <c r="Q400" s="192"/>
      <c r="R400" s="192"/>
      <c r="S400" s="192"/>
      <c r="T400" s="193"/>
      <c r="AT400" s="187" t="s">
        <v>163</v>
      </c>
      <c r="AU400" s="187" t="s">
        <v>80</v>
      </c>
      <c r="AV400" s="11" t="s">
        <v>80</v>
      </c>
      <c r="AW400" s="11" t="s">
        <v>36</v>
      </c>
      <c r="AX400" s="11" t="s">
        <v>72</v>
      </c>
      <c r="AY400" s="187" t="s">
        <v>155</v>
      </c>
    </row>
    <row r="401" spans="2:51" s="11" customFormat="1" x14ac:dyDescent="0.3">
      <c r="B401" s="185"/>
      <c r="D401" s="186" t="s">
        <v>163</v>
      </c>
      <c r="E401" s="187" t="s">
        <v>5</v>
      </c>
      <c r="F401" s="188" t="s">
        <v>748</v>
      </c>
      <c r="H401" s="189">
        <v>2.48</v>
      </c>
      <c r="I401" s="190"/>
      <c r="L401" s="185"/>
      <c r="M401" s="191"/>
      <c r="N401" s="192"/>
      <c r="O401" s="192"/>
      <c r="P401" s="192"/>
      <c r="Q401" s="192"/>
      <c r="R401" s="192"/>
      <c r="S401" s="192"/>
      <c r="T401" s="193"/>
      <c r="AT401" s="187" t="s">
        <v>163</v>
      </c>
      <c r="AU401" s="187" t="s">
        <v>80</v>
      </c>
      <c r="AV401" s="11" t="s">
        <v>80</v>
      </c>
      <c r="AW401" s="11" t="s">
        <v>36</v>
      </c>
      <c r="AX401" s="11" t="s">
        <v>72</v>
      </c>
      <c r="AY401" s="187" t="s">
        <v>155</v>
      </c>
    </row>
    <row r="402" spans="2:51" s="11" customFormat="1" x14ac:dyDescent="0.3">
      <c r="B402" s="185"/>
      <c r="D402" s="186" t="s">
        <v>163</v>
      </c>
      <c r="E402" s="187" t="s">
        <v>5</v>
      </c>
      <c r="F402" s="188" t="s">
        <v>749</v>
      </c>
      <c r="H402" s="189">
        <v>-2.35</v>
      </c>
      <c r="I402" s="190"/>
      <c r="L402" s="185"/>
      <c r="M402" s="191"/>
      <c r="N402" s="192"/>
      <c r="O402" s="192"/>
      <c r="P402" s="192"/>
      <c r="Q402" s="192"/>
      <c r="R402" s="192"/>
      <c r="S402" s="192"/>
      <c r="T402" s="193"/>
      <c r="AT402" s="187" t="s">
        <v>163</v>
      </c>
      <c r="AU402" s="187" t="s">
        <v>80</v>
      </c>
      <c r="AV402" s="11" t="s">
        <v>80</v>
      </c>
      <c r="AW402" s="11" t="s">
        <v>36</v>
      </c>
      <c r="AX402" s="11" t="s">
        <v>72</v>
      </c>
      <c r="AY402" s="187" t="s">
        <v>155</v>
      </c>
    </row>
    <row r="403" spans="2:51" s="11" customFormat="1" x14ac:dyDescent="0.3">
      <c r="B403" s="185"/>
      <c r="D403" s="186" t="s">
        <v>163</v>
      </c>
      <c r="E403" s="187" t="s">
        <v>5</v>
      </c>
      <c r="F403" s="188" t="s">
        <v>750</v>
      </c>
      <c r="H403" s="189">
        <v>2.2799999999999998</v>
      </c>
      <c r="I403" s="190"/>
      <c r="L403" s="185"/>
      <c r="M403" s="191"/>
      <c r="N403" s="192"/>
      <c r="O403" s="192"/>
      <c r="P403" s="192"/>
      <c r="Q403" s="192"/>
      <c r="R403" s="192"/>
      <c r="S403" s="192"/>
      <c r="T403" s="193"/>
      <c r="AT403" s="187" t="s">
        <v>163</v>
      </c>
      <c r="AU403" s="187" t="s">
        <v>80</v>
      </c>
      <c r="AV403" s="11" t="s">
        <v>80</v>
      </c>
      <c r="AW403" s="11" t="s">
        <v>36</v>
      </c>
      <c r="AX403" s="11" t="s">
        <v>72</v>
      </c>
      <c r="AY403" s="187" t="s">
        <v>155</v>
      </c>
    </row>
    <row r="404" spans="2:51" s="11" customFormat="1" x14ac:dyDescent="0.3">
      <c r="B404" s="185"/>
      <c r="D404" s="186" t="s">
        <v>163</v>
      </c>
      <c r="E404" s="187" t="s">
        <v>5</v>
      </c>
      <c r="F404" s="188" t="s">
        <v>751</v>
      </c>
      <c r="H404" s="189">
        <v>-1.5</v>
      </c>
      <c r="I404" s="190"/>
      <c r="L404" s="185"/>
      <c r="M404" s="191"/>
      <c r="N404" s="192"/>
      <c r="O404" s="192"/>
      <c r="P404" s="192"/>
      <c r="Q404" s="192"/>
      <c r="R404" s="192"/>
      <c r="S404" s="192"/>
      <c r="T404" s="193"/>
      <c r="AT404" s="187" t="s">
        <v>163</v>
      </c>
      <c r="AU404" s="187" t="s">
        <v>80</v>
      </c>
      <c r="AV404" s="11" t="s">
        <v>80</v>
      </c>
      <c r="AW404" s="11" t="s">
        <v>36</v>
      </c>
      <c r="AX404" s="11" t="s">
        <v>72</v>
      </c>
      <c r="AY404" s="187" t="s">
        <v>155</v>
      </c>
    </row>
    <row r="405" spans="2:51" s="11" customFormat="1" x14ac:dyDescent="0.3">
      <c r="B405" s="185"/>
      <c r="D405" s="186" t="s">
        <v>163</v>
      </c>
      <c r="E405" s="187" t="s">
        <v>5</v>
      </c>
      <c r="F405" s="188" t="s">
        <v>752</v>
      </c>
      <c r="H405" s="189">
        <v>2.8</v>
      </c>
      <c r="I405" s="190"/>
      <c r="L405" s="185"/>
      <c r="M405" s="191"/>
      <c r="N405" s="192"/>
      <c r="O405" s="192"/>
      <c r="P405" s="192"/>
      <c r="Q405" s="192"/>
      <c r="R405" s="192"/>
      <c r="S405" s="192"/>
      <c r="T405" s="193"/>
      <c r="AT405" s="187" t="s">
        <v>163</v>
      </c>
      <c r="AU405" s="187" t="s">
        <v>80</v>
      </c>
      <c r="AV405" s="11" t="s">
        <v>80</v>
      </c>
      <c r="AW405" s="11" t="s">
        <v>36</v>
      </c>
      <c r="AX405" s="11" t="s">
        <v>72</v>
      </c>
      <c r="AY405" s="187" t="s">
        <v>155</v>
      </c>
    </row>
    <row r="406" spans="2:51" s="11" customFormat="1" x14ac:dyDescent="0.3">
      <c r="B406" s="185"/>
      <c r="D406" s="186" t="s">
        <v>163</v>
      </c>
      <c r="E406" s="187" t="s">
        <v>5</v>
      </c>
      <c r="F406" s="188" t="s">
        <v>753</v>
      </c>
      <c r="H406" s="189">
        <v>-0.93799999999999994</v>
      </c>
      <c r="I406" s="190"/>
      <c r="L406" s="185"/>
      <c r="M406" s="191"/>
      <c r="N406" s="192"/>
      <c r="O406" s="192"/>
      <c r="P406" s="192"/>
      <c r="Q406" s="192"/>
      <c r="R406" s="192"/>
      <c r="S406" s="192"/>
      <c r="T406" s="193"/>
      <c r="AT406" s="187" t="s">
        <v>163</v>
      </c>
      <c r="AU406" s="187" t="s">
        <v>80</v>
      </c>
      <c r="AV406" s="11" t="s">
        <v>80</v>
      </c>
      <c r="AW406" s="11" t="s">
        <v>36</v>
      </c>
      <c r="AX406" s="11" t="s">
        <v>72</v>
      </c>
      <c r="AY406" s="187" t="s">
        <v>155</v>
      </c>
    </row>
    <row r="407" spans="2:51" s="11" customFormat="1" x14ac:dyDescent="0.3">
      <c r="B407" s="185"/>
      <c r="D407" s="186" t="s">
        <v>163</v>
      </c>
      <c r="E407" s="187" t="s">
        <v>5</v>
      </c>
      <c r="F407" s="188" t="s">
        <v>754</v>
      </c>
      <c r="H407" s="189">
        <v>1.6</v>
      </c>
      <c r="I407" s="190"/>
      <c r="L407" s="185"/>
      <c r="M407" s="191"/>
      <c r="N407" s="192"/>
      <c r="O407" s="192"/>
      <c r="P407" s="192"/>
      <c r="Q407" s="192"/>
      <c r="R407" s="192"/>
      <c r="S407" s="192"/>
      <c r="T407" s="193"/>
      <c r="AT407" s="187" t="s">
        <v>163</v>
      </c>
      <c r="AU407" s="187" t="s">
        <v>80</v>
      </c>
      <c r="AV407" s="11" t="s">
        <v>80</v>
      </c>
      <c r="AW407" s="11" t="s">
        <v>36</v>
      </c>
      <c r="AX407" s="11" t="s">
        <v>72</v>
      </c>
      <c r="AY407" s="187" t="s">
        <v>155</v>
      </c>
    </row>
    <row r="408" spans="2:51" s="11" customFormat="1" x14ac:dyDescent="0.3">
      <c r="B408" s="185"/>
      <c r="D408" s="186" t="s">
        <v>163</v>
      </c>
      <c r="E408" s="187" t="s">
        <v>5</v>
      </c>
      <c r="F408" s="188" t="s">
        <v>755</v>
      </c>
      <c r="H408" s="189">
        <v>-17.335999999999999</v>
      </c>
      <c r="I408" s="190"/>
      <c r="L408" s="185"/>
      <c r="M408" s="191"/>
      <c r="N408" s="192"/>
      <c r="O408" s="192"/>
      <c r="P408" s="192"/>
      <c r="Q408" s="192"/>
      <c r="R408" s="192"/>
      <c r="S408" s="192"/>
      <c r="T408" s="193"/>
      <c r="AT408" s="187" t="s">
        <v>163</v>
      </c>
      <c r="AU408" s="187" t="s">
        <v>80</v>
      </c>
      <c r="AV408" s="11" t="s">
        <v>80</v>
      </c>
      <c r="AW408" s="11" t="s">
        <v>36</v>
      </c>
      <c r="AX408" s="11" t="s">
        <v>72</v>
      </c>
      <c r="AY408" s="187" t="s">
        <v>155</v>
      </c>
    </row>
    <row r="409" spans="2:51" s="11" customFormat="1" x14ac:dyDescent="0.3">
      <c r="B409" s="185"/>
      <c r="D409" s="186" t="s">
        <v>163</v>
      </c>
      <c r="E409" s="187" t="s">
        <v>5</v>
      </c>
      <c r="F409" s="188" t="s">
        <v>756</v>
      </c>
      <c r="H409" s="189">
        <v>63</v>
      </c>
      <c r="I409" s="190"/>
      <c r="L409" s="185"/>
      <c r="M409" s="191"/>
      <c r="N409" s="192"/>
      <c r="O409" s="192"/>
      <c r="P409" s="192"/>
      <c r="Q409" s="192"/>
      <c r="R409" s="192"/>
      <c r="S409" s="192"/>
      <c r="T409" s="193"/>
      <c r="AT409" s="187" t="s">
        <v>163</v>
      </c>
      <c r="AU409" s="187" t="s">
        <v>80</v>
      </c>
      <c r="AV409" s="11" t="s">
        <v>80</v>
      </c>
      <c r="AW409" s="11" t="s">
        <v>36</v>
      </c>
      <c r="AX409" s="11" t="s">
        <v>72</v>
      </c>
      <c r="AY409" s="187" t="s">
        <v>155</v>
      </c>
    </row>
    <row r="410" spans="2:51" s="11" customFormat="1" x14ac:dyDescent="0.3">
      <c r="B410" s="185"/>
      <c r="D410" s="186" t="s">
        <v>163</v>
      </c>
      <c r="E410" s="187" t="s">
        <v>5</v>
      </c>
      <c r="F410" s="188" t="s">
        <v>757</v>
      </c>
      <c r="H410" s="189">
        <v>-6</v>
      </c>
      <c r="I410" s="190"/>
      <c r="L410" s="185"/>
      <c r="M410" s="191"/>
      <c r="N410" s="192"/>
      <c r="O410" s="192"/>
      <c r="P410" s="192"/>
      <c r="Q410" s="192"/>
      <c r="R410" s="192"/>
      <c r="S410" s="192"/>
      <c r="T410" s="193"/>
      <c r="AT410" s="187" t="s">
        <v>163</v>
      </c>
      <c r="AU410" s="187" t="s">
        <v>80</v>
      </c>
      <c r="AV410" s="11" t="s">
        <v>80</v>
      </c>
      <c r="AW410" s="11" t="s">
        <v>36</v>
      </c>
      <c r="AX410" s="11" t="s">
        <v>72</v>
      </c>
      <c r="AY410" s="187" t="s">
        <v>155</v>
      </c>
    </row>
    <row r="411" spans="2:51" s="11" customFormat="1" x14ac:dyDescent="0.3">
      <c r="B411" s="185"/>
      <c r="D411" s="186" t="s">
        <v>163</v>
      </c>
      <c r="E411" s="187" t="s">
        <v>5</v>
      </c>
      <c r="F411" s="188" t="s">
        <v>758</v>
      </c>
      <c r="H411" s="189">
        <v>5.6</v>
      </c>
      <c r="I411" s="190"/>
      <c r="L411" s="185"/>
      <c r="M411" s="191"/>
      <c r="N411" s="192"/>
      <c r="O411" s="192"/>
      <c r="P411" s="192"/>
      <c r="Q411" s="192"/>
      <c r="R411" s="192"/>
      <c r="S411" s="192"/>
      <c r="T411" s="193"/>
      <c r="AT411" s="187" t="s">
        <v>163</v>
      </c>
      <c r="AU411" s="187" t="s">
        <v>80</v>
      </c>
      <c r="AV411" s="11" t="s">
        <v>80</v>
      </c>
      <c r="AW411" s="11" t="s">
        <v>36</v>
      </c>
      <c r="AX411" s="11" t="s">
        <v>72</v>
      </c>
      <c r="AY411" s="187" t="s">
        <v>155</v>
      </c>
    </row>
    <row r="412" spans="2:51" s="11" customFormat="1" x14ac:dyDescent="0.3">
      <c r="B412" s="185"/>
      <c r="D412" s="186" t="s">
        <v>163</v>
      </c>
      <c r="E412" s="187" t="s">
        <v>5</v>
      </c>
      <c r="F412" s="188" t="s">
        <v>759</v>
      </c>
      <c r="H412" s="189">
        <v>-3.1520000000000001</v>
      </c>
      <c r="I412" s="190"/>
      <c r="L412" s="185"/>
      <c r="M412" s="191"/>
      <c r="N412" s="192"/>
      <c r="O412" s="192"/>
      <c r="P412" s="192"/>
      <c r="Q412" s="192"/>
      <c r="R412" s="192"/>
      <c r="S412" s="192"/>
      <c r="T412" s="193"/>
      <c r="AT412" s="187" t="s">
        <v>163</v>
      </c>
      <c r="AU412" s="187" t="s">
        <v>80</v>
      </c>
      <c r="AV412" s="11" t="s">
        <v>80</v>
      </c>
      <c r="AW412" s="11" t="s">
        <v>36</v>
      </c>
      <c r="AX412" s="11" t="s">
        <v>72</v>
      </c>
      <c r="AY412" s="187" t="s">
        <v>155</v>
      </c>
    </row>
    <row r="413" spans="2:51" s="11" customFormat="1" x14ac:dyDescent="0.3">
      <c r="B413" s="185"/>
      <c r="D413" s="186" t="s">
        <v>163</v>
      </c>
      <c r="E413" s="187" t="s">
        <v>5</v>
      </c>
      <c r="F413" s="188" t="s">
        <v>760</v>
      </c>
      <c r="H413" s="189">
        <v>311.64</v>
      </c>
      <c r="I413" s="190"/>
      <c r="L413" s="185"/>
      <c r="M413" s="191"/>
      <c r="N413" s="192"/>
      <c r="O413" s="192"/>
      <c r="P413" s="192"/>
      <c r="Q413" s="192"/>
      <c r="R413" s="192"/>
      <c r="S413" s="192"/>
      <c r="T413" s="193"/>
      <c r="AT413" s="187" t="s">
        <v>163</v>
      </c>
      <c r="AU413" s="187" t="s">
        <v>80</v>
      </c>
      <c r="AV413" s="11" t="s">
        <v>80</v>
      </c>
      <c r="AW413" s="11" t="s">
        <v>36</v>
      </c>
      <c r="AX413" s="11" t="s">
        <v>72</v>
      </c>
      <c r="AY413" s="187" t="s">
        <v>155</v>
      </c>
    </row>
    <row r="414" spans="2:51" s="11" customFormat="1" x14ac:dyDescent="0.3">
      <c r="B414" s="185"/>
      <c r="D414" s="186" t="s">
        <v>163</v>
      </c>
      <c r="E414" s="187" t="s">
        <v>5</v>
      </c>
      <c r="F414" s="188" t="s">
        <v>474</v>
      </c>
      <c r="H414" s="189">
        <v>-43.05</v>
      </c>
      <c r="I414" s="190"/>
      <c r="L414" s="185"/>
      <c r="M414" s="191"/>
      <c r="N414" s="192"/>
      <c r="O414" s="192"/>
      <c r="P414" s="192"/>
      <c r="Q414" s="192"/>
      <c r="R414" s="192"/>
      <c r="S414" s="192"/>
      <c r="T414" s="193"/>
      <c r="AT414" s="187" t="s">
        <v>163</v>
      </c>
      <c r="AU414" s="187" t="s">
        <v>80</v>
      </c>
      <c r="AV414" s="11" t="s">
        <v>80</v>
      </c>
      <c r="AW414" s="11" t="s">
        <v>36</v>
      </c>
      <c r="AX414" s="11" t="s">
        <v>72</v>
      </c>
      <c r="AY414" s="187" t="s">
        <v>155</v>
      </c>
    </row>
    <row r="415" spans="2:51" s="11" customFormat="1" x14ac:dyDescent="0.3">
      <c r="B415" s="185"/>
      <c r="D415" s="186" t="s">
        <v>163</v>
      </c>
      <c r="E415" s="187" t="s">
        <v>5</v>
      </c>
      <c r="F415" s="188" t="s">
        <v>761</v>
      </c>
      <c r="H415" s="189">
        <v>-8.5250000000000004</v>
      </c>
      <c r="I415" s="190"/>
      <c r="L415" s="185"/>
      <c r="M415" s="191"/>
      <c r="N415" s="192"/>
      <c r="O415" s="192"/>
      <c r="P415" s="192"/>
      <c r="Q415" s="192"/>
      <c r="R415" s="192"/>
      <c r="S415" s="192"/>
      <c r="T415" s="193"/>
      <c r="AT415" s="187" t="s">
        <v>163</v>
      </c>
      <c r="AU415" s="187" t="s">
        <v>80</v>
      </c>
      <c r="AV415" s="11" t="s">
        <v>80</v>
      </c>
      <c r="AW415" s="11" t="s">
        <v>36</v>
      </c>
      <c r="AX415" s="11" t="s">
        <v>72</v>
      </c>
      <c r="AY415" s="187" t="s">
        <v>155</v>
      </c>
    </row>
    <row r="416" spans="2:51" s="11" customFormat="1" x14ac:dyDescent="0.3">
      <c r="B416" s="185"/>
      <c r="D416" s="186" t="s">
        <v>163</v>
      </c>
      <c r="E416" s="187" t="s">
        <v>5</v>
      </c>
      <c r="F416" s="188" t="s">
        <v>762</v>
      </c>
      <c r="H416" s="189">
        <v>3.58</v>
      </c>
      <c r="I416" s="190"/>
      <c r="L416" s="185"/>
      <c r="M416" s="191"/>
      <c r="N416" s="192"/>
      <c r="O416" s="192"/>
      <c r="P416" s="192"/>
      <c r="Q416" s="192"/>
      <c r="R416" s="192"/>
      <c r="S416" s="192"/>
      <c r="T416" s="193"/>
      <c r="AT416" s="187" t="s">
        <v>163</v>
      </c>
      <c r="AU416" s="187" t="s">
        <v>80</v>
      </c>
      <c r="AV416" s="11" t="s">
        <v>80</v>
      </c>
      <c r="AW416" s="11" t="s">
        <v>36</v>
      </c>
      <c r="AX416" s="11" t="s">
        <v>72</v>
      </c>
      <c r="AY416" s="187" t="s">
        <v>155</v>
      </c>
    </row>
    <row r="417" spans="2:51" s="11" customFormat="1" x14ac:dyDescent="0.3">
      <c r="B417" s="185"/>
      <c r="D417" s="186" t="s">
        <v>163</v>
      </c>
      <c r="E417" s="187" t="s">
        <v>5</v>
      </c>
      <c r="F417" s="188" t="s">
        <v>763</v>
      </c>
      <c r="H417" s="189">
        <v>-13.987</v>
      </c>
      <c r="I417" s="190"/>
      <c r="L417" s="185"/>
      <c r="M417" s="191"/>
      <c r="N417" s="192"/>
      <c r="O417" s="192"/>
      <c r="P417" s="192"/>
      <c r="Q417" s="192"/>
      <c r="R417" s="192"/>
      <c r="S417" s="192"/>
      <c r="T417" s="193"/>
      <c r="AT417" s="187" t="s">
        <v>163</v>
      </c>
      <c r="AU417" s="187" t="s">
        <v>80</v>
      </c>
      <c r="AV417" s="11" t="s">
        <v>80</v>
      </c>
      <c r="AW417" s="11" t="s">
        <v>36</v>
      </c>
      <c r="AX417" s="11" t="s">
        <v>72</v>
      </c>
      <c r="AY417" s="187" t="s">
        <v>155</v>
      </c>
    </row>
    <row r="418" spans="2:51" s="11" customFormat="1" x14ac:dyDescent="0.3">
      <c r="B418" s="185"/>
      <c r="D418" s="186" t="s">
        <v>163</v>
      </c>
      <c r="E418" s="187" t="s">
        <v>5</v>
      </c>
      <c r="F418" s="188" t="s">
        <v>764</v>
      </c>
      <c r="H418" s="189">
        <v>24.324999999999999</v>
      </c>
      <c r="I418" s="190"/>
      <c r="L418" s="185"/>
      <c r="M418" s="191"/>
      <c r="N418" s="192"/>
      <c r="O418" s="192"/>
      <c r="P418" s="192"/>
      <c r="Q418" s="192"/>
      <c r="R418" s="192"/>
      <c r="S418" s="192"/>
      <c r="T418" s="193"/>
      <c r="AT418" s="187" t="s">
        <v>163</v>
      </c>
      <c r="AU418" s="187" t="s">
        <v>80</v>
      </c>
      <c r="AV418" s="11" t="s">
        <v>80</v>
      </c>
      <c r="AW418" s="11" t="s">
        <v>36</v>
      </c>
      <c r="AX418" s="11" t="s">
        <v>72</v>
      </c>
      <c r="AY418" s="187" t="s">
        <v>155</v>
      </c>
    </row>
    <row r="419" spans="2:51" s="11" customFormat="1" x14ac:dyDescent="0.3">
      <c r="B419" s="185"/>
      <c r="D419" s="186" t="s">
        <v>163</v>
      </c>
      <c r="E419" s="187" t="s">
        <v>5</v>
      </c>
      <c r="F419" s="188" t="s">
        <v>761</v>
      </c>
      <c r="H419" s="189">
        <v>-8.5250000000000004</v>
      </c>
      <c r="I419" s="190"/>
      <c r="L419" s="185"/>
      <c r="M419" s="191"/>
      <c r="N419" s="192"/>
      <c r="O419" s="192"/>
      <c r="P419" s="192"/>
      <c r="Q419" s="192"/>
      <c r="R419" s="192"/>
      <c r="S419" s="192"/>
      <c r="T419" s="193"/>
      <c r="AT419" s="187" t="s">
        <v>163</v>
      </c>
      <c r="AU419" s="187" t="s">
        <v>80</v>
      </c>
      <c r="AV419" s="11" t="s">
        <v>80</v>
      </c>
      <c r="AW419" s="11" t="s">
        <v>36</v>
      </c>
      <c r="AX419" s="11" t="s">
        <v>72</v>
      </c>
      <c r="AY419" s="187" t="s">
        <v>155</v>
      </c>
    </row>
    <row r="420" spans="2:51" s="11" customFormat="1" x14ac:dyDescent="0.3">
      <c r="B420" s="185"/>
      <c r="D420" s="186" t="s">
        <v>163</v>
      </c>
      <c r="E420" s="187" t="s">
        <v>5</v>
      </c>
      <c r="F420" s="188" t="s">
        <v>765</v>
      </c>
      <c r="H420" s="189">
        <v>163.185</v>
      </c>
      <c r="I420" s="190"/>
      <c r="L420" s="185"/>
      <c r="M420" s="191"/>
      <c r="N420" s="192"/>
      <c r="O420" s="192"/>
      <c r="P420" s="192"/>
      <c r="Q420" s="192"/>
      <c r="R420" s="192"/>
      <c r="S420" s="192"/>
      <c r="T420" s="193"/>
      <c r="AT420" s="187" t="s">
        <v>163</v>
      </c>
      <c r="AU420" s="187" t="s">
        <v>80</v>
      </c>
      <c r="AV420" s="11" t="s">
        <v>80</v>
      </c>
      <c r="AW420" s="11" t="s">
        <v>36</v>
      </c>
      <c r="AX420" s="11" t="s">
        <v>72</v>
      </c>
      <c r="AY420" s="187" t="s">
        <v>155</v>
      </c>
    </row>
    <row r="421" spans="2:51" s="11" customFormat="1" x14ac:dyDescent="0.3">
      <c r="B421" s="185"/>
      <c r="D421" s="186" t="s">
        <v>163</v>
      </c>
      <c r="E421" s="187" t="s">
        <v>5</v>
      </c>
      <c r="F421" s="188" t="s">
        <v>766</v>
      </c>
      <c r="H421" s="189">
        <v>-1.7729999999999999</v>
      </c>
      <c r="I421" s="190"/>
      <c r="L421" s="185"/>
      <c r="M421" s="191"/>
      <c r="N421" s="192"/>
      <c r="O421" s="192"/>
      <c r="P421" s="192"/>
      <c r="Q421" s="192"/>
      <c r="R421" s="192"/>
      <c r="S421" s="192"/>
      <c r="T421" s="193"/>
      <c r="AT421" s="187" t="s">
        <v>163</v>
      </c>
      <c r="AU421" s="187" t="s">
        <v>80</v>
      </c>
      <c r="AV421" s="11" t="s">
        <v>80</v>
      </c>
      <c r="AW421" s="11" t="s">
        <v>36</v>
      </c>
      <c r="AX421" s="11" t="s">
        <v>72</v>
      </c>
      <c r="AY421" s="187" t="s">
        <v>155</v>
      </c>
    </row>
    <row r="422" spans="2:51" s="11" customFormat="1" x14ac:dyDescent="0.3">
      <c r="B422" s="185"/>
      <c r="D422" s="186" t="s">
        <v>163</v>
      </c>
      <c r="E422" s="187" t="s">
        <v>5</v>
      </c>
      <c r="F422" s="188" t="s">
        <v>767</v>
      </c>
      <c r="H422" s="189">
        <v>56.35</v>
      </c>
      <c r="I422" s="190"/>
      <c r="L422" s="185"/>
      <c r="M422" s="191"/>
      <c r="N422" s="192"/>
      <c r="O422" s="192"/>
      <c r="P422" s="192"/>
      <c r="Q422" s="192"/>
      <c r="R422" s="192"/>
      <c r="S422" s="192"/>
      <c r="T422" s="193"/>
      <c r="AT422" s="187" t="s">
        <v>163</v>
      </c>
      <c r="AU422" s="187" t="s">
        <v>80</v>
      </c>
      <c r="AV422" s="11" t="s">
        <v>80</v>
      </c>
      <c r="AW422" s="11" t="s">
        <v>36</v>
      </c>
      <c r="AX422" s="11" t="s">
        <v>72</v>
      </c>
      <c r="AY422" s="187" t="s">
        <v>155</v>
      </c>
    </row>
    <row r="423" spans="2:51" s="11" customFormat="1" x14ac:dyDescent="0.3">
      <c r="B423" s="185"/>
      <c r="D423" s="186" t="s">
        <v>163</v>
      </c>
      <c r="E423" s="187" t="s">
        <v>5</v>
      </c>
      <c r="F423" s="188" t="s">
        <v>768</v>
      </c>
      <c r="H423" s="189">
        <v>-1.5</v>
      </c>
      <c r="I423" s="190"/>
      <c r="L423" s="185"/>
      <c r="M423" s="191"/>
      <c r="N423" s="192"/>
      <c r="O423" s="192"/>
      <c r="P423" s="192"/>
      <c r="Q423" s="192"/>
      <c r="R423" s="192"/>
      <c r="S423" s="192"/>
      <c r="T423" s="193"/>
      <c r="AT423" s="187" t="s">
        <v>163</v>
      </c>
      <c r="AU423" s="187" t="s">
        <v>80</v>
      </c>
      <c r="AV423" s="11" t="s">
        <v>80</v>
      </c>
      <c r="AW423" s="11" t="s">
        <v>36</v>
      </c>
      <c r="AX423" s="11" t="s">
        <v>72</v>
      </c>
      <c r="AY423" s="187" t="s">
        <v>155</v>
      </c>
    </row>
    <row r="424" spans="2:51" s="11" customFormat="1" x14ac:dyDescent="0.3">
      <c r="B424" s="185"/>
      <c r="D424" s="186" t="s">
        <v>163</v>
      </c>
      <c r="E424" s="187" t="s">
        <v>5</v>
      </c>
      <c r="F424" s="188" t="s">
        <v>769</v>
      </c>
      <c r="H424" s="189">
        <v>2.2000000000000002</v>
      </c>
      <c r="I424" s="190"/>
      <c r="L424" s="185"/>
      <c r="M424" s="191"/>
      <c r="N424" s="192"/>
      <c r="O424" s="192"/>
      <c r="P424" s="192"/>
      <c r="Q424" s="192"/>
      <c r="R424" s="192"/>
      <c r="S424" s="192"/>
      <c r="T424" s="193"/>
      <c r="AT424" s="187" t="s">
        <v>163</v>
      </c>
      <c r="AU424" s="187" t="s">
        <v>80</v>
      </c>
      <c r="AV424" s="11" t="s">
        <v>80</v>
      </c>
      <c r="AW424" s="11" t="s">
        <v>36</v>
      </c>
      <c r="AX424" s="11" t="s">
        <v>72</v>
      </c>
      <c r="AY424" s="187" t="s">
        <v>155</v>
      </c>
    </row>
    <row r="425" spans="2:51" s="11" customFormat="1" x14ac:dyDescent="0.3">
      <c r="B425" s="185"/>
      <c r="D425" s="186" t="s">
        <v>163</v>
      </c>
      <c r="E425" s="187" t="s">
        <v>5</v>
      </c>
      <c r="F425" s="188" t="s">
        <v>766</v>
      </c>
      <c r="H425" s="189">
        <v>-1.7729999999999999</v>
      </c>
      <c r="I425" s="190"/>
      <c r="L425" s="185"/>
      <c r="M425" s="191"/>
      <c r="N425" s="192"/>
      <c r="O425" s="192"/>
      <c r="P425" s="192"/>
      <c r="Q425" s="192"/>
      <c r="R425" s="192"/>
      <c r="S425" s="192"/>
      <c r="T425" s="193"/>
      <c r="AT425" s="187" t="s">
        <v>163</v>
      </c>
      <c r="AU425" s="187" t="s">
        <v>80</v>
      </c>
      <c r="AV425" s="11" t="s">
        <v>80</v>
      </c>
      <c r="AW425" s="11" t="s">
        <v>36</v>
      </c>
      <c r="AX425" s="11" t="s">
        <v>72</v>
      </c>
      <c r="AY425" s="187" t="s">
        <v>155</v>
      </c>
    </row>
    <row r="426" spans="2:51" s="11" customFormat="1" x14ac:dyDescent="0.3">
      <c r="B426" s="185"/>
      <c r="D426" s="186" t="s">
        <v>163</v>
      </c>
      <c r="E426" s="187" t="s">
        <v>5</v>
      </c>
      <c r="F426" s="188" t="s">
        <v>770</v>
      </c>
      <c r="H426" s="189">
        <v>56</v>
      </c>
      <c r="I426" s="190"/>
      <c r="L426" s="185"/>
      <c r="M426" s="191"/>
      <c r="N426" s="192"/>
      <c r="O426" s="192"/>
      <c r="P426" s="192"/>
      <c r="Q426" s="192"/>
      <c r="R426" s="192"/>
      <c r="S426" s="192"/>
      <c r="T426" s="193"/>
      <c r="AT426" s="187" t="s">
        <v>163</v>
      </c>
      <c r="AU426" s="187" t="s">
        <v>80</v>
      </c>
      <c r="AV426" s="11" t="s">
        <v>80</v>
      </c>
      <c r="AW426" s="11" t="s">
        <v>36</v>
      </c>
      <c r="AX426" s="11" t="s">
        <v>72</v>
      </c>
      <c r="AY426" s="187" t="s">
        <v>155</v>
      </c>
    </row>
    <row r="427" spans="2:51" s="11" customFormat="1" x14ac:dyDescent="0.3">
      <c r="B427" s="185"/>
      <c r="D427" s="186" t="s">
        <v>163</v>
      </c>
      <c r="E427" s="187" t="s">
        <v>5</v>
      </c>
      <c r="F427" s="188" t="s">
        <v>768</v>
      </c>
      <c r="H427" s="189">
        <v>-1.5</v>
      </c>
      <c r="I427" s="190"/>
      <c r="L427" s="185"/>
      <c r="M427" s="191"/>
      <c r="N427" s="192"/>
      <c r="O427" s="192"/>
      <c r="P427" s="192"/>
      <c r="Q427" s="192"/>
      <c r="R427" s="192"/>
      <c r="S427" s="192"/>
      <c r="T427" s="193"/>
      <c r="AT427" s="187" t="s">
        <v>163</v>
      </c>
      <c r="AU427" s="187" t="s">
        <v>80</v>
      </c>
      <c r="AV427" s="11" t="s">
        <v>80</v>
      </c>
      <c r="AW427" s="11" t="s">
        <v>36</v>
      </c>
      <c r="AX427" s="11" t="s">
        <v>72</v>
      </c>
      <c r="AY427" s="187" t="s">
        <v>155</v>
      </c>
    </row>
    <row r="428" spans="2:51" s="11" customFormat="1" x14ac:dyDescent="0.3">
      <c r="B428" s="185"/>
      <c r="D428" s="186" t="s">
        <v>163</v>
      </c>
      <c r="E428" s="187" t="s">
        <v>5</v>
      </c>
      <c r="F428" s="188" t="s">
        <v>769</v>
      </c>
      <c r="H428" s="189">
        <v>2.2000000000000002</v>
      </c>
      <c r="I428" s="190"/>
      <c r="L428" s="185"/>
      <c r="M428" s="191"/>
      <c r="N428" s="192"/>
      <c r="O428" s="192"/>
      <c r="P428" s="192"/>
      <c r="Q428" s="192"/>
      <c r="R428" s="192"/>
      <c r="S428" s="192"/>
      <c r="T428" s="193"/>
      <c r="AT428" s="187" t="s">
        <v>163</v>
      </c>
      <c r="AU428" s="187" t="s">
        <v>80</v>
      </c>
      <c r="AV428" s="11" t="s">
        <v>80</v>
      </c>
      <c r="AW428" s="11" t="s">
        <v>36</v>
      </c>
      <c r="AX428" s="11" t="s">
        <v>72</v>
      </c>
      <c r="AY428" s="187" t="s">
        <v>155</v>
      </c>
    </row>
    <row r="429" spans="2:51" s="11" customFormat="1" x14ac:dyDescent="0.3">
      <c r="B429" s="185"/>
      <c r="D429" s="186" t="s">
        <v>163</v>
      </c>
      <c r="E429" s="187" t="s">
        <v>5</v>
      </c>
      <c r="F429" s="188" t="s">
        <v>766</v>
      </c>
      <c r="H429" s="189">
        <v>-1.7729999999999999</v>
      </c>
      <c r="I429" s="190"/>
      <c r="L429" s="185"/>
      <c r="M429" s="191"/>
      <c r="N429" s="192"/>
      <c r="O429" s="192"/>
      <c r="P429" s="192"/>
      <c r="Q429" s="192"/>
      <c r="R429" s="192"/>
      <c r="S429" s="192"/>
      <c r="T429" s="193"/>
      <c r="AT429" s="187" t="s">
        <v>163</v>
      </c>
      <c r="AU429" s="187" t="s">
        <v>80</v>
      </c>
      <c r="AV429" s="11" t="s">
        <v>80</v>
      </c>
      <c r="AW429" s="11" t="s">
        <v>36</v>
      </c>
      <c r="AX429" s="11" t="s">
        <v>72</v>
      </c>
      <c r="AY429" s="187" t="s">
        <v>155</v>
      </c>
    </row>
    <row r="430" spans="2:51" s="11" customFormat="1" x14ac:dyDescent="0.3">
      <c r="B430" s="185"/>
      <c r="D430" s="186" t="s">
        <v>163</v>
      </c>
      <c r="E430" s="187" t="s">
        <v>5</v>
      </c>
      <c r="F430" s="188" t="s">
        <v>771</v>
      </c>
      <c r="H430" s="189">
        <v>48.475000000000001</v>
      </c>
      <c r="I430" s="190"/>
      <c r="L430" s="185"/>
      <c r="M430" s="191"/>
      <c r="N430" s="192"/>
      <c r="O430" s="192"/>
      <c r="P430" s="192"/>
      <c r="Q430" s="192"/>
      <c r="R430" s="192"/>
      <c r="S430" s="192"/>
      <c r="T430" s="193"/>
      <c r="AT430" s="187" t="s">
        <v>163</v>
      </c>
      <c r="AU430" s="187" t="s">
        <v>80</v>
      </c>
      <c r="AV430" s="11" t="s">
        <v>80</v>
      </c>
      <c r="AW430" s="11" t="s">
        <v>36</v>
      </c>
      <c r="AX430" s="11" t="s">
        <v>72</v>
      </c>
      <c r="AY430" s="187" t="s">
        <v>155</v>
      </c>
    </row>
    <row r="431" spans="2:51" s="11" customFormat="1" x14ac:dyDescent="0.3">
      <c r="B431" s="185"/>
      <c r="D431" s="186" t="s">
        <v>163</v>
      </c>
      <c r="E431" s="187" t="s">
        <v>5</v>
      </c>
      <c r="F431" s="188" t="s">
        <v>772</v>
      </c>
      <c r="H431" s="189">
        <v>-0.75</v>
      </c>
      <c r="I431" s="190"/>
      <c r="L431" s="185"/>
      <c r="M431" s="191"/>
      <c r="N431" s="192"/>
      <c r="O431" s="192"/>
      <c r="P431" s="192"/>
      <c r="Q431" s="192"/>
      <c r="R431" s="192"/>
      <c r="S431" s="192"/>
      <c r="T431" s="193"/>
      <c r="AT431" s="187" t="s">
        <v>163</v>
      </c>
      <c r="AU431" s="187" t="s">
        <v>80</v>
      </c>
      <c r="AV431" s="11" t="s">
        <v>80</v>
      </c>
      <c r="AW431" s="11" t="s">
        <v>36</v>
      </c>
      <c r="AX431" s="11" t="s">
        <v>72</v>
      </c>
      <c r="AY431" s="187" t="s">
        <v>155</v>
      </c>
    </row>
    <row r="432" spans="2:51" s="11" customFormat="1" x14ac:dyDescent="0.3">
      <c r="B432" s="185"/>
      <c r="D432" s="186" t="s">
        <v>163</v>
      </c>
      <c r="E432" s="187" t="s">
        <v>5</v>
      </c>
      <c r="F432" s="188" t="s">
        <v>773</v>
      </c>
      <c r="H432" s="189">
        <v>1.4</v>
      </c>
      <c r="I432" s="190"/>
      <c r="L432" s="185"/>
      <c r="M432" s="191"/>
      <c r="N432" s="192"/>
      <c r="O432" s="192"/>
      <c r="P432" s="192"/>
      <c r="Q432" s="192"/>
      <c r="R432" s="192"/>
      <c r="S432" s="192"/>
      <c r="T432" s="193"/>
      <c r="AT432" s="187" t="s">
        <v>163</v>
      </c>
      <c r="AU432" s="187" t="s">
        <v>80</v>
      </c>
      <c r="AV432" s="11" t="s">
        <v>80</v>
      </c>
      <c r="AW432" s="11" t="s">
        <v>36</v>
      </c>
      <c r="AX432" s="11" t="s">
        <v>72</v>
      </c>
      <c r="AY432" s="187" t="s">
        <v>155</v>
      </c>
    </row>
    <row r="433" spans="2:51" s="11" customFormat="1" x14ac:dyDescent="0.3">
      <c r="B433" s="185"/>
      <c r="D433" s="186" t="s">
        <v>163</v>
      </c>
      <c r="E433" s="187" t="s">
        <v>5</v>
      </c>
      <c r="F433" s="188" t="s">
        <v>766</v>
      </c>
      <c r="H433" s="189">
        <v>-1.7729999999999999</v>
      </c>
      <c r="I433" s="190"/>
      <c r="L433" s="185"/>
      <c r="M433" s="191"/>
      <c r="N433" s="192"/>
      <c r="O433" s="192"/>
      <c r="P433" s="192"/>
      <c r="Q433" s="192"/>
      <c r="R433" s="192"/>
      <c r="S433" s="192"/>
      <c r="T433" s="193"/>
      <c r="AT433" s="187" t="s">
        <v>163</v>
      </c>
      <c r="AU433" s="187" t="s">
        <v>80</v>
      </c>
      <c r="AV433" s="11" t="s">
        <v>80</v>
      </c>
      <c r="AW433" s="11" t="s">
        <v>36</v>
      </c>
      <c r="AX433" s="11" t="s">
        <v>72</v>
      </c>
      <c r="AY433" s="187" t="s">
        <v>155</v>
      </c>
    </row>
    <row r="434" spans="2:51" s="11" customFormat="1" x14ac:dyDescent="0.3">
      <c r="B434" s="185"/>
      <c r="D434" s="186" t="s">
        <v>163</v>
      </c>
      <c r="E434" s="187" t="s">
        <v>5</v>
      </c>
      <c r="F434" s="188" t="s">
        <v>774</v>
      </c>
      <c r="H434" s="189">
        <v>45.85</v>
      </c>
      <c r="I434" s="190"/>
      <c r="L434" s="185"/>
      <c r="M434" s="191"/>
      <c r="N434" s="192"/>
      <c r="O434" s="192"/>
      <c r="P434" s="192"/>
      <c r="Q434" s="192"/>
      <c r="R434" s="192"/>
      <c r="S434" s="192"/>
      <c r="T434" s="193"/>
      <c r="AT434" s="187" t="s">
        <v>163</v>
      </c>
      <c r="AU434" s="187" t="s">
        <v>80</v>
      </c>
      <c r="AV434" s="11" t="s">
        <v>80</v>
      </c>
      <c r="AW434" s="11" t="s">
        <v>36</v>
      </c>
      <c r="AX434" s="11" t="s">
        <v>72</v>
      </c>
      <c r="AY434" s="187" t="s">
        <v>155</v>
      </c>
    </row>
    <row r="435" spans="2:51" s="11" customFormat="1" x14ac:dyDescent="0.3">
      <c r="B435" s="185"/>
      <c r="D435" s="186" t="s">
        <v>163</v>
      </c>
      <c r="E435" s="187" t="s">
        <v>5</v>
      </c>
      <c r="F435" s="188" t="s">
        <v>772</v>
      </c>
      <c r="H435" s="189">
        <v>-0.75</v>
      </c>
      <c r="I435" s="190"/>
      <c r="L435" s="185"/>
      <c r="M435" s="191"/>
      <c r="N435" s="192"/>
      <c r="O435" s="192"/>
      <c r="P435" s="192"/>
      <c r="Q435" s="192"/>
      <c r="R435" s="192"/>
      <c r="S435" s="192"/>
      <c r="T435" s="193"/>
      <c r="AT435" s="187" t="s">
        <v>163</v>
      </c>
      <c r="AU435" s="187" t="s">
        <v>80</v>
      </c>
      <c r="AV435" s="11" t="s">
        <v>80</v>
      </c>
      <c r="AW435" s="11" t="s">
        <v>36</v>
      </c>
      <c r="AX435" s="11" t="s">
        <v>72</v>
      </c>
      <c r="AY435" s="187" t="s">
        <v>155</v>
      </c>
    </row>
    <row r="436" spans="2:51" s="11" customFormat="1" x14ac:dyDescent="0.3">
      <c r="B436" s="185"/>
      <c r="D436" s="186" t="s">
        <v>163</v>
      </c>
      <c r="E436" s="187" t="s">
        <v>5</v>
      </c>
      <c r="F436" s="188" t="s">
        <v>773</v>
      </c>
      <c r="H436" s="189">
        <v>1.4</v>
      </c>
      <c r="I436" s="190"/>
      <c r="L436" s="185"/>
      <c r="M436" s="191"/>
      <c r="N436" s="192"/>
      <c r="O436" s="192"/>
      <c r="P436" s="192"/>
      <c r="Q436" s="192"/>
      <c r="R436" s="192"/>
      <c r="S436" s="192"/>
      <c r="T436" s="193"/>
      <c r="AT436" s="187" t="s">
        <v>163</v>
      </c>
      <c r="AU436" s="187" t="s">
        <v>80</v>
      </c>
      <c r="AV436" s="11" t="s">
        <v>80</v>
      </c>
      <c r="AW436" s="11" t="s">
        <v>36</v>
      </c>
      <c r="AX436" s="11" t="s">
        <v>72</v>
      </c>
      <c r="AY436" s="187" t="s">
        <v>155</v>
      </c>
    </row>
    <row r="437" spans="2:51" s="11" customFormat="1" x14ac:dyDescent="0.3">
      <c r="B437" s="185"/>
      <c r="D437" s="186" t="s">
        <v>163</v>
      </c>
      <c r="E437" s="187" t="s">
        <v>5</v>
      </c>
      <c r="F437" s="188" t="s">
        <v>766</v>
      </c>
      <c r="H437" s="189">
        <v>-1.7729999999999999</v>
      </c>
      <c r="I437" s="190"/>
      <c r="L437" s="185"/>
      <c r="M437" s="191"/>
      <c r="N437" s="192"/>
      <c r="O437" s="192"/>
      <c r="P437" s="192"/>
      <c r="Q437" s="192"/>
      <c r="R437" s="192"/>
      <c r="S437" s="192"/>
      <c r="T437" s="193"/>
      <c r="AT437" s="187" t="s">
        <v>163</v>
      </c>
      <c r="AU437" s="187" t="s">
        <v>80</v>
      </c>
      <c r="AV437" s="11" t="s">
        <v>80</v>
      </c>
      <c r="AW437" s="11" t="s">
        <v>36</v>
      </c>
      <c r="AX437" s="11" t="s">
        <v>72</v>
      </c>
      <c r="AY437" s="187" t="s">
        <v>155</v>
      </c>
    </row>
    <row r="438" spans="2:51" s="11" customFormat="1" x14ac:dyDescent="0.3">
      <c r="B438" s="185"/>
      <c r="D438" s="186" t="s">
        <v>163</v>
      </c>
      <c r="E438" s="187" t="s">
        <v>5</v>
      </c>
      <c r="F438" s="188" t="s">
        <v>775</v>
      </c>
      <c r="H438" s="189">
        <v>68.25</v>
      </c>
      <c r="I438" s="190"/>
      <c r="L438" s="185"/>
      <c r="M438" s="191"/>
      <c r="N438" s="192"/>
      <c r="O438" s="192"/>
      <c r="P438" s="192"/>
      <c r="Q438" s="192"/>
      <c r="R438" s="192"/>
      <c r="S438" s="192"/>
      <c r="T438" s="193"/>
      <c r="AT438" s="187" t="s">
        <v>163</v>
      </c>
      <c r="AU438" s="187" t="s">
        <v>80</v>
      </c>
      <c r="AV438" s="11" t="s">
        <v>80</v>
      </c>
      <c r="AW438" s="11" t="s">
        <v>36</v>
      </c>
      <c r="AX438" s="11" t="s">
        <v>72</v>
      </c>
      <c r="AY438" s="187" t="s">
        <v>155</v>
      </c>
    </row>
    <row r="439" spans="2:51" s="11" customFormat="1" x14ac:dyDescent="0.3">
      <c r="B439" s="185"/>
      <c r="D439" s="186" t="s">
        <v>163</v>
      </c>
      <c r="E439" s="187" t="s">
        <v>5</v>
      </c>
      <c r="F439" s="188" t="s">
        <v>776</v>
      </c>
      <c r="H439" s="189">
        <v>-5.319</v>
      </c>
      <c r="I439" s="190"/>
      <c r="L439" s="185"/>
      <c r="M439" s="191"/>
      <c r="N439" s="192"/>
      <c r="O439" s="192"/>
      <c r="P439" s="192"/>
      <c r="Q439" s="192"/>
      <c r="R439" s="192"/>
      <c r="S439" s="192"/>
      <c r="T439" s="193"/>
      <c r="AT439" s="187" t="s">
        <v>163</v>
      </c>
      <c r="AU439" s="187" t="s">
        <v>80</v>
      </c>
      <c r="AV439" s="11" t="s">
        <v>80</v>
      </c>
      <c r="AW439" s="11" t="s">
        <v>36</v>
      </c>
      <c r="AX439" s="11" t="s">
        <v>72</v>
      </c>
      <c r="AY439" s="187" t="s">
        <v>155</v>
      </c>
    </row>
    <row r="440" spans="2:51" s="11" customFormat="1" x14ac:dyDescent="0.3">
      <c r="B440" s="185"/>
      <c r="D440" s="186" t="s">
        <v>163</v>
      </c>
      <c r="E440" s="187" t="s">
        <v>5</v>
      </c>
      <c r="F440" s="188" t="s">
        <v>777</v>
      </c>
      <c r="H440" s="189">
        <v>92.4</v>
      </c>
      <c r="I440" s="190"/>
      <c r="L440" s="185"/>
      <c r="M440" s="191"/>
      <c r="N440" s="192"/>
      <c r="O440" s="192"/>
      <c r="P440" s="192"/>
      <c r="Q440" s="192"/>
      <c r="R440" s="192"/>
      <c r="S440" s="192"/>
      <c r="T440" s="193"/>
      <c r="AT440" s="187" t="s">
        <v>163</v>
      </c>
      <c r="AU440" s="187" t="s">
        <v>80</v>
      </c>
      <c r="AV440" s="11" t="s">
        <v>80</v>
      </c>
      <c r="AW440" s="11" t="s">
        <v>36</v>
      </c>
      <c r="AX440" s="11" t="s">
        <v>72</v>
      </c>
      <c r="AY440" s="187" t="s">
        <v>155</v>
      </c>
    </row>
    <row r="441" spans="2:51" s="11" customFormat="1" x14ac:dyDescent="0.3">
      <c r="B441" s="185"/>
      <c r="D441" s="186" t="s">
        <v>163</v>
      </c>
      <c r="E441" s="187" t="s">
        <v>5</v>
      </c>
      <c r="F441" s="188" t="s">
        <v>566</v>
      </c>
      <c r="H441" s="189">
        <v>-3.5459999999999998</v>
      </c>
      <c r="I441" s="190"/>
      <c r="L441" s="185"/>
      <c r="M441" s="191"/>
      <c r="N441" s="192"/>
      <c r="O441" s="192"/>
      <c r="P441" s="192"/>
      <c r="Q441" s="192"/>
      <c r="R441" s="192"/>
      <c r="S441" s="192"/>
      <c r="T441" s="193"/>
      <c r="AT441" s="187" t="s">
        <v>163</v>
      </c>
      <c r="AU441" s="187" t="s">
        <v>80</v>
      </c>
      <c r="AV441" s="11" t="s">
        <v>80</v>
      </c>
      <c r="AW441" s="11" t="s">
        <v>36</v>
      </c>
      <c r="AX441" s="11" t="s">
        <v>72</v>
      </c>
      <c r="AY441" s="187" t="s">
        <v>155</v>
      </c>
    </row>
    <row r="442" spans="2:51" s="11" customFormat="1" x14ac:dyDescent="0.3">
      <c r="B442" s="185"/>
      <c r="D442" s="186" t="s">
        <v>163</v>
      </c>
      <c r="E442" s="187" t="s">
        <v>5</v>
      </c>
      <c r="F442" s="188" t="s">
        <v>778</v>
      </c>
      <c r="H442" s="189">
        <v>67.375</v>
      </c>
      <c r="I442" s="190"/>
      <c r="L442" s="185"/>
      <c r="M442" s="191"/>
      <c r="N442" s="192"/>
      <c r="O442" s="192"/>
      <c r="P442" s="192"/>
      <c r="Q442" s="192"/>
      <c r="R442" s="192"/>
      <c r="S442" s="192"/>
      <c r="T442" s="193"/>
      <c r="AT442" s="187" t="s">
        <v>163</v>
      </c>
      <c r="AU442" s="187" t="s">
        <v>80</v>
      </c>
      <c r="AV442" s="11" t="s">
        <v>80</v>
      </c>
      <c r="AW442" s="11" t="s">
        <v>36</v>
      </c>
      <c r="AX442" s="11" t="s">
        <v>72</v>
      </c>
      <c r="AY442" s="187" t="s">
        <v>155</v>
      </c>
    </row>
    <row r="443" spans="2:51" s="11" customFormat="1" x14ac:dyDescent="0.3">
      <c r="B443" s="185"/>
      <c r="D443" s="186" t="s">
        <v>163</v>
      </c>
      <c r="E443" s="187" t="s">
        <v>5</v>
      </c>
      <c r="F443" s="188" t="s">
        <v>566</v>
      </c>
      <c r="H443" s="189">
        <v>-3.5459999999999998</v>
      </c>
      <c r="I443" s="190"/>
      <c r="L443" s="185"/>
      <c r="M443" s="191"/>
      <c r="N443" s="192"/>
      <c r="O443" s="192"/>
      <c r="P443" s="192"/>
      <c r="Q443" s="192"/>
      <c r="R443" s="192"/>
      <c r="S443" s="192"/>
      <c r="T443" s="193"/>
      <c r="AT443" s="187" t="s">
        <v>163</v>
      </c>
      <c r="AU443" s="187" t="s">
        <v>80</v>
      </c>
      <c r="AV443" s="11" t="s">
        <v>80</v>
      </c>
      <c r="AW443" s="11" t="s">
        <v>36</v>
      </c>
      <c r="AX443" s="11" t="s">
        <v>72</v>
      </c>
      <c r="AY443" s="187" t="s">
        <v>155</v>
      </c>
    </row>
    <row r="444" spans="2:51" s="11" customFormat="1" x14ac:dyDescent="0.3">
      <c r="B444" s="185"/>
      <c r="D444" s="186" t="s">
        <v>163</v>
      </c>
      <c r="E444" s="187" t="s">
        <v>5</v>
      </c>
      <c r="F444" s="188" t="s">
        <v>779</v>
      </c>
      <c r="H444" s="189">
        <v>48.213000000000001</v>
      </c>
      <c r="I444" s="190"/>
      <c r="L444" s="185"/>
      <c r="M444" s="191"/>
      <c r="N444" s="192"/>
      <c r="O444" s="192"/>
      <c r="P444" s="192"/>
      <c r="Q444" s="192"/>
      <c r="R444" s="192"/>
      <c r="S444" s="192"/>
      <c r="T444" s="193"/>
      <c r="AT444" s="187" t="s">
        <v>163</v>
      </c>
      <c r="AU444" s="187" t="s">
        <v>80</v>
      </c>
      <c r="AV444" s="11" t="s">
        <v>80</v>
      </c>
      <c r="AW444" s="11" t="s">
        <v>36</v>
      </c>
      <c r="AX444" s="11" t="s">
        <v>72</v>
      </c>
      <c r="AY444" s="187" t="s">
        <v>155</v>
      </c>
    </row>
    <row r="445" spans="2:51" s="11" customFormat="1" x14ac:dyDescent="0.3">
      <c r="B445" s="185"/>
      <c r="D445" s="186" t="s">
        <v>163</v>
      </c>
      <c r="E445" s="187" t="s">
        <v>5</v>
      </c>
      <c r="F445" s="188" t="s">
        <v>780</v>
      </c>
      <c r="H445" s="189">
        <v>-7.0919999999999996</v>
      </c>
      <c r="I445" s="190"/>
      <c r="L445" s="185"/>
      <c r="M445" s="191"/>
      <c r="N445" s="192"/>
      <c r="O445" s="192"/>
      <c r="P445" s="192"/>
      <c r="Q445" s="192"/>
      <c r="R445" s="192"/>
      <c r="S445" s="192"/>
      <c r="T445" s="193"/>
      <c r="AT445" s="187" t="s">
        <v>163</v>
      </c>
      <c r="AU445" s="187" t="s">
        <v>80</v>
      </c>
      <c r="AV445" s="11" t="s">
        <v>80</v>
      </c>
      <c r="AW445" s="11" t="s">
        <v>36</v>
      </c>
      <c r="AX445" s="11" t="s">
        <v>72</v>
      </c>
      <c r="AY445" s="187" t="s">
        <v>155</v>
      </c>
    </row>
    <row r="446" spans="2:51" s="11" customFormat="1" x14ac:dyDescent="0.3">
      <c r="B446" s="185"/>
      <c r="D446" s="186" t="s">
        <v>163</v>
      </c>
      <c r="E446" s="187" t="s">
        <v>5</v>
      </c>
      <c r="F446" s="188" t="s">
        <v>781</v>
      </c>
      <c r="H446" s="189">
        <v>38.674999999999997</v>
      </c>
      <c r="I446" s="190"/>
      <c r="L446" s="185"/>
      <c r="M446" s="191"/>
      <c r="N446" s="192"/>
      <c r="O446" s="192"/>
      <c r="P446" s="192"/>
      <c r="Q446" s="192"/>
      <c r="R446" s="192"/>
      <c r="S446" s="192"/>
      <c r="T446" s="193"/>
      <c r="AT446" s="187" t="s">
        <v>163</v>
      </c>
      <c r="AU446" s="187" t="s">
        <v>80</v>
      </c>
      <c r="AV446" s="11" t="s">
        <v>80</v>
      </c>
      <c r="AW446" s="11" t="s">
        <v>36</v>
      </c>
      <c r="AX446" s="11" t="s">
        <v>72</v>
      </c>
      <c r="AY446" s="187" t="s">
        <v>155</v>
      </c>
    </row>
    <row r="447" spans="2:51" s="11" customFormat="1" x14ac:dyDescent="0.3">
      <c r="B447" s="185"/>
      <c r="D447" s="186" t="s">
        <v>163</v>
      </c>
      <c r="E447" s="187" t="s">
        <v>5</v>
      </c>
      <c r="F447" s="188" t="s">
        <v>782</v>
      </c>
      <c r="H447" s="189">
        <v>-4.1369999999999996</v>
      </c>
      <c r="I447" s="190"/>
      <c r="L447" s="185"/>
      <c r="M447" s="191"/>
      <c r="N447" s="192"/>
      <c r="O447" s="192"/>
      <c r="P447" s="192"/>
      <c r="Q447" s="192"/>
      <c r="R447" s="192"/>
      <c r="S447" s="192"/>
      <c r="T447" s="193"/>
      <c r="AT447" s="187" t="s">
        <v>163</v>
      </c>
      <c r="AU447" s="187" t="s">
        <v>80</v>
      </c>
      <c r="AV447" s="11" t="s">
        <v>80</v>
      </c>
      <c r="AW447" s="11" t="s">
        <v>36</v>
      </c>
      <c r="AX447" s="11" t="s">
        <v>72</v>
      </c>
      <c r="AY447" s="187" t="s">
        <v>155</v>
      </c>
    </row>
    <row r="448" spans="2:51" s="11" customFormat="1" x14ac:dyDescent="0.3">
      <c r="B448" s="185"/>
      <c r="D448" s="186" t="s">
        <v>163</v>
      </c>
      <c r="E448" s="187" t="s">
        <v>5</v>
      </c>
      <c r="F448" s="188" t="s">
        <v>783</v>
      </c>
      <c r="H448" s="189">
        <v>56.524999999999999</v>
      </c>
      <c r="I448" s="190"/>
      <c r="L448" s="185"/>
      <c r="M448" s="191"/>
      <c r="N448" s="192"/>
      <c r="O448" s="192"/>
      <c r="P448" s="192"/>
      <c r="Q448" s="192"/>
      <c r="R448" s="192"/>
      <c r="S448" s="192"/>
      <c r="T448" s="193"/>
      <c r="AT448" s="187" t="s">
        <v>163</v>
      </c>
      <c r="AU448" s="187" t="s">
        <v>80</v>
      </c>
      <c r="AV448" s="11" t="s">
        <v>80</v>
      </c>
      <c r="AW448" s="11" t="s">
        <v>36</v>
      </c>
      <c r="AX448" s="11" t="s">
        <v>72</v>
      </c>
      <c r="AY448" s="187" t="s">
        <v>155</v>
      </c>
    </row>
    <row r="449" spans="2:51" s="11" customFormat="1" x14ac:dyDescent="0.3">
      <c r="B449" s="185"/>
      <c r="D449" s="186" t="s">
        <v>163</v>
      </c>
      <c r="E449" s="187" t="s">
        <v>5</v>
      </c>
      <c r="F449" s="188" t="s">
        <v>768</v>
      </c>
      <c r="H449" s="189">
        <v>-1.5</v>
      </c>
      <c r="I449" s="190"/>
      <c r="L449" s="185"/>
      <c r="M449" s="191"/>
      <c r="N449" s="192"/>
      <c r="O449" s="192"/>
      <c r="P449" s="192"/>
      <c r="Q449" s="192"/>
      <c r="R449" s="192"/>
      <c r="S449" s="192"/>
      <c r="T449" s="193"/>
      <c r="AT449" s="187" t="s">
        <v>163</v>
      </c>
      <c r="AU449" s="187" t="s">
        <v>80</v>
      </c>
      <c r="AV449" s="11" t="s">
        <v>80</v>
      </c>
      <c r="AW449" s="11" t="s">
        <v>36</v>
      </c>
      <c r="AX449" s="11" t="s">
        <v>72</v>
      </c>
      <c r="AY449" s="187" t="s">
        <v>155</v>
      </c>
    </row>
    <row r="450" spans="2:51" s="11" customFormat="1" x14ac:dyDescent="0.3">
      <c r="B450" s="185"/>
      <c r="D450" s="186" t="s">
        <v>163</v>
      </c>
      <c r="E450" s="187" t="s">
        <v>5</v>
      </c>
      <c r="F450" s="188" t="s">
        <v>769</v>
      </c>
      <c r="H450" s="189">
        <v>2.2000000000000002</v>
      </c>
      <c r="I450" s="190"/>
      <c r="L450" s="185"/>
      <c r="M450" s="191"/>
      <c r="N450" s="192"/>
      <c r="O450" s="192"/>
      <c r="P450" s="192"/>
      <c r="Q450" s="192"/>
      <c r="R450" s="192"/>
      <c r="S450" s="192"/>
      <c r="T450" s="193"/>
      <c r="AT450" s="187" t="s">
        <v>163</v>
      </c>
      <c r="AU450" s="187" t="s">
        <v>80</v>
      </c>
      <c r="AV450" s="11" t="s">
        <v>80</v>
      </c>
      <c r="AW450" s="11" t="s">
        <v>36</v>
      </c>
      <c r="AX450" s="11" t="s">
        <v>72</v>
      </c>
      <c r="AY450" s="187" t="s">
        <v>155</v>
      </c>
    </row>
    <row r="451" spans="2:51" s="11" customFormat="1" x14ac:dyDescent="0.3">
      <c r="B451" s="185"/>
      <c r="D451" s="186" t="s">
        <v>163</v>
      </c>
      <c r="E451" s="187" t="s">
        <v>5</v>
      </c>
      <c r="F451" s="188" t="s">
        <v>784</v>
      </c>
      <c r="H451" s="189">
        <v>-1.5760000000000001</v>
      </c>
      <c r="I451" s="190"/>
      <c r="L451" s="185"/>
      <c r="M451" s="191"/>
      <c r="N451" s="192"/>
      <c r="O451" s="192"/>
      <c r="P451" s="192"/>
      <c r="Q451" s="192"/>
      <c r="R451" s="192"/>
      <c r="S451" s="192"/>
      <c r="T451" s="193"/>
      <c r="AT451" s="187" t="s">
        <v>163</v>
      </c>
      <c r="AU451" s="187" t="s">
        <v>80</v>
      </c>
      <c r="AV451" s="11" t="s">
        <v>80</v>
      </c>
      <c r="AW451" s="11" t="s">
        <v>36</v>
      </c>
      <c r="AX451" s="11" t="s">
        <v>72</v>
      </c>
      <c r="AY451" s="187" t="s">
        <v>155</v>
      </c>
    </row>
    <row r="452" spans="2:51" s="11" customFormat="1" x14ac:dyDescent="0.3">
      <c r="B452" s="185"/>
      <c r="D452" s="186" t="s">
        <v>163</v>
      </c>
      <c r="E452" s="187" t="s">
        <v>5</v>
      </c>
      <c r="F452" s="188" t="s">
        <v>785</v>
      </c>
      <c r="H452" s="189">
        <v>25.2</v>
      </c>
      <c r="I452" s="190"/>
      <c r="L452" s="185"/>
      <c r="M452" s="191"/>
      <c r="N452" s="192"/>
      <c r="O452" s="192"/>
      <c r="P452" s="192"/>
      <c r="Q452" s="192"/>
      <c r="R452" s="192"/>
      <c r="S452" s="192"/>
      <c r="T452" s="193"/>
      <c r="AT452" s="187" t="s">
        <v>163</v>
      </c>
      <c r="AU452" s="187" t="s">
        <v>80</v>
      </c>
      <c r="AV452" s="11" t="s">
        <v>80</v>
      </c>
      <c r="AW452" s="11" t="s">
        <v>36</v>
      </c>
      <c r="AX452" s="11" t="s">
        <v>72</v>
      </c>
      <c r="AY452" s="187" t="s">
        <v>155</v>
      </c>
    </row>
    <row r="453" spans="2:51" s="11" customFormat="1" x14ac:dyDescent="0.3">
      <c r="B453" s="185"/>
      <c r="D453" s="186" t="s">
        <v>163</v>
      </c>
      <c r="E453" s="187" t="s">
        <v>5</v>
      </c>
      <c r="F453" s="188" t="s">
        <v>772</v>
      </c>
      <c r="H453" s="189">
        <v>-0.75</v>
      </c>
      <c r="I453" s="190"/>
      <c r="L453" s="185"/>
      <c r="M453" s="191"/>
      <c r="N453" s="192"/>
      <c r="O453" s="192"/>
      <c r="P453" s="192"/>
      <c r="Q453" s="192"/>
      <c r="R453" s="192"/>
      <c r="S453" s="192"/>
      <c r="T453" s="193"/>
      <c r="AT453" s="187" t="s">
        <v>163</v>
      </c>
      <c r="AU453" s="187" t="s">
        <v>80</v>
      </c>
      <c r="AV453" s="11" t="s">
        <v>80</v>
      </c>
      <c r="AW453" s="11" t="s">
        <v>36</v>
      </c>
      <c r="AX453" s="11" t="s">
        <v>72</v>
      </c>
      <c r="AY453" s="187" t="s">
        <v>155</v>
      </c>
    </row>
    <row r="454" spans="2:51" s="11" customFormat="1" x14ac:dyDescent="0.3">
      <c r="B454" s="185"/>
      <c r="D454" s="186" t="s">
        <v>163</v>
      </c>
      <c r="E454" s="187" t="s">
        <v>5</v>
      </c>
      <c r="F454" s="188" t="s">
        <v>773</v>
      </c>
      <c r="H454" s="189">
        <v>1.4</v>
      </c>
      <c r="I454" s="190"/>
      <c r="L454" s="185"/>
      <c r="M454" s="191"/>
      <c r="N454" s="192"/>
      <c r="O454" s="192"/>
      <c r="P454" s="192"/>
      <c r="Q454" s="192"/>
      <c r="R454" s="192"/>
      <c r="S454" s="192"/>
      <c r="T454" s="193"/>
      <c r="AT454" s="187" t="s">
        <v>163</v>
      </c>
      <c r="AU454" s="187" t="s">
        <v>80</v>
      </c>
      <c r="AV454" s="11" t="s">
        <v>80</v>
      </c>
      <c r="AW454" s="11" t="s">
        <v>36</v>
      </c>
      <c r="AX454" s="11" t="s">
        <v>72</v>
      </c>
      <c r="AY454" s="187" t="s">
        <v>155</v>
      </c>
    </row>
    <row r="455" spans="2:51" s="11" customFormat="1" x14ac:dyDescent="0.3">
      <c r="B455" s="185"/>
      <c r="D455" s="186" t="s">
        <v>163</v>
      </c>
      <c r="E455" s="187" t="s">
        <v>5</v>
      </c>
      <c r="F455" s="188" t="s">
        <v>786</v>
      </c>
      <c r="H455" s="189">
        <v>-1.379</v>
      </c>
      <c r="I455" s="190"/>
      <c r="L455" s="185"/>
      <c r="M455" s="191"/>
      <c r="N455" s="192"/>
      <c r="O455" s="192"/>
      <c r="P455" s="192"/>
      <c r="Q455" s="192"/>
      <c r="R455" s="192"/>
      <c r="S455" s="192"/>
      <c r="T455" s="193"/>
      <c r="AT455" s="187" t="s">
        <v>163</v>
      </c>
      <c r="AU455" s="187" t="s">
        <v>80</v>
      </c>
      <c r="AV455" s="11" t="s">
        <v>80</v>
      </c>
      <c r="AW455" s="11" t="s">
        <v>36</v>
      </c>
      <c r="AX455" s="11" t="s">
        <v>72</v>
      </c>
      <c r="AY455" s="187" t="s">
        <v>155</v>
      </c>
    </row>
    <row r="456" spans="2:51" s="11" customFormat="1" x14ac:dyDescent="0.3">
      <c r="B456" s="185"/>
      <c r="D456" s="186" t="s">
        <v>163</v>
      </c>
      <c r="E456" s="187" t="s">
        <v>5</v>
      </c>
      <c r="F456" s="188" t="s">
        <v>787</v>
      </c>
      <c r="H456" s="189">
        <v>52.5</v>
      </c>
      <c r="I456" s="190"/>
      <c r="L456" s="185"/>
      <c r="M456" s="191"/>
      <c r="N456" s="192"/>
      <c r="O456" s="192"/>
      <c r="P456" s="192"/>
      <c r="Q456" s="192"/>
      <c r="R456" s="192"/>
      <c r="S456" s="192"/>
      <c r="T456" s="193"/>
      <c r="AT456" s="187" t="s">
        <v>163</v>
      </c>
      <c r="AU456" s="187" t="s">
        <v>80</v>
      </c>
      <c r="AV456" s="11" t="s">
        <v>80</v>
      </c>
      <c r="AW456" s="11" t="s">
        <v>36</v>
      </c>
      <c r="AX456" s="11" t="s">
        <v>72</v>
      </c>
      <c r="AY456" s="187" t="s">
        <v>155</v>
      </c>
    </row>
    <row r="457" spans="2:51" s="11" customFormat="1" x14ac:dyDescent="0.3">
      <c r="B457" s="185"/>
      <c r="D457" s="186" t="s">
        <v>163</v>
      </c>
      <c r="E457" s="187" t="s">
        <v>5</v>
      </c>
      <c r="F457" s="188" t="s">
        <v>751</v>
      </c>
      <c r="H457" s="189">
        <v>-1.5</v>
      </c>
      <c r="I457" s="190"/>
      <c r="L457" s="185"/>
      <c r="M457" s="191"/>
      <c r="N457" s="192"/>
      <c r="O457" s="192"/>
      <c r="P457" s="192"/>
      <c r="Q457" s="192"/>
      <c r="R457" s="192"/>
      <c r="S457" s="192"/>
      <c r="T457" s="193"/>
      <c r="AT457" s="187" t="s">
        <v>163</v>
      </c>
      <c r="AU457" s="187" t="s">
        <v>80</v>
      </c>
      <c r="AV457" s="11" t="s">
        <v>80</v>
      </c>
      <c r="AW457" s="11" t="s">
        <v>36</v>
      </c>
      <c r="AX457" s="11" t="s">
        <v>72</v>
      </c>
      <c r="AY457" s="187" t="s">
        <v>155</v>
      </c>
    </row>
    <row r="458" spans="2:51" s="11" customFormat="1" x14ac:dyDescent="0.3">
      <c r="B458" s="185"/>
      <c r="D458" s="186" t="s">
        <v>163</v>
      </c>
      <c r="E458" s="187" t="s">
        <v>5</v>
      </c>
      <c r="F458" s="188" t="s">
        <v>752</v>
      </c>
      <c r="H458" s="189">
        <v>2.8</v>
      </c>
      <c r="I458" s="190"/>
      <c r="L458" s="185"/>
      <c r="M458" s="191"/>
      <c r="N458" s="192"/>
      <c r="O458" s="192"/>
      <c r="P458" s="192"/>
      <c r="Q458" s="192"/>
      <c r="R458" s="192"/>
      <c r="S458" s="192"/>
      <c r="T458" s="193"/>
      <c r="AT458" s="187" t="s">
        <v>163</v>
      </c>
      <c r="AU458" s="187" t="s">
        <v>80</v>
      </c>
      <c r="AV458" s="11" t="s">
        <v>80</v>
      </c>
      <c r="AW458" s="11" t="s">
        <v>36</v>
      </c>
      <c r="AX458" s="11" t="s">
        <v>72</v>
      </c>
      <c r="AY458" s="187" t="s">
        <v>155</v>
      </c>
    </row>
    <row r="459" spans="2:51" s="11" customFormat="1" x14ac:dyDescent="0.3">
      <c r="B459" s="185"/>
      <c r="D459" s="186" t="s">
        <v>163</v>
      </c>
      <c r="E459" s="187" t="s">
        <v>5</v>
      </c>
      <c r="F459" s="188" t="s">
        <v>784</v>
      </c>
      <c r="H459" s="189">
        <v>-1.5760000000000001</v>
      </c>
      <c r="I459" s="190"/>
      <c r="L459" s="185"/>
      <c r="M459" s="191"/>
      <c r="N459" s="192"/>
      <c r="O459" s="192"/>
      <c r="P459" s="192"/>
      <c r="Q459" s="192"/>
      <c r="R459" s="192"/>
      <c r="S459" s="192"/>
      <c r="T459" s="193"/>
      <c r="AT459" s="187" t="s">
        <v>163</v>
      </c>
      <c r="AU459" s="187" t="s">
        <v>80</v>
      </c>
      <c r="AV459" s="11" t="s">
        <v>80</v>
      </c>
      <c r="AW459" s="11" t="s">
        <v>36</v>
      </c>
      <c r="AX459" s="11" t="s">
        <v>72</v>
      </c>
      <c r="AY459" s="187" t="s">
        <v>155</v>
      </c>
    </row>
    <row r="460" spans="2:51" s="11" customFormat="1" x14ac:dyDescent="0.3">
      <c r="B460" s="185"/>
      <c r="D460" s="186" t="s">
        <v>163</v>
      </c>
      <c r="E460" s="187" t="s">
        <v>5</v>
      </c>
      <c r="F460" s="188" t="s">
        <v>788</v>
      </c>
      <c r="H460" s="189">
        <v>124.77500000000001</v>
      </c>
      <c r="I460" s="190"/>
      <c r="L460" s="185"/>
      <c r="M460" s="191"/>
      <c r="N460" s="192"/>
      <c r="O460" s="192"/>
      <c r="P460" s="192"/>
      <c r="Q460" s="192"/>
      <c r="R460" s="192"/>
      <c r="S460" s="192"/>
      <c r="T460" s="193"/>
      <c r="AT460" s="187" t="s">
        <v>163</v>
      </c>
      <c r="AU460" s="187" t="s">
        <v>80</v>
      </c>
      <c r="AV460" s="11" t="s">
        <v>80</v>
      </c>
      <c r="AW460" s="11" t="s">
        <v>36</v>
      </c>
      <c r="AX460" s="11" t="s">
        <v>72</v>
      </c>
      <c r="AY460" s="187" t="s">
        <v>155</v>
      </c>
    </row>
    <row r="461" spans="2:51" s="11" customFormat="1" x14ac:dyDescent="0.3">
      <c r="B461" s="185"/>
      <c r="D461" s="186" t="s">
        <v>163</v>
      </c>
      <c r="E461" s="187" t="s">
        <v>5</v>
      </c>
      <c r="F461" s="188" t="s">
        <v>749</v>
      </c>
      <c r="H461" s="189">
        <v>-2.35</v>
      </c>
      <c r="I461" s="190"/>
      <c r="L461" s="185"/>
      <c r="M461" s="191"/>
      <c r="N461" s="192"/>
      <c r="O461" s="192"/>
      <c r="P461" s="192"/>
      <c r="Q461" s="192"/>
      <c r="R461" s="192"/>
      <c r="S461" s="192"/>
      <c r="T461" s="193"/>
      <c r="AT461" s="187" t="s">
        <v>163</v>
      </c>
      <c r="AU461" s="187" t="s">
        <v>80</v>
      </c>
      <c r="AV461" s="11" t="s">
        <v>80</v>
      </c>
      <c r="AW461" s="11" t="s">
        <v>36</v>
      </c>
      <c r="AX461" s="11" t="s">
        <v>72</v>
      </c>
      <c r="AY461" s="187" t="s">
        <v>155</v>
      </c>
    </row>
    <row r="462" spans="2:51" s="11" customFormat="1" x14ac:dyDescent="0.3">
      <c r="B462" s="185"/>
      <c r="D462" s="186" t="s">
        <v>163</v>
      </c>
      <c r="E462" s="187" t="s">
        <v>5</v>
      </c>
      <c r="F462" s="188" t="s">
        <v>750</v>
      </c>
      <c r="H462" s="189">
        <v>2.2799999999999998</v>
      </c>
      <c r="I462" s="190"/>
      <c r="L462" s="185"/>
      <c r="M462" s="191"/>
      <c r="N462" s="192"/>
      <c r="O462" s="192"/>
      <c r="P462" s="192"/>
      <c r="Q462" s="192"/>
      <c r="R462" s="192"/>
      <c r="S462" s="192"/>
      <c r="T462" s="193"/>
      <c r="AT462" s="187" t="s">
        <v>163</v>
      </c>
      <c r="AU462" s="187" t="s">
        <v>80</v>
      </c>
      <c r="AV462" s="11" t="s">
        <v>80</v>
      </c>
      <c r="AW462" s="11" t="s">
        <v>36</v>
      </c>
      <c r="AX462" s="11" t="s">
        <v>72</v>
      </c>
      <c r="AY462" s="187" t="s">
        <v>155</v>
      </c>
    </row>
    <row r="463" spans="2:51" s="11" customFormat="1" x14ac:dyDescent="0.3">
      <c r="B463" s="185"/>
      <c r="D463" s="186" t="s">
        <v>163</v>
      </c>
      <c r="E463" s="187" t="s">
        <v>5</v>
      </c>
      <c r="F463" s="188" t="s">
        <v>789</v>
      </c>
      <c r="H463" s="189">
        <v>-12</v>
      </c>
      <c r="I463" s="190"/>
      <c r="L463" s="185"/>
      <c r="M463" s="191"/>
      <c r="N463" s="192"/>
      <c r="O463" s="192"/>
      <c r="P463" s="192"/>
      <c r="Q463" s="192"/>
      <c r="R463" s="192"/>
      <c r="S463" s="192"/>
      <c r="T463" s="193"/>
      <c r="AT463" s="187" t="s">
        <v>163</v>
      </c>
      <c r="AU463" s="187" t="s">
        <v>80</v>
      </c>
      <c r="AV463" s="11" t="s">
        <v>80</v>
      </c>
      <c r="AW463" s="11" t="s">
        <v>36</v>
      </c>
      <c r="AX463" s="11" t="s">
        <v>72</v>
      </c>
      <c r="AY463" s="187" t="s">
        <v>155</v>
      </c>
    </row>
    <row r="464" spans="2:51" s="11" customFormat="1" x14ac:dyDescent="0.3">
      <c r="B464" s="185"/>
      <c r="D464" s="186" t="s">
        <v>163</v>
      </c>
      <c r="E464" s="187" t="s">
        <v>5</v>
      </c>
      <c r="F464" s="188" t="s">
        <v>790</v>
      </c>
      <c r="H464" s="189">
        <v>11.2</v>
      </c>
      <c r="I464" s="190"/>
      <c r="L464" s="185"/>
      <c r="M464" s="191"/>
      <c r="N464" s="192"/>
      <c r="O464" s="192"/>
      <c r="P464" s="192"/>
      <c r="Q464" s="192"/>
      <c r="R464" s="192"/>
      <c r="S464" s="192"/>
      <c r="T464" s="193"/>
      <c r="AT464" s="187" t="s">
        <v>163</v>
      </c>
      <c r="AU464" s="187" t="s">
        <v>80</v>
      </c>
      <c r="AV464" s="11" t="s">
        <v>80</v>
      </c>
      <c r="AW464" s="11" t="s">
        <v>36</v>
      </c>
      <c r="AX464" s="11" t="s">
        <v>72</v>
      </c>
      <c r="AY464" s="187" t="s">
        <v>155</v>
      </c>
    </row>
    <row r="465" spans="2:65" s="11" customFormat="1" x14ac:dyDescent="0.3">
      <c r="B465" s="185"/>
      <c r="D465" s="186" t="s">
        <v>163</v>
      </c>
      <c r="E465" s="187" t="s">
        <v>5</v>
      </c>
      <c r="F465" s="188" t="s">
        <v>791</v>
      </c>
      <c r="H465" s="189">
        <v>-6.3040000000000003</v>
      </c>
      <c r="I465" s="190"/>
      <c r="L465" s="185"/>
      <c r="M465" s="191"/>
      <c r="N465" s="192"/>
      <c r="O465" s="192"/>
      <c r="P465" s="192"/>
      <c r="Q465" s="192"/>
      <c r="R465" s="192"/>
      <c r="S465" s="192"/>
      <c r="T465" s="193"/>
      <c r="AT465" s="187" t="s">
        <v>163</v>
      </c>
      <c r="AU465" s="187" t="s">
        <v>80</v>
      </c>
      <c r="AV465" s="11" t="s">
        <v>80</v>
      </c>
      <c r="AW465" s="11" t="s">
        <v>36</v>
      </c>
      <c r="AX465" s="11" t="s">
        <v>72</v>
      </c>
      <c r="AY465" s="187" t="s">
        <v>155</v>
      </c>
    </row>
    <row r="466" spans="2:65" s="11" customFormat="1" x14ac:dyDescent="0.3">
      <c r="B466" s="185"/>
      <c r="D466" s="186" t="s">
        <v>163</v>
      </c>
      <c r="E466" s="187" t="s">
        <v>5</v>
      </c>
      <c r="F466" s="188" t="s">
        <v>792</v>
      </c>
      <c r="H466" s="189">
        <v>50.924999999999997</v>
      </c>
      <c r="I466" s="190"/>
      <c r="L466" s="185"/>
      <c r="M466" s="191"/>
      <c r="N466" s="192"/>
      <c r="O466" s="192"/>
      <c r="P466" s="192"/>
      <c r="Q466" s="192"/>
      <c r="R466" s="192"/>
      <c r="S466" s="192"/>
      <c r="T466" s="193"/>
      <c r="AT466" s="187" t="s">
        <v>163</v>
      </c>
      <c r="AU466" s="187" t="s">
        <v>80</v>
      </c>
      <c r="AV466" s="11" t="s">
        <v>80</v>
      </c>
      <c r="AW466" s="11" t="s">
        <v>36</v>
      </c>
      <c r="AX466" s="11" t="s">
        <v>72</v>
      </c>
      <c r="AY466" s="187" t="s">
        <v>155</v>
      </c>
    </row>
    <row r="467" spans="2:65" s="11" customFormat="1" x14ac:dyDescent="0.3">
      <c r="B467" s="185"/>
      <c r="D467" s="186" t="s">
        <v>163</v>
      </c>
      <c r="E467" s="187" t="s">
        <v>5</v>
      </c>
      <c r="F467" s="188" t="s">
        <v>757</v>
      </c>
      <c r="H467" s="189">
        <v>-6</v>
      </c>
      <c r="I467" s="190"/>
      <c r="L467" s="185"/>
      <c r="M467" s="191"/>
      <c r="N467" s="192"/>
      <c r="O467" s="192"/>
      <c r="P467" s="192"/>
      <c r="Q467" s="192"/>
      <c r="R467" s="192"/>
      <c r="S467" s="192"/>
      <c r="T467" s="193"/>
      <c r="AT467" s="187" t="s">
        <v>163</v>
      </c>
      <c r="AU467" s="187" t="s">
        <v>80</v>
      </c>
      <c r="AV467" s="11" t="s">
        <v>80</v>
      </c>
      <c r="AW467" s="11" t="s">
        <v>36</v>
      </c>
      <c r="AX467" s="11" t="s">
        <v>72</v>
      </c>
      <c r="AY467" s="187" t="s">
        <v>155</v>
      </c>
    </row>
    <row r="468" spans="2:65" s="11" customFormat="1" x14ac:dyDescent="0.3">
      <c r="B468" s="185"/>
      <c r="D468" s="186" t="s">
        <v>163</v>
      </c>
      <c r="E468" s="187" t="s">
        <v>5</v>
      </c>
      <c r="F468" s="188" t="s">
        <v>758</v>
      </c>
      <c r="H468" s="189">
        <v>5.6</v>
      </c>
      <c r="I468" s="190"/>
      <c r="L468" s="185"/>
      <c r="M468" s="191"/>
      <c r="N468" s="192"/>
      <c r="O468" s="192"/>
      <c r="P468" s="192"/>
      <c r="Q468" s="192"/>
      <c r="R468" s="192"/>
      <c r="S468" s="192"/>
      <c r="T468" s="193"/>
      <c r="AT468" s="187" t="s">
        <v>163</v>
      </c>
      <c r="AU468" s="187" t="s">
        <v>80</v>
      </c>
      <c r="AV468" s="11" t="s">
        <v>80</v>
      </c>
      <c r="AW468" s="11" t="s">
        <v>36</v>
      </c>
      <c r="AX468" s="11" t="s">
        <v>72</v>
      </c>
      <c r="AY468" s="187" t="s">
        <v>155</v>
      </c>
    </row>
    <row r="469" spans="2:65" s="11" customFormat="1" x14ac:dyDescent="0.3">
      <c r="B469" s="185"/>
      <c r="D469" s="186" t="s">
        <v>163</v>
      </c>
      <c r="E469" s="187" t="s">
        <v>5</v>
      </c>
      <c r="F469" s="188" t="s">
        <v>759</v>
      </c>
      <c r="H469" s="189">
        <v>-3.1520000000000001</v>
      </c>
      <c r="I469" s="190"/>
      <c r="L469" s="185"/>
      <c r="M469" s="191"/>
      <c r="N469" s="192"/>
      <c r="O469" s="192"/>
      <c r="P469" s="192"/>
      <c r="Q469" s="192"/>
      <c r="R469" s="192"/>
      <c r="S469" s="192"/>
      <c r="T469" s="193"/>
      <c r="AT469" s="187" t="s">
        <v>163</v>
      </c>
      <c r="AU469" s="187" t="s">
        <v>80</v>
      </c>
      <c r="AV469" s="11" t="s">
        <v>80</v>
      </c>
      <c r="AW469" s="11" t="s">
        <v>36</v>
      </c>
      <c r="AX469" s="11" t="s">
        <v>72</v>
      </c>
      <c r="AY469" s="187" t="s">
        <v>155</v>
      </c>
    </row>
    <row r="470" spans="2:65" s="11" customFormat="1" x14ac:dyDescent="0.3">
      <c r="B470" s="185"/>
      <c r="D470" s="186" t="s">
        <v>163</v>
      </c>
      <c r="E470" s="187" t="s">
        <v>5</v>
      </c>
      <c r="F470" s="188" t="s">
        <v>793</v>
      </c>
      <c r="H470" s="189">
        <v>32.200000000000003</v>
      </c>
      <c r="I470" s="190"/>
      <c r="L470" s="185"/>
      <c r="M470" s="191"/>
      <c r="N470" s="192"/>
      <c r="O470" s="192"/>
      <c r="P470" s="192"/>
      <c r="Q470" s="192"/>
      <c r="R470" s="192"/>
      <c r="S470" s="192"/>
      <c r="T470" s="193"/>
      <c r="AT470" s="187" t="s">
        <v>163</v>
      </c>
      <c r="AU470" s="187" t="s">
        <v>80</v>
      </c>
      <c r="AV470" s="11" t="s">
        <v>80</v>
      </c>
      <c r="AW470" s="11" t="s">
        <v>36</v>
      </c>
      <c r="AX470" s="11" t="s">
        <v>72</v>
      </c>
      <c r="AY470" s="187" t="s">
        <v>155</v>
      </c>
    </row>
    <row r="471" spans="2:65" s="11" customFormat="1" x14ac:dyDescent="0.3">
      <c r="B471" s="185"/>
      <c r="D471" s="186" t="s">
        <v>163</v>
      </c>
      <c r="E471" s="187" t="s">
        <v>5</v>
      </c>
      <c r="F471" s="188" t="s">
        <v>794</v>
      </c>
      <c r="H471" s="189">
        <v>-1.5</v>
      </c>
      <c r="I471" s="190"/>
      <c r="L471" s="185"/>
      <c r="M471" s="191"/>
      <c r="N471" s="192"/>
      <c r="O471" s="192"/>
      <c r="P471" s="192"/>
      <c r="Q471" s="192"/>
      <c r="R471" s="192"/>
      <c r="S471" s="192"/>
      <c r="T471" s="193"/>
      <c r="AT471" s="187" t="s">
        <v>163</v>
      </c>
      <c r="AU471" s="187" t="s">
        <v>80</v>
      </c>
      <c r="AV471" s="11" t="s">
        <v>80</v>
      </c>
      <c r="AW471" s="11" t="s">
        <v>36</v>
      </c>
      <c r="AX471" s="11" t="s">
        <v>72</v>
      </c>
      <c r="AY471" s="187" t="s">
        <v>155</v>
      </c>
    </row>
    <row r="472" spans="2:65" s="11" customFormat="1" x14ac:dyDescent="0.3">
      <c r="B472" s="185"/>
      <c r="D472" s="186" t="s">
        <v>163</v>
      </c>
      <c r="E472" s="187" t="s">
        <v>5</v>
      </c>
      <c r="F472" s="188" t="s">
        <v>795</v>
      </c>
      <c r="H472" s="189">
        <v>2</v>
      </c>
      <c r="I472" s="190"/>
      <c r="L472" s="185"/>
      <c r="M472" s="191"/>
      <c r="N472" s="192"/>
      <c r="O472" s="192"/>
      <c r="P472" s="192"/>
      <c r="Q472" s="192"/>
      <c r="R472" s="192"/>
      <c r="S472" s="192"/>
      <c r="T472" s="193"/>
      <c r="AT472" s="187" t="s">
        <v>163</v>
      </c>
      <c r="AU472" s="187" t="s">
        <v>80</v>
      </c>
      <c r="AV472" s="11" t="s">
        <v>80</v>
      </c>
      <c r="AW472" s="11" t="s">
        <v>36</v>
      </c>
      <c r="AX472" s="11" t="s">
        <v>72</v>
      </c>
      <c r="AY472" s="187" t="s">
        <v>155</v>
      </c>
    </row>
    <row r="473" spans="2:65" s="11" customFormat="1" x14ac:dyDescent="0.3">
      <c r="B473" s="185"/>
      <c r="D473" s="186" t="s">
        <v>163</v>
      </c>
      <c r="E473" s="187" t="s">
        <v>5</v>
      </c>
      <c r="F473" s="188" t="s">
        <v>784</v>
      </c>
      <c r="H473" s="189">
        <v>-1.5760000000000001</v>
      </c>
      <c r="I473" s="190"/>
      <c r="L473" s="185"/>
      <c r="M473" s="191"/>
      <c r="N473" s="192"/>
      <c r="O473" s="192"/>
      <c r="P473" s="192"/>
      <c r="Q473" s="192"/>
      <c r="R473" s="192"/>
      <c r="S473" s="192"/>
      <c r="T473" s="193"/>
      <c r="AT473" s="187" t="s">
        <v>163</v>
      </c>
      <c r="AU473" s="187" t="s">
        <v>80</v>
      </c>
      <c r="AV473" s="11" t="s">
        <v>80</v>
      </c>
      <c r="AW473" s="11" t="s">
        <v>36</v>
      </c>
      <c r="AX473" s="11" t="s">
        <v>72</v>
      </c>
      <c r="AY473" s="187" t="s">
        <v>155</v>
      </c>
    </row>
    <row r="474" spans="2:65" s="11" customFormat="1" x14ac:dyDescent="0.3">
      <c r="B474" s="185"/>
      <c r="D474" s="186" t="s">
        <v>163</v>
      </c>
      <c r="E474" s="187" t="s">
        <v>5</v>
      </c>
      <c r="F474" s="188" t="s">
        <v>796</v>
      </c>
      <c r="H474" s="189">
        <v>-201.86500000000001</v>
      </c>
      <c r="I474" s="190"/>
      <c r="L474" s="185"/>
      <c r="M474" s="191"/>
      <c r="N474" s="192"/>
      <c r="O474" s="192"/>
      <c r="P474" s="192"/>
      <c r="Q474" s="192"/>
      <c r="R474" s="192"/>
      <c r="S474" s="192"/>
      <c r="T474" s="193"/>
      <c r="AT474" s="187" t="s">
        <v>163</v>
      </c>
      <c r="AU474" s="187" t="s">
        <v>80</v>
      </c>
      <c r="AV474" s="11" t="s">
        <v>80</v>
      </c>
      <c r="AW474" s="11" t="s">
        <v>36</v>
      </c>
      <c r="AX474" s="11" t="s">
        <v>72</v>
      </c>
      <c r="AY474" s="187" t="s">
        <v>155</v>
      </c>
    </row>
    <row r="475" spans="2:65" s="12" customFormat="1" x14ac:dyDescent="0.3">
      <c r="B475" s="194"/>
      <c r="D475" s="186" t="s">
        <v>163</v>
      </c>
      <c r="E475" s="195" t="s">
        <v>281</v>
      </c>
      <c r="F475" s="196" t="s">
        <v>239</v>
      </c>
      <c r="H475" s="197">
        <v>1275.8119999999999</v>
      </c>
      <c r="I475" s="198"/>
      <c r="L475" s="194"/>
      <c r="M475" s="199"/>
      <c r="N475" s="200"/>
      <c r="O475" s="200"/>
      <c r="P475" s="200"/>
      <c r="Q475" s="200"/>
      <c r="R475" s="200"/>
      <c r="S475" s="200"/>
      <c r="T475" s="201"/>
      <c r="AT475" s="195" t="s">
        <v>163</v>
      </c>
      <c r="AU475" s="195" t="s">
        <v>80</v>
      </c>
      <c r="AV475" s="12" t="s">
        <v>98</v>
      </c>
      <c r="AW475" s="12" t="s">
        <v>36</v>
      </c>
      <c r="AX475" s="12" t="s">
        <v>11</v>
      </c>
      <c r="AY475" s="195" t="s">
        <v>155</v>
      </c>
    </row>
    <row r="476" spans="2:65" s="1" customFormat="1" ht="25.5" customHeight="1" x14ac:dyDescent="0.3">
      <c r="B476" s="172"/>
      <c r="C476" s="173" t="s">
        <v>845</v>
      </c>
      <c r="D476" s="173" t="s">
        <v>157</v>
      </c>
      <c r="E476" s="174" t="s">
        <v>798</v>
      </c>
      <c r="F476" s="175" t="s">
        <v>799</v>
      </c>
      <c r="G476" s="176" t="s">
        <v>160</v>
      </c>
      <c r="H476" s="177">
        <v>1477.6769999999999</v>
      </c>
      <c r="I476" s="178"/>
      <c r="J476" s="179">
        <f>ROUND(I476*H476,0)</f>
        <v>0</v>
      </c>
      <c r="K476" s="175" t="s">
        <v>161</v>
      </c>
      <c r="L476" s="40"/>
      <c r="M476" s="180" t="s">
        <v>5</v>
      </c>
      <c r="N476" s="181" t="s">
        <v>43</v>
      </c>
      <c r="O476" s="41"/>
      <c r="P476" s="182">
        <f>O476*H476</f>
        <v>0</v>
      </c>
      <c r="Q476" s="182">
        <v>7.9000000000000008E-3</v>
      </c>
      <c r="R476" s="182">
        <f>Q476*H476</f>
        <v>11.6736483</v>
      </c>
      <c r="S476" s="182">
        <v>0</v>
      </c>
      <c r="T476" s="183">
        <f>S476*H476</f>
        <v>0</v>
      </c>
      <c r="AR476" s="23" t="s">
        <v>101</v>
      </c>
      <c r="AT476" s="23" t="s">
        <v>157</v>
      </c>
      <c r="AU476" s="23" t="s">
        <v>80</v>
      </c>
      <c r="AY476" s="23" t="s">
        <v>155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23" t="s">
        <v>11</v>
      </c>
      <c r="BK476" s="184">
        <f>ROUND(I476*H476,0)</f>
        <v>0</v>
      </c>
      <c r="BL476" s="23" t="s">
        <v>101</v>
      </c>
      <c r="BM476" s="23" t="s">
        <v>800</v>
      </c>
    </row>
    <row r="477" spans="2:65" s="11" customFormat="1" x14ac:dyDescent="0.3">
      <c r="B477" s="185"/>
      <c r="D477" s="186" t="s">
        <v>163</v>
      </c>
      <c r="E477" s="187" t="s">
        <v>5</v>
      </c>
      <c r="F477" s="188" t="s">
        <v>284</v>
      </c>
      <c r="H477" s="189">
        <v>201.86500000000001</v>
      </c>
      <c r="I477" s="190"/>
      <c r="L477" s="185"/>
      <c r="M477" s="191"/>
      <c r="N477" s="192"/>
      <c r="O477" s="192"/>
      <c r="P477" s="192"/>
      <c r="Q477" s="192"/>
      <c r="R477" s="192"/>
      <c r="S477" s="192"/>
      <c r="T477" s="193"/>
      <c r="AT477" s="187" t="s">
        <v>163</v>
      </c>
      <c r="AU477" s="187" t="s">
        <v>80</v>
      </c>
      <c r="AV477" s="11" t="s">
        <v>80</v>
      </c>
      <c r="AW477" s="11" t="s">
        <v>36</v>
      </c>
      <c r="AX477" s="11" t="s">
        <v>72</v>
      </c>
      <c r="AY477" s="187" t="s">
        <v>155</v>
      </c>
    </row>
    <row r="478" spans="2:65" s="11" customFormat="1" x14ac:dyDescent="0.3">
      <c r="B478" s="185"/>
      <c r="D478" s="186" t="s">
        <v>163</v>
      </c>
      <c r="E478" s="187" t="s">
        <v>5</v>
      </c>
      <c r="F478" s="188" t="s">
        <v>281</v>
      </c>
      <c r="H478" s="189">
        <v>1275.8119999999999</v>
      </c>
      <c r="I478" s="190"/>
      <c r="L478" s="185"/>
      <c r="M478" s="191"/>
      <c r="N478" s="192"/>
      <c r="O478" s="192"/>
      <c r="P478" s="192"/>
      <c r="Q478" s="192"/>
      <c r="R478" s="192"/>
      <c r="S478" s="192"/>
      <c r="T478" s="193"/>
      <c r="AT478" s="187" t="s">
        <v>163</v>
      </c>
      <c r="AU478" s="187" t="s">
        <v>80</v>
      </c>
      <c r="AV478" s="11" t="s">
        <v>80</v>
      </c>
      <c r="AW478" s="11" t="s">
        <v>36</v>
      </c>
      <c r="AX478" s="11" t="s">
        <v>72</v>
      </c>
      <c r="AY478" s="187" t="s">
        <v>155</v>
      </c>
    </row>
    <row r="479" spans="2:65" s="12" customFormat="1" x14ac:dyDescent="0.3">
      <c r="B479" s="194"/>
      <c r="D479" s="186" t="s">
        <v>163</v>
      </c>
      <c r="E479" s="195" t="s">
        <v>5</v>
      </c>
      <c r="F479" s="196" t="s">
        <v>239</v>
      </c>
      <c r="H479" s="197">
        <v>1477.6769999999999</v>
      </c>
      <c r="I479" s="198"/>
      <c r="L479" s="194"/>
      <c r="M479" s="199"/>
      <c r="N479" s="200"/>
      <c r="O479" s="200"/>
      <c r="P479" s="200"/>
      <c r="Q479" s="200"/>
      <c r="R479" s="200"/>
      <c r="S479" s="200"/>
      <c r="T479" s="201"/>
      <c r="AT479" s="195" t="s">
        <v>163</v>
      </c>
      <c r="AU479" s="195" t="s">
        <v>80</v>
      </c>
      <c r="AV479" s="12" t="s">
        <v>98</v>
      </c>
      <c r="AW479" s="12" t="s">
        <v>36</v>
      </c>
      <c r="AX479" s="12" t="s">
        <v>11</v>
      </c>
      <c r="AY479" s="195" t="s">
        <v>155</v>
      </c>
    </row>
    <row r="480" spans="2:65" s="1" customFormat="1" ht="16.5" customHeight="1" x14ac:dyDescent="0.3">
      <c r="B480" s="172"/>
      <c r="C480" s="173" t="s">
        <v>850</v>
      </c>
      <c r="D480" s="173" t="s">
        <v>157</v>
      </c>
      <c r="E480" s="174" t="s">
        <v>802</v>
      </c>
      <c r="F480" s="175" t="s">
        <v>803</v>
      </c>
      <c r="G480" s="176" t="s">
        <v>160</v>
      </c>
      <c r="H480" s="177">
        <v>764.20100000000002</v>
      </c>
      <c r="I480" s="178"/>
      <c r="J480" s="179">
        <f>ROUND(I480*H480,0)</f>
        <v>0</v>
      </c>
      <c r="K480" s="175" t="s">
        <v>161</v>
      </c>
      <c r="L480" s="40"/>
      <c r="M480" s="180" t="s">
        <v>5</v>
      </c>
      <c r="N480" s="181" t="s">
        <v>43</v>
      </c>
      <c r="O480" s="41"/>
      <c r="P480" s="182">
        <f>O480*H480</f>
        <v>0</v>
      </c>
      <c r="Q480" s="182">
        <v>2.6360000000000001E-2</v>
      </c>
      <c r="R480" s="182">
        <f>Q480*H480</f>
        <v>20.144338360000003</v>
      </c>
      <c r="S480" s="182">
        <v>0</v>
      </c>
      <c r="T480" s="183">
        <f>S480*H480</f>
        <v>0</v>
      </c>
      <c r="AR480" s="23" t="s">
        <v>101</v>
      </c>
      <c r="AT480" s="23" t="s">
        <v>157</v>
      </c>
      <c r="AU480" s="23" t="s">
        <v>80</v>
      </c>
      <c r="AY480" s="23" t="s">
        <v>155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23" t="s">
        <v>11</v>
      </c>
      <c r="BK480" s="184">
        <f>ROUND(I480*H480,0)</f>
        <v>0</v>
      </c>
      <c r="BL480" s="23" t="s">
        <v>101</v>
      </c>
      <c r="BM480" s="23" t="s">
        <v>804</v>
      </c>
    </row>
    <row r="481" spans="2:51" s="11" customFormat="1" x14ac:dyDescent="0.3">
      <c r="B481" s="185"/>
      <c r="D481" s="186" t="s">
        <v>163</v>
      </c>
      <c r="E481" s="187" t="s">
        <v>5</v>
      </c>
      <c r="F481" s="188" t="s">
        <v>805</v>
      </c>
      <c r="H481" s="189">
        <v>40.162999999999997</v>
      </c>
      <c r="I481" s="190"/>
      <c r="L481" s="185"/>
      <c r="M481" s="191"/>
      <c r="N481" s="192"/>
      <c r="O481" s="192"/>
      <c r="P481" s="192"/>
      <c r="Q481" s="192"/>
      <c r="R481" s="192"/>
      <c r="S481" s="192"/>
      <c r="T481" s="193"/>
      <c r="AT481" s="187" t="s">
        <v>163</v>
      </c>
      <c r="AU481" s="187" t="s">
        <v>80</v>
      </c>
      <c r="AV481" s="11" t="s">
        <v>80</v>
      </c>
      <c r="AW481" s="11" t="s">
        <v>36</v>
      </c>
      <c r="AX481" s="11" t="s">
        <v>72</v>
      </c>
      <c r="AY481" s="187" t="s">
        <v>155</v>
      </c>
    </row>
    <row r="482" spans="2:51" s="11" customFormat="1" x14ac:dyDescent="0.3">
      <c r="B482" s="185"/>
      <c r="D482" s="186" t="s">
        <v>163</v>
      </c>
      <c r="E482" s="187" t="s">
        <v>5</v>
      </c>
      <c r="F482" s="188" t="s">
        <v>806</v>
      </c>
      <c r="H482" s="189">
        <v>4.5750000000000002</v>
      </c>
      <c r="I482" s="190"/>
      <c r="L482" s="185"/>
      <c r="M482" s="191"/>
      <c r="N482" s="192"/>
      <c r="O482" s="192"/>
      <c r="P482" s="192"/>
      <c r="Q482" s="192"/>
      <c r="R482" s="192"/>
      <c r="S482" s="192"/>
      <c r="T482" s="193"/>
      <c r="AT482" s="187" t="s">
        <v>163</v>
      </c>
      <c r="AU482" s="187" t="s">
        <v>80</v>
      </c>
      <c r="AV482" s="11" t="s">
        <v>80</v>
      </c>
      <c r="AW482" s="11" t="s">
        <v>36</v>
      </c>
      <c r="AX482" s="11" t="s">
        <v>72</v>
      </c>
      <c r="AY482" s="187" t="s">
        <v>155</v>
      </c>
    </row>
    <row r="483" spans="2:51" s="11" customFormat="1" x14ac:dyDescent="0.3">
      <c r="B483" s="185"/>
      <c r="D483" s="186" t="s">
        <v>163</v>
      </c>
      <c r="E483" s="187" t="s">
        <v>5</v>
      </c>
      <c r="F483" s="188" t="s">
        <v>807</v>
      </c>
      <c r="H483" s="189">
        <v>148.99</v>
      </c>
      <c r="I483" s="190"/>
      <c r="L483" s="185"/>
      <c r="M483" s="191"/>
      <c r="N483" s="192"/>
      <c r="O483" s="192"/>
      <c r="P483" s="192"/>
      <c r="Q483" s="192"/>
      <c r="R483" s="192"/>
      <c r="S483" s="192"/>
      <c r="T483" s="193"/>
      <c r="AT483" s="187" t="s">
        <v>163</v>
      </c>
      <c r="AU483" s="187" t="s">
        <v>80</v>
      </c>
      <c r="AV483" s="11" t="s">
        <v>80</v>
      </c>
      <c r="AW483" s="11" t="s">
        <v>36</v>
      </c>
      <c r="AX483" s="11" t="s">
        <v>72</v>
      </c>
      <c r="AY483" s="187" t="s">
        <v>155</v>
      </c>
    </row>
    <row r="484" spans="2:51" s="11" customFormat="1" x14ac:dyDescent="0.3">
      <c r="B484" s="185"/>
      <c r="D484" s="186" t="s">
        <v>163</v>
      </c>
      <c r="E484" s="187" t="s">
        <v>5</v>
      </c>
      <c r="F484" s="188" t="s">
        <v>471</v>
      </c>
      <c r="H484" s="189">
        <v>-5.4</v>
      </c>
      <c r="I484" s="190"/>
      <c r="L484" s="185"/>
      <c r="M484" s="191"/>
      <c r="N484" s="192"/>
      <c r="O484" s="192"/>
      <c r="P484" s="192"/>
      <c r="Q484" s="192"/>
      <c r="R484" s="192"/>
      <c r="S484" s="192"/>
      <c r="T484" s="193"/>
      <c r="AT484" s="187" t="s">
        <v>163</v>
      </c>
      <c r="AU484" s="187" t="s">
        <v>80</v>
      </c>
      <c r="AV484" s="11" t="s">
        <v>80</v>
      </c>
      <c r="AW484" s="11" t="s">
        <v>36</v>
      </c>
      <c r="AX484" s="11" t="s">
        <v>72</v>
      </c>
      <c r="AY484" s="187" t="s">
        <v>155</v>
      </c>
    </row>
    <row r="485" spans="2:51" s="12" customFormat="1" x14ac:dyDescent="0.3">
      <c r="B485" s="194"/>
      <c r="D485" s="186" t="s">
        <v>163</v>
      </c>
      <c r="E485" s="195" t="s">
        <v>5</v>
      </c>
      <c r="F485" s="196" t="s">
        <v>472</v>
      </c>
      <c r="H485" s="197">
        <v>188.328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5" t="s">
        <v>163</v>
      </c>
      <c r="AU485" s="195" t="s">
        <v>80</v>
      </c>
      <c r="AV485" s="12" t="s">
        <v>98</v>
      </c>
      <c r="AW485" s="12" t="s">
        <v>36</v>
      </c>
      <c r="AX485" s="12" t="s">
        <v>72</v>
      </c>
      <c r="AY485" s="195" t="s">
        <v>155</v>
      </c>
    </row>
    <row r="486" spans="2:51" s="11" customFormat="1" x14ac:dyDescent="0.3">
      <c r="B486" s="185"/>
      <c r="D486" s="186" t="s">
        <v>163</v>
      </c>
      <c r="E486" s="187" t="s">
        <v>5</v>
      </c>
      <c r="F486" s="188" t="s">
        <v>808</v>
      </c>
      <c r="H486" s="189">
        <v>140.28800000000001</v>
      </c>
      <c r="I486" s="190"/>
      <c r="L486" s="185"/>
      <c r="M486" s="191"/>
      <c r="N486" s="192"/>
      <c r="O486" s="192"/>
      <c r="P486" s="192"/>
      <c r="Q486" s="192"/>
      <c r="R486" s="192"/>
      <c r="S486" s="192"/>
      <c r="T486" s="193"/>
      <c r="AT486" s="187" t="s">
        <v>163</v>
      </c>
      <c r="AU486" s="187" t="s">
        <v>80</v>
      </c>
      <c r="AV486" s="11" t="s">
        <v>80</v>
      </c>
      <c r="AW486" s="11" t="s">
        <v>36</v>
      </c>
      <c r="AX486" s="11" t="s">
        <v>72</v>
      </c>
      <c r="AY486" s="187" t="s">
        <v>155</v>
      </c>
    </row>
    <row r="487" spans="2:51" s="11" customFormat="1" x14ac:dyDescent="0.3">
      <c r="B487" s="185"/>
      <c r="D487" s="186" t="s">
        <v>163</v>
      </c>
      <c r="E487" s="187" t="s">
        <v>5</v>
      </c>
      <c r="F487" s="188" t="s">
        <v>474</v>
      </c>
      <c r="H487" s="189">
        <v>-43.05</v>
      </c>
      <c r="I487" s="190"/>
      <c r="L487" s="185"/>
      <c r="M487" s="191"/>
      <c r="N487" s="192"/>
      <c r="O487" s="192"/>
      <c r="P487" s="192"/>
      <c r="Q487" s="192"/>
      <c r="R487" s="192"/>
      <c r="S487" s="192"/>
      <c r="T487" s="193"/>
      <c r="AT487" s="187" t="s">
        <v>163</v>
      </c>
      <c r="AU487" s="187" t="s">
        <v>80</v>
      </c>
      <c r="AV487" s="11" t="s">
        <v>80</v>
      </c>
      <c r="AW487" s="11" t="s">
        <v>36</v>
      </c>
      <c r="AX487" s="11" t="s">
        <v>72</v>
      </c>
      <c r="AY487" s="187" t="s">
        <v>155</v>
      </c>
    </row>
    <row r="488" spans="2:51" s="11" customFormat="1" x14ac:dyDescent="0.3">
      <c r="B488" s="185"/>
      <c r="D488" s="186" t="s">
        <v>163</v>
      </c>
      <c r="E488" s="187" t="s">
        <v>5</v>
      </c>
      <c r="F488" s="188" t="s">
        <v>809</v>
      </c>
      <c r="H488" s="189">
        <v>14.04</v>
      </c>
      <c r="I488" s="190"/>
      <c r="L488" s="185"/>
      <c r="M488" s="191"/>
      <c r="N488" s="192"/>
      <c r="O488" s="192"/>
      <c r="P488" s="192"/>
      <c r="Q488" s="192"/>
      <c r="R488" s="192"/>
      <c r="S488" s="192"/>
      <c r="T488" s="193"/>
      <c r="AT488" s="187" t="s">
        <v>163</v>
      </c>
      <c r="AU488" s="187" t="s">
        <v>80</v>
      </c>
      <c r="AV488" s="11" t="s">
        <v>80</v>
      </c>
      <c r="AW488" s="11" t="s">
        <v>36</v>
      </c>
      <c r="AX488" s="11" t="s">
        <v>72</v>
      </c>
      <c r="AY488" s="187" t="s">
        <v>155</v>
      </c>
    </row>
    <row r="489" spans="2:51" s="11" customFormat="1" x14ac:dyDescent="0.3">
      <c r="B489" s="185"/>
      <c r="D489" s="186" t="s">
        <v>163</v>
      </c>
      <c r="E489" s="187" t="s">
        <v>5</v>
      </c>
      <c r="F489" s="188" t="s">
        <v>810</v>
      </c>
      <c r="H489" s="189">
        <v>22.95</v>
      </c>
      <c r="I489" s="190"/>
      <c r="L489" s="185"/>
      <c r="M489" s="191"/>
      <c r="N489" s="192"/>
      <c r="O489" s="192"/>
      <c r="P489" s="192"/>
      <c r="Q489" s="192"/>
      <c r="R489" s="192"/>
      <c r="S489" s="192"/>
      <c r="T489" s="193"/>
      <c r="AT489" s="187" t="s">
        <v>163</v>
      </c>
      <c r="AU489" s="187" t="s">
        <v>80</v>
      </c>
      <c r="AV489" s="11" t="s">
        <v>80</v>
      </c>
      <c r="AW489" s="11" t="s">
        <v>36</v>
      </c>
      <c r="AX489" s="11" t="s">
        <v>72</v>
      </c>
      <c r="AY489" s="187" t="s">
        <v>155</v>
      </c>
    </row>
    <row r="490" spans="2:51" s="11" customFormat="1" x14ac:dyDescent="0.3">
      <c r="B490" s="185"/>
      <c r="D490" s="186" t="s">
        <v>163</v>
      </c>
      <c r="E490" s="187" t="s">
        <v>5</v>
      </c>
      <c r="F490" s="188" t="s">
        <v>811</v>
      </c>
      <c r="H490" s="189">
        <v>109.76900000000001</v>
      </c>
      <c r="I490" s="190"/>
      <c r="L490" s="185"/>
      <c r="M490" s="191"/>
      <c r="N490" s="192"/>
      <c r="O490" s="192"/>
      <c r="P490" s="192"/>
      <c r="Q490" s="192"/>
      <c r="R490" s="192"/>
      <c r="S490" s="192"/>
      <c r="T490" s="193"/>
      <c r="AT490" s="187" t="s">
        <v>163</v>
      </c>
      <c r="AU490" s="187" t="s">
        <v>80</v>
      </c>
      <c r="AV490" s="11" t="s">
        <v>80</v>
      </c>
      <c r="AW490" s="11" t="s">
        <v>36</v>
      </c>
      <c r="AX490" s="11" t="s">
        <v>72</v>
      </c>
      <c r="AY490" s="187" t="s">
        <v>155</v>
      </c>
    </row>
    <row r="491" spans="2:51" s="11" customFormat="1" x14ac:dyDescent="0.3">
      <c r="B491" s="185"/>
      <c r="D491" s="186" t="s">
        <v>163</v>
      </c>
      <c r="E491" s="187" t="s">
        <v>5</v>
      </c>
      <c r="F491" s="188" t="s">
        <v>477</v>
      </c>
      <c r="H491" s="189">
        <v>-0.90600000000000003</v>
      </c>
      <c r="I491" s="190"/>
      <c r="L491" s="185"/>
      <c r="M491" s="191"/>
      <c r="N491" s="192"/>
      <c r="O491" s="192"/>
      <c r="P491" s="192"/>
      <c r="Q491" s="192"/>
      <c r="R491" s="192"/>
      <c r="S491" s="192"/>
      <c r="T491" s="193"/>
      <c r="AT491" s="187" t="s">
        <v>163</v>
      </c>
      <c r="AU491" s="187" t="s">
        <v>80</v>
      </c>
      <c r="AV491" s="11" t="s">
        <v>80</v>
      </c>
      <c r="AW491" s="11" t="s">
        <v>36</v>
      </c>
      <c r="AX491" s="11" t="s">
        <v>72</v>
      </c>
      <c r="AY491" s="187" t="s">
        <v>155</v>
      </c>
    </row>
    <row r="492" spans="2:51" s="11" customFormat="1" x14ac:dyDescent="0.3">
      <c r="B492" s="185"/>
      <c r="D492" s="186" t="s">
        <v>163</v>
      </c>
      <c r="E492" s="187" t="s">
        <v>5</v>
      </c>
      <c r="F492" s="188" t="s">
        <v>812</v>
      </c>
      <c r="H492" s="189">
        <v>1.58</v>
      </c>
      <c r="I492" s="190"/>
      <c r="L492" s="185"/>
      <c r="M492" s="191"/>
      <c r="N492" s="192"/>
      <c r="O492" s="192"/>
      <c r="P492" s="192"/>
      <c r="Q492" s="192"/>
      <c r="R492" s="192"/>
      <c r="S492" s="192"/>
      <c r="T492" s="193"/>
      <c r="AT492" s="187" t="s">
        <v>163</v>
      </c>
      <c r="AU492" s="187" t="s">
        <v>80</v>
      </c>
      <c r="AV492" s="11" t="s">
        <v>80</v>
      </c>
      <c r="AW492" s="11" t="s">
        <v>36</v>
      </c>
      <c r="AX492" s="11" t="s">
        <v>72</v>
      </c>
      <c r="AY492" s="187" t="s">
        <v>155</v>
      </c>
    </row>
    <row r="493" spans="2:51" s="12" customFormat="1" x14ac:dyDescent="0.3">
      <c r="B493" s="194"/>
      <c r="D493" s="186" t="s">
        <v>163</v>
      </c>
      <c r="E493" s="195" t="s">
        <v>5</v>
      </c>
      <c r="F493" s="196" t="s">
        <v>478</v>
      </c>
      <c r="H493" s="197">
        <v>244.67099999999999</v>
      </c>
      <c r="I493" s="198"/>
      <c r="L493" s="194"/>
      <c r="M493" s="199"/>
      <c r="N493" s="200"/>
      <c r="O493" s="200"/>
      <c r="P493" s="200"/>
      <c r="Q493" s="200"/>
      <c r="R493" s="200"/>
      <c r="S493" s="200"/>
      <c r="T493" s="201"/>
      <c r="AT493" s="195" t="s">
        <v>163</v>
      </c>
      <c r="AU493" s="195" t="s">
        <v>80</v>
      </c>
      <c r="AV493" s="12" t="s">
        <v>98</v>
      </c>
      <c r="AW493" s="12" t="s">
        <v>36</v>
      </c>
      <c r="AX493" s="12" t="s">
        <v>72</v>
      </c>
      <c r="AY493" s="195" t="s">
        <v>155</v>
      </c>
    </row>
    <row r="494" spans="2:51" s="11" customFormat="1" x14ac:dyDescent="0.3">
      <c r="B494" s="185"/>
      <c r="D494" s="186" t="s">
        <v>163</v>
      </c>
      <c r="E494" s="187" t="s">
        <v>5</v>
      </c>
      <c r="F494" s="188" t="s">
        <v>813</v>
      </c>
      <c r="H494" s="189">
        <v>357.75</v>
      </c>
      <c r="I494" s="190"/>
      <c r="L494" s="185"/>
      <c r="M494" s="191"/>
      <c r="N494" s="192"/>
      <c r="O494" s="192"/>
      <c r="P494" s="192"/>
      <c r="Q494" s="192"/>
      <c r="R494" s="192"/>
      <c r="S494" s="192"/>
      <c r="T494" s="193"/>
      <c r="AT494" s="187" t="s">
        <v>163</v>
      </c>
      <c r="AU494" s="187" t="s">
        <v>80</v>
      </c>
      <c r="AV494" s="11" t="s">
        <v>80</v>
      </c>
      <c r="AW494" s="11" t="s">
        <v>36</v>
      </c>
      <c r="AX494" s="11" t="s">
        <v>72</v>
      </c>
      <c r="AY494" s="187" t="s">
        <v>155</v>
      </c>
    </row>
    <row r="495" spans="2:51" s="11" customFormat="1" x14ac:dyDescent="0.3">
      <c r="B495" s="185"/>
      <c r="D495" s="186" t="s">
        <v>163</v>
      </c>
      <c r="E495" s="187" t="s">
        <v>5</v>
      </c>
      <c r="F495" s="188" t="s">
        <v>480</v>
      </c>
      <c r="H495" s="189">
        <v>-3.5249999999999999</v>
      </c>
      <c r="I495" s="190"/>
      <c r="L495" s="185"/>
      <c r="M495" s="191"/>
      <c r="N495" s="192"/>
      <c r="O495" s="192"/>
      <c r="P495" s="192"/>
      <c r="Q495" s="192"/>
      <c r="R495" s="192"/>
      <c r="S495" s="192"/>
      <c r="T495" s="193"/>
      <c r="AT495" s="187" t="s">
        <v>163</v>
      </c>
      <c r="AU495" s="187" t="s">
        <v>80</v>
      </c>
      <c r="AV495" s="11" t="s">
        <v>80</v>
      </c>
      <c r="AW495" s="11" t="s">
        <v>36</v>
      </c>
      <c r="AX495" s="11" t="s">
        <v>72</v>
      </c>
      <c r="AY495" s="187" t="s">
        <v>155</v>
      </c>
    </row>
    <row r="496" spans="2:51" s="11" customFormat="1" x14ac:dyDescent="0.3">
      <c r="B496" s="185"/>
      <c r="D496" s="186" t="s">
        <v>163</v>
      </c>
      <c r="E496" s="187" t="s">
        <v>5</v>
      </c>
      <c r="F496" s="188" t="s">
        <v>814</v>
      </c>
      <c r="H496" s="189">
        <v>0.93</v>
      </c>
      <c r="I496" s="190"/>
      <c r="L496" s="185"/>
      <c r="M496" s="191"/>
      <c r="N496" s="192"/>
      <c r="O496" s="192"/>
      <c r="P496" s="192"/>
      <c r="Q496" s="192"/>
      <c r="R496" s="192"/>
      <c r="S496" s="192"/>
      <c r="T496" s="193"/>
      <c r="AT496" s="187" t="s">
        <v>163</v>
      </c>
      <c r="AU496" s="187" t="s">
        <v>80</v>
      </c>
      <c r="AV496" s="11" t="s">
        <v>80</v>
      </c>
      <c r="AW496" s="11" t="s">
        <v>36</v>
      </c>
      <c r="AX496" s="11" t="s">
        <v>72</v>
      </c>
      <c r="AY496" s="187" t="s">
        <v>155</v>
      </c>
    </row>
    <row r="497" spans="2:65" s="11" customFormat="1" x14ac:dyDescent="0.3">
      <c r="B497" s="185"/>
      <c r="D497" s="186" t="s">
        <v>163</v>
      </c>
      <c r="E497" s="187" t="s">
        <v>5</v>
      </c>
      <c r="F497" s="188" t="s">
        <v>481</v>
      </c>
      <c r="H497" s="189">
        <v>-4.7</v>
      </c>
      <c r="I497" s="190"/>
      <c r="L497" s="185"/>
      <c r="M497" s="191"/>
      <c r="N497" s="192"/>
      <c r="O497" s="192"/>
      <c r="P497" s="192"/>
      <c r="Q497" s="192"/>
      <c r="R497" s="192"/>
      <c r="S497" s="192"/>
      <c r="T497" s="193"/>
      <c r="AT497" s="187" t="s">
        <v>163</v>
      </c>
      <c r="AU497" s="187" t="s">
        <v>80</v>
      </c>
      <c r="AV497" s="11" t="s">
        <v>80</v>
      </c>
      <c r="AW497" s="11" t="s">
        <v>36</v>
      </c>
      <c r="AX497" s="11" t="s">
        <v>72</v>
      </c>
      <c r="AY497" s="187" t="s">
        <v>155</v>
      </c>
    </row>
    <row r="498" spans="2:65" s="11" customFormat="1" x14ac:dyDescent="0.3">
      <c r="B498" s="185"/>
      <c r="D498" s="186" t="s">
        <v>163</v>
      </c>
      <c r="E498" s="187" t="s">
        <v>5</v>
      </c>
      <c r="F498" s="188" t="s">
        <v>815</v>
      </c>
      <c r="H498" s="189">
        <v>1.71</v>
      </c>
      <c r="I498" s="190"/>
      <c r="L498" s="185"/>
      <c r="M498" s="191"/>
      <c r="N498" s="192"/>
      <c r="O498" s="192"/>
      <c r="P498" s="192"/>
      <c r="Q498" s="192"/>
      <c r="R498" s="192"/>
      <c r="S498" s="192"/>
      <c r="T498" s="193"/>
      <c r="AT498" s="187" t="s">
        <v>163</v>
      </c>
      <c r="AU498" s="187" t="s">
        <v>80</v>
      </c>
      <c r="AV498" s="11" t="s">
        <v>80</v>
      </c>
      <c r="AW498" s="11" t="s">
        <v>36</v>
      </c>
      <c r="AX498" s="11" t="s">
        <v>72</v>
      </c>
      <c r="AY498" s="187" t="s">
        <v>155</v>
      </c>
    </row>
    <row r="499" spans="2:65" s="11" customFormat="1" x14ac:dyDescent="0.3">
      <c r="B499" s="185"/>
      <c r="D499" s="186" t="s">
        <v>163</v>
      </c>
      <c r="E499" s="187" t="s">
        <v>5</v>
      </c>
      <c r="F499" s="188" t="s">
        <v>482</v>
      </c>
      <c r="H499" s="189">
        <v>-24</v>
      </c>
      <c r="I499" s="190"/>
      <c r="L499" s="185"/>
      <c r="M499" s="191"/>
      <c r="N499" s="192"/>
      <c r="O499" s="192"/>
      <c r="P499" s="192"/>
      <c r="Q499" s="192"/>
      <c r="R499" s="192"/>
      <c r="S499" s="192"/>
      <c r="T499" s="193"/>
      <c r="AT499" s="187" t="s">
        <v>163</v>
      </c>
      <c r="AU499" s="187" t="s">
        <v>80</v>
      </c>
      <c r="AV499" s="11" t="s">
        <v>80</v>
      </c>
      <c r="AW499" s="11" t="s">
        <v>36</v>
      </c>
      <c r="AX499" s="11" t="s">
        <v>72</v>
      </c>
      <c r="AY499" s="187" t="s">
        <v>155</v>
      </c>
    </row>
    <row r="500" spans="2:65" s="11" customFormat="1" x14ac:dyDescent="0.3">
      <c r="B500" s="185"/>
      <c r="D500" s="186" t="s">
        <v>163</v>
      </c>
      <c r="E500" s="187" t="s">
        <v>5</v>
      </c>
      <c r="F500" s="188" t="s">
        <v>816</v>
      </c>
      <c r="H500" s="189">
        <v>8.4</v>
      </c>
      <c r="I500" s="190"/>
      <c r="L500" s="185"/>
      <c r="M500" s="191"/>
      <c r="N500" s="192"/>
      <c r="O500" s="192"/>
      <c r="P500" s="192"/>
      <c r="Q500" s="192"/>
      <c r="R500" s="192"/>
      <c r="S500" s="192"/>
      <c r="T500" s="193"/>
      <c r="AT500" s="187" t="s">
        <v>163</v>
      </c>
      <c r="AU500" s="187" t="s">
        <v>80</v>
      </c>
      <c r="AV500" s="11" t="s">
        <v>80</v>
      </c>
      <c r="AW500" s="11" t="s">
        <v>36</v>
      </c>
      <c r="AX500" s="11" t="s">
        <v>72</v>
      </c>
      <c r="AY500" s="187" t="s">
        <v>155</v>
      </c>
    </row>
    <row r="501" spans="2:65" s="11" customFormat="1" x14ac:dyDescent="0.3">
      <c r="B501" s="185"/>
      <c r="D501" s="186" t="s">
        <v>163</v>
      </c>
      <c r="E501" s="187" t="s">
        <v>5</v>
      </c>
      <c r="F501" s="188" t="s">
        <v>483</v>
      </c>
      <c r="H501" s="189">
        <v>-1.5</v>
      </c>
      <c r="I501" s="190"/>
      <c r="L501" s="185"/>
      <c r="M501" s="191"/>
      <c r="N501" s="192"/>
      <c r="O501" s="192"/>
      <c r="P501" s="192"/>
      <c r="Q501" s="192"/>
      <c r="R501" s="192"/>
      <c r="S501" s="192"/>
      <c r="T501" s="193"/>
      <c r="AT501" s="187" t="s">
        <v>163</v>
      </c>
      <c r="AU501" s="187" t="s">
        <v>80</v>
      </c>
      <c r="AV501" s="11" t="s">
        <v>80</v>
      </c>
      <c r="AW501" s="11" t="s">
        <v>36</v>
      </c>
      <c r="AX501" s="11" t="s">
        <v>72</v>
      </c>
      <c r="AY501" s="187" t="s">
        <v>155</v>
      </c>
    </row>
    <row r="502" spans="2:65" s="11" customFormat="1" x14ac:dyDescent="0.3">
      <c r="B502" s="185"/>
      <c r="D502" s="186" t="s">
        <v>163</v>
      </c>
      <c r="E502" s="187" t="s">
        <v>5</v>
      </c>
      <c r="F502" s="188" t="s">
        <v>817</v>
      </c>
      <c r="H502" s="189">
        <v>0.75</v>
      </c>
      <c r="I502" s="190"/>
      <c r="L502" s="185"/>
      <c r="M502" s="191"/>
      <c r="N502" s="192"/>
      <c r="O502" s="192"/>
      <c r="P502" s="192"/>
      <c r="Q502" s="192"/>
      <c r="R502" s="192"/>
      <c r="S502" s="192"/>
      <c r="T502" s="193"/>
      <c r="AT502" s="187" t="s">
        <v>163</v>
      </c>
      <c r="AU502" s="187" t="s">
        <v>80</v>
      </c>
      <c r="AV502" s="11" t="s">
        <v>80</v>
      </c>
      <c r="AW502" s="11" t="s">
        <v>36</v>
      </c>
      <c r="AX502" s="11" t="s">
        <v>72</v>
      </c>
      <c r="AY502" s="187" t="s">
        <v>155</v>
      </c>
    </row>
    <row r="503" spans="2:65" s="11" customFormat="1" x14ac:dyDescent="0.3">
      <c r="B503" s="185"/>
      <c r="D503" s="186" t="s">
        <v>163</v>
      </c>
      <c r="E503" s="187" t="s">
        <v>5</v>
      </c>
      <c r="F503" s="188" t="s">
        <v>484</v>
      </c>
      <c r="H503" s="189">
        <v>-6</v>
      </c>
      <c r="I503" s="190"/>
      <c r="L503" s="185"/>
      <c r="M503" s="191"/>
      <c r="N503" s="192"/>
      <c r="O503" s="192"/>
      <c r="P503" s="192"/>
      <c r="Q503" s="192"/>
      <c r="R503" s="192"/>
      <c r="S503" s="192"/>
      <c r="T503" s="193"/>
      <c r="AT503" s="187" t="s">
        <v>163</v>
      </c>
      <c r="AU503" s="187" t="s">
        <v>80</v>
      </c>
      <c r="AV503" s="11" t="s">
        <v>80</v>
      </c>
      <c r="AW503" s="11" t="s">
        <v>36</v>
      </c>
      <c r="AX503" s="11" t="s">
        <v>72</v>
      </c>
      <c r="AY503" s="187" t="s">
        <v>155</v>
      </c>
    </row>
    <row r="504" spans="2:65" s="11" customFormat="1" x14ac:dyDescent="0.3">
      <c r="B504" s="185"/>
      <c r="D504" s="186" t="s">
        <v>163</v>
      </c>
      <c r="E504" s="187" t="s">
        <v>5</v>
      </c>
      <c r="F504" s="188" t="s">
        <v>818</v>
      </c>
      <c r="H504" s="189">
        <v>3.3</v>
      </c>
      <c r="I504" s="190"/>
      <c r="L504" s="185"/>
      <c r="M504" s="191"/>
      <c r="N504" s="192"/>
      <c r="O504" s="192"/>
      <c r="P504" s="192"/>
      <c r="Q504" s="192"/>
      <c r="R504" s="192"/>
      <c r="S504" s="192"/>
      <c r="T504" s="193"/>
      <c r="AT504" s="187" t="s">
        <v>163</v>
      </c>
      <c r="AU504" s="187" t="s">
        <v>80</v>
      </c>
      <c r="AV504" s="11" t="s">
        <v>80</v>
      </c>
      <c r="AW504" s="11" t="s">
        <v>36</v>
      </c>
      <c r="AX504" s="11" t="s">
        <v>72</v>
      </c>
      <c r="AY504" s="187" t="s">
        <v>155</v>
      </c>
    </row>
    <row r="505" spans="2:65" s="11" customFormat="1" x14ac:dyDescent="0.3">
      <c r="B505" s="185"/>
      <c r="D505" s="186" t="s">
        <v>163</v>
      </c>
      <c r="E505" s="187" t="s">
        <v>5</v>
      </c>
      <c r="F505" s="188" t="s">
        <v>485</v>
      </c>
      <c r="H505" s="189">
        <v>-5.25</v>
      </c>
      <c r="I505" s="190"/>
      <c r="L505" s="185"/>
      <c r="M505" s="191"/>
      <c r="N505" s="192"/>
      <c r="O505" s="192"/>
      <c r="P505" s="192"/>
      <c r="Q505" s="192"/>
      <c r="R505" s="192"/>
      <c r="S505" s="192"/>
      <c r="T505" s="193"/>
      <c r="AT505" s="187" t="s">
        <v>163</v>
      </c>
      <c r="AU505" s="187" t="s">
        <v>80</v>
      </c>
      <c r="AV505" s="11" t="s">
        <v>80</v>
      </c>
      <c r="AW505" s="11" t="s">
        <v>36</v>
      </c>
      <c r="AX505" s="11" t="s">
        <v>72</v>
      </c>
      <c r="AY505" s="187" t="s">
        <v>155</v>
      </c>
    </row>
    <row r="506" spans="2:65" s="11" customFormat="1" x14ac:dyDescent="0.3">
      <c r="B506" s="185"/>
      <c r="D506" s="186" t="s">
        <v>163</v>
      </c>
      <c r="E506" s="187" t="s">
        <v>5</v>
      </c>
      <c r="F506" s="188" t="s">
        <v>819</v>
      </c>
      <c r="H506" s="189">
        <v>3.6749999999999998</v>
      </c>
      <c r="I506" s="190"/>
      <c r="L506" s="185"/>
      <c r="M506" s="191"/>
      <c r="N506" s="192"/>
      <c r="O506" s="192"/>
      <c r="P506" s="192"/>
      <c r="Q506" s="192"/>
      <c r="R506" s="192"/>
      <c r="S506" s="192"/>
      <c r="T506" s="193"/>
      <c r="AT506" s="187" t="s">
        <v>163</v>
      </c>
      <c r="AU506" s="187" t="s">
        <v>80</v>
      </c>
      <c r="AV506" s="11" t="s">
        <v>80</v>
      </c>
      <c r="AW506" s="11" t="s">
        <v>36</v>
      </c>
      <c r="AX506" s="11" t="s">
        <v>72</v>
      </c>
      <c r="AY506" s="187" t="s">
        <v>155</v>
      </c>
    </row>
    <row r="507" spans="2:65" s="11" customFormat="1" x14ac:dyDescent="0.3">
      <c r="B507" s="185"/>
      <c r="D507" s="186" t="s">
        <v>163</v>
      </c>
      <c r="E507" s="187" t="s">
        <v>5</v>
      </c>
      <c r="F507" s="188" t="s">
        <v>486</v>
      </c>
      <c r="H507" s="189">
        <v>-0.93799999999999994</v>
      </c>
      <c r="I507" s="190"/>
      <c r="L507" s="185"/>
      <c r="M507" s="191"/>
      <c r="N507" s="192"/>
      <c r="O507" s="192"/>
      <c r="P507" s="192"/>
      <c r="Q507" s="192"/>
      <c r="R507" s="192"/>
      <c r="S507" s="192"/>
      <c r="T507" s="193"/>
      <c r="AT507" s="187" t="s">
        <v>163</v>
      </c>
      <c r="AU507" s="187" t="s">
        <v>80</v>
      </c>
      <c r="AV507" s="11" t="s">
        <v>80</v>
      </c>
      <c r="AW507" s="11" t="s">
        <v>36</v>
      </c>
      <c r="AX507" s="11" t="s">
        <v>72</v>
      </c>
      <c r="AY507" s="187" t="s">
        <v>155</v>
      </c>
    </row>
    <row r="508" spans="2:65" s="11" customFormat="1" x14ac:dyDescent="0.3">
      <c r="B508" s="185"/>
      <c r="D508" s="186" t="s">
        <v>163</v>
      </c>
      <c r="E508" s="187" t="s">
        <v>5</v>
      </c>
      <c r="F508" s="188" t="s">
        <v>820</v>
      </c>
      <c r="H508" s="189">
        <v>0.6</v>
      </c>
      <c r="I508" s="190"/>
      <c r="L508" s="185"/>
      <c r="M508" s="191"/>
      <c r="N508" s="192"/>
      <c r="O508" s="192"/>
      <c r="P508" s="192"/>
      <c r="Q508" s="192"/>
      <c r="R508" s="192"/>
      <c r="S508" s="192"/>
      <c r="T508" s="193"/>
      <c r="AT508" s="187" t="s">
        <v>163</v>
      </c>
      <c r="AU508" s="187" t="s">
        <v>80</v>
      </c>
      <c r="AV508" s="11" t="s">
        <v>80</v>
      </c>
      <c r="AW508" s="11" t="s">
        <v>36</v>
      </c>
      <c r="AX508" s="11" t="s">
        <v>72</v>
      </c>
      <c r="AY508" s="187" t="s">
        <v>155</v>
      </c>
    </row>
    <row r="509" spans="2:65" s="12" customFormat="1" x14ac:dyDescent="0.3">
      <c r="B509" s="194"/>
      <c r="D509" s="186" t="s">
        <v>163</v>
      </c>
      <c r="E509" s="195" t="s">
        <v>5</v>
      </c>
      <c r="F509" s="196" t="s">
        <v>487</v>
      </c>
      <c r="H509" s="197">
        <v>331.202</v>
      </c>
      <c r="I509" s="198"/>
      <c r="L509" s="194"/>
      <c r="M509" s="199"/>
      <c r="N509" s="200"/>
      <c r="O509" s="200"/>
      <c r="P509" s="200"/>
      <c r="Q509" s="200"/>
      <c r="R509" s="200"/>
      <c r="S509" s="200"/>
      <c r="T509" s="201"/>
      <c r="AT509" s="195" t="s">
        <v>163</v>
      </c>
      <c r="AU509" s="195" t="s">
        <v>80</v>
      </c>
      <c r="AV509" s="12" t="s">
        <v>98</v>
      </c>
      <c r="AW509" s="12" t="s">
        <v>36</v>
      </c>
      <c r="AX509" s="12" t="s">
        <v>72</v>
      </c>
      <c r="AY509" s="195" t="s">
        <v>155</v>
      </c>
    </row>
    <row r="510" spans="2:65" s="13" customFormat="1" x14ac:dyDescent="0.3">
      <c r="B510" s="202"/>
      <c r="D510" s="186" t="s">
        <v>163</v>
      </c>
      <c r="E510" s="203" t="s">
        <v>287</v>
      </c>
      <c r="F510" s="204" t="s">
        <v>241</v>
      </c>
      <c r="H510" s="205">
        <v>764.20100000000002</v>
      </c>
      <c r="I510" s="206"/>
      <c r="L510" s="202"/>
      <c r="M510" s="207"/>
      <c r="N510" s="208"/>
      <c r="O510" s="208"/>
      <c r="P510" s="208"/>
      <c r="Q510" s="208"/>
      <c r="R510" s="208"/>
      <c r="S510" s="208"/>
      <c r="T510" s="209"/>
      <c r="AT510" s="203" t="s">
        <v>163</v>
      </c>
      <c r="AU510" s="203" t="s">
        <v>80</v>
      </c>
      <c r="AV510" s="13" t="s">
        <v>101</v>
      </c>
      <c r="AW510" s="13" t="s">
        <v>36</v>
      </c>
      <c r="AX510" s="13" t="s">
        <v>11</v>
      </c>
      <c r="AY510" s="203" t="s">
        <v>155</v>
      </c>
    </row>
    <row r="511" spans="2:65" s="1" customFormat="1" ht="25.5" customHeight="1" x14ac:dyDescent="0.3">
      <c r="B511" s="172"/>
      <c r="C511" s="173" t="s">
        <v>855</v>
      </c>
      <c r="D511" s="173" t="s">
        <v>157</v>
      </c>
      <c r="E511" s="174" t="s">
        <v>822</v>
      </c>
      <c r="F511" s="175" t="s">
        <v>823</v>
      </c>
      <c r="G511" s="176" t="s">
        <v>160</v>
      </c>
      <c r="H511" s="177">
        <v>764.20100000000002</v>
      </c>
      <c r="I511" s="178"/>
      <c r="J511" s="179">
        <f>ROUND(I511*H511,0)</f>
        <v>0</v>
      </c>
      <c r="K511" s="175" t="s">
        <v>161</v>
      </c>
      <c r="L511" s="40"/>
      <c r="M511" s="180" t="s">
        <v>5</v>
      </c>
      <c r="N511" s="181" t="s">
        <v>43</v>
      </c>
      <c r="O511" s="41"/>
      <c r="P511" s="182">
        <f>O511*H511</f>
        <v>0</v>
      </c>
      <c r="Q511" s="182">
        <v>7.9000000000000008E-3</v>
      </c>
      <c r="R511" s="182">
        <f>Q511*H511</f>
        <v>6.0371879000000011</v>
      </c>
      <c r="S511" s="182">
        <v>0</v>
      </c>
      <c r="T511" s="183">
        <f>S511*H511</f>
        <v>0</v>
      </c>
      <c r="AR511" s="23" t="s">
        <v>101</v>
      </c>
      <c r="AT511" s="23" t="s">
        <v>157</v>
      </c>
      <c r="AU511" s="23" t="s">
        <v>80</v>
      </c>
      <c r="AY511" s="23" t="s">
        <v>155</v>
      </c>
      <c r="BE511" s="184">
        <f>IF(N511="základní",J511,0)</f>
        <v>0</v>
      </c>
      <c r="BF511" s="184">
        <f>IF(N511="snížená",J511,0)</f>
        <v>0</v>
      </c>
      <c r="BG511" s="184">
        <f>IF(N511="zákl. přenesená",J511,0)</f>
        <v>0</v>
      </c>
      <c r="BH511" s="184">
        <f>IF(N511="sníž. přenesená",J511,0)</f>
        <v>0</v>
      </c>
      <c r="BI511" s="184">
        <f>IF(N511="nulová",J511,0)</f>
        <v>0</v>
      </c>
      <c r="BJ511" s="23" t="s">
        <v>11</v>
      </c>
      <c r="BK511" s="184">
        <f>ROUND(I511*H511,0)</f>
        <v>0</v>
      </c>
      <c r="BL511" s="23" t="s">
        <v>101</v>
      </c>
      <c r="BM511" s="23" t="s">
        <v>824</v>
      </c>
    </row>
    <row r="512" spans="2:65" s="11" customFormat="1" x14ac:dyDescent="0.3">
      <c r="B512" s="185"/>
      <c r="D512" s="186" t="s">
        <v>163</v>
      </c>
      <c r="E512" s="187" t="s">
        <v>5</v>
      </c>
      <c r="F512" s="188" t="s">
        <v>287</v>
      </c>
      <c r="H512" s="189">
        <v>764.20100000000002</v>
      </c>
      <c r="I512" s="190"/>
      <c r="L512" s="185"/>
      <c r="M512" s="191"/>
      <c r="N512" s="192"/>
      <c r="O512" s="192"/>
      <c r="P512" s="192"/>
      <c r="Q512" s="192"/>
      <c r="R512" s="192"/>
      <c r="S512" s="192"/>
      <c r="T512" s="193"/>
      <c r="AT512" s="187" t="s">
        <v>163</v>
      </c>
      <c r="AU512" s="187" t="s">
        <v>80</v>
      </c>
      <c r="AV512" s="11" t="s">
        <v>80</v>
      </c>
      <c r="AW512" s="11" t="s">
        <v>36</v>
      </c>
      <c r="AX512" s="11" t="s">
        <v>11</v>
      </c>
      <c r="AY512" s="187" t="s">
        <v>155</v>
      </c>
    </row>
    <row r="513" spans="2:65" s="1" customFormat="1" ht="25.5" customHeight="1" x14ac:dyDescent="0.3">
      <c r="B513" s="172"/>
      <c r="C513" s="173" t="s">
        <v>859</v>
      </c>
      <c r="D513" s="173" t="s">
        <v>157</v>
      </c>
      <c r="E513" s="174" t="s">
        <v>826</v>
      </c>
      <c r="F513" s="175" t="s">
        <v>827</v>
      </c>
      <c r="G513" s="176" t="s">
        <v>160</v>
      </c>
      <c r="H513" s="177">
        <v>3.4129999999999998</v>
      </c>
      <c r="I513" s="178"/>
      <c r="J513" s="179">
        <f>ROUND(I513*H513,0)</f>
        <v>0</v>
      </c>
      <c r="K513" s="175" t="s">
        <v>161</v>
      </c>
      <c r="L513" s="40"/>
      <c r="M513" s="180" t="s">
        <v>5</v>
      </c>
      <c r="N513" s="181" t="s">
        <v>43</v>
      </c>
      <c r="O513" s="41"/>
      <c r="P513" s="182">
        <f>O513*H513</f>
        <v>0</v>
      </c>
      <c r="Q513" s="182">
        <v>4.555E-3</v>
      </c>
      <c r="R513" s="182">
        <f>Q513*H513</f>
        <v>1.5546214999999999E-2</v>
      </c>
      <c r="S513" s="182">
        <v>0</v>
      </c>
      <c r="T513" s="183">
        <f>S513*H513</f>
        <v>0</v>
      </c>
      <c r="AR513" s="23" t="s">
        <v>101</v>
      </c>
      <c r="AT513" s="23" t="s">
        <v>157</v>
      </c>
      <c r="AU513" s="23" t="s">
        <v>80</v>
      </c>
      <c r="AY513" s="23" t="s">
        <v>155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23" t="s">
        <v>11</v>
      </c>
      <c r="BK513" s="184">
        <f>ROUND(I513*H513,0)</f>
        <v>0</v>
      </c>
      <c r="BL513" s="23" t="s">
        <v>101</v>
      </c>
      <c r="BM513" s="23" t="s">
        <v>828</v>
      </c>
    </row>
    <row r="514" spans="2:65" s="11" customFormat="1" x14ac:dyDescent="0.3">
      <c r="B514" s="185"/>
      <c r="D514" s="186" t="s">
        <v>163</v>
      </c>
      <c r="E514" s="187" t="s">
        <v>5</v>
      </c>
      <c r="F514" s="188" t="s">
        <v>829</v>
      </c>
      <c r="H514" s="189">
        <v>3.4129999999999998</v>
      </c>
      <c r="I514" s="190"/>
      <c r="L514" s="185"/>
      <c r="M514" s="191"/>
      <c r="N514" s="192"/>
      <c r="O514" s="192"/>
      <c r="P514" s="192"/>
      <c r="Q514" s="192"/>
      <c r="R514" s="192"/>
      <c r="S514" s="192"/>
      <c r="T514" s="193"/>
      <c r="AT514" s="187" t="s">
        <v>163</v>
      </c>
      <c r="AU514" s="187" t="s">
        <v>80</v>
      </c>
      <c r="AV514" s="11" t="s">
        <v>80</v>
      </c>
      <c r="AW514" s="11" t="s">
        <v>36</v>
      </c>
      <c r="AX514" s="11" t="s">
        <v>72</v>
      </c>
      <c r="AY514" s="187" t="s">
        <v>155</v>
      </c>
    </row>
    <row r="515" spans="2:65" s="12" customFormat="1" x14ac:dyDescent="0.3">
      <c r="B515" s="194"/>
      <c r="D515" s="186" t="s">
        <v>163</v>
      </c>
      <c r="E515" s="195" t="s">
        <v>5</v>
      </c>
      <c r="F515" s="196" t="s">
        <v>239</v>
      </c>
      <c r="H515" s="197">
        <v>3.4129999999999998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5" t="s">
        <v>163</v>
      </c>
      <c r="AU515" s="195" t="s">
        <v>80</v>
      </c>
      <c r="AV515" s="12" t="s">
        <v>98</v>
      </c>
      <c r="AW515" s="12" t="s">
        <v>36</v>
      </c>
      <c r="AX515" s="12" t="s">
        <v>11</v>
      </c>
      <c r="AY515" s="195" t="s">
        <v>155</v>
      </c>
    </row>
    <row r="516" spans="2:65" s="1" customFormat="1" ht="25.5" customHeight="1" x14ac:dyDescent="0.3">
      <c r="B516" s="172"/>
      <c r="C516" s="173" t="s">
        <v>863</v>
      </c>
      <c r="D516" s="173" t="s">
        <v>157</v>
      </c>
      <c r="E516" s="174" t="s">
        <v>831</v>
      </c>
      <c r="F516" s="175" t="s">
        <v>832</v>
      </c>
      <c r="G516" s="176" t="s">
        <v>160</v>
      </c>
      <c r="H516" s="177">
        <v>95.832999999999998</v>
      </c>
      <c r="I516" s="178"/>
      <c r="J516" s="179">
        <f>ROUND(I516*H516,0)</f>
        <v>0</v>
      </c>
      <c r="K516" s="175" t="s">
        <v>5</v>
      </c>
      <c r="L516" s="40"/>
      <c r="M516" s="180" t="s">
        <v>5</v>
      </c>
      <c r="N516" s="181" t="s">
        <v>43</v>
      </c>
      <c r="O516" s="41"/>
      <c r="P516" s="182">
        <f>O516*H516</f>
        <v>0</v>
      </c>
      <c r="Q516" s="182">
        <v>4.9750000000000003E-3</v>
      </c>
      <c r="R516" s="182">
        <f>Q516*H516</f>
        <v>0.47676917499999999</v>
      </c>
      <c r="S516" s="182">
        <v>0</v>
      </c>
      <c r="T516" s="183">
        <f>S516*H516</f>
        <v>0</v>
      </c>
      <c r="AR516" s="23" t="s">
        <v>101</v>
      </c>
      <c r="AT516" s="23" t="s">
        <v>157</v>
      </c>
      <c r="AU516" s="23" t="s">
        <v>80</v>
      </c>
      <c r="AY516" s="23" t="s">
        <v>155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23" t="s">
        <v>11</v>
      </c>
      <c r="BK516" s="184">
        <f>ROUND(I516*H516,0)</f>
        <v>0</v>
      </c>
      <c r="BL516" s="23" t="s">
        <v>101</v>
      </c>
      <c r="BM516" s="23" t="s">
        <v>833</v>
      </c>
    </row>
    <row r="517" spans="2:65" s="11" customFormat="1" x14ac:dyDescent="0.3">
      <c r="B517" s="185"/>
      <c r="D517" s="186" t="s">
        <v>163</v>
      </c>
      <c r="E517" s="187" t="s">
        <v>5</v>
      </c>
      <c r="F517" s="188" t="s">
        <v>834</v>
      </c>
      <c r="H517" s="189">
        <v>41.7</v>
      </c>
      <c r="I517" s="190"/>
      <c r="L517" s="185"/>
      <c r="M517" s="191"/>
      <c r="N517" s="192"/>
      <c r="O517" s="192"/>
      <c r="P517" s="192"/>
      <c r="Q517" s="192"/>
      <c r="R517" s="192"/>
      <c r="S517" s="192"/>
      <c r="T517" s="193"/>
      <c r="AT517" s="187" t="s">
        <v>163</v>
      </c>
      <c r="AU517" s="187" t="s">
        <v>80</v>
      </c>
      <c r="AV517" s="11" t="s">
        <v>80</v>
      </c>
      <c r="AW517" s="11" t="s">
        <v>36</v>
      </c>
      <c r="AX517" s="11" t="s">
        <v>72</v>
      </c>
      <c r="AY517" s="187" t="s">
        <v>155</v>
      </c>
    </row>
    <row r="518" spans="2:65" s="11" customFormat="1" x14ac:dyDescent="0.3">
      <c r="B518" s="185"/>
      <c r="D518" s="186" t="s">
        <v>163</v>
      </c>
      <c r="E518" s="187" t="s">
        <v>5</v>
      </c>
      <c r="F518" s="188" t="s">
        <v>835</v>
      </c>
      <c r="H518" s="189">
        <v>3.9750000000000001</v>
      </c>
      <c r="I518" s="190"/>
      <c r="L518" s="185"/>
      <c r="M518" s="191"/>
      <c r="N518" s="192"/>
      <c r="O518" s="192"/>
      <c r="P518" s="192"/>
      <c r="Q518" s="192"/>
      <c r="R518" s="192"/>
      <c r="S518" s="192"/>
      <c r="T518" s="193"/>
      <c r="AT518" s="187" t="s">
        <v>163</v>
      </c>
      <c r="AU518" s="187" t="s">
        <v>80</v>
      </c>
      <c r="AV518" s="11" t="s">
        <v>80</v>
      </c>
      <c r="AW518" s="11" t="s">
        <v>36</v>
      </c>
      <c r="AX518" s="11" t="s">
        <v>72</v>
      </c>
      <c r="AY518" s="187" t="s">
        <v>155</v>
      </c>
    </row>
    <row r="519" spans="2:65" s="11" customFormat="1" x14ac:dyDescent="0.3">
      <c r="B519" s="185"/>
      <c r="D519" s="186" t="s">
        <v>163</v>
      </c>
      <c r="E519" s="187" t="s">
        <v>5</v>
      </c>
      <c r="F519" s="188" t="s">
        <v>836</v>
      </c>
      <c r="H519" s="189">
        <v>7.2</v>
      </c>
      <c r="I519" s="190"/>
      <c r="L519" s="185"/>
      <c r="M519" s="191"/>
      <c r="N519" s="192"/>
      <c r="O519" s="192"/>
      <c r="P519" s="192"/>
      <c r="Q519" s="192"/>
      <c r="R519" s="192"/>
      <c r="S519" s="192"/>
      <c r="T519" s="193"/>
      <c r="AT519" s="187" t="s">
        <v>163</v>
      </c>
      <c r="AU519" s="187" t="s">
        <v>80</v>
      </c>
      <c r="AV519" s="11" t="s">
        <v>80</v>
      </c>
      <c r="AW519" s="11" t="s">
        <v>36</v>
      </c>
      <c r="AX519" s="11" t="s">
        <v>72</v>
      </c>
      <c r="AY519" s="187" t="s">
        <v>155</v>
      </c>
    </row>
    <row r="520" spans="2:65" s="11" customFormat="1" x14ac:dyDescent="0.3">
      <c r="B520" s="185"/>
      <c r="D520" s="186" t="s">
        <v>163</v>
      </c>
      <c r="E520" s="187" t="s">
        <v>5</v>
      </c>
      <c r="F520" s="188" t="s">
        <v>837</v>
      </c>
      <c r="H520" s="189">
        <v>0.72</v>
      </c>
      <c r="I520" s="190"/>
      <c r="L520" s="185"/>
      <c r="M520" s="191"/>
      <c r="N520" s="192"/>
      <c r="O520" s="192"/>
      <c r="P520" s="192"/>
      <c r="Q520" s="192"/>
      <c r="R520" s="192"/>
      <c r="S520" s="192"/>
      <c r="T520" s="193"/>
      <c r="AT520" s="187" t="s">
        <v>163</v>
      </c>
      <c r="AU520" s="187" t="s">
        <v>80</v>
      </c>
      <c r="AV520" s="11" t="s">
        <v>80</v>
      </c>
      <c r="AW520" s="11" t="s">
        <v>36</v>
      </c>
      <c r="AX520" s="11" t="s">
        <v>72</v>
      </c>
      <c r="AY520" s="187" t="s">
        <v>155</v>
      </c>
    </row>
    <row r="521" spans="2:65" s="11" customFormat="1" x14ac:dyDescent="0.3">
      <c r="B521" s="185"/>
      <c r="D521" s="186" t="s">
        <v>163</v>
      </c>
      <c r="E521" s="187" t="s">
        <v>5</v>
      </c>
      <c r="F521" s="188" t="s">
        <v>838</v>
      </c>
      <c r="H521" s="189">
        <v>3</v>
      </c>
      <c r="I521" s="190"/>
      <c r="L521" s="185"/>
      <c r="M521" s="191"/>
      <c r="N521" s="192"/>
      <c r="O521" s="192"/>
      <c r="P521" s="192"/>
      <c r="Q521" s="192"/>
      <c r="R521" s="192"/>
      <c r="S521" s="192"/>
      <c r="T521" s="193"/>
      <c r="AT521" s="187" t="s">
        <v>163</v>
      </c>
      <c r="AU521" s="187" t="s">
        <v>80</v>
      </c>
      <c r="AV521" s="11" t="s">
        <v>80</v>
      </c>
      <c r="AW521" s="11" t="s">
        <v>36</v>
      </c>
      <c r="AX521" s="11" t="s">
        <v>72</v>
      </c>
      <c r="AY521" s="187" t="s">
        <v>155</v>
      </c>
    </row>
    <row r="522" spans="2:65" s="12" customFormat="1" x14ac:dyDescent="0.3">
      <c r="B522" s="194"/>
      <c r="D522" s="186" t="s">
        <v>163</v>
      </c>
      <c r="E522" s="195" t="s">
        <v>5</v>
      </c>
      <c r="F522" s="196" t="s">
        <v>839</v>
      </c>
      <c r="H522" s="197">
        <v>56.594999999999999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5" t="s">
        <v>163</v>
      </c>
      <c r="AU522" s="195" t="s">
        <v>80</v>
      </c>
      <c r="AV522" s="12" t="s">
        <v>98</v>
      </c>
      <c r="AW522" s="12" t="s">
        <v>36</v>
      </c>
      <c r="AX522" s="12" t="s">
        <v>72</v>
      </c>
      <c r="AY522" s="195" t="s">
        <v>155</v>
      </c>
    </row>
    <row r="523" spans="2:65" s="11" customFormat="1" x14ac:dyDescent="0.3">
      <c r="B523" s="185"/>
      <c r="D523" s="186" t="s">
        <v>163</v>
      </c>
      <c r="E523" s="187" t="s">
        <v>5</v>
      </c>
      <c r="F523" s="188" t="s">
        <v>840</v>
      </c>
      <c r="H523" s="189">
        <v>3.9630000000000001</v>
      </c>
      <c r="I523" s="190"/>
      <c r="L523" s="185"/>
      <c r="M523" s="191"/>
      <c r="N523" s="192"/>
      <c r="O523" s="192"/>
      <c r="P523" s="192"/>
      <c r="Q523" s="192"/>
      <c r="R523" s="192"/>
      <c r="S523" s="192"/>
      <c r="T523" s="193"/>
      <c r="AT523" s="187" t="s">
        <v>163</v>
      </c>
      <c r="AU523" s="187" t="s">
        <v>80</v>
      </c>
      <c r="AV523" s="11" t="s">
        <v>80</v>
      </c>
      <c r="AW523" s="11" t="s">
        <v>36</v>
      </c>
      <c r="AX523" s="11" t="s">
        <v>72</v>
      </c>
      <c r="AY523" s="187" t="s">
        <v>155</v>
      </c>
    </row>
    <row r="524" spans="2:65" s="11" customFormat="1" x14ac:dyDescent="0.3">
      <c r="B524" s="185"/>
      <c r="D524" s="186" t="s">
        <v>163</v>
      </c>
      <c r="E524" s="187" t="s">
        <v>5</v>
      </c>
      <c r="F524" s="188" t="s">
        <v>841</v>
      </c>
      <c r="H524" s="189">
        <v>15.5</v>
      </c>
      <c r="I524" s="190"/>
      <c r="L524" s="185"/>
      <c r="M524" s="191"/>
      <c r="N524" s="192"/>
      <c r="O524" s="192"/>
      <c r="P524" s="192"/>
      <c r="Q524" s="192"/>
      <c r="R524" s="192"/>
      <c r="S524" s="192"/>
      <c r="T524" s="193"/>
      <c r="AT524" s="187" t="s">
        <v>163</v>
      </c>
      <c r="AU524" s="187" t="s">
        <v>80</v>
      </c>
      <c r="AV524" s="11" t="s">
        <v>80</v>
      </c>
      <c r="AW524" s="11" t="s">
        <v>36</v>
      </c>
      <c r="AX524" s="11" t="s">
        <v>72</v>
      </c>
      <c r="AY524" s="187" t="s">
        <v>155</v>
      </c>
    </row>
    <row r="525" spans="2:65" s="11" customFormat="1" x14ac:dyDescent="0.3">
      <c r="B525" s="185"/>
      <c r="D525" s="186" t="s">
        <v>163</v>
      </c>
      <c r="E525" s="187" t="s">
        <v>5</v>
      </c>
      <c r="F525" s="188" t="s">
        <v>842</v>
      </c>
      <c r="H525" s="189">
        <v>19.774999999999999</v>
      </c>
      <c r="I525" s="190"/>
      <c r="L525" s="185"/>
      <c r="M525" s="191"/>
      <c r="N525" s="192"/>
      <c r="O525" s="192"/>
      <c r="P525" s="192"/>
      <c r="Q525" s="192"/>
      <c r="R525" s="192"/>
      <c r="S525" s="192"/>
      <c r="T525" s="193"/>
      <c r="AT525" s="187" t="s">
        <v>163</v>
      </c>
      <c r="AU525" s="187" t="s">
        <v>80</v>
      </c>
      <c r="AV525" s="11" t="s">
        <v>80</v>
      </c>
      <c r="AW525" s="11" t="s">
        <v>36</v>
      </c>
      <c r="AX525" s="11" t="s">
        <v>72</v>
      </c>
      <c r="AY525" s="187" t="s">
        <v>155</v>
      </c>
    </row>
    <row r="526" spans="2:65" s="12" customFormat="1" x14ac:dyDescent="0.3">
      <c r="B526" s="194"/>
      <c r="D526" s="186" t="s">
        <v>163</v>
      </c>
      <c r="E526" s="195" t="s">
        <v>5</v>
      </c>
      <c r="F526" s="196" t="s">
        <v>843</v>
      </c>
      <c r="H526" s="197">
        <v>39.238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5" t="s">
        <v>163</v>
      </c>
      <c r="AU526" s="195" t="s">
        <v>80</v>
      </c>
      <c r="AV526" s="12" t="s">
        <v>98</v>
      </c>
      <c r="AW526" s="12" t="s">
        <v>36</v>
      </c>
      <c r="AX526" s="12" t="s">
        <v>72</v>
      </c>
      <c r="AY526" s="195" t="s">
        <v>155</v>
      </c>
    </row>
    <row r="527" spans="2:65" s="13" customFormat="1" x14ac:dyDescent="0.3">
      <c r="B527" s="202"/>
      <c r="D527" s="186" t="s">
        <v>163</v>
      </c>
      <c r="E527" s="203" t="s">
        <v>5</v>
      </c>
      <c r="F527" s="204" t="s">
        <v>241</v>
      </c>
      <c r="H527" s="205">
        <v>95.832999999999998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163</v>
      </c>
      <c r="AU527" s="203" t="s">
        <v>80</v>
      </c>
      <c r="AV527" s="13" t="s">
        <v>101</v>
      </c>
      <c r="AW527" s="13" t="s">
        <v>36</v>
      </c>
      <c r="AX527" s="13" t="s">
        <v>11</v>
      </c>
      <c r="AY527" s="203" t="s">
        <v>155</v>
      </c>
    </row>
    <row r="528" spans="2:65" s="1" customFormat="1" ht="25.5" customHeight="1" x14ac:dyDescent="0.3">
      <c r="B528" s="172"/>
      <c r="C528" s="173">
        <v>80</v>
      </c>
      <c r="D528" s="173" t="s">
        <v>157</v>
      </c>
      <c r="E528" s="174" t="s">
        <v>846</v>
      </c>
      <c r="F528" s="175" t="s">
        <v>847</v>
      </c>
      <c r="G528" s="176" t="s">
        <v>187</v>
      </c>
      <c r="H528" s="177">
        <v>18.843</v>
      </c>
      <c r="I528" s="178"/>
      <c r="J528" s="179">
        <f>ROUND(I528*H528,0)</f>
        <v>0</v>
      </c>
      <c r="K528" s="175" t="s">
        <v>161</v>
      </c>
      <c r="L528" s="40"/>
      <c r="M528" s="180" t="s">
        <v>5</v>
      </c>
      <c r="N528" s="181" t="s">
        <v>43</v>
      </c>
      <c r="O528" s="41"/>
      <c r="P528" s="182">
        <f>O528*H528</f>
        <v>0</v>
      </c>
      <c r="Q528" s="182">
        <v>2.2563399999999998</v>
      </c>
      <c r="R528" s="182">
        <f>Q528*H528</f>
        <v>42.51621462</v>
      </c>
      <c r="S528" s="182">
        <v>0</v>
      </c>
      <c r="T528" s="183">
        <f>S528*H528</f>
        <v>0</v>
      </c>
      <c r="AR528" s="23" t="s">
        <v>101</v>
      </c>
      <c r="AT528" s="23" t="s">
        <v>157</v>
      </c>
      <c r="AU528" s="23" t="s">
        <v>80</v>
      </c>
      <c r="AY528" s="23" t="s">
        <v>155</v>
      </c>
      <c r="BE528" s="184">
        <f>IF(N528="základní",J528,0)</f>
        <v>0</v>
      </c>
      <c r="BF528" s="184">
        <f>IF(N528="snížená",J528,0)</f>
        <v>0</v>
      </c>
      <c r="BG528" s="184">
        <f>IF(N528="zákl. přenesená",J528,0)</f>
        <v>0</v>
      </c>
      <c r="BH528" s="184">
        <f>IF(N528="sníž. přenesená",J528,0)</f>
        <v>0</v>
      </c>
      <c r="BI528" s="184">
        <f>IF(N528="nulová",J528,0)</f>
        <v>0</v>
      </c>
      <c r="BJ528" s="23" t="s">
        <v>11</v>
      </c>
      <c r="BK528" s="184">
        <f>ROUND(I528*H528,0)</f>
        <v>0</v>
      </c>
      <c r="BL528" s="23" t="s">
        <v>101</v>
      </c>
      <c r="BM528" s="23" t="s">
        <v>848</v>
      </c>
    </row>
    <row r="529" spans="2:65" s="11" customFormat="1" x14ac:dyDescent="0.3">
      <c r="B529" s="185"/>
      <c r="D529" s="186" t="s">
        <v>163</v>
      </c>
      <c r="E529" s="187" t="s">
        <v>5</v>
      </c>
      <c r="F529" s="188" t="s">
        <v>849</v>
      </c>
      <c r="H529" s="189">
        <v>18.843</v>
      </c>
      <c r="I529" s="190"/>
      <c r="L529" s="185"/>
      <c r="M529" s="191"/>
      <c r="N529" s="192"/>
      <c r="O529" s="192"/>
      <c r="P529" s="192"/>
      <c r="Q529" s="192"/>
      <c r="R529" s="192"/>
      <c r="S529" s="192"/>
      <c r="T529" s="193"/>
      <c r="AT529" s="187" t="s">
        <v>163</v>
      </c>
      <c r="AU529" s="187" t="s">
        <v>80</v>
      </c>
      <c r="AV529" s="11" t="s">
        <v>80</v>
      </c>
      <c r="AW529" s="11" t="s">
        <v>36</v>
      </c>
      <c r="AX529" s="11" t="s">
        <v>11</v>
      </c>
      <c r="AY529" s="187" t="s">
        <v>155</v>
      </c>
    </row>
    <row r="530" spans="2:65" s="1" customFormat="1" ht="25.5" customHeight="1" x14ac:dyDescent="0.3">
      <c r="B530" s="172"/>
      <c r="C530" s="173">
        <v>81</v>
      </c>
      <c r="D530" s="173" t="s">
        <v>157</v>
      </c>
      <c r="E530" s="174" t="s">
        <v>851</v>
      </c>
      <c r="F530" s="175" t="s">
        <v>852</v>
      </c>
      <c r="G530" s="176" t="s">
        <v>187</v>
      </c>
      <c r="H530" s="177">
        <v>32.151000000000003</v>
      </c>
      <c r="I530" s="178"/>
      <c r="J530" s="179">
        <f>ROUND(I530*H530,0)</f>
        <v>0</v>
      </c>
      <c r="K530" s="175" t="s">
        <v>161</v>
      </c>
      <c r="L530" s="40"/>
      <c r="M530" s="180" t="s">
        <v>5</v>
      </c>
      <c r="N530" s="181" t="s">
        <v>43</v>
      </c>
      <c r="O530" s="41"/>
      <c r="P530" s="182">
        <f>O530*H530</f>
        <v>0</v>
      </c>
      <c r="Q530" s="182">
        <v>2.45329</v>
      </c>
      <c r="R530" s="182">
        <f>Q530*H530</f>
        <v>78.875726790000002</v>
      </c>
      <c r="S530" s="182">
        <v>0</v>
      </c>
      <c r="T530" s="183">
        <f>S530*H530</f>
        <v>0</v>
      </c>
      <c r="AR530" s="23" t="s">
        <v>101</v>
      </c>
      <c r="AT530" s="23" t="s">
        <v>157</v>
      </c>
      <c r="AU530" s="23" t="s">
        <v>80</v>
      </c>
      <c r="AY530" s="23" t="s">
        <v>155</v>
      </c>
      <c r="BE530" s="184">
        <f>IF(N530="základní",J530,0)</f>
        <v>0</v>
      </c>
      <c r="BF530" s="184">
        <f>IF(N530="snížená",J530,0)</f>
        <v>0</v>
      </c>
      <c r="BG530" s="184">
        <f>IF(N530="zákl. přenesená",J530,0)</f>
        <v>0</v>
      </c>
      <c r="BH530" s="184">
        <f>IF(N530="sníž. přenesená",J530,0)</f>
        <v>0</v>
      </c>
      <c r="BI530" s="184">
        <f>IF(N530="nulová",J530,0)</f>
        <v>0</v>
      </c>
      <c r="BJ530" s="23" t="s">
        <v>11</v>
      </c>
      <c r="BK530" s="184">
        <f>ROUND(I530*H530,0)</f>
        <v>0</v>
      </c>
      <c r="BL530" s="23" t="s">
        <v>101</v>
      </c>
      <c r="BM530" s="23" t="s">
        <v>853</v>
      </c>
    </row>
    <row r="531" spans="2:65" s="11" customFormat="1" x14ac:dyDescent="0.3">
      <c r="B531" s="185"/>
      <c r="D531" s="186" t="s">
        <v>163</v>
      </c>
      <c r="E531" s="187" t="s">
        <v>5</v>
      </c>
      <c r="F531" s="188" t="s">
        <v>854</v>
      </c>
      <c r="H531" s="189">
        <v>32.151000000000003</v>
      </c>
      <c r="I531" s="190"/>
      <c r="L531" s="185"/>
      <c r="M531" s="191"/>
      <c r="N531" s="192"/>
      <c r="O531" s="192"/>
      <c r="P531" s="192"/>
      <c r="Q531" s="192"/>
      <c r="R531" s="192"/>
      <c r="S531" s="192"/>
      <c r="T531" s="193"/>
      <c r="AT531" s="187" t="s">
        <v>163</v>
      </c>
      <c r="AU531" s="187" t="s">
        <v>80</v>
      </c>
      <c r="AV531" s="11" t="s">
        <v>80</v>
      </c>
      <c r="AW531" s="11" t="s">
        <v>36</v>
      </c>
      <c r="AX531" s="11" t="s">
        <v>11</v>
      </c>
      <c r="AY531" s="187" t="s">
        <v>155</v>
      </c>
    </row>
    <row r="532" spans="2:65" s="1" customFormat="1" ht="16.5" customHeight="1" x14ac:dyDescent="0.3">
      <c r="B532" s="172"/>
      <c r="C532" s="173">
        <v>82</v>
      </c>
      <c r="D532" s="173" t="s">
        <v>157</v>
      </c>
      <c r="E532" s="174" t="s">
        <v>856</v>
      </c>
      <c r="F532" s="175" t="s">
        <v>857</v>
      </c>
      <c r="G532" s="176" t="s">
        <v>187</v>
      </c>
      <c r="H532" s="177">
        <v>18.843</v>
      </c>
      <c r="I532" s="178"/>
      <c r="J532" s="179">
        <f>ROUND(I532*H532,0)</f>
        <v>0</v>
      </c>
      <c r="K532" s="175" t="s">
        <v>161</v>
      </c>
      <c r="L532" s="40"/>
      <c r="M532" s="180" t="s">
        <v>5</v>
      </c>
      <c r="N532" s="181" t="s">
        <v>43</v>
      </c>
      <c r="O532" s="41"/>
      <c r="P532" s="182">
        <f>O532*H532</f>
        <v>0</v>
      </c>
      <c r="Q532" s="182">
        <v>0</v>
      </c>
      <c r="R532" s="182">
        <f>Q532*H532</f>
        <v>0</v>
      </c>
      <c r="S532" s="182">
        <v>0</v>
      </c>
      <c r="T532" s="183">
        <f>S532*H532</f>
        <v>0</v>
      </c>
      <c r="AR532" s="23" t="s">
        <v>101</v>
      </c>
      <c r="AT532" s="23" t="s">
        <v>157</v>
      </c>
      <c r="AU532" s="23" t="s">
        <v>80</v>
      </c>
      <c r="AY532" s="23" t="s">
        <v>155</v>
      </c>
      <c r="BE532" s="184">
        <f>IF(N532="základní",J532,0)</f>
        <v>0</v>
      </c>
      <c r="BF532" s="184">
        <f>IF(N532="snížená",J532,0)</f>
        <v>0</v>
      </c>
      <c r="BG532" s="184">
        <f>IF(N532="zákl. přenesená",J532,0)</f>
        <v>0</v>
      </c>
      <c r="BH532" s="184">
        <f>IF(N532="sníž. přenesená",J532,0)</f>
        <v>0</v>
      </c>
      <c r="BI532" s="184">
        <f>IF(N532="nulová",J532,0)</f>
        <v>0</v>
      </c>
      <c r="BJ532" s="23" t="s">
        <v>11</v>
      </c>
      <c r="BK532" s="184">
        <f>ROUND(I532*H532,0)</f>
        <v>0</v>
      </c>
      <c r="BL532" s="23" t="s">
        <v>101</v>
      </c>
      <c r="BM532" s="23" t="s">
        <v>858</v>
      </c>
    </row>
    <row r="533" spans="2:65" s="11" customFormat="1" x14ac:dyDescent="0.3">
      <c r="B533" s="185"/>
      <c r="D533" s="186" t="s">
        <v>163</v>
      </c>
      <c r="E533" s="187" t="s">
        <v>5</v>
      </c>
      <c r="F533" s="188" t="s">
        <v>849</v>
      </c>
      <c r="H533" s="189">
        <v>18.843</v>
      </c>
      <c r="I533" s="190"/>
      <c r="L533" s="185"/>
      <c r="M533" s="191"/>
      <c r="N533" s="192"/>
      <c r="O533" s="192"/>
      <c r="P533" s="192"/>
      <c r="Q533" s="192"/>
      <c r="R533" s="192"/>
      <c r="S533" s="192"/>
      <c r="T533" s="193"/>
      <c r="AT533" s="187" t="s">
        <v>163</v>
      </c>
      <c r="AU533" s="187" t="s">
        <v>80</v>
      </c>
      <c r="AV533" s="11" t="s">
        <v>80</v>
      </c>
      <c r="AW533" s="11" t="s">
        <v>36</v>
      </c>
      <c r="AX533" s="11" t="s">
        <v>11</v>
      </c>
      <c r="AY533" s="187" t="s">
        <v>155</v>
      </c>
    </row>
    <row r="534" spans="2:65" s="1" customFormat="1" ht="25.5" customHeight="1" x14ac:dyDescent="0.3">
      <c r="B534" s="172"/>
      <c r="C534" s="173">
        <v>83</v>
      </c>
      <c r="D534" s="173" t="s">
        <v>157</v>
      </c>
      <c r="E534" s="174" t="s">
        <v>860</v>
      </c>
      <c r="F534" s="175" t="s">
        <v>861</v>
      </c>
      <c r="G534" s="176" t="s">
        <v>187</v>
      </c>
      <c r="H534" s="177">
        <v>18.843</v>
      </c>
      <c r="I534" s="178"/>
      <c r="J534" s="179">
        <f>ROUND(I534*H534,0)</f>
        <v>0</v>
      </c>
      <c r="K534" s="175" t="s">
        <v>161</v>
      </c>
      <c r="L534" s="40"/>
      <c r="M534" s="180" t="s">
        <v>5</v>
      </c>
      <c r="N534" s="181" t="s">
        <v>43</v>
      </c>
      <c r="O534" s="41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AR534" s="23" t="s">
        <v>101</v>
      </c>
      <c r="AT534" s="23" t="s">
        <v>157</v>
      </c>
      <c r="AU534" s="23" t="s">
        <v>80</v>
      </c>
      <c r="AY534" s="23" t="s">
        <v>155</v>
      </c>
      <c r="BE534" s="184">
        <f>IF(N534="základní",J534,0)</f>
        <v>0</v>
      </c>
      <c r="BF534" s="184">
        <f>IF(N534="snížená",J534,0)</f>
        <v>0</v>
      </c>
      <c r="BG534" s="184">
        <f>IF(N534="zákl. přenesená",J534,0)</f>
        <v>0</v>
      </c>
      <c r="BH534" s="184">
        <f>IF(N534="sníž. přenesená",J534,0)</f>
        <v>0</v>
      </c>
      <c r="BI534" s="184">
        <f>IF(N534="nulová",J534,0)</f>
        <v>0</v>
      </c>
      <c r="BJ534" s="23" t="s">
        <v>11</v>
      </c>
      <c r="BK534" s="184">
        <f>ROUND(I534*H534,0)</f>
        <v>0</v>
      </c>
      <c r="BL534" s="23" t="s">
        <v>101</v>
      </c>
      <c r="BM534" s="23" t="s">
        <v>862</v>
      </c>
    </row>
    <row r="535" spans="2:65" s="11" customFormat="1" x14ac:dyDescent="0.3">
      <c r="B535" s="185"/>
      <c r="D535" s="186" t="s">
        <v>163</v>
      </c>
      <c r="E535" s="187" t="s">
        <v>5</v>
      </c>
      <c r="F535" s="188" t="s">
        <v>849</v>
      </c>
      <c r="H535" s="189">
        <v>18.843</v>
      </c>
      <c r="I535" s="190"/>
      <c r="L535" s="185"/>
      <c r="M535" s="191"/>
      <c r="N535" s="192"/>
      <c r="O535" s="192"/>
      <c r="P535" s="192"/>
      <c r="Q535" s="192"/>
      <c r="R535" s="192"/>
      <c r="S535" s="192"/>
      <c r="T535" s="193"/>
      <c r="AT535" s="187" t="s">
        <v>163</v>
      </c>
      <c r="AU535" s="187" t="s">
        <v>80</v>
      </c>
      <c r="AV535" s="11" t="s">
        <v>80</v>
      </c>
      <c r="AW535" s="11" t="s">
        <v>36</v>
      </c>
      <c r="AX535" s="11" t="s">
        <v>11</v>
      </c>
      <c r="AY535" s="187" t="s">
        <v>155</v>
      </c>
    </row>
    <row r="536" spans="2:65" s="1" customFormat="1" ht="25.5" customHeight="1" x14ac:dyDescent="0.3">
      <c r="B536" s="172"/>
      <c r="C536" s="173">
        <v>84</v>
      </c>
      <c r="D536" s="173" t="s">
        <v>157</v>
      </c>
      <c r="E536" s="174" t="s">
        <v>864</v>
      </c>
      <c r="F536" s="175" t="s">
        <v>865</v>
      </c>
      <c r="G536" s="176" t="s">
        <v>187</v>
      </c>
      <c r="H536" s="177">
        <v>32.151000000000003</v>
      </c>
      <c r="I536" s="178"/>
      <c r="J536" s="179">
        <f>ROUND(I536*H536,0)</f>
        <v>0</v>
      </c>
      <c r="K536" s="175" t="s">
        <v>161</v>
      </c>
      <c r="L536" s="40"/>
      <c r="M536" s="180" t="s">
        <v>5</v>
      </c>
      <c r="N536" s="181" t="s">
        <v>43</v>
      </c>
      <c r="O536" s="41"/>
      <c r="P536" s="182">
        <f>O536*H536</f>
        <v>0</v>
      </c>
      <c r="Q536" s="182">
        <v>4.0399999999999998E-2</v>
      </c>
      <c r="R536" s="182">
        <f>Q536*H536</f>
        <v>1.2989004000000002</v>
      </c>
      <c r="S536" s="182">
        <v>0</v>
      </c>
      <c r="T536" s="183">
        <f>S536*H536</f>
        <v>0</v>
      </c>
      <c r="AR536" s="23" t="s">
        <v>101</v>
      </c>
      <c r="AT536" s="23" t="s">
        <v>157</v>
      </c>
      <c r="AU536" s="23" t="s">
        <v>80</v>
      </c>
      <c r="AY536" s="23" t="s">
        <v>155</v>
      </c>
      <c r="BE536" s="184">
        <f>IF(N536="základní",J536,0)</f>
        <v>0</v>
      </c>
      <c r="BF536" s="184">
        <f>IF(N536="snížená",J536,0)</f>
        <v>0</v>
      </c>
      <c r="BG536" s="184">
        <f>IF(N536="zákl. přenesená",J536,0)</f>
        <v>0</v>
      </c>
      <c r="BH536" s="184">
        <f>IF(N536="sníž. přenesená",J536,0)</f>
        <v>0</v>
      </c>
      <c r="BI536" s="184">
        <f>IF(N536="nulová",J536,0)</f>
        <v>0</v>
      </c>
      <c r="BJ536" s="23" t="s">
        <v>11</v>
      </c>
      <c r="BK536" s="184">
        <f>ROUND(I536*H536,0)</f>
        <v>0</v>
      </c>
      <c r="BL536" s="23" t="s">
        <v>101</v>
      </c>
      <c r="BM536" s="23" t="s">
        <v>866</v>
      </c>
    </row>
    <row r="537" spans="2:65" s="11" customFormat="1" x14ac:dyDescent="0.3">
      <c r="B537" s="185"/>
      <c r="D537" s="186" t="s">
        <v>163</v>
      </c>
      <c r="E537" s="187" t="s">
        <v>5</v>
      </c>
      <c r="F537" s="188" t="s">
        <v>854</v>
      </c>
      <c r="H537" s="189">
        <v>32.151000000000003</v>
      </c>
      <c r="I537" s="190"/>
      <c r="L537" s="185"/>
      <c r="M537" s="191"/>
      <c r="N537" s="192"/>
      <c r="O537" s="192"/>
      <c r="P537" s="192"/>
      <c r="Q537" s="192"/>
      <c r="R537" s="192"/>
      <c r="S537" s="192"/>
      <c r="T537" s="193"/>
      <c r="AT537" s="187" t="s">
        <v>163</v>
      </c>
      <c r="AU537" s="187" t="s">
        <v>80</v>
      </c>
      <c r="AV537" s="11" t="s">
        <v>80</v>
      </c>
      <c r="AW537" s="11" t="s">
        <v>36</v>
      </c>
      <c r="AX537" s="11" t="s">
        <v>11</v>
      </c>
      <c r="AY537" s="187" t="s">
        <v>155</v>
      </c>
    </row>
    <row r="538" spans="2:65" s="1" customFormat="1" ht="25.5" customHeight="1" x14ac:dyDescent="0.3">
      <c r="B538" s="172"/>
      <c r="C538" s="173">
        <v>85</v>
      </c>
      <c r="D538" s="173" t="s">
        <v>157</v>
      </c>
      <c r="E538" s="174" t="s">
        <v>868</v>
      </c>
      <c r="F538" s="175" t="s">
        <v>869</v>
      </c>
      <c r="G538" s="176" t="s">
        <v>187</v>
      </c>
      <c r="H538" s="177">
        <v>51.695</v>
      </c>
      <c r="I538" s="178"/>
      <c r="J538" s="179">
        <f>ROUND(I538*H538,0)</f>
        <v>0</v>
      </c>
      <c r="K538" s="175" t="s">
        <v>161</v>
      </c>
      <c r="L538" s="40"/>
      <c r="M538" s="180" t="s">
        <v>5</v>
      </c>
      <c r="N538" s="181" t="s">
        <v>43</v>
      </c>
      <c r="O538" s="41"/>
      <c r="P538" s="182">
        <f>O538*H538</f>
        <v>0</v>
      </c>
      <c r="Q538" s="182">
        <v>1.4139999999999999</v>
      </c>
      <c r="R538" s="182">
        <f>Q538*H538</f>
        <v>73.096729999999994</v>
      </c>
      <c r="S538" s="182">
        <v>0</v>
      </c>
      <c r="T538" s="183">
        <f>S538*H538</f>
        <v>0</v>
      </c>
      <c r="AR538" s="23" t="s">
        <v>101</v>
      </c>
      <c r="AT538" s="23" t="s">
        <v>157</v>
      </c>
      <c r="AU538" s="23" t="s">
        <v>80</v>
      </c>
      <c r="AY538" s="23" t="s">
        <v>155</v>
      </c>
      <c r="BE538" s="184">
        <f>IF(N538="základní",J538,0)</f>
        <v>0</v>
      </c>
      <c r="BF538" s="184">
        <f>IF(N538="snížená",J538,0)</f>
        <v>0</v>
      </c>
      <c r="BG538" s="184">
        <f>IF(N538="zákl. přenesená",J538,0)</f>
        <v>0</v>
      </c>
      <c r="BH538" s="184">
        <f>IF(N538="sníž. přenesená",J538,0)</f>
        <v>0</v>
      </c>
      <c r="BI538" s="184">
        <f>IF(N538="nulová",J538,0)</f>
        <v>0</v>
      </c>
      <c r="BJ538" s="23" t="s">
        <v>11</v>
      </c>
      <c r="BK538" s="184">
        <f>ROUND(I538*H538,0)</f>
        <v>0</v>
      </c>
      <c r="BL538" s="23" t="s">
        <v>101</v>
      </c>
      <c r="BM538" s="23" t="s">
        <v>870</v>
      </c>
    </row>
    <row r="539" spans="2:65" s="11" customFormat="1" x14ac:dyDescent="0.3">
      <c r="B539" s="185"/>
      <c r="D539" s="186" t="s">
        <v>163</v>
      </c>
      <c r="E539" s="187" t="s">
        <v>5</v>
      </c>
      <c r="F539" s="188" t="s">
        <v>871</v>
      </c>
      <c r="H539" s="189">
        <v>9.9979999999999993</v>
      </c>
      <c r="I539" s="190"/>
      <c r="L539" s="185"/>
      <c r="M539" s="191"/>
      <c r="N539" s="192"/>
      <c r="O539" s="192"/>
      <c r="P539" s="192"/>
      <c r="Q539" s="192"/>
      <c r="R539" s="192"/>
      <c r="S539" s="192"/>
      <c r="T539" s="193"/>
      <c r="AT539" s="187" t="s">
        <v>163</v>
      </c>
      <c r="AU539" s="187" t="s">
        <v>80</v>
      </c>
      <c r="AV539" s="11" t="s">
        <v>80</v>
      </c>
      <c r="AW539" s="11" t="s">
        <v>36</v>
      </c>
      <c r="AX539" s="11" t="s">
        <v>72</v>
      </c>
      <c r="AY539" s="187" t="s">
        <v>155</v>
      </c>
    </row>
    <row r="540" spans="2:65" s="12" customFormat="1" x14ac:dyDescent="0.3">
      <c r="B540" s="194"/>
      <c r="D540" s="186" t="s">
        <v>163</v>
      </c>
      <c r="E540" s="195" t="s">
        <v>5</v>
      </c>
      <c r="F540" s="196" t="s">
        <v>872</v>
      </c>
      <c r="H540" s="197">
        <v>9.9979999999999993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5" t="s">
        <v>163</v>
      </c>
      <c r="AU540" s="195" t="s">
        <v>80</v>
      </c>
      <c r="AV540" s="12" t="s">
        <v>98</v>
      </c>
      <c r="AW540" s="12" t="s">
        <v>36</v>
      </c>
      <c r="AX540" s="12" t="s">
        <v>72</v>
      </c>
      <c r="AY540" s="195" t="s">
        <v>155</v>
      </c>
    </row>
    <row r="541" spans="2:65" s="11" customFormat="1" x14ac:dyDescent="0.3">
      <c r="B541" s="185"/>
      <c r="D541" s="186" t="s">
        <v>163</v>
      </c>
      <c r="E541" s="187" t="s">
        <v>5</v>
      </c>
      <c r="F541" s="188" t="s">
        <v>873</v>
      </c>
      <c r="H541" s="189">
        <v>211.25</v>
      </c>
      <c r="I541" s="190"/>
      <c r="L541" s="185"/>
      <c r="M541" s="191"/>
      <c r="N541" s="192"/>
      <c r="O541" s="192"/>
      <c r="P541" s="192"/>
      <c r="Q541" s="192"/>
      <c r="R541" s="192"/>
      <c r="S541" s="192"/>
      <c r="T541" s="193"/>
      <c r="AT541" s="187" t="s">
        <v>163</v>
      </c>
      <c r="AU541" s="187" t="s">
        <v>80</v>
      </c>
      <c r="AV541" s="11" t="s">
        <v>80</v>
      </c>
      <c r="AW541" s="11" t="s">
        <v>36</v>
      </c>
      <c r="AX541" s="11" t="s">
        <v>72</v>
      </c>
      <c r="AY541" s="187" t="s">
        <v>155</v>
      </c>
    </row>
    <row r="542" spans="2:65" s="12" customFormat="1" x14ac:dyDescent="0.3">
      <c r="B542" s="194"/>
      <c r="D542" s="186" t="s">
        <v>163</v>
      </c>
      <c r="E542" s="195" t="s">
        <v>5</v>
      </c>
      <c r="F542" s="196" t="s">
        <v>874</v>
      </c>
      <c r="H542" s="197">
        <v>211.25</v>
      </c>
      <c r="I542" s="198"/>
      <c r="L542" s="194"/>
      <c r="M542" s="199"/>
      <c r="N542" s="200"/>
      <c r="O542" s="200"/>
      <c r="P542" s="200"/>
      <c r="Q542" s="200"/>
      <c r="R542" s="200"/>
      <c r="S542" s="200"/>
      <c r="T542" s="201"/>
      <c r="AT542" s="195" t="s">
        <v>163</v>
      </c>
      <c r="AU542" s="195" t="s">
        <v>80</v>
      </c>
      <c r="AV542" s="12" t="s">
        <v>98</v>
      </c>
      <c r="AW542" s="12" t="s">
        <v>36</v>
      </c>
      <c r="AX542" s="12" t="s">
        <v>72</v>
      </c>
      <c r="AY542" s="195" t="s">
        <v>155</v>
      </c>
    </row>
    <row r="543" spans="2:65" s="11" customFormat="1" x14ac:dyDescent="0.3">
      <c r="B543" s="185"/>
      <c r="D543" s="186" t="s">
        <v>163</v>
      </c>
      <c r="E543" s="187" t="s">
        <v>5</v>
      </c>
      <c r="F543" s="188" t="s">
        <v>875</v>
      </c>
      <c r="H543" s="189">
        <v>56.652999999999999</v>
      </c>
      <c r="I543" s="190"/>
      <c r="L543" s="185"/>
      <c r="M543" s="191"/>
      <c r="N543" s="192"/>
      <c r="O543" s="192"/>
      <c r="P543" s="192"/>
      <c r="Q543" s="192"/>
      <c r="R543" s="192"/>
      <c r="S543" s="192"/>
      <c r="T543" s="193"/>
      <c r="AT543" s="187" t="s">
        <v>163</v>
      </c>
      <c r="AU543" s="187" t="s">
        <v>80</v>
      </c>
      <c r="AV543" s="11" t="s">
        <v>80</v>
      </c>
      <c r="AW543" s="11" t="s">
        <v>36</v>
      </c>
      <c r="AX543" s="11" t="s">
        <v>72</v>
      </c>
      <c r="AY543" s="187" t="s">
        <v>155</v>
      </c>
    </row>
    <row r="544" spans="2:65" s="11" customFormat="1" x14ac:dyDescent="0.3">
      <c r="B544" s="185"/>
      <c r="D544" s="186" t="s">
        <v>163</v>
      </c>
      <c r="E544" s="187" t="s">
        <v>5</v>
      </c>
      <c r="F544" s="188" t="s">
        <v>876</v>
      </c>
      <c r="H544" s="189">
        <v>262.96499999999997</v>
      </c>
      <c r="I544" s="190"/>
      <c r="L544" s="185"/>
      <c r="M544" s="191"/>
      <c r="N544" s="192"/>
      <c r="O544" s="192"/>
      <c r="P544" s="192"/>
      <c r="Q544" s="192"/>
      <c r="R544" s="192"/>
      <c r="S544" s="192"/>
      <c r="T544" s="193"/>
      <c r="AT544" s="187" t="s">
        <v>163</v>
      </c>
      <c r="AU544" s="187" t="s">
        <v>80</v>
      </c>
      <c r="AV544" s="11" t="s">
        <v>80</v>
      </c>
      <c r="AW544" s="11" t="s">
        <v>36</v>
      </c>
      <c r="AX544" s="11" t="s">
        <v>72</v>
      </c>
      <c r="AY544" s="187" t="s">
        <v>155</v>
      </c>
    </row>
    <row r="545" spans="2:65" s="11" customFormat="1" x14ac:dyDescent="0.3">
      <c r="B545" s="185"/>
      <c r="D545" s="186" t="s">
        <v>163</v>
      </c>
      <c r="E545" s="187" t="s">
        <v>5</v>
      </c>
      <c r="F545" s="188" t="s">
        <v>877</v>
      </c>
      <c r="H545" s="189">
        <v>-23.92</v>
      </c>
      <c r="I545" s="190"/>
      <c r="L545" s="185"/>
      <c r="M545" s="191"/>
      <c r="N545" s="192"/>
      <c r="O545" s="192"/>
      <c r="P545" s="192"/>
      <c r="Q545" s="192"/>
      <c r="R545" s="192"/>
      <c r="S545" s="192"/>
      <c r="T545" s="193"/>
      <c r="AT545" s="187" t="s">
        <v>163</v>
      </c>
      <c r="AU545" s="187" t="s">
        <v>80</v>
      </c>
      <c r="AV545" s="11" t="s">
        <v>80</v>
      </c>
      <c r="AW545" s="11" t="s">
        <v>36</v>
      </c>
      <c r="AX545" s="11" t="s">
        <v>72</v>
      </c>
      <c r="AY545" s="187" t="s">
        <v>155</v>
      </c>
    </row>
    <row r="546" spans="2:65" s="12" customFormat="1" x14ac:dyDescent="0.3">
      <c r="B546" s="194"/>
      <c r="D546" s="186" t="s">
        <v>163</v>
      </c>
      <c r="E546" s="195" t="s">
        <v>5</v>
      </c>
      <c r="F546" s="196" t="s">
        <v>878</v>
      </c>
      <c r="H546" s="197">
        <v>295.69799999999998</v>
      </c>
      <c r="I546" s="198"/>
      <c r="L546" s="194"/>
      <c r="M546" s="199"/>
      <c r="N546" s="200"/>
      <c r="O546" s="200"/>
      <c r="P546" s="200"/>
      <c r="Q546" s="200"/>
      <c r="R546" s="200"/>
      <c r="S546" s="200"/>
      <c r="T546" s="201"/>
      <c r="AT546" s="195" t="s">
        <v>163</v>
      </c>
      <c r="AU546" s="195" t="s">
        <v>80</v>
      </c>
      <c r="AV546" s="12" t="s">
        <v>98</v>
      </c>
      <c r="AW546" s="12" t="s">
        <v>36</v>
      </c>
      <c r="AX546" s="12" t="s">
        <v>72</v>
      </c>
      <c r="AY546" s="195" t="s">
        <v>155</v>
      </c>
    </row>
    <row r="547" spans="2:65" s="13" customFormat="1" x14ac:dyDescent="0.3">
      <c r="B547" s="202"/>
      <c r="D547" s="186" t="s">
        <v>163</v>
      </c>
      <c r="E547" s="203" t="s">
        <v>309</v>
      </c>
      <c r="F547" s="204" t="s">
        <v>241</v>
      </c>
      <c r="H547" s="205">
        <v>516.94600000000003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163</v>
      </c>
      <c r="AU547" s="203" t="s">
        <v>80</v>
      </c>
      <c r="AV547" s="13" t="s">
        <v>101</v>
      </c>
      <c r="AW547" s="13" t="s">
        <v>36</v>
      </c>
      <c r="AX547" s="13" t="s">
        <v>72</v>
      </c>
      <c r="AY547" s="203" t="s">
        <v>155</v>
      </c>
    </row>
    <row r="548" spans="2:65" s="11" customFormat="1" x14ac:dyDescent="0.3">
      <c r="B548" s="185"/>
      <c r="D548" s="186" t="s">
        <v>163</v>
      </c>
      <c r="E548" s="187" t="s">
        <v>5</v>
      </c>
      <c r="F548" s="188" t="s">
        <v>879</v>
      </c>
      <c r="H548" s="189">
        <v>51.695</v>
      </c>
      <c r="I548" s="190"/>
      <c r="L548" s="185"/>
      <c r="M548" s="191"/>
      <c r="N548" s="192"/>
      <c r="O548" s="192"/>
      <c r="P548" s="192"/>
      <c r="Q548" s="192"/>
      <c r="R548" s="192"/>
      <c r="S548" s="192"/>
      <c r="T548" s="193"/>
      <c r="AT548" s="187" t="s">
        <v>163</v>
      </c>
      <c r="AU548" s="187" t="s">
        <v>80</v>
      </c>
      <c r="AV548" s="11" t="s">
        <v>80</v>
      </c>
      <c r="AW548" s="11" t="s">
        <v>36</v>
      </c>
      <c r="AX548" s="11" t="s">
        <v>72</v>
      </c>
      <c r="AY548" s="187" t="s">
        <v>155</v>
      </c>
    </row>
    <row r="549" spans="2:65" s="12" customFormat="1" x14ac:dyDescent="0.3">
      <c r="B549" s="194"/>
      <c r="D549" s="186" t="s">
        <v>163</v>
      </c>
      <c r="E549" s="195" t="s">
        <v>5</v>
      </c>
      <c r="F549" s="196" t="s">
        <v>239</v>
      </c>
      <c r="H549" s="197">
        <v>51.695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5" t="s">
        <v>163</v>
      </c>
      <c r="AU549" s="195" t="s">
        <v>80</v>
      </c>
      <c r="AV549" s="12" t="s">
        <v>98</v>
      </c>
      <c r="AW549" s="12" t="s">
        <v>36</v>
      </c>
      <c r="AX549" s="12" t="s">
        <v>11</v>
      </c>
      <c r="AY549" s="195" t="s">
        <v>155</v>
      </c>
    </row>
    <row r="550" spans="2:65" s="1" customFormat="1" ht="16.5" customHeight="1" x14ac:dyDescent="0.3">
      <c r="B550" s="172"/>
      <c r="C550" s="173">
        <v>86</v>
      </c>
      <c r="D550" s="173" t="s">
        <v>157</v>
      </c>
      <c r="E550" s="174" t="s">
        <v>881</v>
      </c>
      <c r="F550" s="175" t="s">
        <v>882</v>
      </c>
      <c r="G550" s="176" t="s">
        <v>247</v>
      </c>
      <c r="H550" s="177">
        <v>1.1419999999999999</v>
      </c>
      <c r="I550" s="178"/>
      <c r="J550" s="179">
        <f>ROUND(I550*H550,0)</f>
        <v>0</v>
      </c>
      <c r="K550" s="175" t="s">
        <v>161</v>
      </c>
      <c r="L550" s="40"/>
      <c r="M550" s="180" t="s">
        <v>5</v>
      </c>
      <c r="N550" s="181" t="s">
        <v>43</v>
      </c>
      <c r="O550" s="41"/>
      <c r="P550" s="182">
        <f>O550*H550</f>
        <v>0</v>
      </c>
      <c r="Q550" s="182">
        <v>1.0525888178</v>
      </c>
      <c r="R550" s="182">
        <f>Q550*H550</f>
        <v>1.2020564299276</v>
      </c>
      <c r="S550" s="182">
        <v>0</v>
      </c>
      <c r="T550" s="183">
        <f>S550*H550</f>
        <v>0</v>
      </c>
      <c r="AR550" s="23" t="s">
        <v>101</v>
      </c>
      <c r="AT550" s="23" t="s">
        <v>157</v>
      </c>
      <c r="AU550" s="23" t="s">
        <v>80</v>
      </c>
      <c r="AY550" s="23" t="s">
        <v>155</v>
      </c>
      <c r="BE550" s="184">
        <f>IF(N550="základní",J550,0)</f>
        <v>0</v>
      </c>
      <c r="BF550" s="184">
        <f>IF(N550="snížená",J550,0)</f>
        <v>0</v>
      </c>
      <c r="BG550" s="184">
        <f>IF(N550="zákl. přenesená",J550,0)</f>
        <v>0</v>
      </c>
      <c r="BH550" s="184">
        <f>IF(N550="sníž. přenesená",J550,0)</f>
        <v>0</v>
      </c>
      <c r="BI550" s="184">
        <f>IF(N550="nulová",J550,0)</f>
        <v>0</v>
      </c>
      <c r="BJ550" s="23" t="s">
        <v>11</v>
      </c>
      <c r="BK550" s="184">
        <f>ROUND(I550*H550,0)</f>
        <v>0</v>
      </c>
      <c r="BL550" s="23" t="s">
        <v>101</v>
      </c>
      <c r="BM550" s="23" t="s">
        <v>883</v>
      </c>
    </row>
    <row r="551" spans="2:65" s="11" customFormat="1" x14ac:dyDescent="0.3">
      <c r="B551" s="185"/>
      <c r="D551" s="186" t="s">
        <v>163</v>
      </c>
      <c r="E551" s="187" t="s">
        <v>5</v>
      </c>
      <c r="F551" s="188" t="s">
        <v>884</v>
      </c>
      <c r="H551" s="189">
        <v>1.1419999999999999</v>
      </c>
      <c r="I551" s="190"/>
      <c r="L551" s="185"/>
      <c r="M551" s="191"/>
      <c r="N551" s="192"/>
      <c r="O551" s="192"/>
      <c r="P551" s="192"/>
      <c r="Q551" s="192"/>
      <c r="R551" s="192"/>
      <c r="S551" s="192"/>
      <c r="T551" s="193"/>
      <c r="AT551" s="187" t="s">
        <v>163</v>
      </c>
      <c r="AU551" s="187" t="s">
        <v>80</v>
      </c>
      <c r="AV551" s="11" t="s">
        <v>80</v>
      </c>
      <c r="AW551" s="11" t="s">
        <v>36</v>
      </c>
      <c r="AX551" s="11" t="s">
        <v>11</v>
      </c>
      <c r="AY551" s="187" t="s">
        <v>155</v>
      </c>
    </row>
    <row r="552" spans="2:65" s="1" customFormat="1" ht="25.5" customHeight="1" x14ac:dyDescent="0.3">
      <c r="B552" s="172"/>
      <c r="C552" s="478">
        <v>87</v>
      </c>
      <c r="D552" s="173" t="s">
        <v>157</v>
      </c>
      <c r="E552" s="174" t="s">
        <v>886</v>
      </c>
      <c r="F552" s="175" t="s">
        <v>887</v>
      </c>
      <c r="G552" s="176" t="s">
        <v>160</v>
      </c>
      <c r="H552" s="177">
        <v>214.34</v>
      </c>
      <c r="I552" s="178"/>
      <c r="J552" s="179">
        <f>ROUND(I552*H552,0)</f>
        <v>0</v>
      </c>
      <c r="K552" s="175" t="s">
        <v>161</v>
      </c>
      <c r="L552" s="40"/>
      <c r="M552" s="180" t="s">
        <v>5</v>
      </c>
      <c r="N552" s="181" t="s">
        <v>43</v>
      </c>
      <c r="O552" s="41"/>
      <c r="P552" s="182">
        <f>O552*H552</f>
        <v>0</v>
      </c>
      <c r="Q552" s="182">
        <v>5.2440000000000004E-3</v>
      </c>
      <c r="R552" s="182">
        <f>Q552*H552</f>
        <v>1.1239989600000002</v>
      </c>
      <c r="S552" s="182">
        <v>0</v>
      </c>
      <c r="T552" s="183">
        <f>S552*H552</f>
        <v>0</v>
      </c>
      <c r="AR552" s="23" t="s">
        <v>101</v>
      </c>
      <c r="AT552" s="23" t="s">
        <v>157</v>
      </c>
      <c r="AU552" s="23" t="s">
        <v>80</v>
      </c>
      <c r="AY552" s="23" t="s">
        <v>155</v>
      </c>
      <c r="BE552" s="184">
        <f>IF(N552="základní",J552,0)</f>
        <v>0</v>
      </c>
      <c r="BF552" s="184">
        <f>IF(N552="snížená",J552,0)</f>
        <v>0</v>
      </c>
      <c r="BG552" s="184">
        <f>IF(N552="zákl. přenesená",J552,0)</f>
        <v>0</v>
      </c>
      <c r="BH552" s="184">
        <f>IF(N552="sníž. přenesená",J552,0)</f>
        <v>0</v>
      </c>
      <c r="BI552" s="184">
        <f>IF(N552="nulová",J552,0)</f>
        <v>0</v>
      </c>
      <c r="BJ552" s="23" t="s">
        <v>11</v>
      </c>
      <c r="BK552" s="184">
        <f>ROUND(I552*H552,0)</f>
        <v>0</v>
      </c>
      <c r="BL552" s="23" t="s">
        <v>101</v>
      </c>
      <c r="BM552" s="23" t="s">
        <v>888</v>
      </c>
    </row>
    <row r="553" spans="2:65" s="11" customFormat="1" x14ac:dyDescent="0.3">
      <c r="B553" s="185"/>
      <c r="C553" s="479"/>
      <c r="D553" s="186" t="s">
        <v>163</v>
      </c>
      <c r="E553" s="187" t="s">
        <v>5</v>
      </c>
      <c r="F553" s="188" t="s">
        <v>299</v>
      </c>
      <c r="H553" s="189">
        <v>214.34</v>
      </c>
      <c r="I553" s="190"/>
      <c r="L553" s="185"/>
      <c r="M553" s="191"/>
      <c r="N553" s="192"/>
      <c r="O553" s="192"/>
      <c r="P553" s="192"/>
      <c r="Q553" s="192"/>
      <c r="R553" s="192"/>
      <c r="S553" s="192"/>
      <c r="T553" s="193"/>
      <c r="V553" s="476"/>
      <c r="AT553" s="187" t="s">
        <v>163</v>
      </c>
      <c r="AU553" s="187" t="s">
        <v>80</v>
      </c>
      <c r="AV553" s="11" t="s">
        <v>80</v>
      </c>
      <c r="AW553" s="11" t="s">
        <v>36</v>
      </c>
      <c r="AX553" s="11" t="s">
        <v>11</v>
      </c>
      <c r="AY553" s="187" t="s">
        <v>155</v>
      </c>
    </row>
    <row r="554" spans="2:65" s="1" customFormat="1" ht="16.5" customHeight="1" x14ac:dyDescent="0.3">
      <c r="B554" s="172"/>
      <c r="C554" s="478">
        <v>88</v>
      </c>
      <c r="D554" s="173" t="s">
        <v>157</v>
      </c>
      <c r="E554" s="174" t="s">
        <v>890</v>
      </c>
      <c r="F554" s="175" t="s">
        <v>891</v>
      </c>
      <c r="G554" s="176" t="s">
        <v>160</v>
      </c>
      <c r="H554" s="177">
        <v>214.34</v>
      </c>
      <c r="I554" s="178"/>
      <c r="J554" s="179">
        <f>ROUND(I554*H554,0)</f>
        <v>0</v>
      </c>
      <c r="K554" s="175" t="s">
        <v>161</v>
      </c>
      <c r="L554" s="40"/>
      <c r="M554" s="180" t="s">
        <v>5</v>
      </c>
      <c r="N554" s="181" t="s">
        <v>43</v>
      </c>
      <c r="O554" s="41"/>
      <c r="P554" s="182">
        <f>O554*H554</f>
        <v>0</v>
      </c>
      <c r="Q554" s="182">
        <v>1.44E-6</v>
      </c>
      <c r="R554" s="182">
        <f>Q554*H554</f>
        <v>3.0864960000000002E-4</v>
      </c>
      <c r="S554" s="182">
        <v>0</v>
      </c>
      <c r="T554" s="183">
        <f>S554*H554</f>
        <v>0</v>
      </c>
      <c r="V554" s="476"/>
      <c r="AR554" s="23" t="s">
        <v>101</v>
      </c>
      <c r="AT554" s="23" t="s">
        <v>157</v>
      </c>
      <c r="AU554" s="23" t="s">
        <v>80</v>
      </c>
      <c r="AY554" s="23" t="s">
        <v>155</v>
      </c>
      <c r="BE554" s="184">
        <f>IF(N554="základní",J554,0)</f>
        <v>0</v>
      </c>
      <c r="BF554" s="184">
        <f>IF(N554="snížená",J554,0)</f>
        <v>0</v>
      </c>
      <c r="BG554" s="184">
        <f>IF(N554="zákl. přenesená",J554,0)</f>
        <v>0</v>
      </c>
      <c r="BH554" s="184">
        <f>IF(N554="sníž. přenesená",J554,0)</f>
        <v>0</v>
      </c>
      <c r="BI554" s="184">
        <f>IF(N554="nulová",J554,0)</f>
        <v>0</v>
      </c>
      <c r="BJ554" s="23" t="s">
        <v>11</v>
      </c>
      <c r="BK554" s="184">
        <f>ROUND(I554*H554,0)</f>
        <v>0</v>
      </c>
      <c r="BL554" s="23" t="s">
        <v>101</v>
      </c>
      <c r="BM554" s="23" t="s">
        <v>892</v>
      </c>
    </row>
    <row r="555" spans="2:65" s="11" customFormat="1" x14ac:dyDescent="0.3">
      <c r="B555" s="185"/>
      <c r="C555" s="479"/>
      <c r="D555" s="186" t="s">
        <v>163</v>
      </c>
      <c r="E555" s="187" t="s">
        <v>5</v>
      </c>
      <c r="F555" s="188" t="s">
        <v>299</v>
      </c>
      <c r="H555" s="189">
        <v>214.34</v>
      </c>
      <c r="I555" s="190"/>
      <c r="L555" s="185"/>
      <c r="M555" s="191"/>
      <c r="N555" s="192"/>
      <c r="O555" s="192"/>
      <c r="P555" s="192"/>
      <c r="Q555" s="192"/>
      <c r="R555" s="192"/>
      <c r="S555" s="192"/>
      <c r="T555" s="193"/>
      <c r="V555" s="476"/>
      <c r="AT555" s="187" t="s">
        <v>163</v>
      </c>
      <c r="AU555" s="187" t="s">
        <v>80</v>
      </c>
      <c r="AV555" s="11" t="s">
        <v>80</v>
      </c>
      <c r="AW555" s="11" t="s">
        <v>36</v>
      </c>
      <c r="AX555" s="11" t="s">
        <v>11</v>
      </c>
      <c r="AY555" s="187" t="s">
        <v>155</v>
      </c>
    </row>
    <row r="556" spans="2:65" s="1" customFormat="1" ht="16.5" customHeight="1" x14ac:dyDescent="0.3">
      <c r="B556" s="172"/>
      <c r="C556" s="478">
        <v>89</v>
      </c>
      <c r="D556" s="173" t="s">
        <v>157</v>
      </c>
      <c r="E556" s="174" t="s">
        <v>894</v>
      </c>
      <c r="F556" s="175" t="s">
        <v>895</v>
      </c>
      <c r="G556" s="176" t="s">
        <v>160</v>
      </c>
      <c r="H556" s="177">
        <v>214.34</v>
      </c>
      <c r="I556" s="178"/>
      <c r="J556" s="179">
        <f>ROUND(I556*H556,0)</f>
        <v>0</v>
      </c>
      <c r="K556" s="175" t="s">
        <v>161</v>
      </c>
      <c r="L556" s="40"/>
      <c r="M556" s="180" t="s">
        <v>5</v>
      </c>
      <c r="N556" s="181" t="s">
        <v>43</v>
      </c>
      <c r="O556" s="41"/>
      <c r="P556" s="182">
        <f>O556*H556</f>
        <v>0</v>
      </c>
      <c r="Q556" s="182">
        <v>2.2000000000000001E-4</v>
      </c>
      <c r="R556" s="182">
        <f>Q556*H556</f>
        <v>4.7154800000000004E-2</v>
      </c>
      <c r="S556" s="182">
        <v>0</v>
      </c>
      <c r="T556" s="183">
        <f>S556*H556</f>
        <v>0</v>
      </c>
      <c r="V556" s="476"/>
      <c r="AR556" s="23" t="s">
        <v>101</v>
      </c>
      <c r="AT556" s="23" t="s">
        <v>157</v>
      </c>
      <c r="AU556" s="23" t="s">
        <v>80</v>
      </c>
      <c r="AY556" s="23" t="s">
        <v>155</v>
      </c>
      <c r="BE556" s="184">
        <f>IF(N556="základní",J556,0)</f>
        <v>0</v>
      </c>
      <c r="BF556" s="184">
        <f>IF(N556="snížená",J556,0)</f>
        <v>0</v>
      </c>
      <c r="BG556" s="184">
        <f>IF(N556="zákl. přenesená",J556,0)</f>
        <v>0</v>
      </c>
      <c r="BH556" s="184">
        <f>IF(N556="sníž. přenesená",J556,0)</f>
        <v>0</v>
      </c>
      <c r="BI556" s="184">
        <f>IF(N556="nulová",J556,0)</f>
        <v>0</v>
      </c>
      <c r="BJ556" s="23" t="s">
        <v>11</v>
      </c>
      <c r="BK556" s="184">
        <f>ROUND(I556*H556,0)</f>
        <v>0</v>
      </c>
      <c r="BL556" s="23" t="s">
        <v>101</v>
      </c>
      <c r="BM556" s="23" t="s">
        <v>896</v>
      </c>
    </row>
    <row r="557" spans="2:65" s="11" customFormat="1" x14ac:dyDescent="0.3">
      <c r="B557" s="185"/>
      <c r="C557" s="479"/>
      <c r="D557" s="186" t="s">
        <v>163</v>
      </c>
      <c r="E557" s="187" t="s">
        <v>5</v>
      </c>
      <c r="F557" s="188" t="s">
        <v>299</v>
      </c>
      <c r="H557" s="189">
        <v>214.34</v>
      </c>
      <c r="I557" s="190"/>
      <c r="L557" s="185"/>
      <c r="M557" s="191"/>
      <c r="N557" s="192"/>
      <c r="O557" s="192"/>
      <c r="P557" s="192"/>
      <c r="Q557" s="192"/>
      <c r="R557" s="192"/>
      <c r="S557" s="192"/>
      <c r="T557" s="193"/>
      <c r="V557" s="476"/>
      <c r="AT557" s="187" t="s">
        <v>163</v>
      </c>
      <c r="AU557" s="187" t="s">
        <v>80</v>
      </c>
      <c r="AV557" s="11" t="s">
        <v>80</v>
      </c>
      <c r="AW557" s="11" t="s">
        <v>36</v>
      </c>
      <c r="AX557" s="11" t="s">
        <v>11</v>
      </c>
      <c r="AY557" s="187" t="s">
        <v>155</v>
      </c>
    </row>
    <row r="558" spans="2:65" s="1" customFormat="1" ht="25.5" customHeight="1" x14ac:dyDescent="0.3">
      <c r="B558" s="172"/>
      <c r="C558" s="478">
        <v>90</v>
      </c>
      <c r="D558" s="173" t="s">
        <v>157</v>
      </c>
      <c r="E558" s="174" t="s">
        <v>897</v>
      </c>
      <c r="F558" s="175" t="s">
        <v>898</v>
      </c>
      <c r="G558" s="176" t="s">
        <v>214</v>
      </c>
      <c r="H558" s="177">
        <v>61.05</v>
      </c>
      <c r="I558" s="178"/>
      <c r="J558" s="179">
        <f>ROUND(I558*H558,0)</f>
        <v>0</v>
      </c>
      <c r="K558" s="175" t="s">
        <v>161</v>
      </c>
      <c r="L558" s="40"/>
      <c r="M558" s="180" t="s">
        <v>5</v>
      </c>
      <c r="N558" s="181" t="s">
        <v>43</v>
      </c>
      <c r="O558" s="41"/>
      <c r="P558" s="182">
        <f>O558*H558</f>
        <v>0</v>
      </c>
      <c r="Q558" s="182">
        <v>1.155E-4</v>
      </c>
      <c r="R558" s="182">
        <f>Q558*H558</f>
        <v>7.0512750000000001E-3</v>
      </c>
      <c r="S558" s="182">
        <v>0</v>
      </c>
      <c r="T558" s="183">
        <f>S558*H558</f>
        <v>0</v>
      </c>
      <c r="V558" s="476"/>
      <c r="AR558" s="23" t="s">
        <v>101</v>
      </c>
      <c r="AT558" s="23" t="s">
        <v>157</v>
      </c>
      <c r="AU558" s="23" t="s">
        <v>80</v>
      </c>
      <c r="AY558" s="23" t="s">
        <v>155</v>
      </c>
      <c r="BE558" s="184">
        <f>IF(N558="základní",J558,0)</f>
        <v>0</v>
      </c>
      <c r="BF558" s="184">
        <f>IF(N558="snížená",J558,0)</f>
        <v>0</v>
      </c>
      <c r="BG558" s="184">
        <f>IF(N558="zákl. přenesená",J558,0)</f>
        <v>0</v>
      </c>
      <c r="BH558" s="184">
        <f>IF(N558="sníž. přenesená",J558,0)</f>
        <v>0</v>
      </c>
      <c r="BI558" s="184">
        <f>IF(N558="nulová",J558,0)</f>
        <v>0</v>
      </c>
      <c r="BJ558" s="23" t="s">
        <v>11</v>
      </c>
      <c r="BK558" s="184">
        <f>ROUND(I558*H558,0)</f>
        <v>0</v>
      </c>
      <c r="BL558" s="23" t="s">
        <v>101</v>
      </c>
      <c r="BM558" s="23" t="s">
        <v>899</v>
      </c>
    </row>
    <row r="559" spans="2:65" s="11" customFormat="1" x14ac:dyDescent="0.3">
      <c r="B559" s="185"/>
      <c r="C559" s="479"/>
      <c r="D559" s="186" t="s">
        <v>163</v>
      </c>
      <c r="E559" s="187" t="s">
        <v>5</v>
      </c>
      <c r="F559" s="188" t="s">
        <v>900</v>
      </c>
      <c r="H559" s="189">
        <v>61.05</v>
      </c>
      <c r="I559" s="190"/>
      <c r="L559" s="185"/>
      <c r="M559" s="191"/>
      <c r="N559" s="192"/>
      <c r="O559" s="192"/>
      <c r="P559" s="192"/>
      <c r="Q559" s="192"/>
      <c r="R559" s="192"/>
      <c r="S559" s="192"/>
      <c r="T559" s="193"/>
      <c r="V559" s="476"/>
      <c r="AT559" s="187" t="s">
        <v>163</v>
      </c>
      <c r="AU559" s="187" t="s">
        <v>80</v>
      </c>
      <c r="AV559" s="11" t="s">
        <v>80</v>
      </c>
      <c r="AW559" s="11" t="s">
        <v>36</v>
      </c>
      <c r="AX559" s="11" t="s">
        <v>11</v>
      </c>
      <c r="AY559" s="187" t="s">
        <v>155</v>
      </c>
    </row>
    <row r="560" spans="2:65" s="1" customFormat="1" ht="16.5" customHeight="1" x14ac:dyDescent="0.3">
      <c r="B560" s="172"/>
      <c r="C560" s="478">
        <v>91</v>
      </c>
      <c r="D560" s="173" t="s">
        <v>157</v>
      </c>
      <c r="E560" s="174" t="s">
        <v>901</v>
      </c>
      <c r="F560" s="175" t="s">
        <v>902</v>
      </c>
      <c r="G560" s="176" t="s">
        <v>214</v>
      </c>
      <c r="H560" s="177">
        <v>41.9</v>
      </c>
      <c r="I560" s="178"/>
      <c r="J560" s="179">
        <f>ROUND(I560*H560,0)</f>
        <v>0</v>
      </c>
      <c r="K560" s="175" t="s">
        <v>161</v>
      </c>
      <c r="L560" s="40"/>
      <c r="M560" s="180" t="s">
        <v>5</v>
      </c>
      <c r="N560" s="181" t="s">
        <v>43</v>
      </c>
      <c r="O560" s="41"/>
      <c r="P560" s="182">
        <f>O560*H560</f>
        <v>0</v>
      </c>
      <c r="Q560" s="182">
        <v>8.0000000000000007E-5</v>
      </c>
      <c r="R560" s="182">
        <f>Q560*H560</f>
        <v>3.3519999999999999E-3</v>
      </c>
      <c r="S560" s="182">
        <v>0</v>
      </c>
      <c r="T560" s="183">
        <f>S560*H560</f>
        <v>0</v>
      </c>
      <c r="V560" s="476"/>
      <c r="AR560" s="23" t="s">
        <v>101</v>
      </c>
      <c r="AT560" s="23" t="s">
        <v>157</v>
      </c>
      <c r="AU560" s="23" t="s">
        <v>80</v>
      </c>
      <c r="AY560" s="23" t="s">
        <v>155</v>
      </c>
      <c r="BE560" s="184">
        <f>IF(N560="základní",J560,0)</f>
        <v>0</v>
      </c>
      <c r="BF560" s="184">
        <f>IF(N560="snížená",J560,0)</f>
        <v>0</v>
      </c>
      <c r="BG560" s="184">
        <f>IF(N560="zákl. přenesená",J560,0)</f>
        <v>0</v>
      </c>
      <c r="BH560" s="184">
        <f>IF(N560="sníž. přenesená",J560,0)</f>
        <v>0</v>
      </c>
      <c r="BI560" s="184">
        <f>IF(N560="nulová",J560,0)</f>
        <v>0</v>
      </c>
      <c r="BJ560" s="23" t="s">
        <v>11</v>
      </c>
      <c r="BK560" s="184">
        <f>ROUND(I560*H560,0)</f>
        <v>0</v>
      </c>
      <c r="BL560" s="23" t="s">
        <v>101</v>
      </c>
      <c r="BM560" s="23" t="s">
        <v>903</v>
      </c>
    </row>
    <row r="561" spans="2:65" s="11" customFormat="1" x14ac:dyDescent="0.3">
      <c r="B561" s="185"/>
      <c r="C561" s="479"/>
      <c r="D561" s="186" t="s">
        <v>163</v>
      </c>
      <c r="E561" s="187" t="s">
        <v>5</v>
      </c>
      <c r="F561" s="188" t="s">
        <v>904</v>
      </c>
      <c r="H561" s="189">
        <v>41.9</v>
      </c>
      <c r="I561" s="190"/>
      <c r="L561" s="185"/>
      <c r="M561" s="191"/>
      <c r="N561" s="192"/>
      <c r="O561" s="192"/>
      <c r="P561" s="192"/>
      <c r="Q561" s="192"/>
      <c r="R561" s="192"/>
      <c r="S561" s="192"/>
      <c r="T561" s="193"/>
      <c r="V561" s="476"/>
      <c r="AT561" s="187" t="s">
        <v>163</v>
      </c>
      <c r="AU561" s="187" t="s">
        <v>80</v>
      </c>
      <c r="AV561" s="11" t="s">
        <v>80</v>
      </c>
      <c r="AW561" s="11" t="s">
        <v>36</v>
      </c>
      <c r="AX561" s="11" t="s">
        <v>11</v>
      </c>
      <c r="AY561" s="187" t="s">
        <v>155</v>
      </c>
    </row>
    <row r="562" spans="2:65" s="1" customFormat="1" ht="16.5" customHeight="1" x14ac:dyDescent="0.3">
      <c r="B562" s="172"/>
      <c r="C562" s="478">
        <v>92</v>
      </c>
      <c r="D562" s="173" t="s">
        <v>157</v>
      </c>
      <c r="E562" s="174" t="s">
        <v>905</v>
      </c>
      <c r="F562" s="175" t="s">
        <v>906</v>
      </c>
      <c r="G562" s="176" t="s">
        <v>214</v>
      </c>
      <c r="H562" s="177">
        <v>41.9</v>
      </c>
      <c r="I562" s="178"/>
      <c r="J562" s="179">
        <f>ROUND(I562*H562,0)</f>
        <v>0</v>
      </c>
      <c r="K562" s="175" t="s">
        <v>161</v>
      </c>
      <c r="L562" s="40"/>
      <c r="M562" s="180" t="s">
        <v>5</v>
      </c>
      <c r="N562" s="181" t="s">
        <v>43</v>
      </c>
      <c r="O562" s="41"/>
      <c r="P562" s="182">
        <f>O562*H562</f>
        <v>0</v>
      </c>
      <c r="Q562" s="182">
        <v>5.5199999999999997E-6</v>
      </c>
      <c r="R562" s="182">
        <f>Q562*H562</f>
        <v>2.3128799999999999E-4</v>
      </c>
      <c r="S562" s="182">
        <v>0</v>
      </c>
      <c r="T562" s="183">
        <f>S562*H562</f>
        <v>0</v>
      </c>
      <c r="V562" s="476"/>
      <c r="AR562" s="23" t="s">
        <v>101</v>
      </c>
      <c r="AT562" s="23" t="s">
        <v>157</v>
      </c>
      <c r="AU562" s="23" t="s">
        <v>80</v>
      </c>
      <c r="AY562" s="23" t="s">
        <v>155</v>
      </c>
      <c r="BE562" s="184">
        <f>IF(N562="základní",J562,0)</f>
        <v>0</v>
      </c>
      <c r="BF562" s="184">
        <f>IF(N562="snížená",J562,0)</f>
        <v>0</v>
      </c>
      <c r="BG562" s="184">
        <f>IF(N562="zákl. přenesená",J562,0)</f>
        <v>0</v>
      </c>
      <c r="BH562" s="184">
        <f>IF(N562="sníž. přenesená",J562,0)</f>
        <v>0</v>
      </c>
      <c r="BI562" s="184">
        <f>IF(N562="nulová",J562,0)</f>
        <v>0</v>
      </c>
      <c r="BJ562" s="23" t="s">
        <v>11</v>
      </c>
      <c r="BK562" s="184">
        <f>ROUND(I562*H562,0)</f>
        <v>0</v>
      </c>
      <c r="BL562" s="23" t="s">
        <v>101</v>
      </c>
      <c r="BM562" s="23" t="s">
        <v>907</v>
      </c>
    </row>
    <row r="563" spans="2:65" s="11" customFormat="1" x14ac:dyDescent="0.3">
      <c r="B563" s="185"/>
      <c r="C563" s="479"/>
      <c r="D563" s="186" t="s">
        <v>163</v>
      </c>
      <c r="E563" s="187" t="s">
        <v>5</v>
      </c>
      <c r="F563" s="188" t="s">
        <v>904</v>
      </c>
      <c r="H563" s="189">
        <v>41.9</v>
      </c>
      <c r="I563" s="190"/>
      <c r="L563" s="185"/>
      <c r="M563" s="191"/>
      <c r="N563" s="192"/>
      <c r="O563" s="192"/>
      <c r="P563" s="192"/>
      <c r="Q563" s="192"/>
      <c r="R563" s="192"/>
      <c r="S563" s="192"/>
      <c r="T563" s="193"/>
      <c r="V563" s="476"/>
      <c r="AT563" s="187" t="s">
        <v>163</v>
      </c>
      <c r="AU563" s="187" t="s">
        <v>80</v>
      </c>
      <c r="AV563" s="11" t="s">
        <v>80</v>
      </c>
      <c r="AW563" s="11" t="s">
        <v>36</v>
      </c>
      <c r="AX563" s="11" t="s">
        <v>11</v>
      </c>
      <c r="AY563" s="187" t="s">
        <v>155</v>
      </c>
    </row>
    <row r="564" spans="2:65" s="1" customFormat="1" ht="16.5" customHeight="1" x14ac:dyDescent="0.3">
      <c r="B564" s="172"/>
      <c r="C564" s="478">
        <v>93</v>
      </c>
      <c r="D564" s="173" t="s">
        <v>157</v>
      </c>
      <c r="E564" s="174" t="s">
        <v>908</v>
      </c>
      <c r="F564" s="175" t="s">
        <v>909</v>
      </c>
      <c r="G564" s="176" t="s">
        <v>170</v>
      </c>
      <c r="H564" s="177">
        <v>24</v>
      </c>
      <c r="I564" s="178"/>
      <c r="J564" s="179">
        <f>ROUND(I564*H564,0)</f>
        <v>0</v>
      </c>
      <c r="K564" s="175" t="s">
        <v>161</v>
      </c>
      <c r="L564" s="40"/>
      <c r="M564" s="180" t="s">
        <v>5</v>
      </c>
      <c r="N564" s="181" t="s">
        <v>43</v>
      </c>
      <c r="O564" s="41"/>
      <c r="P564" s="182">
        <f>O564*H564</f>
        <v>0</v>
      </c>
      <c r="Q564" s="182">
        <v>4.684E-2</v>
      </c>
      <c r="R564" s="182">
        <f>Q564*H564</f>
        <v>1.12416</v>
      </c>
      <c r="S564" s="182">
        <v>0</v>
      </c>
      <c r="T564" s="183">
        <f>S564*H564</f>
        <v>0</v>
      </c>
      <c r="V564" s="476"/>
      <c r="AR564" s="23" t="s">
        <v>101</v>
      </c>
      <c r="AT564" s="23" t="s">
        <v>157</v>
      </c>
      <c r="AU564" s="23" t="s">
        <v>80</v>
      </c>
      <c r="AY564" s="23" t="s">
        <v>155</v>
      </c>
      <c r="BE564" s="184">
        <f>IF(N564="základní",J564,0)</f>
        <v>0</v>
      </c>
      <c r="BF564" s="184">
        <f>IF(N564="snížená",J564,0)</f>
        <v>0</v>
      </c>
      <c r="BG564" s="184">
        <f>IF(N564="zákl. přenesená",J564,0)</f>
        <v>0</v>
      </c>
      <c r="BH564" s="184">
        <f>IF(N564="sníž. přenesená",J564,0)</f>
        <v>0</v>
      </c>
      <c r="BI564" s="184">
        <f>IF(N564="nulová",J564,0)</f>
        <v>0</v>
      </c>
      <c r="BJ564" s="23" t="s">
        <v>11</v>
      </c>
      <c r="BK564" s="184">
        <f>ROUND(I564*H564,0)</f>
        <v>0</v>
      </c>
      <c r="BL564" s="23" t="s">
        <v>101</v>
      </c>
      <c r="BM564" s="23" t="s">
        <v>910</v>
      </c>
    </row>
    <row r="565" spans="2:65" s="11" customFormat="1" x14ac:dyDescent="0.3">
      <c r="B565" s="185"/>
      <c r="C565" s="479"/>
      <c r="D565" s="186" t="s">
        <v>163</v>
      </c>
      <c r="E565" s="187" t="s">
        <v>5</v>
      </c>
      <c r="F565" s="188" t="s">
        <v>911</v>
      </c>
      <c r="H565" s="189">
        <v>3</v>
      </c>
      <c r="I565" s="190"/>
      <c r="L565" s="185"/>
      <c r="M565" s="191"/>
      <c r="N565" s="192"/>
      <c r="O565" s="192"/>
      <c r="P565" s="192"/>
      <c r="Q565" s="192"/>
      <c r="R565" s="192"/>
      <c r="S565" s="192"/>
      <c r="T565" s="193"/>
      <c r="V565" s="476"/>
      <c r="AT565" s="187" t="s">
        <v>163</v>
      </c>
      <c r="AU565" s="187" t="s">
        <v>80</v>
      </c>
      <c r="AV565" s="11" t="s">
        <v>80</v>
      </c>
      <c r="AW565" s="11" t="s">
        <v>36</v>
      </c>
      <c r="AX565" s="11" t="s">
        <v>72</v>
      </c>
      <c r="AY565" s="187" t="s">
        <v>155</v>
      </c>
    </row>
    <row r="566" spans="2:65" s="11" customFormat="1" x14ac:dyDescent="0.3">
      <c r="B566" s="185"/>
      <c r="C566" s="479"/>
      <c r="D566" s="186" t="s">
        <v>163</v>
      </c>
      <c r="E566" s="187" t="s">
        <v>5</v>
      </c>
      <c r="F566" s="188" t="s">
        <v>912</v>
      </c>
      <c r="H566" s="189">
        <v>2</v>
      </c>
      <c r="I566" s="190"/>
      <c r="L566" s="185"/>
      <c r="M566" s="191"/>
      <c r="N566" s="192"/>
      <c r="O566" s="192"/>
      <c r="P566" s="192"/>
      <c r="Q566" s="192"/>
      <c r="R566" s="192"/>
      <c r="S566" s="192"/>
      <c r="T566" s="193"/>
      <c r="V566" s="476"/>
      <c r="AT566" s="187" t="s">
        <v>163</v>
      </c>
      <c r="AU566" s="187" t="s">
        <v>80</v>
      </c>
      <c r="AV566" s="11" t="s">
        <v>80</v>
      </c>
      <c r="AW566" s="11" t="s">
        <v>36</v>
      </c>
      <c r="AX566" s="11" t="s">
        <v>72</v>
      </c>
      <c r="AY566" s="187" t="s">
        <v>155</v>
      </c>
    </row>
    <row r="567" spans="2:65" s="11" customFormat="1" x14ac:dyDescent="0.3">
      <c r="B567" s="185"/>
      <c r="C567" s="479"/>
      <c r="D567" s="186" t="s">
        <v>163</v>
      </c>
      <c r="E567" s="187" t="s">
        <v>5</v>
      </c>
      <c r="F567" s="188" t="s">
        <v>913</v>
      </c>
      <c r="H567" s="189">
        <v>6</v>
      </c>
      <c r="I567" s="190"/>
      <c r="L567" s="185"/>
      <c r="M567" s="191"/>
      <c r="N567" s="192"/>
      <c r="O567" s="192"/>
      <c r="P567" s="192"/>
      <c r="Q567" s="192"/>
      <c r="R567" s="192"/>
      <c r="S567" s="192"/>
      <c r="T567" s="193"/>
      <c r="V567" s="476"/>
      <c r="AT567" s="187" t="s">
        <v>163</v>
      </c>
      <c r="AU567" s="187" t="s">
        <v>80</v>
      </c>
      <c r="AV567" s="11" t="s">
        <v>80</v>
      </c>
      <c r="AW567" s="11" t="s">
        <v>36</v>
      </c>
      <c r="AX567" s="11" t="s">
        <v>72</v>
      </c>
      <c r="AY567" s="187" t="s">
        <v>155</v>
      </c>
    </row>
    <row r="568" spans="2:65" s="11" customFormat="1" x14ac:dyDescent="0.3">
      <c r="B568" s="185"/>
      <c r="C568" s="479"/>
      <c r="D568" s="186" t="s">
        <v>163</v>
      </c>
      <c r="E568" s="187" t="s">
        <v>5</v>
      </c>
      <c r="F568" s="188" t="s">
        <v>914</v>
      </c>
      <c r="H568" s="189">
        <v>1</v>
      </c>
      <c r="I568" s="190"/>
      <c r="L568" s="185"/>
      <c r="M568" s="191"/>
      <c r="N568" s="192"/>
      <c r="O568" s="192"/>
      <c r="P568" s="192"/>
      <c r="Q568" s="192"/>
      <c r="R568" s="192"/>
      <c r="S568" s="192"/>
      <c r="T568" s="193"/>
      <c r="V568" s="476"/>
      <c r="AT568" s="187" t="s">
        <v>163</v>
      </c>
      <c r="AU568" s="187" t="s">
        <v>80</v>
      </c>
      <c r="AV568" s="11" t="s">
        <v>80</v>
      </c>
      <c r="AW568" s="11" t="s">
        <v>36</v>
      </c>
      <c r="AX568" s="11" t="s">
        <v>72</v>
      </c>
      <c r="AY568" s="187" t="s">
        <v>155</v>
      </c>
    </row>
    <row r="569" spans="2:65" s="11" customFormat="1" x14ac:dyDescent="0.3">
      <c r="B569" s="185"/>
      <c r="C569" s="479"/>
      <c r="D569" s="186" t="s">
        <v>163</v>
      </c>
      <c r="E569" s="187" t="s">
        <v>5</v>
      </c>
      <c r="F569" s="188" t="s">
        <v>915</v>
      </c>
      <c r="H569" s="189">
        <v>4</v>
      </c>
      <c r="I569" s="190"/>
      <c r="L569" s="185"/>
      <c r="M569" s="191"/>
      <c r="N569" s="192"/>
      <c r="O569" s="192"/>
      <c r="P569" s="192"/>
      <c r="Q569" s="192"/>
      <c r="R569" s="192"/>
      <c r="S569" s="192"/>
      <c r="T569" s="193"/>
      <c r="V569" s="476"/>
      <c r="AT569" s="187" t="s">
        <v>163</v>
      </c>
      <c r="AU569" s="187" t="s">
        <v>80</v>
      </c>
      <c r="AV569" s="11" t="s">
        <v>80</v>
      </c>
      <c r="AW569" s="11" t="s">
        <v>36</v>
      </c>
      <c r="AX569" s="11" t="s">
        <v>72</v>
      </c>
      <c r="AY569" s="187" t="s">
        <v>155</v>
      </c>
    </row>
    <row r="570" spans="2:65" s="11" customFormat="1" x14ac:dyDescent="0.3">
      <c r="B570" s="185"/>
      <c r="C570" s="479"/>
      <c r="D570" s="186" t="s">
        <v>163</v>
      </c>
      <c r="E570" s="187" t="s">
        <v>5</v>
      </c>
      <c r="F570" s="188" t="s">
        <v>916</v>
      </c>
      <c r="H570" s="189">
        <v>1</v>
      </c>
      <c r="I570" s="190"/>
      <c r="L570" s="185"/>
      <c r="M570" s="191"/>
      <c r="N570" s="192"/>
      <c r="O570" s="192"/>
      <c r="P570" s="192"/>
      <c r="Q570" s="192"/>
      <c r="R570" s="192"/>
      <c r="S570" s="192"/>
      <c r="T570" s="193"/>
      <c r="V570" s="476"/>
      <c r="AT570" s="187" t="s">
        <v>163</v>
      </c>
      <c r="AU570" s="187" t="s">
        <v>80</v>
      </c>
      <c r="AV570" s="11" t="s">
        <v>80</v>
      </c>
      <c r="AW570" s="11" t="s">
        <v>36</v>
      </c>
      <c r="AX570" s="11" t="s">
        <v>72</v>
      </c>
      <c r="AY570" s="187" t="s">
        <v>155</v>
      </c>
    </row>
    <row r="571" spans="2:65" s="11" customFormat="1" x14ac:dyDescent="0.3">
      <c r="B571" s="185"/>
      <c r="C571" s="479"/>
      <c r="D571" s="186" t="s">
        <v>163</v>
      </c>
      <c r="E571" s="187" t="s">
        <v>5</v>
      </c>
      <c r="F571" s="188" t="s">
        <v>917</v>
      </c>
      <c r="H571" s="189">
        <v>7</v>
      </c>
      <c r="I571" s="190"/>
      <c r="L571" s="185"/>
      <c r="M571" s="191"/>
      <c r="N571" s="192"/>
      <c r="O571" s="192"/>
      <c r="P571" s="192"/>
      <c r="Q571" s="192"/>
      <c r="R571" s="192"/>
      <c r="S571" s="192"/>
      <c r="T571" s="193"/>
      <c r="V571" s="476"/>
      <c r="AT571" s="187" t="s">
        <v>163</v>
      </c>
      <c r="AU571" s="187" t="s">
        <v>80</v>
      </c>
      <c r="AV571" s="11" t="s">
        <v>80</v>
      </c>
      <c r="AW571" s="11" t="s">
        <v>36</v>
      </c>
      <c r="AX571" s="11" t="s">
        <v>72</v>
      </c>
      <c r="AY571" s="187" t="s">
        <v>155</v>
      </c>
    </row>
    <row r="572" spans="2:65" s="12" customFormat="1" x14ac:dyDescent="0.3">
      <c r="B572" s="194"/>
      <c r="C572" s="480"/>
      <c r="D572" s="186" t="s">
        <v>163</v>
      </c>
      <c r="E572" s="195" t="s">
        <v>5</v>
      </c>
      <c r="F572" s="196" t="s">
        <v>239</v>
      </c>
      <c r="H572" s="197">
        <v>24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V572" s="476"/>
      <c r="AT572" s="195" t="s">
        <v>163</v>
      </c>
      <c r="AU572" s="195" t="s">
        <v>80</v>
      </c>
      <c r="AV572" s="12" t="s">
        <v>98</v>
      </c>
      <c r="AW572" s="12" t="s">
        <v>36</v>
      </c>
      <c r="AX572" s="12" t="s">
        <v>11</v>
      </c>
      <c r="AY572" s="195" t="s">
        <v>155</v>
      </c>
    </row>
    <row r="573" spans="2:65" s="1" customFormat="1" ht="16.5" customHeight="1" x14ac:dyDescent="0.3">
      <c r="B573" s="172"/>
      <c r="C573" s="481">
        <v>94</v>
      </c>
      <c r="D573" s="216" t="s">
        <v>536</v>
      </c>
      <c r="E573" s="217" t="s">
        <v>918</v>
      </c>
      <c r="F573" s="218" t="s">
        <v>919</v>
      </c>
      <c r="G573" s="219" t="s">
        <v>170</v>
      </c>
      <c r="H573" s="220">
        <v>5</v>
      </c>
      <c r="I573" s="221"/>
      <c r="J573" s="222">
        <f>ROUND(I573*H573,0)</f>
        <v>0</v>
      </c>
      <c r="K573" s="218" t="s">
        <v>161</v>
      </c>
      <c r="L573" s="223"/>
      <c r="M573" s="224" t="s">
        <v>5</v>
      </c>
      <c r="N573" s="225" t="s">
        <v>43</v>
      </c>
      <c r="O573" s="41"/>
      <c r="P573" s="182">
        <f>O573*H573</f>
        <v>0</v>
      </c>
      <c r="Q573" s="182">
        <v>1.1900000000000001E-2</v>
      </c>
      <c r="R573" s="182">
        <f>Q573*H573</f>
        <v>5.9500000000000004E-2</v>
      </c>
      <c r="S573" s="182">
        <v>0</v>
      </c>
      <c r="T573" s="183">
        <f>S573*H573</f>
        <v>0</v>
      </c>
      <c r="V573" s="476"/>
      <c r="AR573" s="23" t="s">
        <v>113</v>
      </c>
      <c r="AT573" s="23" t="s">
        <v>536</v>
      </c>
      <c r="AU573" s="23" t="s">
        <v>80</v>
      </c>
      <c r="AY573" s="23" t="s">
        <v>155</v>
      </c>
      <c r="BE573" s="184">
        <f>IF(N573="základní",J573,0)</f>
        <v>0</v>
      </c>
      <c r="BF573" s="184">
        <f>IF(N573="snížená",J573,0)</f>
        <v>0</v>
      </c>
      <c r="BG573" s="184">
        <f>IF(N573="zákl. přenesená",J573,0)</f>
        <v>0</v>
      </c>
      <c r="BH573" s="184">
        <f>IF(N573="sníž. přenesená",J573,0)</f>
        <v>0</v>
      </c>
      <c r="BI573" s="184">
        <f>IF(N573="nulová",J573,0)</f>
        <v>0</v>
      </c>
      <c r="BJ573" s="23" t="s">
        <v>11</v>
      </c>
      <c r="BK573" s="184">
        <f>ROUND(I573*H573,0)</f>
        <v>0</v>
      </c>
      <c r="BL573" s="23" t="s">
        <v>101</v>
      </c>
      <c r="BM573" s="23" t="s">
        <v>920</v>
      </c>
    </row>
    <row r="574" spans="2:65" s="11" customFormat="1" x14ac:dyDescent="0.3">
      <c r="B574" s="185"/>
      <c r="C574" s="479"/>
      <c r="D574" s="186" t="s">
        <v>163</v>
      </c>
      <c r="E574" s="187" t="s">
        <v>5</v>
      </c>
      <c r="F574" s="188" t="s">
        <v>911</v>
      </c>
      <c r="H574" s="189">
        <v>3</v>
      </c>
      <c r="I574" s="190"/>
      <c r="L574" s="185"/>
      <c r="M574" s="191"/>
      <c r="N574" s="192"/>
      <c r="O574" s="192"/>
      <c r="P574" s="192"/>
      <c r="Q574" s="192"/>
      <c r="R574" s="192"/>
      <c r="S574" s="192"/>
      <c r="T574" s="193"/>
      <c r="V574" s="476"/>
      <c r="AT574" s="187" t="s">
        <v>163</v>
      </c>
      <c r="AU574" s="187" t="s">
        <v>80</v>
      </c>
      <c r="AV574" s="11" t="s">
        <v>80</v>
      </c>
      <c r="AW574" s="11" t="s">
        <v>36</v>
      </c>
      <c r="AX574" s="11" t="s">
        <v>72</v>
      </c>
      <c r="AY574" s="187" t="s">
        <v>155</v>
      </c>
    </row>
    <row r="575" spans="2:65" s="11" customFormat="1" x14ac:dyDescent="0.3">
      <c r="B575" s="185"/>
      <c r="C575" s="479"/>
      <c r="D575" s="186" t="s">
        <v>163</v>
      </c>
      <c r="E575" s="187" t="s">
        <v>5</v>
      </c>
      <c r="F575" s="188" t="s">
        <v>912</v>
      </c>
      <c r="H575" s="189">
        <v>2</v>
      </c>
      <c r="I575" s="190"/>
      <c r="L575" s="185"/>
      <c r="M575" s="191"/>
      <c r="N575" s="192"/>
      <c r="O575" s="192"/>
      <c r="P575" s="192"/>
      <c r="Q575" s="192"/>
      <c r="R575" s="192"/>
      <c r="S575" s="192"/>
      <c r="T575" s="193"/>
      <c r="V575" s="476"/>
      <c r="AT575" s="187" t="s">
        <v>163</v>
      </c>
      <c r="AU575" s="187" t="s">
        <v>80</v>
      </c>
      <c r="AV575" s="11" t="s">
        <v>80</v>
      </c>
      <c r="AW575" s="11" t="s">
        <v>36</v>
      </c>
      <c r="AX575" s="11" t="s">
        <v>72</v>
      </c>
      <c r="AY575" s="187" t="s">
        <v>155</v>
      </c>
    </row>
    <row r="576" spans="2:65" s="12" customFormat="1" x14ac:dyDescent="0.3">
      <c r="B576" s="194"/>
      <c r="C576" s="480"/>
      <c r="D576" s="186" t="s">
        <v>163</v>
      </c>
      <c r="E576" s="195" t="s">
        <v>5</v>
      </c>
      <c r="F576" s="196" t="s">
        <v>239</v>
      </c>
      <c r="H576" s="197">
        <v>5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V576" s="476"/>
      <c r="AT576" s="195" t="s">
        <v>163</v>
      </c>
      <c r="AU576" s="195" t="s">
        <v>80</v>
      </c>
      <c r="AV576" s="12" t="s">
        <v>98</v>
      </c>
      <c r="AW576" s="12" t="s">
        <v>36</v>
      </c>
      <c r="AX576" s="12" t="s">
        <v>11</v>
      </c>
      <c r="AY576" s="195" t="s">
        <v>155</v>
      </c>
    </row>
    <row r="577" spans="2:65" s="1" customFormat="1" ht="16.5" customHeight="1" x14ac:dyDescent="0.3">
      <c r="B577" s="172"/>
      <c r="C577" s="481">
        <v>95</v>
      </c>
      <c r="D577" s="216" t="s">
        <v>536</v>
      </c>
      <c r="E577" s="217" t="s">
        <v>921</v>
      </c>
      <c r="F577" s="218" t="s">
        <v>922</v>
      </c>
      <c r="G577" s="219" t="s">
        <v>170</v>
      </c>
      <c r="H577" s="220">
        <v>7</v>
      </c>
      <c r="I577" s="221"/>
      <c r="J577" s="222">
        <f>ROUND(I577*H577,0)</f>
        <v>0</v>
      </c>
      <c r="K577" s="218" t="s">
        <v>161</v>
      </c>
      <c r="L577" s="223"/>
      <c r="M577" s="224" t="s">
        <v>5</v>
      </c>
      <c r="N577" s="225" t="s">
        <v>43</v>
      </c>
      <c r="O577" s="41"/>
      <c r="P577" s="182">
        <f>O577*H577</f>
        <v>0</v>
      </c>
      <c r="Q577" s="182">
        <v>1.21E-2</v>
      </c>
      <c r="R577" s="182">
        <f>Q577*H577</f>
        <v>8.4699999999999998E-2</v>
      </c>
      <c r="S577" s="182">
        <v>0</v>
      </c>
      <c r="T577" s="183">
        <f>S577*H577</f>
        <v>0</v>
      </c>
      <c r="V577" s="476"/>
      <c r="AR577" s="23" t="s">
        <v>113</v>
      </c>
      <c r="AT577" s="23" t="s">
        <v>536</v>
      </c>
      <c r="AU577" s="23" t="s">
        <v>80</v>
      </c>
      <c r="AY577" s="23" t="s">
        <v>155</v>
      </c>
      <c r="BE577" s="184">
        <f>IF(N577="základní",J577,0)</f>
        <v>0</v>
      </c>
      <c r="BF577" s="184">
        <f>IF(N577="snížená",J577,0)</f>
        <v>0</v>
      </c>
      <c r="BG577" s="184">
        <f>IF(N577="zákl. přenesená",J577,0)</f>
        <v>0</v>
      </c>
      <c r="BH577" s="184">
        <f>IF(N577="sníž. přenesená",J577,0)</f>
        <v>0</v>
      </c>
      <c r="BI577" s="184">
        <f>IF(N577="nulová",J577,0)</f>
        <v>0</v>
      </c>
      <c r="BJ577" s="23" t="s">
        <v>11</v>
      </c>
      <c r="BK577" s="184">
        <f>ROUND(I577*H577,0)</f>
        <v>0</v>
      </c>
      <c r="BL577" s="23" t="s">
        <v>101</v>
      </c>
      <c r="BM577" s="23" t="s">
        <v>923</v>
      </c>
    </row>
    <row r="578" spans="2:65" s="11" customFormat="1" x14ac:dyDescent="0.3">
      <c r="B578" s="185"/>
      <c r="C578" s="479"/>
      <c r="D578" s="186" t="s">
        <v>163</v>
      </c>
      <c r="E578" s="187" t="s">
        <v>5</v>
      </c>
      <c r="F578" s="188" t="s">
        <v>913</v>
      </c>
      <c r="H578" s="189">
        <v>6</v>
      </c>
      <c r="I578" s="190"/>
      <c r="L578" s="185"/>
      <c r="M578" s="191"/>
      <c r="N578" s="192"/>
      <c r="O578" s="192"/>
      <c r="P578" s="192"/>
      <c r="Q578" s="192"/>
      <c r="R578" s="192"/>
      <c r="S578" s="192"/>
      <c r="T578" s="193"/>
      <c r="V578" s="476"/>
      <c r="AT578" s="187" t="s">
        <v>163</v>
      </c>
      <c r="AU578" s="187" t="s">
        <v>80</v>
      </c>
      <c r="AV578" s="11" t="s">
        <v>80</v>
      </c>
      <c r="AW578" s="11" t="s">
        <v>36</v>
      </c>
      <c r="AX578" s="11" t="s">
        <v>72</v>
      </c>
      <c r="AY578" s="187" t="s">
        <v>155</v>
      </c>
    </row>
    <row r="579" spans="2:65" s="11" customFormat="1" x14ac:dyDescent="0.3">
      <c r="B579" s="185"/>
      <c r="C579" s="479"/>
      <c r="D579" s="186" t="s">
        <v>163</v>
      </c>
      <c r="E579" s="187" t="s">
        <v>5</v>
      </c>
      <c r="F579" s="188" t="s">
        <v>914</v>
      </c>
      <c r="H579" s="189">
        <v>1</v>
      </c>
      <c r="I579" s="190"/>
      <c r="L579" s="185"/>
      <c r="M579" s="191"/>
      <c r="N579" s="192"/>
      <c r="O579" s="192"/>
      <c r="P579" s="192"/>
      <c r="Q579" s="192"/>
      <c r="R579" s="192"/>
      <c r="S579" s="192"/>
      <c r="T579" s="193"/>
      <c r="V579" s="476"/>
      <c r="AT579" s="187" t="s">
        <v>163</v>
      </c>
      <c r="AU579" s="187" t="s">
        <v>80</v>
      </c>
      <c r="AV579" s="11" t="s">
        <v>80</v>
      </c>
      <c r="AW579" s="11" t="s">
        <v>36</v>
      </c>
      <c r="AX579" s="11" t="s">
        <v>72</v>
      </c>
      <c r="AY579" s="187" t="s">
        <v>155</v>
      </c>
    </row>
    <row r="580" spans="2:65" s="12" customFormat="1" x14ac:dyDescent="0.3">
      <c r="B580" s="194"/>
      <c r="C580" s="480"/>
      <c r="D580" s="186" t="s">
        <v>163</v>
      </c>
      <c r="E580" s="195" t="s">
        <v>5</v>
      </c>
      <c r="F580" s="196" t="s">
        <v>239</v>
      </c>
      <c r="H580" s="197">
        <v>7</v>
      </c>
      <c r="I580" s="198"/>
      <c r="L580" s="194"/>
      <c r="M580" s="199"/>
      <c r="N580" s="200"/>
      <c r="O580" s="200"/>
      <c r="P580" s="200"/>
      <c r="Q580" s="200"/>
      <c r="R580" s="200"/>
      <c r="S580" s="200"/>
      <c r="T580" s="201"/>
      <c r="V580" s="476"/>
      <c r="AT580" s="195" t="s">
        <v>163</v>
      </c>
      <c r="AU580" s="195" t="s">
        <v>80</v>
      </c>
      <c r="AV580" s="12" t="s">
        <v>98</v>
      </c>
      <c r="AW580" s="12" t="s">
        <v>36</v>
      </c>
      <c r="AX580" s="12" t="s">
        <v>11</v>
      </c>
      <c r="AY580" s="195" t="s">
        <v>155</v>
      </c>
    </row>
    <row r="581" spans="2:65" s="1" customFormat="1" ht="16.5" customHeight="1" x14ac:dyDescent="0.3">
      <c r="B581" s="172"/>
      <c r="C581" s="481">
        <v>96</v>
      </c>
      <c r="D581" s="216" t="s">
        <v>536</v>
      </c>
      <c r="E581" s="217" t="s">
        <v>924</v>
      </c>
      <c r="F581" s="218" t="s">
        <v>925</v>
      </c>
      <c r="G581" s="219" t="s">
        <v>170</v>
      </c>
      <c r="H581" s="220">
        <v>4</v>
      </c>
      <c r="I581" s="221"/>
      <c r="J581" s="222">
        <f>ROUND(I581*H581,0)</f>
        <v>0</v>
      </c>
      <c r="K581" s="218" t="s">
        <v>161</v>
      </c>
      <c r="L581" s="223"/>
      <c r="M581" s="224" t="s">
        <v>5</v>
      </c>
      <c r="N581" s="225" t="s">
        <v>43</v>
      </c>
      <c r="O581" s="41"/>
      <c r="P581" s="182">
        <f>O581*H581</f>
        <v>0</v>
      </c>
      <c r="Q581" s="182">
        <v>1.23E-2</v>
      </c>
      <c r="R581" s="182">
        <f>Q581*H581</f>
        <v>4.9200000000000001E-2</v>
      </c>
      <c r="S581" s="182">
        <v>0</v>
      </c>
      <c r="T581" s="183">
        <f>S581*H581</f>
        <v>0</v>
      </c>
      <c r="V581" s="476"/>
      <c r="AR581" s="23" t="s">
        <v>113</v>
      </c>
      <c r="AT581" s="23" t="s">
        <v>536</v>
      </c>
      <c r="AU581" s="23" t="s">
        <v>80</v>
      </c>
      <c r="AY581" s="23" t="s">
        <v>155</v>
      </c>
      <c r="BE581" s="184">
        <f>IF(N581="základní",J581,0)</f>
        <v>0</v>
      </c>
      <c r="BF581" s="184">
        <f>IF(N581="snížená",J581,0)</f>
        <v>0</v>
      </c>
      <c r="BG581" s="184">
        <f>IF(N581="zákl. přenesená",J581,0)</f>
        <v>0</v>
      </c>
      <c r="BH581" s="184">
        <f>IF(N581="sníž. přenesená",J581,0)</f>
        <v>0</v>
      </c>
      <c r="BI581" s="184">
        <f>IF(N581="nulová",J581,0)</f>
        <v>0</v>
      </c>
      <c r="BJ581" s="23" t="s">
        <v>11</v>
      </c>
      <c r="BK581" s="184">
        <f>ROUND(I581*H581,0)</f>
        <v>0</v>
      </c>
      <c r="BL581" s="23" t="s">
        <v>101</v>
      </c>
      <c r="BM581" s="23" t="s">
        <v>926</v>
      </c>
    </row>
    <row r="582" spans="2:65" s="11" customFormat="1" x14ac:dyDescent="0.3">
      <c r="B582" s="185"/>
      <c r="C582" s="479"/>
      <c r="D582" s="186" t="s">
        <v>163</v>
      </c>
      <c r="E582" s="187" t="s">
        <v>5</v>
      </c>
      <c r="F582" s="188" t="s">
        <v>915</v>
      </c>
      <c r="H582" s="189">
        <v>4</v>
      </c>
      <c r="I582" s="190"/>
      <c r="L582" s="185"/>
      <c r="M582" s="191"/>
      <c r="N582" s="192"/>
      <c r="O582" s="192"/>
      <c r="P582" s="192"/>
      <c r="Q582" s="192"/>
      <c r="R582" s="192"/>
      <c r="S582" s="192"/>
      <c r="T582" s="193"/>
      <c r="V582" s="476"/>
      <c r="AT582" s="187" t="s">
        <v>163</v>
      </c>
      <c r="AU582" s="187" t="s">
        <v>80</v>
      </c>
      <c r="AV582" s="11" t="s">
        <v>80</v>
      </c>
      <c r="AW582" s="11" t="s">
        <v>36</v>
      </c>
      <c r="AX582" s="11" t="s">
        <v>11</v>
      </c>
      <c r="AY582" s="187" t="s">
        <v>155</v>
      </c>
    </row>
    <row r="583" spans="2:65" s="1" customFormat="1" ht="16.5" customHeight="1" x14ac:dyDescent="0.3">
      <c r="B583" s="172"/>
      <c r="C583" s="481">
        <v>97</v>
      </c>
      <c r="D583" s="216" t="s">
        <v>536</v>
      </c>
      <c r="E583" s="217" t="s">
        <v>927</v>
      </c>
      <c r="F583" s="218" t="s">
        <v>928</v>
      </c>
      <c r="G583" s="219" t="s">
        <v>170</v>
      </c>
      <c r="H583" s="220">
        <v>1</v>
      </c>
      <c r="I583" s="221"/>
      <c r="J583" s="222">
        <f>ROUND(I583*H583,0)</f>
        <v>0</v>
      </c>
      <c r="K583" s="218" t="s">
        <v>161</v>
      </c>
      <c r="L583" s="223"/>
      <c r="M583" s="224" t="s">
        <v>5</v>
      </c>
      <c r="N583" s="225" t="s">
        <v>43</v>
      </c>
      <c r="O583" s="41"/>
      <c r="P583" s="182">
        <f>O583*H583</f>
        <v>0</v>
      </c>
      <c r="Q583" s="182">
        <v>2.188E-2</v>
      </c>
      <c r="R583" s="182">
        <f>Q583*H583</f>
        <v>2.188E-2</v>
      </c>
      <c r="S583" s="182">
        <v>0</v>
      </c>
      <c r="T583" s="183">
        <f>S583*H583</f>
        <v>0</v>
      </c>
      <c r="V583" s="476"/>
      <c r="AR583" s="23" t="s">
        <v>113</v>
      </c>
      <c r="AT583" s="23" t="s">
        <v>536</v>
      </c>
      <c r="AU583" s="23" t="s">
        <v>80</v>
      </c>
      <c r="AY583" s="23" t="s">
        <v>155</v>
      </c>
      <c r="BE583" s="184">
        <f>IF(N583="základní",J583,0)</f>
        <v>0</v>
      </c>
      <c r="BF583" s="184">
        <f>IF(N583="snížená",J583,0)</f>
        <v>0</v>
      </c>
      <c r="BG583" s="184">
        <f>IF(N583="zákl. přenesená",J583,0)</f>
        <v>0</v>
      </c>
      <c r="BH583" s="184">
        <f>IF(N583="sníž. přenesená",J583,0)</f>
        <v>0</v>
      </c>
      <c r="BI583" s="184">
        <f>IF(N583="nulová",J583,0)</f>
        <v>0</v>
      </c>
      <c r="BJ583" s="23" t="s">
        <v>11</v>
      </c>
      <c r="BK583" s="184">
        <f>ROUND(I583*H583,0)</f>
        <v>0</v>
      </c>
      <c r="BL583" s="23" t="s">
        <v>101</v>
      </c>
      <c r="BM583" s="23" t="s">
        <v>929</v>
      </c>
    </row>
    <row r="584" spans="2:65" s="11" customFormat="1" x14ac:dyDescent="0.3">
      <c r="B584" s="185"/>
      <c r="C584" s="479"/>
      <c r="D584" s="186" t="s">
        <v>163</v>
      </c>
      <c r="E584" s="187" t="s">
        <v>5</v>
      </c>
      <c r="F584" s="188" t="s">
        <v>916</v>
      </c>
      <c r="H584" s="189">
        <v>1</v>
      </c>
      <c r="I584" s="190"/>
      <c r="L584" s="185"/>
      <c r="M584" s="191"/>
      <c r="N584" s="192"/>
      <c r="O584" s="192"/>
      <c r="P584" s="192"/>
      <c r="Q584" s="192"/>
      <c r="R584" s="192"/>
      <c r="S584" s="192"/>
      <c r="T584" s="193"/>
      <c r="V584" s="476"/>
      <c r="AT584" s="187" t="s">
        <v>163</v>
      </c>
      <c r="AU584" s="187" t="s">
        <v>80</v>
      </c>
      <c r="AV584" s="11" t="s">
        <v>80</v>
      </c>
      <c r="AW584" s="11" t="s">
        <v>36</v>
      </c>
      <c r="AX584" s="11" t="s">
        <v>11</v>
      </c>
      <c r="AY584" s="187" t="s">
        <v>155</v>
      </c>
    </row>
    <row r="585" spans="2:65" s="1" customFormat="1" ht="16.5" customHeight="1" x14ac:dyDescent="0.3">
      <c r="B585" s="172"/>
      <c r="C585" s="481">
        <v>98</v>
      </c>
      <c r="D585" s="216" t="s">
        <v>536</v>
      </c>
      <c r="E585" s="217" t="s">
        <v>930</v>
      </c>
      <c r="F585" s="218" t="s">
        <v>931</v>
      </c>
      <c r="G585" s="219" t="s">
        <v>170</v>
      </c>
      <c r="H585" s="220">
        <v>7</v>
      </c>
      <c r="I585" s="221"/>
      <c r="J585" s="222">
        <f>ROUND(I585*H585,0)</f>
        <v>0</v>
      </c>
      <c r="K585" s="218" t="s">
        <v>161</v>
      </c>
      <c r="L585" s="223"/>
      <c r="M585" s="224" t="s">
        <v>5</v>
      </c>
      <c r="N585" s="225" t="s">
        <v>43</v>
      </c>
      <c r="O585" s="41"/>
      <c r="P585" s="182">
        <f>O585*H585</f>
        <v>0</v>
      </c>
      <c r="Q585" s="182">
        <v>2.2329999999999999E-2</v>
      </c>
      <c r="R585" s="182">
        <f>Q585*H585</f>
        <v>0.15631</v>
      </c>
      <c r="S585" s="182">
        <v>0</v>
      </c>
      <c r="T585" s="183">
        <f>S585*H585</f>
        <v>0</v>
      </c>
      <c r="V585" s="476"/>
      <c r="AR585" s="23" t="s">
        <v>113</v>
      </c>
      <c r="AT585" s="23" t="s">
        <v>536</v>
      </c>
      <c r="AU585" s="23" t="s">
        <v>80</v>
      </c>
      <c r="AY585" s="23" t="s">
        <v>155</v>
      </c>
      <c r="BE585" s="184">
        <f>IF(N585="základní",J585,0)</f>
        <v>0</v>
      </c>
      <c r="BF585" s="184">
        <f>IF(N585="snížená",J585,0)</f>
        <v>0</v>
      </c>
      <c r="BG585" s="184">
        <f>IF(N585="zákl. přenesená",J585,0)</f>
        <v>0</v>
      </c>
      <c r="BH585" s="184">
        <f>IF(N585="sníž. přenesená",J585,0)</f>
        <v>0</v>
      </c>
      <c r="BI585" s="184">
        <f>IF(N585="nulová",J585,0)</f>
        <v>0</v>
      </c>
      <c r="BJ585" s="23" t="s">
        <v>11</v>
      </c>
      <c r="BK585" s="184">
        <f>ROUND(I585*H585,0)</f>
        <v>0</v>
      </c>
      <c r="BL585" s="23" t="s">
        <v>101</v>
      </c>
      <c r="BM585" s="23" t="s">
        <v>932</v>
      </c>
    </row>
    <row r="586" spans="2:65" s="11" customFormat="1" x14ac:dyDescent="0.3">
      <c r="B586" s="185"/>
      <c r="C586" s="479"/>
      <c r="D586" s="186" t="s">
        <v>163</v>
      </c>
      <c r="E586" s="187" t="s">
        <v>5</v>
      </c>
      <c r="F586" s="188" t="s">
        <v>917</v>
      </c>
      <c r="H586" s="189">
        <v>7</v>
      </c>
      <c r="I586" s="190"/>
      <c r="L586" s="185"/>
      <c r="M586" s="191"/>
      <c r="N586" s="192"/>
      <c r="O586" s="192"/>
      <c r="P586" s="192"/>
      <c r="Q586" s="192"/>
      <c r="R586" s="192"/>
      <c r="S586" s="192"/>
      <c r="T586" s="193"/>
      <c r="V586" s="476"/>
      <c r="AT586" s="187" t="s">
        <v>163</v>
      </c>
      <c r="AU586" s="187" t="s">
        <v>80</v>
      </c>
      <c r="AV586" s="11" t="s">
        <v>80</v>
      </c>
      <c r="AW586" s="11" t="s">
        <v>36</v>
      </c>
      <c r="AX586" s="11" t="s">
        <v>11</v>
      </c>
      <c r="AY586" s="187" t="s">
        <v>155</v>
      </c>
    </row>
    <row r="587" spans="2:65" s="1" customFormat="1" ht="16.5" customHeight="1" x14ac:dyDescent="0.3">
      <c r="B587" s="172"/>
      <c r="C587" s="478">
        <v>99</v>
      </c>
      <c r="D587" s="173" t="s">
        <v>157</v>
      </c>
      <c r="E587" s="174" t="s">
        <v>933</v>
      </c>
      <c r="F587" s="175" t="s">
        <v>934</v>
      </c>
      <c r="G587" s="176" t="s">
        <v>170</v>
      </c>
      <c r="H587" s="177">
        <v>1</v>
      </c>
      <c r="I587" s="178"/>
      <c r="J587" s="179">
        <f>ROUND(I587*H587,0)</f>
        <v>0</v>
      </c>
      <c r="K587" s="175" t="s">
        <v>161</v>
      </c>
      <c r="L587" s="40"/>
      <c r="M587" s="180" t="s">
        <v>5</v>
      </c>
      <c r="N587" s="181" t="s">
        <v>43</v>
      </c>
      <c r="O587" s="41"/>
      <c r="P587" s="182">
        <f>O587*H587</f>
        <v>0</v>
      </c>
      <c r="Q587" s="182">
        <v>7.1459999999999996E-2</v>
      </c>
      <c r="R587" s="182">
        <f>Q587*H587</f>
        <v>7.1459999999999996E-2</v>
      </c>
      <c r="S587" s="182">
        <v>0</v>
      </c>
      <c r="T587" s="183">
        <f>S587*H587</f>
        <v>0</v>
      </c>
      <c r="V587" s="476"/>
      <c r="AR587" s="23" t="s">
        <v>101</v>
      </c>
      <c r="AT587" s="23" t="s">
        <v>157</v>
      </c>
      <c r="AU587" s="23" t="s">
        <v>80</v>
      </c>
      <c r="AY587" s="23" t="s">
        <v>155</v>
      </c>
      <c r="BE587" s="184">
        <f>IF(N587="základní",J587,0)</f>
        <v>0</v>
      </c>
      <c r="BF587" s="184">
        <f>IF(N587="snížená",J587,0)</f>
        <v>0</v>
      </c>
      <c r="BG587" s="184">
        <f>IF(N587="zákl. přenesená",J587,0)</f>
        <v>0</v>
      </c>
      <c r="BH587" s="184">
        <f>IF(N587="sníž. přenesená",J587,0)</f>
        <v>0</v>
      </c>
      <c r="BI587" s="184">
        <f>IF(N587="nulová",J587,0)</f>
        <v>0</v>
      </c>
      <c r="BJ587" s="23" t="s">
        <v>11</v>
      </c>
      <c r="BK587" s="184">
        <f>ROUND(I587*H587,0)</f>
        <v>0</v>
      </c>
      <c r="BL587" s="23" t="s">
        <v>101</v>
      </c>
      <c r="BM587" s="23" t="s">
        <v>935</v>
      </c>
    </row>
    <row r="588" spans="2:65" s="11" customFormat="1" x14ac:dyDescent="0.3">
      <c r="B588" s="185"/>
      <c r="C588" s="479"/>
      <c r="D588" s="186" t="s">
        <v>163</v>
      </c>
      <c r="E588" s="187" t="s">
        <v>5</v>
      </c>
      <c r="F588" s="188" t="s">
        <v>936</v>
      </c>
      <c r="H588" s="189">
        <v>1</v>
      </c>
      <c r="I588" s="190"/>
      <c r="L588" s="185"/>
      <c r="M588" s="191"/>
      <c r="N588" s="192"/>
      <c r="O588" s="192"/>
      <c r="P588" s="192"/>
      <c r="Q588" s="192"/>
      <c r="R588" s="192"/>
      <c r="S588" s="192"/>
      <c r="T588" s="193"/>
      <c r="V588" s="476"/>
      <c r="AT588" s="187" t="s">
        <v>163</v>
      </c>
      <c r="AU588" s="187" t="s">
        <v>80</v>
      </c>
      <c r="AV588" s="11" t="s">
        <v>80</v>
      </c>
      <c r="AW588" s="11" t="s">
        <v>36</v>
      </c>
      <c r="AX588" s="11" t="s">
        <v>11</v>
      </c>
      <c r="AY588" s="187" t="s">
        <v>155</v>
      </c>
    </row>
    <row r="589" spans="2:65" s="1" customFormat="1" ht="16.5" customHeight="1" x14ac:dyDescent="0.3">
      <c r="B589" s="172"/>
      <c r="C589" s="481">
        <v>100</v>
      </c>
      <c r="D589" s="216" t="s">
        <v>536</v>
      </c>
      <c r="E589" s="217" t="s">
        <v>937</v>
      </c>
      <c r="F589" s="218" t="s">
        <v>938</v>
      </c>
      <c r="G589" s="219" t="s">
        <v>170</v>
      </c>
      <c r="H589" s="220">
        <v>1</v>
      </c>
      <c r="I589" s="221"/>
      <c r="J589" s="222">
        <f>ROUND(I589*H589,0)</f>
        <v>0</v>
      </c>
      <c r="K589" s="218" t="s">
        <v>161</v>
      </c>
      <c r="L589" s="223"/>
      <c r="M589" s="224" t="s">
        <v>5</v>
      </c>
      <c r="N589" s="225" t="s">
        <v>43</v>
      </c>
      <c r="O589" s="41"/>
      <c r="P589" s="182">
        <f>O589*H589</f>
        <v>0</v>
      </c>
      <c r="Q589" s="182">
        <v>1.54E-2</v>
      </c>
      <c r="R589" s="182">
        <f>Q589*H589</f>
        <v>1.54E-2</v>
      </c>
      <c r="S589" s="182">
        <v>0</v>
      </c>
      <c r="T589" s="183">
        <f>S589*H589</f>
        <v>0</v>
      </c>
      <c r="V589" s="476"/>
      <c r="AR589" s="23" t="s">
        <v>113</v>
      </c>
      <c r="AT589" s="23" t="s">
        <v>536</v>
      </c>
      <c r="AU589" s="23" t="s">
        <v>80</v>
      </c>
      <c r="AY589" s="23" t="s">
        <v>155</v>
      </c>
      <c r="BE589" s="184">
        <f>IF(N589="základní",J589,0)</f>
        <v>0</v>
      </c>
      <c r="BF589" s="184">
        <f>IF(N589="snížená",J589,0)</f>
        <v>0</v>
      </c>
      <c r="BG589" s="184">
        <f>IF(N589="zákl. přenesená",J589,0)</f>
        <v>0</v>
      </c>
      <c r="BH589" s="184">
        <f>IF(N589="sníž. přenesená",J589,0)</f>
        <v>0</v>
      </c>
      <c r="BI589" s="184">
        <f>IF(N589="nulová",J589,0)</f>
        <v>0</v>
      </c>
      <c r="BJ589" s="23" t="s">
        <v>11</v>
      </c>
      <c r="BK589" s="184">
        <f>ROUND(I589*H589,0)</f>
        <v>0</v>
      </c>
      <c r="BL589" s="23" t="s">
        <v>101</v>
      </c>
      <c r="BM589" s="23" t="s">
        <v>939</v>
      </c>
    </row>
    <row r="590" spans="2:65" s="11" customFormat="1" x14ac:dyDescent="0.3">
      <c r="B590" s="185"/>
      <c r="C590" s="479"/>
      <c r="D590" s="186" t="s">
        <v>163</v>
      </c>
      <c r="E590" s="187" t="s">
        <v>5</v>
      </c>
      <c r="F590" s="188" t="s">
        <v>936</v>
      </c>
      <c r="H590" s="189">
        <v>1</v>
      </c>
      <c r="I590" s="190"/>
      <c r="L590" s="185"/>
      <c r="M590" s="191"/>
      <c r="N590" s="192"/>
      <c r="O590" s="192"/>
      <c r="P590" s="192"/>
      <c r="Q590" s="192"/>
      <c r="R590" s="192"/>
      <c r="S590" s="192"/>
      <c r="T590" s="193"/>
      <c r="V590" s="476"/>
      <c r="AT590" s="187" t="s">
        <v>163</v>
      </c>
      <c r="AU590" s="187" t="s">
        <v>80</v>
      </c>
      <c r="AV590" s="11" t="s">
        <v>80</v>
      </c>
      <c r="AW590" s="11" t="s">
        <v>36</v>
      </c>
      <c r="AX590" s="11" t="s">
        <v>11</v>
      </c>
      <c r="AY590" s="187" t="s">
        <v>155</v>
      </c>
    </row>
    <row r="591" spans="2:65" s="1" customFormat="1" ht="16.5" customHeight="1" x14ac:dyDescent="0.3">
      <c r="B591" s="172"/>
      <c r="C591" s="478">
        <v>101</v>
      </c>
      <c r="D591" s="173" t="s">
        <v>157</v>
      </c>
      <c r="E591" s="174" t="s">
        <v>940</v>
      </c>
      <c r="F591" s="175" t="s">
        <v>941</v>
      </c>
      <c r="G591" s="176" t="s">
        <v>170</v>
      </c>
      <c r="H591" s="177">
        <v>16</v>
      </c>
      <c r="I591" s="178"/>
      <c r="J591" s="179">
        <f>ROUND(I591*H591,0)</f>
        <v>0</v>
      </c>
      <c r="K591" s="175" t="s">
        <v>161</v>
      </c>
      <c r="L591" s="40"/>
      <c r="M591" s="180" t="s">
        <v>5</v>
      </c>
      <c r="N591" s="181" t="s">
        <v>43</v>
      </c>
      <c r="O591" s="41"/>
      <c r="P591" s="182">
        <f>O591*H591</f>
        <v>0</v>
      </c>
      <c r="Q591" s="182">
        <v>0</v>
      </c>
      <c r="R591" s="182">
        <f>Q591*H591</f>
        <v>0</v>
      </c>
      <c r="S591" s="182">
        <v>0</v>
      </c>
      <c r="T591" s="183">
        <f>S591*H591</f>
        <v>0</v>
      </c>
      <c r="V591" s="476"/>
      <c r="AR591" s="23" t="s">
        <v>101</v>
      </c>
      <c r="AT591" s="23" t="s">
        <v>157</v>
      </c>
      <c r="AU591" s="23" t="s">
        <v>80</v>
      </c>
      <c r="AY591" s="23" t="s">
        <v>155</v>
      </c>
      <c r="BE591" s="184">
        <f>IF(N591="základní",J591,0)</f>
        <v>0</v>
      </c>
      <c r="BF591" s="184">
        <f>IF(N591="snížená",J591,0)</f>
        <v>0</v>
      </c>
      <c r="BG591" s="184">
        <f>IF(N591="zákl. přenesená",J591,0)</f>
        <v>0</v>
      </c>
      <c r="BH591" s="184">
        <f>IF(N591="sníž. přenesená",J591,0)</f>
        <v>0</v>
      </c>
      <c r="BI591" s="184">
        <f>IF(N591="nulová",J591,0)</f>
        <v>0</v>
      </c>
      <c r="BJ591" s="23" t="s">
        <v>11</v>
      </c>
      <c r="BK591" s="184">
        <f>ROUND(I591*H591,0)</f>
        <v>0</v>
      </c>
      <c r="BL591" s="23" t="s">
        <v>101</v>
      </c>
      <c r="BM591" s="23" t="s">
        <v>942</v>
      </c>
    </row>
    <row r="592" spans="2:65" s="11" customFormat="1" x14ac:dyDescent="0.3">
      <c r="B592" s="185"/>
      <c r="C592" s="479"/>
      <c r="D592" s="186" t="s">
        <v>163</v>
      </c>
      <c r="E592" s="187" t="s">
        <v>5</v>
      </c>
      <c r="F592" s="188" t="s">
        <v>943</v>
      </c>
      <c r="H592" s="189">
        <v>16</v>
      </c>
      <c r="I592" s="190"/>
      <c r="L592" s="185"/>
      <c r="M592" s="191"/>
      <c r="N592" s="192"/>
      <c r="O592" s="192"/>
      <c r="P592" s="192"/>
      <c r="Q592" s="192"/>
      <c r="R592" s="192"/>
      <c r="S592" s="192"/>
      <c r="T592" s="193"/>
      <c r="V592" s="476"/>
      <c r="AT592" s="187" t="s">
        <v>163</v>
      </c>
      <c r="AU592" s="187" t="s">
        <v>80</v>
      </c>
      <c r="AV592" s="11" t="s">
        <v>80</v>
      </c>
      <c r="AW592" s="11" t="s">
        <v>36</v>
      </c>
      <c r="AX592" s="11" t="s">
        <v>11</v>
      </c>
      <c r="AY592" s="187" t="s">
        <v>155</v>
      </c>
    </row>
    <row r="593" spans="2:65" s="1" customFormat="1" ht="16.5" customHeight="1" x14ac:dyDescent="0.3">
      <c r="B593" s="172"/>
      <c r="C593" s="481">
        <v>102</v>
      </c>
      <c r="D593" s="216" t="s">
        <v>536</v>
      </c>
      <c r="E593" s="217" t="s">
        <v>944</v>
      </c>
      <c r="F593" s="218" t="s">
        <v>945</v>
      </c>
      <c r="G593" s="219" t="s">
        <v>170</v>
      </c>
      <c r="H593" s="220">
        <v>16</v>
      </c>
      <c r="I593" s="221"/>
      <c r="J593" s="222">
        <f>ROUND(I593*H593,0)</f>
        <v>0</v>
      </c>
      <c r="K593" s="218" t="s">
        <v>5</v>
      </c>
      <c r="L593" s="223"/>
      <c r="M593" s="224" t="s">
        <v>5</v>
      </c>
      <c r="N593" s="225" t="s">
        <v>43</v>
      </c>
      <c r="O593" s="41"/>
      <c r="P593" s="182">
        <f>O593*H593</f>
        <v>0</v>
      </c>
      <c r="Q593" s="182">
        <v>3.8000000000000002E-4</v>
      </c>
      <c r="R593" s="182">
        <f>Q593*H593</f>
        <v>6.0800000000000003E-3</v>
      </c>
      <c r="S593" s="182">
        <v>0</v>
      </c>
      <c r="T593" s="183">
        <f>S593*H593</f>
        <v>0</v>
      </c>
      <c r="V593" s="476"/>
      <c r="AR593" s="23" t="s">
        <v>113</v>
      </c>
      <c r="AT593" s="23" t="s">
        <v>536</v>
      </c>
      <c r="AU593" s="23" t="s">
        <v>80</v>
      </c>
      <c r="AY593" s="23" t="s">
        <v>155</v>
      </c>
      <c r="BE593" s="184">
        <f>IF(N593="základní",J593,0)</f>
        <v>0</v>
      </c>
      <c r="BF593" s="184">
        <f>IF(N593="snížená",J593,0)</f>
        <v>0</v>
      </c>
      <c r="BG593" s="184">
        <f>IF(N593="zákl. přenesená",J593,0)</f>
        <v>0</v>
      </c>
      <c r="BH593" s="184">
        <f>IF(N593="sníž. přenesená",J593,0)</f>
        <v>0</v>
      </c>
      <c r="BI593" s="184">
        <f>IF(N593="nulová",J593,0)</f>
        <v>0</v>
      </c>
      <c r="BJ593" s="23" t="s">
        <v>11</v>
      </c>
      <c r="BK593" s="184">
        <f>ROUND(I593*H593,0)</f>
        <v>0</v>
      </c>
      <c r="BL593" s="23" t="s">
        <v>101</v>
      </c>
      <c r="BM593" s="23" t="s">
        <v>946</v>
      </c>
    </row>
    <row r="594" spans="2:65" s="11" customFormat="1" x14ac:dyDescent="0.3">
      <c r="B594" s="185"/>
      <c r="C594" s="479"/>
      <c r="D594" s="186" t="s">
        <v>163</v>
      </c>
      <c r="E594" s="187" t="s">
        <v>5</v>
      </c>
      <c r="F594" s="188" t="s">
        <v>947</v>
      </c>
      <c r="H594" s="189">
        <v>16</v>
      </c>
      <c r="I594" s="190"/>
      <c r="L594" s="185"/>
      <c r="M594" s="191"/>
      <c r="N594" s="192"/>
      <c r="O594" s="192"/>
      <c r="P594" s="192"/>
      <c r="Q594" s="192"/>
      <c r="R594" s="192"/>
      <c r="S594" s="192"/>
      <c r="T594" s="193"/>
      <c r="V594" s="476"/>
      <c r="AT594" s="187" t="s">
        <v>163</v>
      </c>
      <c r="AU594" s="187" t="s">
        <v>80</v>
      </c>
      <c r="AV594" s="11" t="s">
        <v>80</v>
      </c>
      <c r="AW594" s="11" t="s">
        <v>36</v>
      </c>
      <c r="AX594" s="11" t="s">
        <v>11</v>
      </c>
      <c r="AY594" s="187" t="s">
        <v>155</v>
      </c>
    </row>
    <row r="595" spans="2:65" s="10" customFormat="1" ht="29.85" customHeight="1" x14ac:dyDescent="0.3">
      <c r="B595" s="159"/>
      <c r="C595" s="482"/>
      <c r="D595" s="160" t="s">
        <v>71</v>
      </c>
      <c r="E595" s="170" t="s">
        <v>190</v>
      </c>
      <c r="F595" s="170" t="s">
        <v>206</v>
      </c>
      <c r="I595" s="162"/>
      <c r="J595" s="171">
        <f>BK595</f>
        <v>0</v>
      </c>
      <c r="L595" s="159"/>
      <c r="M595" s="164"/>
      <c r="N595" s="165"/>
      <c r="O595" s="165"/>
      <c r="P595" s="166">
        <f>SUM(P596:P657)</f>
        <v>0</v>
      </c>
      <c r="Q595" s="165"/>
      <c r="R595" s="166">
        <f>SUM(R596:R657)</f>
        <v>12.192065854300001</v>
      </c>
      <c r="S595" s="165"/>
      <c r="T595" s="167">
        <f>SUM(T596:T657)</f>
        <v>0</v>
      </c>
      <c r="V595" s="476"/>
      <c r="AR595" s="160" t="s">
        <v>11</v>
      </c>
      <c r="AT595" s="168" t="s">
        <v>71</v>
      </c>
      <c r="AU595" s="168" t="s">
        <v>11</v>
      </c>
      <c r="AY595" s="160" t="s">
        <v>155</v>
      </c>
      <c r="BK595" s="169">
        <f>SUM(BK596:BK657)</f>
        <v>0</v>
      </c>
    </row>
    <row r="596" spans="2:65" s="1" customFormat="1" ht="16.5" customHeight="1" x14ac:dyDescent="0.3">
      <c r="B596" s="172"/>
      <c r="C596" s="478">
        <v>103</v>
      </c>
      <c r="D596" s="173" t="s">
        <v>157</v>
      </c>
      <c r="E596" s="174" t="s">
        <v>949</v>
      </c>
      <c r="F596" s="175" t="s">
        <v>950</v>
      </c>
      <c r="G596" s="176" t="s">
        <v>214</v>
      </c>
      <c r="H596" s="177">
        <v>33.1</v>
      </c>
      <c r="I596" s="178"/>
      <c r="J596" s="179">
        <f>ROUND(I596*H596,0)</f>
        <v>0</v>
      </c>
      <c r="K596" s="175" t="s">
        <v>161</v>
      </c>
      <c r="L596" s="40"/>
      <c r="M596" s="180" t="s">
        <v>5</v>
      </c>
      <c r="N596" s="181" t="s">
        <v>43</v>
      </c>
      <c r="O596" s="41"/>
      <c r="P596" s="182">
        <f>O596*H596</f>
        <v>0</v>
      </c>
      <c r="Q596" s="182">
        <v>0.10094599999999999</v>
      </c>
      <c r="R596" s="182">
        <f>Q596*H596</f>
        <v>3.3413125999999997</v>
      </c>
      <c r="S596" s="182">
        <v>0</v>
      </c>
      <c r="T596" s="183">
        <f>S596*H596</f>
        <v>0</v>
      </c>
      <c r="V596" s="476"/>
      <c r="AR596" s="23" t="s">
        <v>101</v>
      </c>
      <c r="AT596" s="23" t="s">
        <v>157</v>
      </c>
      <c r="AU596" s="23" t="s">
        <v>80</v>
      </c>
      <c r="AY596" s="23" t="s">
        <v>155</v>
      </c>
      <c r="BE596" s="184">
        <f>IF(N596="základní",J596,0)</f>
        <v>0</v>
      </c>
      <c r="BF596" s="184">
        <f>IF(N596="snížená",J596,0)</f>
        <v>0</v>
      </c>
      <c r="BG596" s="184">
        <f>IF(N596="zákl. přenesená",J596,0)</f>
        <v>0</v>
      </c>
      <c r="BH596" s="184">
        <f>IF(N596="sníž. přenesená",J596,0)</f>
        <v>0</v>
      </c>
      <c r="BI596" s="184">
        <f>IF(N596="nulová",J596,0)</f>
        <v>0</v>
      </c>
      <c r="BJ596" s="23" t="s">
        <v>11</v>
      </c>
      <c r="BK596" s="184">
        <f>ROUND(I596*H596,0)</f>
        <v>0</v>
      </c>
      <c r="BL596" s="23" t="s">
        <v>101</v>
      </c>
      <c r="BM596" s="23" t="s">
        <v>951</v>
      </c>
    </row>
    <row r="597" spans="2:65" s="11" customFormat="1" x14ac:dyDescent="0.3">
      <c r="B597" s="185"/>
      <c r="C597" s="479"/>
      <c r="D597" s="186" t="s">
        <v>163</v>
      </c>
      <c r="E597" s="187" t="s">
        <v>5</v>
      </c>
      <c r="F597" s="188" t="s">
        <v>952</v>
      </c>
      <c r="H597" s="189">
        <v>24.15</v>
      </c>
      <c r="I597" s="190"/>
      <c r="L597" s="185"/>
      <c r="M597" s="191"/>
      <c r="N597" s="192"/>
      <c r="O597" s="192"/>
      <c r="P597" s="192"/>
      <c r="Q597" s="192"/>
      <c r="R597" s="192"/>
      <c r="S597" s="192"/>
      <c r="T597" s="193"/>
      <c r="V597" s="476"/>
      <c r="AT597" s="187" t="s">
        <v>163</v>
      </c>
      <c r="AU597" s="187" t="s">
        <v>80</v>
      </c>
      <c r="AV597" s="11" t="s">
        <v>80</v>
      </c>
      <c r="AW597" s="11" t="s">
        <v>36</v>
      </c>
      <c r="AX597" s="11" t="s">
        <v>72</v>
      </c>
      <c r="AY597" s="187" t="s">
        <v>155</v>
      </c>
    </row>
    <row r="598" spans="2:65" s="11" customFormat="1" x14ac:dyDescent="0.3">
      <c r="B598" s="185"/>
      <c r="C598" s="479"/>
      <c r="D598" s="186" t="s">
        <v>163</v>
      </c>
      <c r="E598" s="187" t="s">
        <v>5</v>
      </c>
      <c r="F598" s="188" t="s">
        <v>953</v>
      </c>
      <c r="H598" s="189">
        <v>8.9499999999999993</v>
      </c>
      <c r="I598" s="190"/>
      <c r="L598" s="185"/>
      <c r="M598" s="191"/>
      <c r="N598" s="192"/>
      <c r="O598" s="192"/>
      <c r="P598" s="192"/>
      <c r="Q598" s="192"/>
      <c r="R598" s="192"/>
      <c r="S598" s="192"/>
      <c r="T598" s="193"/>
      <c r="V598" s="476"/>
      <c r="AT598" s="187" t="s">
        <v>163</v>
      </c>
      <c r="AU598" s="187" t="s">
        <v>80</v>
      </c>
      <c r="AV598" s="11" t="s">
        <v>80</v>
      </c>
      <c r="AW598" s="11" t="s">
        <v>36</v>
      </c>
      <c r="AX598" s="11" t="s">
        <v>72</v>
      </c>
      <c r="AY598" s="187" t="s">
        <v>155</v>
      </c>
    </row>
    <row r="599" spans="2:65" s="12" customFormat="1" x14ac:dyDescent="0.3">
      <c r="B599" s="194"/>
      <c r="C599" s="480"/>
      <c r="D599" s="186" t="s">
        <v>163</v>
      </c>
      <c r="E599" s="195" t="s">
        <v>339</v>
      </c>
      <c r="F599" s="196" t="s">
        <v>239</v>
      </c>
      <c r="H599" s="197">
        <v>33.1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V599" s="476"/>
      <c r="AT599" s="195" t="s">
        <v>163</v>
      </c>
      <c r="AU599" s="195" t="s">
        <v>80</v>
      </c>
      <c r="AV599" s="12" t="s">
        <v>98</v>
      </c>
      <c r="AW599" s="12" t="s">
        <v>36</v>
      </c>
      <c r="AX599" s="12" t="s">
        <v>11</v>
      </c>
      <c r="AY599" s="195" t="s">
        <v>155</v>
      </c>
    </row>
    <row r="600" spans="2:65" s="1" customFormat="1" ht="25.5" customHeight="1" x14ac:dyDescent="0.3">
      <c r="B600" s="172"/>
      <c r="C600" s="481">
        <v>104</v>
      </c>
      <c r="D600" s="216" t="s">
        <v>536</v>
      </c>
      <c r="E600" s="217" t="s">
        <v>954</v>
      </c>
      <c r="F600" s="218" t="s">
        <v>3535</v>
      </c>
      <c r="G600" s="219" t="s">
        <v>170</v>
      </c>
      <c r="H600" s="220">
        <v>34</v>
      </c>
      <c r="I600" s="221"/>
      <c r="J600" s="222">
        <f>ROUND(I600*H600,0)</f>
        <v>0</v>
      </c>
      <c r="K600" s="218" t="s">
        <v>161</v>
      </c>
      <c r="L600" s="223"/>
      <c r="M600" s="224" t="s">
        <v>5</v>
      </c>
      <c r="N600" s="225" t="s">
        <v>43</v>
      </c>
      <c r="O600" s="41"/>
      <c r="P600" s="182">
        <f>O600*H600</f>
        <v>0</v>
      </c>
      <c r="Q600" s="182">
        <v>2.8000000000000001E-2</v>
      </c>
      <c r="R600" s="182">
        <f>Q600*H600</f>
        <v>0.95200000000000007</v>
      </c>
      <c r="S600" s="182">
        <v>0</v>
      </c>
      <c r="T600" s="183">
        <f>S600*H600</f>
        <v>0</v>
      </c>
      <c r="V600" s="476"/>
      <c r="AR600" s="23" t="s">
        <v>113</v>
      </c>
      <c r="AT600" s="23" t="s">
        <v>536</v>
      </c>
      <c r="AU600" s="23" t="s">
        <v>80</v>
      </c>
      <c r="AY600" s="23" t="s">
        <v>155</v>
      </c>
      <c r="BE600" s="184">
        <f>IF(N600="základní",J600,0)</f>
        <v>0</v>
      </c>
      <c r="BF600" s="184">
        <f>IF(N600="snížená",J600,0)</f>
        <v>0</v>
      </c>
      <c r="BG600" s="184">
        <f>IF(N600="zákl. přenesená",J600,0)</f>
        <v>0</v>
      </c>
      <c r="BH600" s="184">
        <f>IF(N600="sníž. přenesená",J600,0)</f>
        <v>0</v>
      </c>
      <c r="BI600" s="184">
        <f>IF(N600="nulová",J600,0)</f>
        <v>0</v>
      </c>
      <c r="BJ600" s="23" t="s">
        <v>11</v>
      </c>
      <c r="BK600" s="184">
        <f>ROUND(I600*H600,0)</f>
        <v>0</v>
      </c>
      <c r="BL600" s="23" t="s">
        <v>101</v>
      </c>
      <c r="BM600" s="23" t="s">
        <v>955</v>
      </c>
    </row>
    <row r="601" spans="2:65" s="11" customFormat="1" x14ac:dyDescent="0.3">
      <c r="B601" s="185"/>
      <c r="C601" s="479"/>
      <c r="D601" s="186" t="s">
        <v>163</v>
      </c>
      <c r="E601" s="187" t="s">
        <v>5</v>
      </c>
      <c r="F601" s="188" t="s">
        <v>956</v>
      </c>
      <c r="H601" s="189">
        <v>34</v>
      </c>
      <c r="I601" s="190"/>
      <c r="L601" s="185"/>
      <c r="M601" s="191"/>
      <c r="N601" s="192"/>
      <c r="O601" s="192"/>
      <c r="P601" s="192"/>
      <c r="Q601" s="192"/>
      <c r="R601" s="192"/>
      <c r="S601" s="192"/>
      <c r="T601" s="193"/>
      <c r="V601" s="476"/>
      <c r="AT601" s="187" t="s">
        <v>163</v>
      </c>
      <c r="AU601" s="187" t="s">
        <v>80</v>
      </c>
      <c r="AV601" s="11" t="s">
        <v>80</v>
      </c>
      <c r="AW601" s="11" t="s">
        <v>36</v>
      </c>
      <c r="AX601" s="11" t="s">
        <v>11</v>
      </c>
      <c r="AY601" s="187" t="s">
        <v>155</v>
      </c>
    </row>
    <row r="602" spans="2:65" s="1" customFormat="1" ht="25.5" customHeight="1" x14ac:dyDescent="0.3">
      <c r="B602" s="172"/>
      <c r="C602" s="478">
        <v>105</v>
      </c>
      <c r="D602" s="173" t="s">
        <v>157</v>
      </c>
      <c r="E602" s="174" t="s">
        <v>957</v>
      </c>
      <c r="F602" s="175" t="s">
        <v>958</v>
      </c>
      <c r="G602" s="176" t="s">
        <v>214</v>
      </c>
      <c r="H602" s="177">
        <v>22.5</v>
      </c>
      <c r="I602" s="178"/>
      <c r="J602" s="179">
        <f>ROUND(I602*H602,0)</f>
        <v>0</v>
      </c>
      <c r="K602" s="175" t="s">
        <v>161</v>
      </c>
      <c r="L602" s="40"/>
      <c r="M602" s="180" t="s">
        <v>5</v>
      </c>
      <c r="N602" s="181" t="s">
        <v>43</v>
      </c>
      <c r="O602" s="41"/>
      <c r="P602" s="182">
        <f>O602*H602</f>
        <v>0</v>
      </c>
      <c r="Q602" s="182">
        <v>0.29220869999999999</v>
      </c>
      <c r="R602" s="182">
        <f>Q602*H602</f>
        <v>6.5746957500000001</v>
      </c>
      <c r="S602" s="182">
        <v>0</v>
      </c>
      <c r="T602" s="183">
        <f>S602*H602</f>
        <v>0</v>
      </c>
      <c r="V602" s="476"/>
      <c r="AR602" s="23" t="s">
        <v>101</v>
      </c>
      <c r="AT602" s="23" t="s">
        <v>157</v>
      </c>
      <c r="AU602" s="23" t="s">
        <v>80</v>
      </c>
      <c r="AY602" s="23" t="s">
        <v>155</v>
      </c>
      <c r="BE602" s="184">
        <f>IF(N602="základní",J602,0)</f>
        <v>0</v>
      </c>
      <c r="BF602" s="184">
        <f>IF(N602="snížená",J602,0)</f>
        <v>0</v>
      </c>
      <c r="BG602" s="184">
        <f>IF(N602="zákl. přenesená",J602,0)</f>
        <v>0</v>
      </c>
      <c r="BH602" s="184">
        <f>IF(N602="sníž. přenesená",J602,0)</f>
        <v>0</v>
      </c>
      <c r="BI602" s="184">
        <f>IF(N602="nulová",J602,0)</f>
        <v>0</v>
      </c>
      <c r="BJ602" s="23" t="s">
        <v>11</v>
      </c>
      <c r="BK602" s="184">
        <f>ROUND(I602*H602,0)</f>
        <v>0</v>
      </c>
      <c r="BL602" s="23" t="s">
        <v>101</v>
      </c>
      <c r="BM602" s="23" t="s">
        <v>959</v>
      </c>
    </row>
    <row r="603" spans="2:65" s="11" customFormat="1" x14ac:dyDescent="0.3">
      <c r="B603" s="185"/>
      <c r="C603" s="479"/>
      <c r="D603" s="186" t="s">
        <v>163</v>
      </c>
      <c r="E603" s="187" t="s">
        <v>5</v>
      </c>
      <c r="F603" s="188" t="s">
        <v>960</v>
      </c>
      <c r="H603" s="189">
        <v>22.5</v>
      </c>
      <c r="I603" s="190"/>
      <c r="L603" s="185"/>
      <c r="M603" s="191"/>
      <c r="N603" s="192"/>
      <c r="O603" s="192"/>
      <c r="P603" s="192"/>
      <c r="Q603" s="192"/>
      <c r="R603" s="192"/>
      <c r="S603" s="192"/>
      <c r="T603" s="193"/>
      <c r="V603" s="476"/>
      <c r="AT603" s="187" t="s">
        <v>163</v>
      </c>
      <c r="AU603" s="187" t="s">
        <v>80</v>
      </c>
      <c r="AV603" s="11" t="s">
        <v>80</v>
      </c>
      <c r="AW603" s="11" t="s">
        <v>36</v>
      </c>
      <c r="AX603" s="11" t="s">
        <v>11</v>
      </c>
      <c r="AY603" s="187" t="s">
        <v>155</v>
      </c>
    </row>
    <row r="604" spans="2:65" s="1" customFormat="1" ht="25.5" customHeight="1" x14ac:dyDescent="0.3">
      <c r="B604" s="172"/>
      <c r="C604" s="481">
        <v>106</v>
      </c>
      <c r="D604" s="216" t="s">
        <v>536</v>
      </c>
      <c r="E604" s="217" t="s">
        <v>961</v>
      </c>
      <c r="F604" s="218" t="s">
        <v>3536</v>
      </c>
      <c r="G604" s="219" t="s">
        <v>170</v>
      </c>
      <c r="H604" s="220">
        <v>6</v>
      </c>
      <c r="I604" s="221"/>
      <c r="J604" s="222">
        <f>ROUND(I604*H604,0)</f>
        <v>0</v>
      </c>
      <c r="K604" s="218" t="s">
        <v>161</v>
      </c>
      <c r="L604" s="223"/>
      <c r="M604" s="224" t="s">
        <v>5</v>
      </c>
      <c r="N604" s="225" t="s">
        <v>43</v>
      </c>
      <c r="O604" s="41"/>
      <c r="P604" s="182">
        <f>O604*H604</f>
        <v>0</v>
      </c>
      <c r="Q604" s="182">
        <v>2.1899999999999999E-2</v>
      </c>
      <c r="R604" s="182">
        <f>Q604*H604</f>
        <v>0.13139999999999999</v>
      </c>
      <c r="S604" s="182">
        <v>0</v>
      </c>
      <c r="T604" s="183">
        <f>S604*H604</f>
        <v>0</v>
      </c>
      <c r="V604" s="476"/>
      <c r="AR604" s="23" t="s">
        <v>113</v>
      </c>
      <c r="AT604" s="23" t="s">
        <v>536</v>
      </c>
      <c r="AU604" s="23" t="s">
        <v>80</v>
      </c>
      <c r="AY604" s="23" t="s">
        <v>155</v>
      </c>
      <c r="BE604" s="184">
        <f>IF(N604="základní",J604,0)</f>
        <v>0</v>
      </c>
      <c r="BF604" s="184">
        <f>IF(N604="snížená",J604,0)</f>
        <v>0</v>
      </c>
      <c r="BG604" s="184">
        <f>IF(N604="zákl. přenesená",J604,0)</f>
        <v>0</v>
      </c>
      <c r="BH604" s="184">
        <f>IF(N604="sníž. přenesená",J604,0)</f>
        <v>0</v>
      </c>
      <c r="BI604" s="184">
        <f>IF(N604="nulová",J604,0)</f>
        <v>0</v>
      </c>
      <c r="BJ604" s="23" t="s">
        <v>11</v>
      </c>
      <c r="BK604" s="184">
        <f>ROUND(I604*H604,0)</f>
        <v>0</v>
      </c>
      <c r="BL604" s="23" t="s">
        <v>101</v>
      </c>
      <c r="BM604" s="23" t="s">
        <v>962</v>
      </c>
    </row>
    <row r="605" spans="2:65" s="11" customFormat="1" x14ac:dyDescent="0.3">
      <c r="B605" s="185"/>
      <c r="C605" s="479"/>
      <c r="D605" s="186" t="s">
        <v>163</v>
      </c>
      <c r="E605" s="187" t="s">
        <v>5</v>
      </c>
      <c r="F605" s="188" t="s">
        <v>107</v>
      </c>
      <c r="H605" s="189">
        <v>6</v>
      </c>
      <c r="I605" s="190"/>
      <c r="L605" s="185"/>
      <c r="M605" s="191"/>
      <c r="N605" s="192"/>
      <c r="O605" s="192"/>
      <c r="P605" s="192"/>
      <c r="Q605" s="192"/>
      <c r="R605" s="192"/>
      <c r="S605" s="192"/>
      <c r="T605" s="193"/>
      <c r="V605" s="476"/>
      <c r="AT605" s="187" t="s">
        <v>163</v>
      </c>
      <c r="AU605" s="187" t="s">
        <v>80</v>
      </c>
      <c r="AV605" s="11" t="s">
        <v>80</v>
      </c>
      <c r="AW605" s="11" t="s">
        <v>36</v>
      </c>
      <c r="AX605" s="11" t="s">
        <v>11</v>
      </c>
      <c r="AY605" s="187" t="s">
        <v>155</v>
      </c>
    </row>
    <row r="606" spans="2:65" s="1" customFormat="1" ht="16.5" customHeight="1" x14ac:dyDescent="0.3">
      <c r="B606" s="172"/>
      <c r="C606" s="481">
        <v>107</v>
      </c>
      <c r="D606" s="216" t="s">
        <v>536</v>
      </c>
      <c r="E606" s="217" t="s">
        <v>963</v>
      </c>
      <c r="F606" s="218" t="s">
        <v>3537</v>
      </c>
      <c r="G606" s="219" t="s">
        <v>170</v>
      </c>
      <c r="H606" s="220">
        <v>20</v>
      </c>
      <c r="I606" s="221"/>
      <c r="J606" s="222">
        <f>ROUND(I606*H606,0)</f>
        <v>0</v>
      </c>
      <c r="K606" s="218" t="s">
        <v>161</v>
      </c>
      <c r="L606" s="223"/>
      <c r="M606" s="224" t="s">
        <v>5</v>
      </c>
      <c r="N606" s="225" t="s">
        <v>43</v>
      </c>
      <c r="O606" s="41"/>
      <c r="P606" s="182">
        <f>O606*H606</f>
        <v>0</v>
      </c>
      <c r="Q606" s="182">
        <v>1.5599999999999999E-2</v>
      </c>
      <c r="R606" s="182">
        <f>Q606*H606</f>
        <v>0.312</v>
      </c>
      <c r="S606" s="182">
        <v>0</v>
      </c>
      <c r="T606" s="183">
        <f>S606*H606</f>
        <v>0</v>
      </c>
      <c r="V606" s="476"/>
      <c r="AR606" s="23" t="s">
        <v>113</v>
      </c>
      <c r="AT606" s="23" t="s">
        <v>536</v>
      </c>
      <c r="AU606" s="23" t="s">
        <v>80</v>
      </c>
      <c r="AY606" s="23" t="s">
        <v>155</v>
      </c>
      <c r="BE606" s="184">
        <f>IF(N606="základní",J606,0)</f>
        <v>0</v>
      </c>
      <c r="BF606" s="184">
        <f>IF(N606="snížená",J606,0)</f>
        <v>0</v>
      </c>
      <c r="BG606" s="184">
        <f>IF(N606="zákl. přenesená",J606,0)</f>
        <v>0</v>
      </c>
      <c r="BH606" s="184">
        <f>IF(N606="sníž. přenesená",J606,0)</f>
        <v>0</v>
      </c>
      <c r="BI606" s="184">
        <f>IF(N606="nulová",J606,0)</f>
        <v>0</v>
      </c>
      <c r="BJ606" s="23" t="s">
        <v>11</v>
      </c>
      <c r="BK606" s="184">
        <f>ROUND(I606*H606,0)</f>
        <v>0</v>
      </c>
      <c r="BL606" s="23" t="s">
        <v>101</v>
      </c>
      <c r="BM606" s="23" t="s">
        <v>964</v>
      </c>
    </row>
    <row r="607" spans="2:65" s="11" customFormat="1" x14ac:dyDescent="0.3">
      <c r="B607" s="185"/>
      <c r="C607" s="479"/>
      <c r="D607" s="186" t="s">
        <v>163</v>
      </c>
      <c r="E607" s="187" t="s">
        <v>5</v>
      </c>
      <c r="F607" s="188" t="s">
        <v>965</v>
      </c>
      <c r="H607" s="189">
        <v>20</v>
      </c>
      <c r="I607" s="190"/>
      <c r="L607" s="185"/>
      <c r="M607" s="191"/>
      <c r="N607" s="192"/>
      <c r="O607" s="192"/>
      <c r="P607" s="192"/>
      <c r="Q607" s="192"/>
      <c r="R607" s="192"/>
      <c r="S607" s="192"/>
      <c r="T607" s="193"/>
      <c r="V607" s="476"/>
      <c r="AT607" s="187" t="s">
        <v>163</v>
      </c>
      <c r="AU607" s="187" t="s">
        <v>80</v>
      </c>
      <c r="AV607" s="11" t="s">
        <v>80</v>
      </c>
      <c r="AW607" s="11" t="s">
        <v>36</v>
      </c>
      <c r="AX607" s="11" t="s">
        <v>11</v>
      </c>
      <c r="AY607" s="187" t="s">
        <v>155</v>
      </c>
    </row>
    <row r="608" spans="2:65" s="1" customFormat="1" ht="25.5" customHeight="1" x14ac:dyDescent="0.3">
      <c r="B608" s="172"/>
      <c r="C608" s="481">
        <v>108</v>
      </c>
      <c r="D608" s="216" t="s">
        <v>536</v>
      </c>
      <c r="E608" s="217" t="s">
        <v>966</v>
      </c>
      <c r="F608" s="218" t="s">
        <v>3538</v>
      </c>
      <c r="G608" s="219" t="s">
        <v>170</v>
      </c>
      <c r="H608" s="220">
        <v>6</v>
      </c>
      <c r="I608" s="221"/>
      <c r="J608" s="222">
        <f>ROUND(I608*H608,0)</f>
        <v>0</v>
      </c>
      <c r="K608" s="218" t="s">
        <v>161</v>
      </c>
      <c r="L608" s="223"/>
      <c r="M608" s="224" t="s">
        <v>5</v>
      </c>
      <c r="N608" s="225" t="s">
        <v>43</v>
      </c>
      <c r="O608" s="41"/>
      <c r="P608" s="182">
        <f>O608*H608</f>
        <v>0</v>
      </c>
      <c r="Q608" s="182">
        <v>1.3500000000000001E-3</v>
      </c>
      <c r="R608" s="182">
        <f>Q608*H608</f>
        <v>8.0999999999999996E-3</v>
      </c>
      <c r="S608" s="182">
        <v>0</v>
      </c>
      <c r="T608" s="183">
        <f>S608*H608</f>
        <v>0</v>
      </c>
      <c r="V608" s="476"/>
      <c r="AR608" s="23" t="s">
        <v>113</v>
      </c>
      <c r="AT608" s="23" t="s">
        <v>536</v>
      </c>
      <c r="AU608" s="23" t="s">
        <v>80</v>
      </c>
      <c r="AY608" s="23" t="s">
        <v>155</v>
      </c>
      <c r="BE608" s="184">
        <f>IF(N608="základní",J608,0)</f>
        <v>0</v>
      </c>
      <c r="BF608" s="184">
        <f>IF(N608="snížená",J608,0)</f>
        <v>0</v>
      </c>
      <c r="BG608" s="184">
        <f>IF(N608="zákl. přenesená",J608,0)</f>
        <v>0</v>
      </c>
      <c r="BH608" s="184">
        <f>IF(N608="sníž. přenesená",J608,0)</f>
        <v>0</v>
      </c>
      <c r="BI608" s="184">
        <f>IF(N608="nulová",J608,0)</f>
        <v>0</v>
      </c>
      <c r="BJ608" s="23" t="s">
        <v>11</v>
      </c>
      <c r="BK608" s="184">
        <f>ROUND(I608*H608,0)</f>
        <v>0</v>
      </c>
      <c r="BL608" s="23" t="s">
        <v>101</v>
      </c>
      <c r="BM608" s="23" t="s">
        <v>967</v>
      </c>
    </row>
    <row r="609" spans="2:65" s="11" customFormat="1" x14ac:dyDescent="0.3">
      <c r="B609" s="185"/>
      <c r="C609" s="479"/>
      <c r="D609" s="186" t="s">
        <v>163</v>
      </c>
      <c r="E609" s="187" t="s">
        <v>5</v>
      </c>
      <c r="F609" s="188" t="s">
        <v>968</v>
      </c>
      <c r="H609" s="189">
        <v>6</v>
      </c>
      <c r="I609" s="190"/>
      <c r="L609" s="185"/>
      <c r="M609" s="191"/>
      <c r="N609" s="192"/>
      <c r="O609" s="192"/>
      <c r="P609" s="192"/>
      <c r="Q609" s="192"/>
      <c r="R609" s="192"/>
      <c r="S609" s="192"/>
      <c r="T609" s="193"/>
      <c r="V609" s="476"/>
      <c r="AT609" s="187" t="s">
        <v>163</v>
      </c>
      <c r="AU609" s="187" t="s">
        <v>80</v>
      </c>
      <c r="AV609" s="11" t="s">
        <v>80</v>
      </c>
      <c r="AW609" s="11" t="s">
        <v>36</v>
      </c>
      <c r="AX609" s="11" t="s">
        <v>11</v>
      </c>
      <c r="AY609" s="187" t="s">
        <v>155</v>
      </c>
    </row>
    <row r="610" spans="2:65" s="1" customFormat="1" ht="25.5" customHeight="1" x14ac:dyDescent="0.3">
      <c r="B610" s="172"/>
      <c r="C610" s="481">
        <v>109</v>
      </c>
      <c r="D610" s="216" t="s">
        <v>536</v>
      </c>
      <c r="E610" s="217" t="s">
        <v>969</v>
      </c>
      <c r="F610" s="218" t="s">
        <v>3539</v>
      </c>
      <c r="G610" s="219" t="s">
        <v>170</v>
      </c>
      <c r="H610" s="220">
        <v>45</v>
      </c>
      <c r="I610" s="221"/>
      <c r="J610" s="222">
        <f>ROUND(I610*H610,0)</f>
        <v>0</v>
      </c>
      <c r="K610" s="218" t="s">
        <v>161</v>
      </c>
      <c r="L610" s="223"/>
      <c r="M610" s="224" t="s">
        <v>5</v>
      </c>
      <c r="N610" s="225" t="s">
        <v>43</v>
      </c>
      <c r="O610" s="41"/>
      <c r="P610" s="182">
        <f>O610*H610</f>
        <v>0</v>
      </c>
      <c r="Q610" s="182">
        <v>2.8999999999999998E-3</v>
      </c>
      <c r="R610" s="182">
        <f>Q610*H610</f>
        <v>0.1305</v>
      </c>
      <c r="S610" s="182">
        <v>0</v>
      </c>
      <c r="T610" s="183">
        <f>S610*H610</f>
        <v>0</v>
      </c>
      <c r="V610" s="476"/>
      <c r="AR610" s="23" t="s">
        <v>113</v>
      </c>
      <c r="AT610" s="23" t="s">
        <v>536</v>
      </c>
      <c r="AU610" s="23" t="s">
        <v>80</v>
      </c>
      <c r="AY610" s="23" t="s">
        <v>155</v>
      </c>
      <c r="BE610" s="184">
        <f>IF(N610="základní",J610,0)</f>
        <v>0</v>
      </c>
      <c r="BF610" s="184">
        <f>IF(N610="snížená",J610,0)</f>
        <v>0</v>
      </c>
      <c r="BG610" s="184">
        <f>IF(N610="zákl. přenesená",J610,0)</f>
        <v>0</v>
      </c>
      <c r="BH610" s="184">
        <f>IF(N610="sníž. přenesená",J610,0)</f>
        <v>0</v>
      </c>
      <c r="BI610" s="184">
        <f>IF(N610="nulová",J610,0)</f>
        <v>0</v>
      </c>
      <c r="BJ610" s="23" t="s">
        <v>11</v>
      </c>
      <c r="BK610" s="184">
        <f>ROUND(I610*H610,0)</f>
        <v>0</v>
      </c>
      <c r="BL610" s="23" t="s">
        <v>101</v>
      </c>
      <c r="BM610" s="23" t="s">
        <v>970</v>
      </c>
    </row>
    <row r="611" spans="2:65" s="11" customFormat="1" x14ac:dyDescent="0.3">
      <c r="B611" s="185"/>
      <c r="C611" s="479"/>
      <c r="D611" s="186" t="s">
        <v>163</v>
      </c>
      <c r="E611" s="187" t="s">
        <v>5</v>
      </c>
      <c r="F611" s="188" t="s">
        <v>971</v>
      </c>
      <c r="H611" s="189">
        <v>45</v>
      </c>
      <c r="I611" s="190"/>
      <c r="L611" s="185"/>
      <c r="M611" s="191"/>
      <c r="N611" s="192"/>
      <c r="O611" s="192"/>
      <c r="P611" s="192"/>
      <c r="Q611" s="192"/>
      <c r="R611" s="192"/>
      <c r="S611" s="192"/>
      <c r="T611" s="193"/>
      <c r="V611" s="476"/>
      <c r="AT611" s="187" t="s">
        <v>163</v>
      </c>
      <c r="AU611" s="187" t="s">
        <v>80</v>
      </c>
      <c r="AV611" s="11" t="s">
        <v>80</v>
      </c>
      <c r="AW611" s="11" t="s">
        <v>36</v>
      </c>
      <c r="AX611" s="11" t="s">
        <v>11</v>
      </c>
      <c r="AY611" s="187" t="s">
        <v>155</v>
      </c>
    </row>
    <row r="612" spans="2:65" s="1" customFormat="1" ht="25.5" customHeight="1" x14ac:dyDescent="0.3">
      <c r="B612" s="172"/>
      <c r="C612" s="478">
        <v>110</v>
      </c>
      <c r="D612" s="173" t="s">
        <v>157</v>
      </c>
      <c r="E612" s="174" t="s">
        <v>972</v>
      </c>
      <c r="F612" s="175" t="s">
        <v>973</v>
      </c>
      <c r="G612" s="176" t="s">
        <v>160</v>
      </c>
      <c r="H612" s="177">
        <v>747.23800000000006</v>
      </c>
      <c r="I612" s="178"/>
      <c r="J612" s="179">
        <f>ROUND(I612*H612,0)</f>
        <v>0</v>
      </c>
      <c r="K612" s="175" t="s">
        <v>161</v>
      </c>
      <c r="L612" s="40"/>
      <c r="M612" s="180" t="s">
        <v>5</v>
      </c>
      <c r="N612" s="181" t="s">
        <v>43</v>
      </c>
      <c r="O612" s="41"/>
      <c r="P612" s="182">
        <f>O612*H612</f>
        <v>0</v>
      </c>
      <c r="Q612" s="182">
        <v>0</v>
      </c>
      <c r="R612" s="182">
        <f>Q612*H612</f>
        <v>0</v>
      </c>
      <c r="S612" s="182">
        <v>0</v>
      </c>
      <c r="T612" s="183">
        <f>S612*H612</f>
        <v>0</v>
      </c>
      <c r="V612" s="476"/>
      <c r="AR612" s="23" t="s">
        <v>101</v>
      </c>
      <c r="AT612" s="23" t="s">
        <v>157</v>
      </c>
      <c r="AU612" s="23" t="s">
        <v>80</v>
      </c>
      <c r="AY612" s="23" t="s">
        <v>155</v>
      </c>
      <c r="BE612" s="184">
        <f>IF(N612="základní",J612,0)</f>
        <v>0</v>
      </c>
      <c r="BF612" s="184">
        <f>IF(N612="snížená",J612,0)</f>
        <v>0</v>
      </c>
      <c r="BG612" s="184">
        <f>IF(N612="zákl. přenesená",J612,0)</f>
        <v>0</v>
      </c>
      <c r="BH612" s="184">
        <f>IF(N612="sníž. přenesená",J612,0)</f>
        <v>0</v>
      </c>
      <c r="BI612" s="184">
        <f>IF(N612="nulová",J612,0)</f>
        <v>0</v>
      </c>
      <c r="BJ612" s="23" t="s">
        <v>11</v>
      </c>
      <c r="BK612" s="184">
        <f>ROUND(I612*H612,0)</f>
        <v>0</v>
      </c>
      <c r="BL612" s="23" t="s">
        <v>101</v>
      </c>
      <c r="BM612" s="23" t="s">
        <v>974</v>
      </c>
    </row>
    <row r="613" spans="2:65" s="11" customFormat="1" x14ac:dyDescent="0.3">
      <c r="B613" s="185"/>
      <c r="C613" s="479"/>
      <c r="D613" s="186" t="s">
        <v>163</v>
      </c>
      <c r="E613" s="187" t="s">
        <v>5</v>
      </c>
      <c r="F613" s="188" t="s">
        <v>975</v>
      </c>
      <c r="H613" s="189">
        <v>150.52500000000001</v>
      </c>
      <c r="I613" s="190"/>
      <c r="L613" s="185"/>
      <c r="M613" s="191"/>
      <c r="N613" s="192"/>
      <c r="O613" s="192"/>
      <c r="P613" s="192"/>
      <c r="Q613" s="192"/>
      <c r="R613" s="192"/>
      <c r="S613" s="192"/>
      <c r="T613" s="193"/>
      <c r="V613" s="476"/>
      <c r="AT613" s="187" t="s">
        <v>163</v>
      </c>
      <c r="AU613" s="187" t="s">
        <v>80</v>
      </c>
      <c r="AV613" s="11" t="s">
        <v>80</v>
      </c>
      <c r="AW613" s="11" t="s">
        <v>36</v>
      </c>
      <c r="AX613" s="11" t="s">
        <v>72</v>
      </c>
      <c r="AY613" s="187" t="s">
        <v>155</v>
      </c>
    </row>
    <row r="614" spans="2:65" s="11" customFormat="1" x14ac:dyDescent="0.3">
      <c r="B614" s="185"/>
      <c r="C614" s="479"/>
      <c r="D614" s="186" t="s">
        <v>163</v>
      </c>
      <c r="E614" s="187" t="s">
        <v>5</v>
      </c>
      <c r="F614" s="188" t="s">
        <v>976</v>
      </c>
      <c r="H614" s="189">
        <v>25.2</v>
      </c>
      <c r="I614" s="190"/>
      <c r="L614" s="185"/>
      <c r="M614" s="191"/>
      <c r="N614" s="192"/>
      <c r="O614" s="192"/>
      <c r="P614" s="192"/>
      <c r="Q614" s="192"/>
      <c r="R614" s="192"/>
      <c r="S614" s="192"/>
      <c r="T614" s="193"/>
      <c r="V614" s="476"/>
      <c r="AT614" s="187" t="s">
        <v>163</v>
      </c>
      <c r="AU614" s="187" t="s">
        <v>80</v>
      </c>
      <c r="AV614" s="11" t="s">
        <v>80</v>
      </c>
      <c r="AW614" s="11" t="s">
        <v>36</v>
      </c>
      <c r="AX614" s="11" t="s">
        <v>72</v>
      </c>
      <c r="AY614" s="187" t="s">
        <v>155</v>
      </c>
    </row>
    <row r="615" spans="2:65" s="11" customFormat="1" x14ac:dyDescent="0.3">
      <c r="B615" s="185"/>
      <c r="C615" s="479"/>
      <c r="D615" s="186" t="s">
        <v>163</v>
      </c>
      <c r="E615" s="187" t="s">
        <v>5</v>
      </c>
      <c r="F615" s="188" t="s">
        <v>977</v>
      </c>
      <c r="H615" s="189">
        <v>129.5</v>
      </c>
      <c r="I615" s="190"/>
      <c r="L615" s="185"/>
      <c r="M615" s="191"/>
      <c r="N615" s="192"/>
      <c r="O615" s="192"/>
      <c r="P615" s="192"/>
      <c r="Q615" s="192"/>
      <c r="R615" s="192"/>
      <c r="S615" s="192"/>
      <c r="T615" s="193"/>
      <c r="V615" s="476"/>
      <c r="AT615" s="187" t="s">
        <v>163</v>
      </c>
      <c r="AU615" s="187" t="s">
        <v>80</v>
      </c>
      <c r="AV615" s="11" t="s">
        <v>80</v>
      </c>
      <c r="AW615" s="11" t="s">
        <v>36</v>
      </c>
      <c r="AX615" s="11" t="s">
        <v>72</v>
      </c>
      <c r="AY615" s="187" t="s">
        <v>155</v>
      </c>
    </row>
    <row r="616" spans="2:65" s="12" customFormat="1" x14ac:dyDescent="0.3">
      <c r="B616" s="194"/>
      <c r="C616" s="480"/>
      <c r="D616" s="186" t="s">
        <v>163</v>
      </c>
      <c r="E616" s="195" t="s">
        <v>5</v>
      </c>
      <c r="F616" s="196" t="s">
        <v>478</v>
      </c>
      <c r="H616" s="197">
        <v>305.22500000000002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V616" s="476"/>
      <c r="AT616" s="195" t="s">
        <v>163</v>
      </c>
      <c r="AU616" s="195" t="s">
        <v>80</v>
      </c>
      <c r="AV616" s="12" t="s">
        <v>98</v>
      </c>
      <c r="AW616" s="12" t="s">
        <v>36</v>
      </c>
      <c r="AX616" s="12" t="s">
        <v>72</v>
      </c>
      <c r="AY616" s="195" t="s">
        <v>155</v>
      </c>
    </row>
    <row r="617" spans="2:65" s="11" customFormat="1" x14ac:dyDescent="0.3">
      <c r="B617" s="185"/>
      <c r="C617" s="479"/>
      <c r="D617" s="186" t="s">
        <v>163</v>
      </c>
      <c r="E617" s="187" t="s">
        <v>5</v>
      </c>
      <c r="F617" s="188" t="s">
        <v>978</v>
      </c>
      <c r="H617" s="189">
        <v>442.01299999999998</v>
      </c>
      <c r="I617" s="190"/>
      <c r="L617" s="185"/>
      <c r="M617" s="191"/>
      <c r="N617" s="192"/>
      <c r="O617" s="192"/>
      <c r="P617" s="192"/>
      <c r="Q617" s="192"/>
      <c r="R617" s="192"/>
      <c r="S617" s="192"/>
      <c r="T617" s="193"/>
      <c r="V617" s="476"/>
      <c r="AT617" s="187" t="s">
        <v>163</v>
      </c>
      <c r="AU617" s="187" t="s">
        <v>80</v>
      </c>
      <c r="AV617" s="11" t="s">
        <v>80</v>
      </c>
      <c r="AW617" s="11" t="s">
        <v>36</v>
      </c>
      <c r="AX617" s="11" t="s">
        <v>72</v>
      </c>
      <c r="AY617" s="187" t="s">
        <v>155</v>
      </c>
    </row>
    <row r="618" spans="2:65" s="12" customFormat="1" x14ac:dyDescent="0.3">
      <c r="B618" s="194"/>
      <c r="C618" s="480"/>
      <c r="D618" s="186" t="s">
        <v>163</v>
      </c>
      <c r="E618" s="195" t="s">
        <v>5</v>
      </c>
      <c r="F618" s="196" t="s">
        <v>487</v>
      </c>
      <c r="H618" s="197">
        <v>442.01299999999998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V618" s="476"/>
      <c r="AT618" s="195" t="s">
        <v>163</v>
      </c>
      <c r="AU618" s="195" t="s">
        <v>80</v>
      </c>
      <c r="AV618" s="12" t="s">
        <v>98</v>
      </c>
      <c r="AW618" s="12" t="s">
        <v>36</v>
      </c>
      <c r="AX618" s="12" t="s">
        <v>72</v>
      </c>
      <c r="AY618" s="195" t="s">
        <v>155</v>
      </c>
    </row>
    <row r="619" spans="2:65" s="13" customFormat="1" x14ac:dyDescent="0.3">
      <c r="B619" s="202"/>
      <c r="C619" s="483"/>
      <c r="D619" s="186" t="s">
        <v>163</v>
      </c>
      <c r="E619" s="203" t="s">
        <v>303</v>
      </c>
      <c r="F619" s="204" t="s">
        <v>241</v>
      </c>
      <c r="H619" s="205">
        <v>747.23800000000006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V619" s="476"/>
      <c r="AT619" s="203" t="s">
        <v>163</v>
      </c>
      <c r="AU619" s="203" t="s">
        <v>80</v>
      </c>
      <c r="AV619" s="13" t="s">
        <v>101</v>
      </c>
      <c r="AW619" s="13" t="s">
        <v>36</v>
      </c>
      <c r="AX619" s="13" t="s">
        <v>11</v>
      </c>
      <c r="AY619" s="203" t="s">
        <v>155</v>
      </c>
    </row>
    <row r="620" spans="2:65" s="1" customFormat="1" ht="25.5" customHeight="1" x14ac:dyDescent="0.3">
      <c r="B620" s="172"/>
      <c r="C620" s="478">
        <v>111</v>
      </c>
      <c r="D620" s="173" t="s">
        <v>157</v>
      </c>
      <c r="E620" s="174" t="s">
        <v>979</v>
      </c>
      <c r="F620" s="175" t="s">
        <v>980</v>
      </c>
      <c r="G620" s="176" t="s">
        <v>160</v>
      </c>
      <c r="H620" s="177">
        <v>315.31599999999997</v>
      </c>
      <c r="I620" s="178"/>
      <c r="J620" s="179">
        <f>ROUND(I620*H620,0)</f>
        <v>0</v>
      </c>
      <c r="K620" s="175" t="s">
        <v>161</v>
      </c>
      <c r="L620" s="40"/>
      <c r="M620" s="180" t="s">
        <v>5</v>
      </c>
      <c r="N620" s="181" t="s">
        <v>43</v>
      </c>
      <c r="O620" s="41"/>
      <c r="P620" s="182">
        <f>O620*H620</f>
        <v>0</v>
      </c>
      <c r="Q620" s="182">
        <v>0</v>
      </c>
      <c r="R620" s="182">
        <f>Q620*H620</f>
        <v>0</v>
      </c>
      <c r="S620" s="182">
        <v>0</v>
      </c>
      <c r="T620" s="183">
        <f>S620*H620</f>
        <v>0</v>
      </c>
      <c r="V620" s="476"/>
      <c r="AR620" s="23" t="s">
        <v>101</v>
      </c>
      <c r="AT620" s="23" t="s">
        <v>157</v>
      </c>
      <c r="AU620" s="23" t="s">
        <v>80</v>
      </c>
      <c r="AY620" s="23" t="s">
        <v>155</v>
      </c>
      <c r="BE620" s="184">
        <f>IF(N620="základní",J620,0)</f>
        <v>0</v>
      </c>
      <c r="BF620" s="184">
        <f>IF(N620="snížená",J620,0)</f>
        <v>0</v>
      </c>
      <c r="BG620" s="184">
        <f>IF(N620="zákl. přenesená",J620,0)</f>
        <v>0</v>
      </c>
      <c r="BH620" s="184">
        <f>IF(N620="sníž. přenesená",J620,0)</f>
        <v>0</v>
      </c>
      <c r="BI620" s="184">
        <f>IF(N620="nulová",J620,0)</f>
        <v>0</v>
      </c>
      <c r="BJ620" s="23" t="s">
        <v>11</v>
      </c>
      <c r="BK620" s="184">
        <f>ROUND(I620*H620,0)</f>
        <v>0</v>
      </c>
      <c r="BL620" s="23" t="s">
        <v>101</v>
      </c>
      <c r="BM620" s="23" t="s">
        <v>981</v>
      </c>
    </row>
    <row r="621" spans="2:65" s="11" customFormat="1" x14ac:dyDescent="0.3">
      <c r="B621" s="185"/>
      <c r="C621" s="479"/>
      <c r="D621" s="186" t="s">
        <v>163</v>
      </c>
      <c r="E621" s="187" t="s">
        <v>5</v>
      </c>
      <c r="F621" s="188" t="s">
        <v>982</v>
      </c>
      <c r="H621" s="189">
        <v>53.662999999999997</v>
      </c>
      <c r="I621" s="190"/>
      <c r="L621" s="185"/>
      <c r="M621" s="191"/>
      <c r="N621" s="192"/>
      <c r="O621" s="192"/>
      <c r="P621" s="192"/>
      <c r="Q621" s="192"/>
      <c r="R621" s="192"/>
      <c r="S621" s="192"/>
      <c r="T621" s="193"/>
      <c r="V621" s="476"/>
      <c r="AT621" s="187" t="s">
        <v>163</v>
      </c>
      <c r="AU621" s="187" t="s">
        <v>80</v>
      </c>
      <c r="AV621" s="11" t="s">
        <v>80</v>
      </c>
      <c r="AW621" s="11" t="s">
        <v>36</v>
      </c>
      <c r="AX621" s="11" t="s">
        <v>72</v>
      </c>
      <c r="AY621" s="187" t="s">
        <v>155</v>
      </c>
    </row>
    <row r="622" spans="2:65" s="11" customFormat="1" x14ac:dyDescent="0.3">
      <c r="B622" s="185"/>
      <c r="C622" s="479"/>
      <c r="D622" s="186" t="s">
        <v>163</v>
      </c>
      <c r="E622" s="187" t="s">
        <v>5</v>
      </c>
      <c r="F622" s="188" t="s">
        <v>983</v>
      </c>
      <c r="H622" s="189">
        <v>6.8250000000000002</v>
      </c>
      <c r="I622" s="190"/>
      <c r="L622" s="185"/>
      <c r="M622" s="191"/>
      <c r="N622" s="192"/>
      <c r="O622" s="192"/>
      <c r="P622" s="192"/>
      <c r="Q622" s="192"/>
      <c r="R622" s="192"/>
      <c r="S622" s="192"/>
      <c r="T622" s="193"/>
      <c r="V622" s="476"/>
      <c r="AT622" s="187" t="s">
        <v>163</v>
      </c>
      <c r="AU622" s="187" t="s">
        <v>80</v>
      </c>
      <c r="AV622" s="11" t="s">
        <v>80</v>
      </c>
      <c r="AW622" s="11" t="s">
        <v>36</v>
      </c>
      <c r="AX622" s="11" t="s">
        <v>72</v>
      </c>
      <c r="AY622" s="187" t="s">
        <v>155</v>
      </c>
    </row>
    <row r="623" spans="2:65" s="11" customFormat="1" x14ac:dyDescent="0.3">
      <c r="B623" s="185"/>
      <c r="C623" s="479"/>
      <c r="D623" s="186" t="s">
        <v>163</v>
      </c>
      <c r="E623" s="187" t="s">
        <v>5</v>
      </c>
      <c r="F623" s="188" t="s">
        <v>984</v>
      </c>
      <c r="H623" s="189">
        <v>254.828</v>
      </c>
      <c r="I623" s="190"/>
      <c r="L623" s="185"/>
      <c r="M623" s="191"/>
      <c r="N623" s="192"/>
      <c r="O623" s="192"/>
      <c r="P623" s="192"/>
      <c r="Q623" s="192"/>
      <c r="R623" s="192"/>
      <c r="S623" s="192"/>
      <c r="T623" s="193"/>
      <c r="V623" s="476"/>
      <c r="AT623" s="187" t="s">
        <v>163</v>
      </c>
      <c r="AU623" s="187" t="s">
        <v>80</v>
      </c>
      <c r="AV623" s="11" t="s">
        <v>80</v>
      </c>
      <c r="AW623" s="11" t="s">
        <v>36</v>
      </c>
      <c r="AX623" s="11" t="s">
        <v>72</v>
      </c>
      <c r="AY623" s="187" t="s">
        <v>155</v>
      </c>
    </row>
    <row r="624" spans="2:65" s="12" customFormat="1" x14ac:dyDescent="0.3">
      <c r="B624" s="194"/>
      <c r="C624" s="480"/>
      <c r="D624" s="186" t="s">
        <v>163</v>
      </c>
      <c r="E624" s="195" t="s">
        <v>5</v>
      </c>
      <c r="F624" s="196" t="s">
        <v>472</v>
      </c>
      <c r="H624" s="197">
        <v>315.31599999999997</v>
      </c>
      <c r="I624" s="198"/>
      <c r="L624" s="194"/>
      <c r="M624" s="199"/>
      <c r="N624" s="200"/>
      <c r="O624" s="200"/>
      <c r="P624" s="200"/>
      <c r="Q624" s="200"/>
      <c r="R624" s="200"/>
      <c r="S624" s="200"/>
      <c r="T624" s="201"/>
      <c r="V624" s="476"/>
      <c r="AT624" s="195" t="s">
        <v>163</v>
      </c>
      <c r="AU624" s="195" t="s">
        <v>80</v>
      </c>
      <c r="AV624" s="12" t="s">
        <v>98</v>
      </c>
      <c r="AW624" s="12" t="s">
        <v>36</v>
      </c>
      <c r="AX624" s="12" t="s">
        <v>72</v>
      </c>
      <c r="AY624" s="195" t="s">
        <v>155</v>
      </c>
    </row>
    <row r="625" spans="2:65" s="13" customFormat="1" x14ac:dyDescent="0.3">
      <c r="B625" s="202"/>
      <c r="C625" s="483"/>
      <c r="D625" s="186" t="s">
        <v>163</v>
      </c>
      <c r="E625" s="203" t="s">
        <v>306</v>
      </c>
      <c r="F625" s="204" t="s">
        <v>241</v>
      </c>
      <c r="H625" s="205">
        <v>315.31599999999997</v>
      </c>
      <c r="I625" s="206"/>
      <c r="L625" s="202"/>
      <c r="M625" s="207"/>
      <c r="N625" s="208"/>
      <c r="O625" s="208"/>
      <c r="P625" s="208"/>
      <c r="Q625" s="208"/>
      <c r="R625" s="208"/>
      <c r="S625" s="208"/>
      <c r="T625" s="209"/>
      <c r="V625" s="476"/>
      <c r="AT625" s="203" t="s">
        <v>163</v>
      </c>
      <c r="AU625" s="203" t="s">
        <v>80</v>
      </c>
      <c r="AV625" s="13" t="s">
        <v>101</v>
      </c>
      <c r="AW625" s="13" t="s">
        <v>36</v>
      </c>
      <c r="AX625" s="13" t="s">
        <v>11</v>
      </c>
      <c r="AY625" s="203" t="s">
        <v>155</v>
      </c>
    </row>
    <row r="626" spans="2:65" s="1" customFormat="1" ht="25.5" customHeight="1" x14ac:dyDescent="0.3">
      <c r="B626" s="172"/>
      <c r="C626" s="478">
        <v>112</v>
      </c>
      <c r="D626" s="173" t="s">
        <v>157</v>
      </c>
      <c r="E626" s="174" t="s">
        <v>985</v>
      </c>
      <c r="F626" s="175" t="s">
        <v>986</v>
      </c>
      <c r="G626" s="176" t="s">
        <v>160</v>
      </c>
      <c r="H626" s="177">
        <v>44834.28</v>
      </c>
      <c r="I626" s="178"/>
      <c r="J626" s="179">
        <f>ROUND(I626*H626,0)</f>
        <v>0</v>
      </c>
      <c r="K626" s="175" t="s">
        <v>161</v>
      </c>
      <c r="L626" s="40"/>
      <c r="M626" s="180" t="s">
        <v>5</v>
      </c>
      <c r="N626" s="181" t="s">
        <v>43</v>
      </c>
      <c r="O626" s="41"/>
      <c r="P626" s="182">
        <f>O626*H626</f>
        <v>0</v>
      </c>
      <c r="Q626" s="182">
        <v>0</v>
      </c>
      <c r="R626" s="182">
        <f>Q626*H626</f>
        <v>0</v>
      </c>
      <c r="S626" s="182">
        <v>0</v>
      </c>
      <c r="T626" s="183">
        <f>S626*H626</f>
        <v>0</v>
      </c>
      <c r="V626" s="476"/>
      <c r="AR626" s="23" t="s">
        <v>101</v>
      </c>
      <c r="AT626" s="23" t="s">
        <v>157</v>
      </c>
      <c r="AU626" s="23" t="s">
        <v>80</v>
      </c>
      <c r="AY626" s="23" t="s">
        <v>155</v>
      </c>
      <c r="BE626" s="184">
        <f>IF(N626="základní",J626,0)</f>
        <v>0</v>
      </c>
      <c r="BF626" s="184">
        <f>IF(N626="snížená",J626,0)</f>
        <v>0</v>
      </c>
      <c r="BG626" s="184">
        <f>IF(N626="zákl. přenesená",J626,0)</f>
        <v>0</v>
      </c>
      <c r="BH626" s="184">
        <f>IF(N626="sníž. přenesená",J626,0)</f>
        <v>0</v>
      </c>
      <c r="BI626" s="184">
        <f>IF(N626="nulová",J626,0)</f>
        <v>0</v>
      </c>
      <c r="BJ626" s="23" t="s">
        <v>11</v>
      </c>
      <c r="BK626" s="184">
        <f>ROUND(I626*H626,0)</f>
        <v>0</v>
      </c>
      <c r="BL626" s="23" t="s">
        <v>101</v>
      </c>
      <c r="BM626" s="23" t="s">
        <v>987</v>
      </c>
    </row>
    <row r="627" spans="2:65" s="11" customFormat="1" x14ac:dyDescent="0.3">
      <c r="B627" s="185"/>
      <c r="C627" s="479"/>
      <c r="D627" s="186" t="s">
        <v>163</v>
      </c>
      <c r="E627" s="187" t="s">
        <v>5</v>
      </c>
      <c r="F627" s="188" t="s">
        <v>988</v>
      </c>
      <c r="H627" s="189">
        <v>44834.28</v>
      </c>
      <c r="I627" s="190"/>
      <c r="L627" s="185"/>
      <c r="M627" s="191"/>
      <c r="N627" s="192"/>
      <c r="O627" s="192"/>
      <c r="P627" s="192"/>
      <c r="Q627" s="192"/>
      <c r="R627" s="192"/>
      <c r="S627" s="192"/>
      <c r="T627" s="193"/>
      <c r="V627" s="476"/>
      <c r="AT627" s="187" t="s">
        <v>163</v>
      </c>
      <c r="AU627" s="187" t="s">
        <v>80</v>
      </c>
      <c r="AV627" s="11" t="s">
        <v>80</v>
      </c>
      <c r="AW627" s="11" t="s">
        <v>36</v>
      </c>
      <c r="AX627" s="11" t="s">
        <v>11</v>
      </c>
      <c r="AY627" s="187" t="s">
        <v>155</v>
      </c>
    </row>
    <row r="628" spans="2:65" s="1" customFormat="1" ht="25.5" customHeight="1" x14ac:dyDescent="0.3">
      <c r="B628" s="172"/>
      <c r="C628" s="478">
        <v>113</v>
      </c>
      <c r="D628" s="173" t="s">
        <v>157</v>
      </c>
      <c r="E628" s="174" t="s">
        <v>989</v>
      </c>
      <c r="F628" s="175" t="s">
        <v>990</v>
      </c>
      <c r="G628" s="176" t="s">
        <v>160</v>
      </c>
      <c r="H628" s="177">
        <v>18918.96</v>
      </c>
      <c r="I628" s="178"/>
      <c r="J628" s="179">
        <f>ROUND(I628*H628,0)</f>
        <v>0</v>
      </c>
      <c r="K628" s="175" t="s">
        <v>161</v>
      </c>
      <c r="L628" s="40"/>
      <c r="M628" s="180" t="s">
        <v>5</v>
      </c>
      <c r="N628" s="181" t="s">
        <v>43</v>
      </c>
      <c r="O628" s="41"/>
      <c r="P628" s="182">
        <f>O628*H628</f>
        <v>0</v>
      </c>
      <c r="Q628" s="182">
        <v>0</v>
      </c>
      <c r="R628" s="182">
        <f>Q628*H628</f>
        <v>0</v>
      </c>
      <c r="S628" s="182">
        <v>0</v>
      </c>
      <c r="T628" s="183">
        <f>S628*H628</f>
        <v>0</v>
      </c>
      <c r="V628" s="476"/>
      <c r="AR628" s="23" t="s">
        <v>101</v>
      </c>
      <c r="AT628" s="23" t="s">
        <v>157</v>
      </c>
      <c r="AU628" s="23" t="s">
        <v>80</v>
      </c>
      <c r="AY628" s="23" t="s">
        <v>155</v>
      </c>
      <c r="BE628" s="184">
        <f>IF(N628="základní",J628,0)</f>
        <v>0</v>
      </c>
      <c r="BF628" s="184">
        <f>IF(N628="snížená",J628,0)</f>
        <v>0</v>
      </c>
      <c r="BG628" s="184">
        <f>IF(N628="zákl. přenesená",J628,0)</f>
        <v>0</v>
      </c>
      <c r="BH628" s="184">
        <f>IF(N628="sníž. přenesená",J628,0)</f>
        <v>0</v>
      </c>
      <c r="BI628" s="184">
        <f>IF(N628="nulová",J628,0)</f>
        <v>0</v>
      </c>
      <c r="BJ628" s="23" t="s">
        <v>11</v>
      </c>
      <c r="BK628" s="184">
        <f>ROUND(I628*H628,0)</f>
        <v>0</v>
      </c>
      <c r="BL628" s="23" t="s">
        <v>101</v>
      </c>
      <c r="BM628" s="23" t="s">
        <v>991</v>
      </c>
    </row>
    <row r="629" spans="2:65" s="11" customFormat="1" x14ac:dyDescent="0.3">
      <c r="B629" s="185"/>
      <c r="C629" s="479"/>
      <c r="D629" s="186" t="s">
        <v>163</v>
      </c>
      <c r="E629" s="187" t="s">
        <v>5</v>
      </c>
      <c r="F629" s="188" t="s">
        <v>992</v>
      </c>
      <c r="H629" s="189">
        <v>18918.96</v>
      </c>
      <c r="I629" s="190"/>
      <c r="L629" s="185"/>
      <c r="M629" s="191"/>
      <c r="N629" s="192"/>
      <c r="O629" s="192"/>
      <c r="P629" s="192"/>
      <c r="Q629" s="192"/>
      <c r="R629" s="192"/>
      <c r="S629" s="192"/>
      <c r="T629" s="193"/>
      <c r="V629" s="476"/>
      <c r="AT629" s="187" t="s">
        <v>163</v>
      </c>
      <c r="AU629" s="187" t="s">
        <v>80</v>
      </c>
      <c r="AV629" s="11" t="s">
        <v>80</v>
      </c>
      <c r="AW629" s="11" t="s">
        <v>36</v>
      </c>
      <c r="AX629" s="11" t="s">
        <v>11</v>
      </c>
      <c r="AY629" s="187" t="s">
        <v>155</v>
      </c>
    </row>
    <row r="630" spans="2:65" s="1" customFormat="1" ht="25.5" customHeight="1" x14ac:dyDescent="0.3">
      <c r="B630" s="172"/>
      <c r="C630" s="478">
        <v>114</v>
      </c>
      <c r="D630" s="173" t="s">
        <v>157</v>
      </c>
      <c r="E630" s="174" t="s">
        <v>993</v>
      </c>
      <c r="F630" s="175" t="s">
        <v>994</v>
      </c>
      <c r="G630" s="176" t="s">
        <v>160</v>
      </c>
      <c r="H630" s="177">
        <v>747.23800000000006</v>
      </c>
      <c r="I630" s="178"/>
      <c r="J630" s="179">
        <f>ROUND(I630*H630,0)</f>
        <v>0</v>
      </c>
      <c r="K630" s="175" t="s">
        <v>161</v>
      </c>
      <c r="L630" s="40"/>
      <c r="M630" s="180" t="s">
        <v>5</v>
      </c>
      <c r="N630" s="181" t="s">
        <v>43</v>
      </c>
      <c r="O630" s="41"/>
      <c r="P630" s="182">
        <f>O630*H630</f>
        <v>0</v>
      </c>
      <c r="Q630" s="182">
        <v>0</v>
      </c>
      <c r="R630" s="182">
        <f>Q630*H630</f>
        <v>0</v>
      </c>
      <c r="S630" s="182">
        <v>0</v>
      </c>
      <c r="T630" s="183">
        <f>S630*H630</f>
        <v>0</v>
      </c>
      <c r="V630" s="476"/>
      <c r="AR630" s="23" t="s">
        <v>101</v>
      </c>
      <c r="AT630" s="23" t="s">
        <v>157</v>
      </c>
      <c r="AU630" s="23" t="s">
        <v>80</v>
      </c>
      <c r="AY630" s="23" t="s">
        <v>155</v>
      </c>
      <c r="BE630" s="184">
        <f>IF(N630="základní",J630,0)</f>
        <v>0</v>
      </c>
      <c r="BF630" s="184">
        <f>IF(N630="snížená",J630,0)</f>
        <v>0</v>
      </c>
      <c r="BG630" s="184">
        <f>IF(N630="zákl. přenesená",J630,0)</f>
        <v>0</v>
      </c>
      <c r="BH630" s="184">
        <f>IF(N630="sníž. přenesená",J630,0)</f>
        <v>0</v>
      </c>
      <c r="BI630" s="184">
        <f>IF(N630="nulová",J630,0)</f>
        <v>0</v>
      </c>
      <c r="BJ630" s="23" t="s">
        <v>11</v>
      </c>
      <c r="BK630" s="184">
        <f>ROUND(I630*H630,0)</f>
        <v>0</v>
      </c>
      <c r="BL630" s="23" t="s">
        <v>101</v>
      </c>
      <c r="BM630" s="23" t="s">
        <v>995</v>
      </c>
    </row>
    <row r="631" spans="2:65" s="11" customFormat="1" x14ac:dyDescent="0.3">
      <c r="B631" s="185"/>
      <c r="C631" s="479"/>
      <c r="D631" s="186" t="s">
        <v>163</v>
      </c>
      <c r="E631" s="187" t="s">
        <v>5</v>
      </c>
      <c r="F631" s="188" t="s">
        <v>303</v>
      </c>
      <c r="H631" s="189">
        <v>747.23800000000006</v>
      </c>
      <c r="I631" s="190"/>
      <c r="L631" s="185"/>
      <c r="M631" s="191"/>
      <c r="N631" s="192"/>
      <c r="O631" s="192"/>
      <c r="P631" s="192"/>
      <c r="Q631" s="192"/>
      <c r="R631" s="192"/>
      <c r="S631" s="192"/>
      <c r="T631" s="193"/>
      <c r="V631" s="476"/>
      <c r="AT631" s="187" t="s">
        <v>163</v>
      </c>
      <c r="AU631" s="187" t="s">
        <v>80</v>
      </c>
      <c r="AV631" s="11" t="s">
        <v>80</v>
      </c>
      <c r="AW631" s="11" t="s">
        <v>36</v>
      </c>
      <c r="AX631" s="11" t="s">
        <v>11</v>
      </c>
      <c r="AY631" s="187" t="s">
        <v>155</v>
      </c>
    </row>
    <row r="632" spans="2:65" s="1" customFormat="1" ht="25.5" customHeight="1" x14ac:dyDescent="0.3">
      <c r="B632" s="172"/>
      <c r="C632" s="478">
        <v>115</v>
      </c>
      <c r="D632" s="173" t="s">
        <v>157</v>
      </c>
      <c r="E632" s="174" t="s">
        <v>996</v>
      </c>
      <c r="F632" s="175" t="s">
        <v>997</v>
      </c>
      <c r="G632" s="176" t="s">
        <v>160</v>
      </c>
      <c r="H632" s="177">
        <v>315.31599999999997</v>
      </c>
      <c r="I632" s="178"/>
      <c r="J632" s="179">
        <f>ROUND(I632*H632,0)</f>
        <v>0</v>
      </c>
      <c r="K632" s="175" t="s">
        <v>161</v>
      </c>
      <c r="L632" s="40"/>
      <c r="M632" s="180" t="s">
        <v>5</v>
      </c>
      <c r="N632" s="181" t="s">
        <v>43</v>
      </c>
      <c r="O632" s="41"/>
      <c r="P632" s="182">
        <f>O632*H632</f>
        <v>0</v>
      </c>
      <c r="Q632" s="182">
        <v>0</v>
      </c>
      <c r="R632" s="182">
        <f>Q632*H632</f>
        <v>0</v>
      </c>
      <c r="S632" s="182">
        <v>0</v>
      </c>
      <c r="T632" s="183">
        <f>S632*H632</f>
        <v>0</v>
      </c>
      <c r="V632" s="476"/>
      <c r="AR632" s="23" t="s">
        <v>101</v>
      </c>
      <c r="AT632" s="23" t="s">
        <v>157</v>
      </c>
      <c r="AU632" s="23" t="s">
        <v>80</v>
      </c>
      <c r="AY632" s="23" t="s">
        <v>155</v>
      </c>
      <c r="BE632" s="184">
        <f>IF(N632="základní",J632,0)</f>
        <v>0</v>
      </c>
      <c r="BF632" s="184">
        <f>IF(N632="snížená",J632,0)</f>
        <v>0</v>
      </c>
      <c r="BG632" s="184">
        <f>IF(N632="zákl. přenesená",J632,0)</f>
        <v>0</v>
      </c>
      <c r="BH632" s="184">
        <f>IF(N632="sníž. přenesená",J632,0)</f>
        <v>0</v>
      </c>
      <c r="BI632" s="184">
        <f>IF(N632="nulová",J632,0)</f>
        <v>0</v>
      </c>
      <c r="BJ632" s="23" t="s">
        <v>11</v>
      </c>
      <c r="BK632" s="184">
        <f>ROUND(I632*H632,0)</f>
        <v>0</v>
      </c>
      <c r="BL632" s="23" t="s">
        <v>101</v>
      </c>
      <c r="BM632" s="23" t="s">
        <v>998</v>
      </c>
    </row>
    <row r="633" spans="2:65" s="11" customFormat="1" x14ac:dyDescent="0.3">
      <c r="B633" s="185"/>
      <c r="C633" s="479"/>
      <c r="D633" s="186" t="s">
        <v>163</v>
      </c>
      <c r="E633" s="187" t="s">
        <v>5</v>
      </c>
      <c r="F633" s="188" t="s">
        <v>306</v>
      </c>
      <c r="H633" s="189">
        <v>315.31599999999997</v>
      </c>
      <c r="I633" s="190"/>
      <c r="L633" s="185"/>
      <c r="M633" s="191"/>
      <c r="N633" s="192"/>
      <c r="O633" s="192"/>
      <c r="P633" s="192"/>
      <c r="Q633" s="192"/>
      <c r="R633" s="192"/>
      <c r="S633" s="192"/>
      <c r="T633" s="193"/>
      <c r="V633" s="476"/>
      <c r="AT633" s="187" t="s">
        <v>163</v>
      </c>
      <c r="AU633" s="187" t="s">
        <v>80</v>
      </c>
      <c r="AV633" s="11" t="s">
        <v>80</v>
      </c>
      <c r="AW633" s="11" t="s">
        <v>36</v>
      </c>
      <c r="AX633" s="11" t="s">
        <v>11</v>
      </c>
      <c r="AY633" s="187" t="s">
        <v>155</v>
      </c>
    </row>
    <row r="634" spans="2:65" s="1" customFormat="1" ht="25.5" customHeight="1" x14ac:dyDescent="0.3">
      <c r="B634" s="172"/>
      <c r="C634" s="478">
        <v>116</v>
      </c>
      <c r="D634" s="173" t="s">
        <v>157</v>
      </c>
      <c r="E634" s="174" t="s">
        <v>999</v>
      </c>
      <c r="F634" s="175" t="s">
        <v>1000</v>
      </c>
      <c r="G634" s="176" t="s">
        <v>160</v>
      </c>
      <c r="H634" s="177">
        <v>391.03</v>
      </c>
      <c r="I634" s="178"/>
      <c r="J634" s="179">
        <f>ROUND(I634*H634,0)</f>
        <v>0</v>
      </c>
      <c r="K634" s="175" t="s">
        <v>161</v>
      </c>
      <c r="L634" s="40"/>
      <c r="M634" s="180" t="s">
        <v>5</v>
      </c>
      <c r="N634" s="181" t="s">
        <v>43</v>
      </c>
      <c r="O634" s="41"/>
      <c r="P634" s="182">
        <f>O634*H634</f>
        <v>0</v>
      </c>
      <c r="Q634" s="182">
        <v>1.2999999999999999E-4</v>
      </c>
      <c r="R634" s="182">
        <f>Q634*H634</f>
        <v>5.0833899999999994E-2</v>
      </c>
      <c r="S634" s="182">
        <v>0</v>
      </c>
      <c r="T634" s="183">
        <f>S634*H634</f>
        <v>0</v>
      </c>
      <c r="V634" s="476"/>
      <c r="AR634" s="23" t="s">
        <v>101</v>
      </c>
      <c r="AT634" s="23" t="s">
        <v>157</v>
      </c>
      <c r="AU634" s="23" t="s">
        <v>80</v>
      </c>
      <c r="AY634" s="23" t="s">
        <v>155</v>
      </c>
      <c r="BE634" s="184">
        <f>IF(N634="základní",J634,0)</f>
        <v>0</v>
      </c>
      <c r="BF634" s="184">
        <f>IF(N634="snížená",J634,0)</f>
        <v>0</v>
      </c>
      <c r="BG634" s="184">
        <f>IF(N634="zákl. přenesená",J634,0)</f>
        <v>0</v>
      </c>
      <c r="BH634" s="184">
        <f>IF(N634="sníž. přenesená",J634,0)</f>
        <v>0</v>
      </c>
      <c r="BI634" s="184">
        <f>IF(N634="nulová",J634,0)</f>
        <v>0</v>
      </c>
      <c r="BJ634" s="23" t="s">
        <v>11</v>
      </c>
      <c r="BK634" s="184">
        <f>ROUND(I634*H634,0)</f>
        <v>0</v>
      </c>
      <c r="BL634" s="23" t="s">
        <v>101</v>
      </c>
      <c r="BM634" s="23" t="s">
        <v>1001</v>
      </c>
    </row>
    <row r="635" spans="2:65" s="11" customFormat="1" x14ac:dyDescent="0.3">
      <c r="B635" s="185"/>
      <c r="C635" s="479"/>
      <c r="D635" s="186" t="s">
        <v>163</v>
      </c>
      <c r="E635" s="187" t="s">
        <v>5</v>
      </c>
      <c r="F635" s="188" t="s">
        <v>1002</v>
      </c>
      <c r="H635" s="189">
        <v>314.05</v>
      </c>
      <c r="I635" s="190"/>
      <c r="L635" s="185"/>
      <c r="M635" s="191"/>
      <c r="N635" s="192"/>
      <c r="O635" s="192"/>
      <c r="P635" s="192"/>
      <c r="Q635" s="192"/>
      <c r="R635" s="192"/>
      <c r="S635" s="192"/>
      <c r="T635" s="193"/>
      <c r="V635" s="476"/>
      <c r="AT635" s="187" t="s">
        <v>163</v>
      </c>
      <c r="AU635" s="187" t="s">
        <v>80</v>
      </c>
      <c r="AV635" s="11" t="s">
        <v>80</v>
      </c>
      <c r="AW635" s="11" t="s">
        <v>36</v>
      </c>
      <c r="AX635" s="11" t="s">
        <v>72</v>
      </c>
      <c r="AY635" s="187" t="s">
        <v>155</v>
      </c>
    </row>
    <row r="636" spans="2:65" s="11" customFormat="1" x14ac:dyDescent="0.3">
      <c r="B636" s="185"/>
      <c r="C636" s="479"/>
      <c r="D636" s="186" t="s">
        <v>163</v>
      </c>
      <c r="E636" s="187" t="s">
        <v>5</v>
      </c>
      <c r="F636" s="188" t="s">
        <v>301</v>
      </c>
      <c r="H636" s="189">
        <v>76.98</v>
      </c>
      <c r="I636" s="190"/>
      <c r="L636" s="185"/>
      <c r="M636" s="191"/>
      <c r="N636" s="192"/>
      <c r="O636" s="192"/>
      <c r="P636" s="192"/>
      <c r="Q636" s="192"/>
      <c r="R636" s="192"/>
      <c r="S636" s="192"/>
      <c r="T636" s="193"/>
      <c r="V636" s="476"/>
      <c r="AT636" s="187" t="s">
        <v>163</v>
      </c>
      <c r="AU636" s="187" t="s">
        <v>80</v>
      </c>
      <c r="AV636" s="11" t="s">
        <v>80</v>
      </c>
      <c r="AW636" s="11" t="s">
        <v>36</v>
      </c>
      <c r="AX636" s="11" t="s">
        <v>72</v>
      </c>
      <c r="AY636" s="187" t="s">
        <v>155</v>
      </c>
    </row>
    <row r="637" spans="2:65" s="12" customFormat="1" x14ac:dyDescent="0.3">
      <c r="B637" s="194"/>
      <c r="C637" s="480"/>
      <c r="D637" s="186" t="s">
        <v>163</v>
      </c>
      <c r="E637" s="195" t="s">
        <v>5</v>
      </c>
      <c r="F637" s="196" t="s">
        <v>239</v>
      </c>
      <c r="H637" s="197">
        <v>391.03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V637" s="476"/>
      <c r="AT637" s="195" t="s">
        <v>163</v>
      </c>
      <c r="AU637" s="195" t="s">
        <v>80</v>
      </c>
      <c r="AV637" s="12" t="s">
        <v>98</v>
      </c>
      <c r="AW637" s="12" t="s">
        <v>36</v>
      </c>
      <c r="AX637" s="12" t="s">
        <v>11</v>
      </c>
      <c r="AY637" s="195" t="s">
        <v>155</v>
      </c>
    </row>
    <row r="638" spans="2:65" s="1" customFormat="1" ht="25.5" customHeight="1" x14ac:dyDescent="0.3">
      <c r="B638" s="172"/>
      <c r="C638" s="478">
        <v>117</v>
      </c>
      <c r="D638" s="173" t="s">
        <v>157</v>
      </c>
      <c r="E638" s="174" t="s">
        <v>1003</v>
      </c>
      <c r="F638" s="175" t="s">
        <v>1004</v>
      </c>
      <c r="G638" s="176" t="s">
        <v>160</v>
      </c>
      <c r="H638" s="177">
        <v>214.34</v>
      </c>
      <c r="I638" s="178"/>
      <c r="J638" s="179">
        <f>ROUND(I638*H638,0)</f>
        <v>0</v>
      </c>
      <c r="K638" s="175" t="s">
        <v>161</v>
      </c>
      <c r="L638" s="40"/>
      <c r="M638" s="180" t="s">
        <v>5</v>
      </c>
      <c r="N638" s="181" t="s">
        <v>43</v>
      </c>
      <c r="O638" s="41"/>
      <c r="P638" s="182">
        <f>O638*H638</f>
        <v>0</v>
      </c>
      <c r="Q638" s="182">
        <v>2.1000000000000001E-4</v>
      </c>
      <c r="R638" s="182">
        <f>Q638*H638</f>
        <v>4.50114E-2</v>
      </c>
      <c r="S638" s="182">
        <v>0</v>
      </c>
      <c r="T638" s="183">
        <f>S638*H638</f>
        <v>0</v>
      </c>
      <c r="V638" s="476"/>
      <c r="AR638" s="23" t="s">
        <v>101</v>
      </c>
      <c r="AT638" s="23" t="s">
        <v>157</v>
      </c>
      <c r="AU638" s="23" t="s">
        <v>80</v>
      </c>
      <c r="AY638" s="23" t="s">
        <v>155</v>
      </c>
      <c r="BE638" s="184">
        <f>IF(N638="základní",J638,0)</f>
        <v>0</v>
      </c>
      <c r="BF638" s="184">
        <f>IF(N638="snížená",J638,0)</f>
        <v>0</v>
      </c>
      <c r="BG638" s="184">
        <f>IF(N638="zákl. přenesená",J638,0)</f>
        <v>0</v>
      </c>
      <c r="BH638" s="184">
        <f>IF(N638="sníž. přenesená",J638,0)</f>
        <v>0</v>
      </c>
      <c r="BI638" s="184">
        <f>IF(N638="nulová",J638,0)</f>
        <v>0</v>
      </c>
      <c r="BJ638" s="23" t="s">
        <v>11</v>
      </c>
      <c r="BK638" s="184">
        <f>ROUND(I638*H638,0)</f>
        <v>0</v>
      </c>
      <c r="BL638" s="23" t="s">
        <v>101</v>
      </c>
      <c r="BM638" s="23" t="s">
        <v>1005</v>
      </c>
    </row>
    <row r="639" spans="2:65" s="11" customFormat="1" x14ac:dyDescent="0.3">
      <c r="B639" s="185"/>
      <c r="C639" s="479"/>
      <c r="D639" s="186" t="s">
        <v>163</v>
      </c>
      <c r="E639" s="187" t="s">
        <v>5</v>
      </c>
      <c r="F639" s="188" t="s">
        <v>299</v>
      </c>
      <c r="H639" s="189">
        <v>214.34</v>
      </c>
      <c r="I639" s="190"/>
      <c r="L639" s="185"/>
      <c r="M639" s="191"/>
      <c r="N639" s="192"/>
      <c r="O639" s="192"/>
      <c r="P639" s="192"/>
      <c r="Q639" s="192"/>
      <c r="R639" s="192"/>
      <c r="S639" s="192"/>
      <c r="T639" s="193"/>
      <c r="V639" s="476"/>
      <c r="AT639" s="187" t="s">
        <v>163</v>
      </c>
      <c r="AU639" s="187" t="s">
        <v>80</v>
      </c>
      <c r="AV639" s="11" t="s">
        <v>80</v>
      </c>
      <c r="AW639" s="11" t="s">
        <v>36</v>
      </c>
      <c r="AX639" s="11" t="s">
        <v>11</v>
      </c>
      <c r="AY639" s="187" t="s">
        <v>155</v>
      </c>
    </row>
    <row r="640" spans="2:65" s="1" customFormat="1" ht="16.5" customHeight="1" x14ac:dyDescent="0.3">
      <c r="B640" s="172"/>
      <c r="C640" s="478">
        <v>118</v>
      </c>
      <c r="D640" s="173" t="s">
        <v>157</v>
      </c>
      <c r="E640" s="174" t="s">
        <v>1006</v>
      </c>
      <c r="F640" s="175" t="s">
        <v>1007</v>
      </c>
      <c r="G640" s="176" t="s">
        <v>160</v>
      </c>
      <c r="H640" s="177">
        <v>602.30100000000004</v>
      </c>
      <c r="I640" s="178"/>
      <c r="J640" s="179">
        <f>ROUND(I640*H640,0)</f>
        <v>0</v>
      </c>
      <c r="K640" s="175" t="s">
        <v>161</v>
      </c>
      <c r="L640" s="40"/>
      <c r="M640" s="180" t="s">
        <v>5</v>
      </c>
      <c r="N640" s="181" t="s">
        <v>43</v>
      </c>
      <c r="O640" s="41"/>
      <c r="P640" s="182">
        <f>O640*H640</f>
        <v>0</v>
      </c>
      <c r="Q640" s="182">
        <v>3.9499999999999998E-5</v>
      </c>
      <c r="R640" s="182">
        <f>Q640*H640</f>
        <v>2.3790889499999999E-2</v>
      </c>
      <c r="S640" s="182">
        <v>0</v>
      </c>
      <c r="T640" s="183">
        <f>S640*H640</f>
        <v>0</v>
      </c>
      <c r="V640" s="476"/>
      <c r="AR640" s="23" t="s">
        <v>101</v>
      </c>
      <c r="AT640" s="23" t="s">
        <v>157</v>
      </c>
      <c r="AU640" s="23" t="s">
        <v>80</v>
      </c>
      <c r="AY640" s="23" t="s">
        <v>155</v>
      </c>
      <c r="BE640" s="184">
        <f>IF(N640="základní",J640,0)</f>
        <v>0</v>
      </c>
      <c r="BF640" s="184">
        <f>IF(N640="snížená",J640,0)</f>
        <v>0</v>
      </c>
      <c r="BG640" s="184">
        <f>IF(N640="zákl. přenesená",J640,0)</f>
        <v>0</v>
      </c>
      <c r="BH640" s="184">
        <f>IF(N640="sníž. přenesená",J640,0)</f>
        <v>0</v>
      </c>
      <c r="BI640" s="184">
        <f>IF(N640="nulová",J640,0)</f>
        <v>0</v>
      </c>
      <c r="BJ640" s="23" t="s">
        <v>11</v>
      </c>
      <c r="BK640" s="184">
        <f>ROUND(I640*H640,0)</f>
        <v>0</v>
      </c>
      <c r="BL640" s="23" t="s">
        <v>101</v>
      </c>
      <c r="BM640" s="23" t="s">
        <v>1008</v>
      </c>
    </row>
    <row r="641" spans="2:65" s="11" customFormat="1" x14ac:dyDescent="0.3">
      <c r="B641" s="185"/>
      <c r="C641" s="479"/>
      <c r="D641" s="186" t="s">
        <v>163</v>
      </c>
      <c r="E641" s="187" t="s">
        <v>5</v>
      </c>
      <c r="F641" s="188" t="s">
        <v>272</v>
      </c>
      <c r="H641" s="189">
        <v>602.30100000000004</v>
      </c>
      <c r="I641" s="190"/>
      <c r="L641" s="185"/>
      <c r="M641" s="191"/>
      <c r="N641" s="192"/>
      <c r="O641" s="192"/>
      <c r="P641" s="192"/>
      <c r="Q641" s="192"/>
      <c r="R641" s="192"/>
      <c r="S641" s="192"/>
      <c r="T641" s="193"/>
      <c r="V641" s="476"/>
      <c r="AT641" s="187" t="s">
        <v>163</v>
      </c>
      <c r="AU641" s="187" t="s">
        <v>80</v>
      </c>
      <c r="AV641" s="11" t="s">
        <v>80</v>
      </c>
      <c r="AW641" s="11" t="s">
        <v>36</v>
      </c>
      <c r="AX641" s="11" t="s">
        <v>11</v>
      </c>
      <c r="AY641" s="187" t="s">
        <v>155</v>
      </c>
    </row>
    <row r="642" spans="2:65" s="1" customFormat="1" ht="25.5" customHeight="1" x14ac:dyDescent="0.3">
      <c r="B642" s="172"/>
      <c r="C642" s="478">
        <v>119</v>
      </c>
      <c r="D642" s="173" t="s">
        <v>157</v>
      </c>
      <c r="E642" s="174" t="s">
        <v>1009</v>
      </c>
      <c r="F642" s="175" t="s">
        <v>1010</v>
      </c>
      <c r="G642" s="176" t="s">
        <v>247</v>
      </c>
      <c r="H642" s="177">
        <v>0.47099999999999997</v>
      </c>
      <c r="I642" s="178"/>
      <c r="J642" s="179">
        <f>ROUND(I642*H642,0)</f>
        <v>0</v>
      </c>
      <c r="K642" s="175" t="s">
        <v>161</v>
      </c>
      <c r="L642" s="40"/>
      <c r="M642" s="180" t="s">
        <v>5</v>
      </c>
      <c r="N642" s="181" t="s">
        <v>43</v>
      </c>
      <c r="O642" s="41"/>
      <c r="P642" s="182">
        <f>O642*H642</f>
        <v>0</v>
      </c>
      <c r="Q642" s="182">
        <v>0</v>
      </c>
      <c r="R642" s="182">
        <f>Q642*H642</f>
        <v>0</v>
      </c>
      <c r="S642" s="182">
        <v>0</v>
      </c>
      <c r="T642" s="183">
        <f>S642*H642</f>
        <v>0</v>
      </c>
      <c r="V642" s="476"/>
      <c r="AR642" s="23" t="s">
        <v>101</v>
      </c>
      <c r="AT642" s="23" t="s">
        <v>157</v>
      </c>
      <c r="AU642" s="23" t="s">
        <v>80</v>
      </c>
      <c r="AY642" s="23" t="s">
        <v>155</v>
      </c>
      <c r="BE642" s="184">
        <f>IF(N642="základní",J642,0)</f>
        <v>0</v>
      </c>
      <c r="BF642" s="184">
        <f>IF(N642="snížená",J642,0)</f>
        <v>0</v>
      </c>
      <c r="BG642" s="184">
        <f>IF(N642="zákl. přenesená",J642,0)</f>
        <v>0</v>
      </c>
      <c r="BH642" s="184">
        <f>IF(N642="sníž. přenesená",J642,0)</f>
        <v>0</v>
      </c>
      <c r="BI642" s="184">
        <f>IF(N642="nulová",J642,0)</f>
        <v>0</v>
      </c>
      <c r="BJ642" s="23" t="s">
        <v>11</v>
      </c>
      <c r="BK642" s="184">
        <f>ROUND(I642*H642,0)</f>
        <v>0</v>
      </c>
      <c r="BL642" s="23" t="s">
        <v>101</v>
      </c>
      <c r="BM642" s="23" t="s">
        <v>1011</v>
      </c>
    </row>
    <row r="643" spans="2:65" s="11" customFormat="1" x14ac:dyDescent="0.3">
      <c r="B643" s="185"/>
      <c r="C643" s="479"/>
      <c r="D643" s="186" t="s">
        <v>163</v>
      </c>
      <c r="E643" s="187" t="s">
        <v>5</v>
      </c>
      <c r="F643" s="188" t="s">
        <v>1012</v>
      </c>
      <c r="H643" s="189">
        <v>0.33700000000000002</v>
      </c>
      <c r="I643" s="190"/>
      <c r="L643" s="185"/>
      <c r="M643" s="191"/>
      <c r="N643" s="192"/>
      <c r="O643" s="192"/>
      <c r="P643" s="192"/>
      <c r="Q643" s="192"/>
      <c r="R643" s="192"/>
      <c r="S643" s="192"/>
      <c r="T643" s="193"/>
      <c r="V643" s="476"/>
      <c r="AT643" s="187" t="s">
        <v>163</v>
      </c>
      <c r="AU643" s="187" t="s">
        <v>80</v>
      </c>
      <c r="AV643" s="11" t="s">
        <v>80</v>
      </c>
      <c r="AW643" s="11" t="s">
        <v>36</v>
      </c>
      <c r="AX643" s="11" t="s">
        <v>72</v>
      </c>
      <c r="AY643" s="187" t="s">
        <v>155</v>
      </c>
    </row>
    <row r="644" spans="2:65" s="11" customFormat="1" x14ac:dyDescent="0.3">
      <c r="B644" s="185"/>
      <c r="C644" s="479"/>
      <c r="D644" s="186" t="s">
        <v>163</v>
      </c>
      <c r="E644" s="187" t="s">
        <v>5</v>
      </c>
      <c r="F644" s="188" t="s">
        <v>1013</v>
      </c>
      <c r="H644" s="189">
        <v>0.13400000000000001</v>
      </c>
      <c r="I644" s="190"/>
      <c r="L644" s="185"/>
      <c r="M644" s="191"/>
      <c r="N644" s="192"/>
      <c r="O644" s="192"/>
      <c r="P644" s="192"/>
      <c r="Q644" s="192"/>
      <c r="R644" s="192"/>
      <c r="S644" s="192"/>
      <c r="T644" s="193"/>
      <c r="V644" s="476"/>
      <c r="AT644" s="187" t="s">
        <v>163</v>
      </c>
      <c r="AU644" s="187" t="s">
        <v>80</v>
      </c>
      <c r="AV644" s="11" t="s">
        <v>80</v>
      </c>
      <c r="AW644" s="11" t="s">
        <v>36</v>
      </c>
      <c r="AX644" s="11" t="s">
        <v>72</v>
      </c>
      <c r="AY644" s="187" t="s">
        <v>155</v>
      </c>
    </row>
    <row r="645" spans="2:65" s="12" customFormat="1" x14ac:dyDescent="0.3">
      <c r="B645" s="194"/>
      <c r="C645" s="480"/>
      <c r="D645" s="186" t="s">
        <v>163</v>
      </c>
      <c r="E645" s="195" t="s">
        <v>5</v>
      </c>
      <c r="F645" s="196" t="s">
        <v>239</v>
      </c>
      <c r="H645" s="197">
        <v>0.47099999999999997</v>
      </c>
      <c r="I645" s="198"/>
      <c r="L645" s="194"/>
      <c r="M645" s="199"/>
      <c r="N645" s="200"/>
      <c r="O645" s="200"/>
      <c r="P645" s="200"/>
      <c r="Q645" s="200"/>
      <c r="R645" s="200"/>
      <c r="S645" s="200"/>
      <c r="T645" s="201"/>
      <c r="V645" s="476"/>
      <c r="AT645" s="195" t="s">
        <v>163</v>
      </c>
      <c r="AU645" s="195" t="s">
        <v>80</v>
      </c>
      <c r="AV645" s="12" t="s">
        <v>98</v>
      </c>
      <c r="AW645" s="12" t="s">
        <v>36</v>
      </c>
      <c r="AX645" s="12" t="s">
        <v>11</v>
      </c>
      <c r="AY645" s="195" t="s">
        <v>155</v>
      </c>
    </row>
    <row r="646" spans="2:65" s="1" customFormat="1" ht="16.5" customHeight="1" x14ac:dyDescent="0.3">
      <c r="B646" s="172"/>
      <c r="C646" s="481">
        <v>120</v>
      </c>
      <c r="D646" s="216" t="s">
        <v>536</v>
      </c>
      <c r="E646" s="217" t="s">
        <v>1014</v>
      </c>
      <c r="F646" s="218" t="s">
        <v>1015</v>
      </c>
      <c r="G646" s="219" t="s">
        <v>247</v>
      </c>
      <c r="H646" s="220">
        <v>0.371</v>
      </c>
      <c r="I646" s="221"/>
      <c r="J646" s="222">
        <f>ROUND(I646*H646,0)</f>
        <v>0</v>
      </c>
      <c r="K646" s="218" t="s">
        <v>161</v>
      </c>
      <c r="L646" s="223"/>
      <c r="M646" s="224" t="s">
        <v>5</v>
      </c>
      <c r="N646" s="225" t="s">
        <v>43</v>
      </c>
      <c r="O646" s="41"/>
      <c r="P646" s="182">
        <f>O646*H646</f>
        <v>0</v>
      </c>
      <c r="Q646" s="182">
        <v>1</v>
      </c>
      <c r="R646" s="182">
        <f>Q646*H646</f>
        <v>0.371</v>
      </c>
      <c r="S646" s="182">
        <v>0</v>
      </c>
      <c r="T646" s="183">
        <f>S646*H646</f>
        <v>0</v>
      </c>
      <c r="V646" s="476"/>
      <c r="AR646" s="23" t="s">
        <v>113</v>
      </c>
      <c r="AT646" s="23" t="s">
        <v>536</v>
      </c>
      <c r="AU646" s="23" t="s">
        <v>80</v>
      </c>
      <c r="AY646" s="23" t="s">
        <v>155</v>
      </c>
      <c r="BE646" s="184">
        <f>IF(N646="základní",J646,0)</f>
        <v>0</v>
      </c>
      <c r="BF646" s="184">
        <f>IF(N646="snížená",J646,0)</f>
        <v>0</v>
      </c>
      <c r="BG646" s="184">
        <f>IF(N646="zákl. přenesená",J646,0)</f>
        <v>0</v>
      </c>
      <c r="BH646" s="184">
        <f>IF(N646="sníž. přenesená",J646,0)</f>
        <v>0</v>
      </c>
      <c r="BI646" s="184">
        <f>IF(N646="nulová",J646,0)</f>
        <v>0</v>
      </c>
      <c r="BJ646" s="23" t="s">
        <v>11</v>
      </c>
      <c r="BK646" s="184">
        <f>ROUND(I646*H646,0)</f>
        <v>0</v>
      </c>
      <c r="BL646" s="23" t="s">
        <v>101</v>
      </c>
      <c r="BM646" s="23" t="s">
        <v>1016</v>
      </c>
    </row>
    <row r="647" spans="2:65" s="11" customFormat="1" x14ac:dyDescent="0.3">
      <c r="B647" s="185"/>
      <c r="C647" s="479"/>
      <c r="D647" s="186" t="s">
        <v>163</v>
      </c>
      <c r="E647" s="187" t="s">
        <v>5</v>
      </c>
      <c r="F647" s="188" t="s">
        <v>1017</v>
      </c>
      <c r="H647" s="189">
        <v>0.371</v>
      </c>
      <c r="I647" s="190"/>
      <c r="L647" s="185"/>
      <c r="M647" s="191"/>
      <c r="N647" s="192"/>
      <c r="O647" s="192"/>
      <c r="P647" s="192"/>
      <c r="Q647" s="192"/>
      <c r="R647" s="192"/>
      <c r="S647" s="192"/>
      <c r="T647" s="193"/>
      <c r="V647" s="476"/>
      <c r="AT647" s="187" t="s">
        <v>163</v>
      </c>
      <c r="AU647" s="187" t="s">
        <v>80</v>
      </c>
      <c r="AV647" s="11" t="s">
        <v>80</v>
      </c>
      <c r="AW647" s="11" t="s">
        <v>36</v>
      </c>
      <c r="AX647" s="11" t="s">
        <v>11</v>
      </c>
      <c r="AY647" s="187" t="s">
        <v>155</v>
      </c>
    </row>
    <row r="648" spans="2:65" s="1" customFormat="1" ht="16.5" customHeight="1" x14ac:dyDescent="0.3">
      <c r="B648" s="172"/>
      <c r="C648" s="481">
        <v>121</v>
      </c>
      <c r="D648" s="216" t="s">
        <v>536</v>
      </c>
      <c r="E648" s="217" t="s">
        <v>542</v>
      </c>
      <c r="F648" s="218" t="s">
        <v>543</v>
      </c>
      <c r="G648" s="219" t="s">
        <v>247</v>
      </c>
      <c r="H648" s="220">
        <v>0.14699999999999999</v>
      </c>
      <c r="I648" s="221"/>
      <c r="J648" s="222">
        <f>ROUND(I648*H648,0)</f>
        <v>0</v>
      </c>
      <c r="K648" s="218" t="s">
        <v>161</v>
      </c>
      <c r="L648" s="223"/>
      <c r="M648" s="224" t="s">
        <v>5</v>
      </c>
      <c r="N648" s="225" t="s">
        <v>43</v>
      </c>
      <c r="O648" s="41"/>
      <c r="P648" s="182">
        <f>O648*H648</f>
        <v>0</v>
      </c>
      <c r="Q648" s="182">
        <v>1</v>
      </c>
      <c r="R648" s="182">
        <f>Q648*H648</f>
        <v>0.14699999999999999</v>
      </c>
      <c r="S648" s="182">
        <v>0</v>
      </c>
      <c r="T648" s="183">
        <f>S648*H648</f>
        <v>0</v>
      </c>
      <c r="V648" s="476"/>
      <c r="AR648" s="23" t="s">
        <v>113</v>
      </c>
      <c r="AT648" s="23" t="s">
        <v>536</v>
      </c>
      <c r="AU648" s="23" t="s">
        <v>80</v>
      </c>
      <c r="AY648" s="23" t="s">
        <v>155</v>
      </c>
      <c r="BE648" s="184">
        <f>IF(N648="základní",J648,0)</f>
        <v>0</v>
      </c>
      <c r="BF648" s="184">
        <f>IF(N648="snížená",J648,0)</f>
        <v>0</v>
      </c>
      <c r="BG648" s="184">
        <f>IF(N648="zákl. přenesená",J648,0)</f>
        <v>0</v>
      </c>
      <c r="BH648" s="184">
        <f>IF(N648="sníž. přenesená",J648,0)</f>
        <v>0</v>
      </c>
      <c r="BI648" s="184">
        <f>IF(N648="nulová",J648,0)</f>
        <v>0</v>
      </c>
      <c r="BJ648" s="23" t="s">
        <v>11</v>
      </c>
      <c r="BK648" s="184">
        <f>ROUND(I648*H648,0)</f>
        <v>0</v>
      </c>
      <c r="BL648" s="23" t="s">
        <v>101</v>
      </c>
      <c r="BM648" s="23" t="s">
        <v>1018</v>
      </c>
    </row>
    <row r="649" spans="2:65" s="11" customFormat="1" x14ac:dyDescent="0.3">
      <c r="B649" s="185"/>
      <c r="C649" s="479"/>
      <c r="D649" s="186" t="s">
        <v>163</v>
      </c>
      <c r="E649" s="187" t="s">
        <v>5</v>
      </c>
      <c r="F649" s="188" t="s">
        <v>1019</v>
      </c>
      <c r="H649" s="189">
        <v>0.14699999999999999</v>
      </c>
      <c r="I649" s="190"/>
      <c r="L649" s="185"/>
      <c r="M649" s="191"/>
      <c r="N649" s="192"/>
      <c r="O649" s="192"/>
      <c r="P649" s="192"/>
      <c r="Q649" s="192"/>
      <c r="R649" s="192"/>
      <c r="S649" s="192"/>
      <c r="T649" s="193"/>
      <c r="V649" s="476"/>
      <c r="AT649" s="187" t="s">
        <v>163</v>
      </c>
      <c r="AU649" s="187" t="s">
        <v>80</v>
      </c>
      <c r="AV649" s="11" t="s">
        <v>80</v>
      </c>
      <c r="AW649" s="11" t="s">
        <v>36</v>
      </c>
      <c r="AX649" s="11" t="s">
        <v>11</v>
      </c>
      <c r="AY649" s="187" t="s">
        <v>155</v>
      </c>
    </row>
    <row r="650" spans="2:65" s="1" customFormat="1" ht="25.5" customHeight="1" x14ac:dyDescent="0.3">
      <c r="B650" s="172"/>
      <c r="C650" s="478">
        <v>122</v>
      </c>
      <c r="D650" s="173" t="s">
        <v>157</v>
      </c>
      <c r="E650" s="174" t="s">
        <v>1020</v>
      </c>
      <c r="F650" s="175" t="s">
        <v>1021</v>
      </c>
      <c r="G650" s="176" t="s">
        <v>170</v>
      </c>
      <c r="H650" s="177">
        <v>21</v>
      </c>
      <c r="I650" s="178"/>
      <c r="J650" s="179">
        <f>ROUND(I650*H650,0)</f>
        <v>0</v>
      </c>
      <c r="K650" s="175" t="s">
        <v>161</v>
      </c>
      <c r="L650" s="40"/>
      <c r="M650" s="180" t="s">
        <v>5</v>
      </c>
      <c r="N650" s="181" t="s">
        <v>43</v>
      </c>
      <c r="O650" s="41"/>
      <c r="P650" s="182">
        <f>O650*H650</f>
        <v>0</v>
      </c>
      <c r="Q650" s="182">
        <v>1.05388E-5</v>
      </c>
      <c r="R650" s="182">
        <f>Q650*H650</f>
        <v>2.2131479999999999E-4</v>
      </c>
      <c r="S650" s="182">
        <v>0</v>
      </c>
      <c r="T650" s="183">
        <f>S650*H650</f>
        <v>0</v>
      </c>
      <c r="V650" s="476"/>
      <c r="AR650" s="23" t="s">
        <v>101</v>
      </c>
      <c r="AT650" s="23" t="s">
        <v>157</v>
      </c>
      <c r="AU650" s="23" t="s">
        <v>80</v>
      </c>
      <c r="AY650" s="23" t="s">
        <v>155</v>
      </c>
      <c r="BE650" s="184">
        <f>IF(N650="základní",J650,0)</f>
        <v>0</v>
      </c>
      <c r="BF650" s="184">
        <f>IF(N650="snížená",J650,0)</f>
        <v>0</v>
      </c>
      <c r="BG650" s="184">
        <f>IF(N650="zákl. přenesená",J650,0)</f>
        <v>0</v>
      </c>
      <c r="BH650" s="184">
        <f>IF(N650="sníž. přenesená",J650,0)</f>
        <v>0</v>
      </c>
      <c r="BI650" s="184">
        <f>IF(N650="nulová",J650,0)</f>
        <v>0</v>
      </c>
      <c r="BJ650" s="23" t="s">
        <v>11</v>
      </c>
      <c r="BK650" s="184">
        <f>ROUND(I650*H650,0)</f>
        <v>0</v>
      </c>
      <c r="BL650" s="23" t="s">
        <v>101</v>
      </c>
      <c r="BM650" s="23" t="s">
        <v>1022</v>
      </c>
    </row>
    <row r="651" spans="2:65" s="11" customFormat="1" x14ac:dyDescent="0.3">
      <c r="B651" s="185"/>
      <c r="C651" s="479"/>
      <c r="D651" s="186" t="s">
        <v>163</v>
      </c>
      <c r="E651" s="187" t="s">
        <v>5</v>
      </c>
      <c r="F651" s="188" t="s">
        <v>1023</v>
      </c>
      <c r="H651" s="189">
        <v>21</v>
      </c>
      <c r="I651" s="190"/>
      <c r="L651" s="185"/>
      <c r="M651" s="191"/>
      <c r="N651" s="192"/>
      <c r="O651" s="192"/>
      <c r="P651" s="192"/>
      <c r="Q651" s="192"/>
      <c r="R651" s="192"/>
      <c r="S651" s="192"/>
      <c r="T651" s="193"/>
      <c r="V651" s="476"/>
      <c r="AT651" s="187" t="s">
        <v>163</v>
      </c>
      <c r="AU651" s="187" t="s">
        <v>80</v>
      </c>
      <c r="AV651" s="11" t="s">
        <v>80</v>
      </c>
      <c r="AW651" s="11" t="s">
        <v>36</v>
      </c>
      <c r="AX651" s="11" t="s">
        <v>11</v>
      </c>
      <c r="AY651" s="187" t="s">
        <v>155</v>
      </c>
    </row>
    <row r="652" spans="2:65" s="1" customFormat="1" ht="16.5" customHeight="1" x14ac:dyDescent="0.3">
      <c r="B652" s="172"/>
      <c r="C652" s="478">
        <v>123</v>
      </c>
      <c r="D652" s="173" t="s">
        <v>157</v>
      </c>
      <c r="E652" s="174" t="s">
        <v>1024</v>
      </c>
      <c r="F652" s="175" t="s">
        <v>1025</v>
      </c>
      <c r="G652" s="176" t="s">
        <v>170</v>
      </c>
      <c r="H652" s="177">
        <v>21</v>
      </c>
      <c r="I652" s="178"/>
      <c r="J652" s="179">
        <f>ROUND(I652*H652,0)</f>
        <v>0</v>
      </c>
      <c r="K652" s="175" t="s">
        <v>161</v>
      </c>
      <c r="L652" s="40"/>
      <c r="M652" s="180" t="s">
        <v>5</v>
      </c>
      <c r="N652" s="181" t="s">
        <v>43</v>
      </c>
      <c r="O652" s="41"/>
      <c r="P652" s="182">
        <f>O652*H652</f>
        <v>0</v>
      </c>
      <c r="Q652" s="182">
        <v>2.0000000000000001E-4</v>
      </c>
      <c r="R652" s="182">
        <f>Q652*H652</f>
        <v>4.2000000000000006E-3</v>
      </c>
      <c r="S652" s="182">
        <v>0</v>
      </c>
      <c r="T652" s="183">
        <f>S652*H652</f>
        <v>0</v>
      </c>
      <c r="V652" s="476"/>
      <c r="AR652" s="23" t="s">
        <v>101</v>
      </c>
      <c r="AT652" s="23" t="s">
        <v>157</v>
      </c>
      <c r="AU652" s="23" t="s">
        <v>80</v>
      </c>
      <c r="AY652" s="23" t="s">
        <v>155</v>
      </c>
      <c r="BE652" s="184">
        <f>IF(N652="základní",J652,0)</f>
        <v>0</v>
      </c>
      <c r="BF652" s="184">
        <f>IF(N652="snížená",J652,0)</f>
        <v>0</v>
      </c>
      <c r="BG652" s="184">
        <f>IF(N652="zákl. přenesená",J652,0)</f>
        <v>0</v>
      </c>
      <c r="BH652" s="184">
        <f>IF(N652="sníž. přenesená",J652,0)</f>
        <v>0</v>
      </c>
      <c r="BI652" s="184">
        <f>IF(N652="nulová",J652,0)</f>
        <v>0</v>
      </c>
      <c r="BJ652" s="23" t="s">
        <v>11</v>
      </c>
      <c r="BK652" s="184">
        <f>ROUND(I652*H652,0)</f>
        <v>0</v>
      </c>
      <c r="BL652" s="23" t="s">
        <v>101</v>
      </c>
      <c r="BM652" s="23" t="s">
        <v>1026</v>
      </c>
    </row>
    <row r="653" spans="2:65" s="11" customFormat="1" x14ac:dyDescent="0.3">
      <c r="B653" s="185"/>
      <c r="C653" s="479"/>
      <c r="D653" s="186" t="s">
        <v>163</v>
      </c>
      <c r="E653" s="187" t="s">
        <v>5</v>
      </c>
      <c r="F653" s="188" t="s">
        <v>1023</v>
      </c>
      <c r="H653" s="189">
        <v>21</v>
      </c>
      <c r="I653" s="190"/>
      <c r="L653" s="185"/>
      <c r="M653" s="191"/>
      <c r="N653" s="192"/>
      <c r="O653" s="192"/>
      <c r="P653" s="192"/>
      <c r="Q653" s="192"/>
      <c r="R653" s="192"/>
      <c r="S653" s="192"/>
      <c r="T653" s="193"/>
      <c r="V653" s="476"/>
      <c r="AT653" s="187" t="s">
        <v>163</v>
      </c>
      <c r="AU653" s="187" t="s">
        <v>80</v>
      </c>
      <c r="AV653" s="11" t="s">
        <v>80</v>
      </c>
      <c r="AW653" s="11" t="s">
        <v>36</v>
      </c>
      <c r="AX653" s="11" t="s">
        <v>11</v>
      </c>
      <c r="AY653" s="187" t="s">
        <v>155</v>
      </c>
    </row>
    <row r="654" spans="2:65" s="1" customFormat="1" ht="16.5" customHeight="1" x14ac:dyDescent="0.3">
      <c r="B654" s="172"/>
      <c r="C654" s="481">
        <v>124</v>
      </c>
      <c r="D654" s="216" t="s">
        <v>536</v>
      </c>
      <c r="E654" s="217" t="s">
        <v>1027</v>
      </c>
      <c r="F654" s="218" t="s">
        <v>1028</v>
      </c>
      <c r="G654" s="219" t="s">
        <v>170</v>
      </c>
      <c r="H654" s="220">
        <v>7</v>
      </c>
      <c r="I654" s="221"/>
      <c r="J654" s="222">
        <f>ROUND(I654*H654,0)</f>
        <v>0</v>
      </c>
      <c r="K654" s="218" t="s">
        <v>161</v>
      </c>
      <c r="L654" s="223"/>
      <c r="M654" s="224" t="s">
        <v>5</v>
      </c>
      <c r="N654" s="225" t="s">
        <v>43</v>
      </c>
      <c r="O654" s="41"/>
      <c r="P654" s="182">
        <f>O654*H654</f>
        <v>0</v>
      </c>
      <c r="Q654" s="182">
        <v>0.01</v>
      </c>
      <c r="R654" s="182">
        <f>Q654*H654</f>
        <v>7.0000000000000007E-2</v>
      </c>
      <c r="S654" s="182">
        <v>0</v>
      </c>
      <c r="T654" s="183">
        <f>S654*H654</f>
        <v>0</v>
      </c>
      <c r="V654" s="476"/>
      <c r="AR654" s="23" t="s">
        <v>113</v>
      </c>
      <c r="AT654" s="23" t="s">
        <v>536</v>
      </c>
      <c r="AU654" s="23" t="s">
        <v>80</v>
      </c>
      <c r="AY654" s="23" t="s">
        <v>155</v>
      </c>
      <c r="BE654" s="184">
        <f>IF(N654="základní",J654,0)</f>
        <v>0</v>
      </c>
      <c r="BF654" s="184">
        <f>IF(N654="snížená",J654,0)</f>
        <v>0</v>
      </c>
      <c r="BG654" s="184">
        <f>IF(N654="zákl. přenesená",J654,0)</f>
        <v>0</v>
      </c>
      <c r="BH654" s="184">
        <f>IF(N654="sníž. přenesená",J654,0)</f>
        <v>0</v>
      </c>
      <c r="BI654" s="184">
        <f>IF(N654="nulová",J654,0)</f>
        <v>0</v>
      </c>
      <c r="BJ654" s="23" t="s">
        <v>11</v>
      </c>
      <c r="BK654" s="184">
        <f>ROUND(I654*H654,0)</f>
        <v>0</v>
      </c>
      <c r="BL654" s="23" t="s">
        <v>101</v>
      </c>
      <c r="BM654" s="23" t="s">
        <v>1029</v>
      </c>
    </row>
    <row r="655" spans="2:65" s="1" customFormat="1" ht="16.5" customHeight="1" x14ac:dyDescent="0.3">
      <c r="B655" s="172"/>
      <c r="C655" s="481">
        <v>125</v>
      </c>
      <c r="D655" s="216" t="s">
        <v>536</v>
      </c>
      <c r="E655" s="217" t="s">
        <v>1030</v>
      </c>
      <c r="F655" s="218" t="s">
        <v>1031</v>
      </c>
      <c r="G655" s="219" t="s">
        <v>1032</v>
      </c>
      <c r="H655" s="220">
        <v>1</v>
      </c>
      <c r="I655" s="221"/>
      <c r="J655" s="222">
        <f>ROUND(I655*H655,0)</f>
        <v>0</v>
      </c>
      <c r="K655" s="218" t="s">
        <v>5</v>
      </c>
      <c r="L655" s="223"/>
      <c r="M655" s="224" t="s">
        <v>5</v>
      </c>
      <c r="N655" s="225" t="s">
        <v>43</v>
      </c>
      <c r="O655" s="41"/>
      <c r="P655" s="182">
        <f>O655*H655</f>
        <v>0</v>
      </c>
      <c r="Q655" s="182">
        <v>0.01</v>
      </c>
      <c r="R655" s="182">
        <f>Q655*H655</f>
        <v>0.01</v>
      </c>
      <c r="S655" s="182">
        <v>0</v>
      </c>
      <c r="T655" s="183">
        <f>S655*H655</f>
        <v>0</v>
      </c>
      <c r="V655" s="476"/>
      <c r="AR655" s="23" t="s">
        <v>113</v>
      </c>
      <c r="AT655" s="23" t="s">
        <v>536</v>
      </c>
      <c r="AU655" s="23" t="s">
        <v>80</v>
      </c>
      <c r="AY655" s="23" t="s">
        <v>155</v>
      </c>
      <c r="BE655" s="184">
        <f>IF(N655="základní",J655,0)</f>
        <v>0</v>
      </c>
      <c r="BF655" s="184">
        <f>IF(N655="snížená",J655,0)</f>
        <v>0</v>
      </c>
      <c r="BG655" s="184">
        <f>IF(N655="zákl. přenesená",J655,0)</f>
        <v>0</v>
      </c>
      <c r="BH655" s="184">
        <f>IF(N655="sníž. přenesená",J655,0)</f>
        <v>0</v>
      </c>
      <c r="BI655" s="184">
        <f>IF(N655="nulová",J655,0)</f>
        <v>0</v>
      </c>
      <c r="BJ655" s="23" t="s">
        <v>11</v>
      </c>
      <c r="BK655" s="184">
        <f>ROUND(I655*H655,0)</f>
        <v>0</v>
      </c>
      <c r="BL655" s="23" t="s">
        <v>101</v>
      </c>
      <c r="BM655" s="23" t="s">
        <v>1033</v>
      </c>
    </row>
    <row r="656" spans="2:65" s="1" customFormat="1" ht="16.5" customHeight="1" x14ac:dyDescent="0.3">
      <c r="B656" s="172"/>
      <c r="C656" s="481">
        <v>126</v>
      </c>
      <c r="D656" s="216" t="s">
        <v>536</v>
      </c>
      <c r="E656" s="217" t="s">
        <v>1034</v>
      </c>
      <c r="F656" s="218" t="s">
        <v>1035</v>
      </c>
      <c r="G656" s="219" t="s">
        <v>170</v>
      </c>
      <c r="H656" s="220">
        <v>1</v>
      </c>
      <c r="I656" s="221"/>
      <c r="J656" s="222">
        <f>ROUND(I656*H656,0)</f>
        <v>0</v>
      </c>
      <c r="K656" s="218" t="s">
        <v>5</v>
      </c>
      <c r="L656" s="223"/>
      <c r="M656" s="224" t="s">
        <v>5</v>
      </c>
      <c r="N656" s="225" t="s">
        <v>43</v>
      </c>
      <c r="O656" s="41"/>
      <c r="P656" s="182">
        <f>O656*H656</f>
        <v>0</v>
      </c>
      <c r="Q656" s="182">
        <v>0.01</v>
      </c>
      <c r="R656" s="182">
        <f>Q656*H656</f>
        <v>0.01</v>
      </c>
      <c r="S656" s="182">
        <v>0</v>
      </c>
      <c r="T656" s="183">
        <f>S656*H656</f>
        <v>0</v>
      </c>
      <c r="V656" s="476"/>
      <c r="AR656" s="23" t="s">
        <v>113</v>
      </c>
      <c r="AT656" s="23" t="s">
        <v>536</v>
      </c>
      <c r="AU656" s="23" t="s">
        <v>80</v>
      </c>
      <c r="AY656" s="23" t="s">
        <v>155</v>
      </c>
      <c r="BE656" s="184">
        <f>IF(N656="základní",J656,0)</f>
        <v>0</v>
      </c>
      <c r="BF656" s="184">
        <f>IF(N656="snížená",J656,0)</f>
        <v>0</v>
      </c>
      <c r="BG656" s="184">
        <f>IF(N656="zákl. přenesená",J656,0)</f>
        <v>0</v>
      </c>
      <c r="BH656" s="184">
        <f>IF(N656="sníž. přenesená",J656,0)</f>
        <v>0</v>
      </c>
      <c r="BI656" s="184">
        <f>IF(N656="nulová",J656,0)</f>
        <v>0</v>
      </c>
      <c r="BJ656" s="23" t="s">
        <v>11</v>
      </c>
      <c r="BK656" s="184">
        <f>ROUND(I656*H656,0)</f>
        <v>0</v>
      </c>
      <c r="BL656" s="23" t="s">
        <v>101</v>
      </c>
      <c r="BM656" s="23" t="s">
        <v>1036</v>
      </c>
    </row>
    <row r="657" spans="2:65" s="1" customFormat="1" ht="16.5" customHeight="1" x14ac:dyDescent="0.3">
      <c r="B657" s="172"/>
      <c r="C657" s="481">
        <v>127</v>
      </c>
      <c r="D657" s="216" t="s">
        <v>536</v>
      </c>
      <c r="E657" s="217" t="s">
        <v>1037</v>
      </c>
      <c r="F657" s="218" t="s">
        <v>1038</v>
      </c>
      <c r="G657" s="219" t="s">
        <v>1032</v>
      </c>
      <c r="H657" s="220">
        <v>1</v>
      </c>
      <c r="I657" s="221"/>
      <c r="J657" s="222">
        <f>ROUND(I657*H657,0)</f>
        <v>0</v>
      </c>
      <c r="K657" s="218" t="s">
        <v>5</v>
      </c>
      <c r="L657" s="223"/>
      <c r="M657" s="224" t="s">
        <v>5</v>
      </c>
      <c r="N657" s="225" t="s">
        <v>43</v>
      </c>
      <c r="O657" s="41"/>
      <c r="P657" s="182">
        <f>O657*H657</f>
        <v>0</v>
      </c>
      <c r="Q657" s="182">
        <v>0.01</v>
      </c>
      <c r="R657" s="182">
        <f>Q657*H657</f>
        <v>0.01</v>
      </c>
      <c r="S657" s="182">
        <v>0</v>
      </c>
      <c r="T657" s="183">
        <f>S657*H657</f>
        <v>0</v>
      </c>
      <c r="V657" s="476"/>
      <c r="AR657" s="23" t="s">
        <v>113</v>
      </c>
      <c r="AT657" s="23" t="s">
        <v>536</v>
      </c>
      <c r="AU657" s="23" t="s">
        <v>80</v>
      </c>
      <c r="AY657" s="23" t="s">
        <v>155</v>
      </c>
      <c r="BE657" s="184">
        <f>IF(N657="základní",J657,0)</f>
        <v>0</v>
      </c>
      <c r="BF657" s="184">
        <f>IF(N657="snížená",J657,0)</f>
        <v>0</v>
      </c>
      <c r="BG657" s="184">
        <f>IF(N657="zákl. přenesená",J657,0)</f>
        <v>0</v>
      </c>
      <c r="BH657" s="184">
        <f>IF(N657="sníž. přenesená",J657,0)</f>
        <v>0</v>
      </c>
      <c r="BI657" s="184">
        <f>IF(N657="nulová",J657,0)</f>
        <v>0</v>
      </c>
      <c r="BJ657" s="23" t="s">
        <v>11</v>
      </c>
      <c r="BK657" s="184">
        <f>ROUND(I657*H657,0)</f>
        <v>0</v>
      </c>
      <c r="BL657" s="23" t="s">
        <v>101</v>
      </c>
      <c r="BM657" s="23" t="s">
        <v>1039</v>
      </c>
    </row>
    <row r="658" spans="2:65" s="10" customFormat="1" ht="29.85" customHeight="1" x14ac:dyDescent="0.3">
      <c r="B658" s="159"/>
      <c r="C658" s="482"/>
      <c r="D658" s="160" t="s">
        <v>71</v>
      </c>
      <c r="E658" s="170" t="s">
        <v>1040</v>
      </c>
      <c r="F658" s="170" t="s">
        <v>1041</v>
      </c>
      <c r="I658" s="162"/>
      <c r="J658" s="171">
        <f>BK658</f>
        <v>0</v>
      </c>
      <c r="L658" s="159"/>
      <c r="M658" s="164"/>
      <c r="N658" s="165"/>
      <c r="O658" s="165"/>
      <c r="P658" s="166">
        <f>P659</f>
        <v>0</v>
      </c>
      <c r="Q658" s="165"/>
      <c r="R658" s="166">
        <f>R659</f>
        <v>0</v>
      </c>
      <c r="S658" s="165"/>
      <c r="T658" s="167">
        <f>T659</f>
        <v>0</v>
      </c>
      <c r="V658" s="476"/>
      <c r="AR658" s="160" t="s">
        <v>11</v>
      </c>
      <c r="AT658" s="168" t="s">
        <v>71</v>
      </c>
      <c r="AU658" s="168" t="s">
        <v>11</v>
      </c>
      <c r="AY658" s="160" t="s">
        <v>155</v>
      </c>
      <c r="BK658" s="169">
        <f>BK659</f>
        <v>0</v>
      </c>
    </row>
    <row r="659" spans="2:65" s="1" customFormat="1" ht="16.5" customHeight="1" x14ac:dyDescent="0.3">
      <c r="B659" s="172"/>
      <c r="C659" s="478">
        <v>128</v>
      </c>
      <c r="D659" s="173" t="s">
        <v>157</v>
      </c>
      <c r="E659" s="174" t="s">
        <v>1042</v>
      </c>
      <c r="F659" s="175" t="s">
        <v>1043</v>
      </c>
      <c r="G659" s="176" t="s">
        <v>247</v>
      </c>
      <c r="H659" s="177">
        <v>1595.874</v>
      </c>
      <c r="I659" s="178"/>
      <c r="J659" s="179">
        <f>ROUND(I659*H659,0)</f>
        <v>0</v>
      </c>
      <c r="K659" s="175" t="s">
        <v>161</v>
      </c>
      <c r="L659" s="40"/>
      <c r="M659" s="180" t="s">
        <v>5</v>
      </c>
      <c r="N659" s="181" t="s">
        <v>43</v>
      </c>
      <c r="O659" s="41"/>
      <c r="P659" s="182">
        <f>O659*H659</f>
        <v>0</v>
      </c>
      <c r="Q659" s="182">
        <v>0</v>
      </c>
      <c r="R659" s="182">
        <f>Q659*H659</f>
        <v>0</v>
      </c>
      <c r="S659" s="182">
        <v>0</v>
      </c>
      <c r="T659" s="183">
        <f>S659*H659</f>
        <v>0</v>
      </c>
      <c r="V659" s="476"/>
      <c r="AR659" s="23" t="s">
        <v>101</v>
      </c>
      <c r="AT659" s="23" t="s">
        <v>157</v>
      </c>
      <c r="AU659" s="23" t="s">
        <v>80</v>
      </c>
      <c r="AY659" s="23" t="s">
        <v>155</v>
      </c>
      <c r="BE659" s="184">
        <f>IF(N659="základní",J659,0)</f>
        <v>0</v>
      </c>
      <c r="BF659" s="184">
        <f>IF(N659="snížená",J659,0)</f>
        <v>0</v>
      </c>
      <c r="BG659" s="184">
        <f>IF(N659="zákl. přenesená",J659,0)</f>
        <v>0</v>
      </c>
      <c r="BH659" s="184">
        <f>IF(N659="sníž. přenesená",J659,0)</f>
        <v>0</v>
      </c>
      <c r="BI659" s="184">
        <f>IF(N659="nulová",J659,0)</f>
        <v>0</v>
      </c>
      <c r="BJ659" s="23" t="s">
        <v>11</v>
      </c>
      <c r="BK659" s="184">
        <f>ROUND(I659*H659,0)</f>
        <v>0</v>
      </c>
      <c r="BL659" s="23" t="s">
        <v>101</v>
      </c>
      <c r="BM659" s="23" t="s">
        <v>1044</v>
      </c>
    </row>
    <row r="660" spans="2:65" s="10" customFormat="1" ht="37.35" customHeight="1" x14ac:dyDescent="0.35">
      <c r="B660" s="159"/>
      <c r="C660" s="482"/>
      <c r="D660" s="160" t="s">
        <v>71</v>
      </c>
      <c r="E660" s="161" t="s">
        <v>1045</v>
      </c>
      <c r="F660" s="161" t="s">
        <v>1046</v>
      </c>
      <c r="I660" s="162"/>
      <c r="J660" s="163">
        <f>BK660</f>
        <v>0</v>
      </c>
      <c r="L660" s="159"/>
      <c r="M660" s="164"/>
      <c r="N660" s="165"/>
      <c r="O660" s="165"/>
      <c r="P660" s="166">
        <f>P661+P696+P770+P804+P806+P838+P871+P978+P1035+P1047+P1080+P1085+P1104+P1114</f>
        <v>0</v>
      </c>
      <c r="Q660" s="165"/>
      <c r="R660" s="166">
        <f>R661+R696+R770+R804+R806+R838+R871+R978+R1035+R1047+R1080+R1085+R1104+R1114</f>
        <v>123.69163808970143</v>
      </c>
      <c r="S660" s="165"/>
      <c r="T660" s="167">
        <f>T661+T696+T770+T804+T806+T838+T871+T978+T1035+T1047+T1080+T1085+T1104+T1114</f>
        <v>0</v>
      </c>
      <c r="V660" s="476"/>
      <c r="AR660" s="160" t="s">
        <v>80</v>
      </c>
      <c r="AT660" s="168" t="s">
        <v>71</v>
      </c>
      <c r="AU660" s="168" t="s">
        <v>72</v>
      </c>
      <c r="AY660" s="160" t="s">
        <v>155</v>
      </c>
      <c r="BK660" s="169">
        <f>BK661+BK696+BK770+BK804+BK806+BK838+BK871+BK978+BK1035+BK1047+BK1080+BK1085+BK1104+BK1114</f>
        <v>0</v>
      </c>
    </row>
    <row r="661" spans="2:65" s="10" customFormat="1" ht="19.899999999999999" customHeight="1" x14ac:dyDescent="0.3">
      <c r="B661" s="159"/>
      <c r="C661" s="482"/>
      <c r="D661" s="160" t="s">
        <v>71</v>
      </c>
      <c r="E661" s="170" t="s">
        <v>1047</v>
      </c>
      <c r="F661" s="170" t="s">
        <v>1048</v>
      </c>
      <c r="I661" s="162"/>
      <c r="J661" s="171">
        <f>BK661</f>
        <v>0</v>
      </c>
      <c r="L661" s="159"/>
      <c r="M661" s="164"/>
      <c r="N661" s="165"/>
      <c r="O661" s="165"/>
      <c r="P661" s="166">
        <f>SUM(P662:P695)</f>
        <v>0</v>
      </c>
      <c r="Q661" s="165"/>
      <c r="R661" s="166">
        <f>SUM(R662:R695)</f>
        <v>4.0234125682499995</v>
      </c>
      <c r="S661" s="165"/>
      <c r="T661" s="167">
        <f>SUM(T662:T695)</f>
        <v>0</v>
      </c>
      <c r="V661" s="476"/>
      <c r="AR661" s="160" t="s">
        <v>80</v>
      </c>
      <c r="AT661" s="168" t="s">
        <v>71</v>
      </c>
      <c r="AU661" s="168" t="s">
        <v>11</v>
      </c>
      <c r="AY661" s="160" t="s">
        <v>155</v>
      </c>
      <c r="BK661" s="169">
        <f>SUM(BK662:BK695)</f>
        <v>0</v>
      </c>
    </row>
    <row r="662" spans="2:65" s="1" customFormat="1" ht="25.5" customHeight="1" x14ac:dyDescent="0.3">
      <c r="B662" s="172"/>
      <c r="C662" s="478">
        <v>129</v>
      </c>
      <c r="D662" s="173" t="s">
        <v>157</v>
      </c>
      <c r="E662" s="174" t="s">
        <v>1049</v>
      </c>
      <c r="F662" s="175" t="s">
        <v>1050</v>
      </c>
      <c r="G662" s="176" t="s">
        <v>160</v>
      </c>
      <c r="H662" s="177">
        <v>602.30100000000004</v>
      </c>
      <c r="I662" s="178"/>
      <c r="J662" s="179">
        <f>ROUND(I662*H662,0)</f>
        <v>0</v>
      </c>
      <c r="K662" s="175" t="s">
        <v>161</v>
      </c>
      <c r="L662" s="40"/>
      <c r="M662" s="180" t="s">
        <v>5</v>
      </c>
      <c r="N662" s="181" t="s">
        <v>43</v>
      </c>
      <c r="O662" s="41"/>
      <c r="P662" s="182">
        <f>O662*H662</f>
        <v>0</v>
      </c>
      <c r="Q662" s="182">
        <v>0</v>
      </c>
      <c r="R662" s="182">
        <f>Q662*H662</f>
        <v>0</v>
      </c>
      <c r="S662" s="182">
        <v>0</v>
      </c>
      <c r="T662" s="183">
        <f>S662*H662</f>
        <v>0</v>
      </c>
      <c r="V662" s="476"/>
      <c r="AR662" s="23" t="s">
        <v>221</v>
      </c>
      <c r="AT662" s="23" t="s">
        <v>157</v>
      </c>
      <c r="AU662" s="23" t="s">
        <v>80</v>
      </c>
      <c r="AY662" s="23" t="s">
        <v>155</v>
      </c>
      <c r="BE662" s="184">
        <f>IF(N662="základní",J662,0)</f>
        <v>0</v>
      </c>
      <c r="BF662" s="184">
        <f>IF(N662="snížená",J662,0)</f>
        <v>0</v>
      </c>
      <c r="BG662" s="184">
        <f>IF(N662="zákl. přenesená",J662,0)</f>
        <v>0</v>
      </c>
      <c r="BH662" s="184">
        <f>IF(N662="sníž. přenesená",J662,0)</f>
        <v>0</v>
      </c>
      <c r="BI662" s="184">
        <f>IF(N662="nulová",J662,0)</f>
        <v>0</v>
      </c>
      <c r="BJ662" s="23" t="s">
        <v>11</v>
      </c>
      <c r="BK662" s="184">
        <f>ROUND(I662*H662,0)</f>
        <v>0</v>
      </c>
      <c r="BL662" s="23" t="s">
        <v>221</v>
      </c>
      <c r="BM662" s="23" t="s">
        <v>1051</v>
      </c>
    </row>
    <row r="663" spans="2:65" s="11" customFormat="1" x14ac:dyDescent="0.3">
      <c r="B663" s="185"/>
      <c r="C663" s="479"/>
      <c r="D663" s="186" t="s">
        <v>163</v>
      </c>
      <c r="E663" s="187" t="s">
        <v>5</v>
      </c>
      <c r="F663" s="188" t="s">
        <v>272</v>
      </c>
      <c r="H663" s="189">
        <v>602.30100000000004</v>
      </c>
      <c r="I663" s="190"/>
      <c r="L663" s="185"/>
      <c r="M663" s="191"/>
      <c r="N663" s="192"/>
      <c r="O663" s="192"/>
      <c r="P663" s="192"/>
      <c r="Q663" s="192"/>
      <c r="R663" s="192"/>
      <c r="S663" s="192"/>
      <c r="T663" s="193"/>
      <c r="V663" s="476"/>
      <c r="AT663" s="187" t="s">
        <v>163</v>
      </c>
      <c r="AU663" s="187" t="s">
        <v>80</v>
      </c>
      <c r="AV663" s="11" t="s">
        <v>80</v>
      </c>
      <c r="AW663" s="11" t="s">
        <v>36</v>
      </c>
      <c r="AX663" s="11" t="s">
        <v>11</v>
      </c>
      <c r="AY663" s="187" t="s">
        <v>155</v>
      </c>
    </row>
    <row r="664" spans="2:65" s="1" customFormat="1" ht="16.5" customHeight="1" x14ac:dyDescent="0.3">
      <c r="B664" s="172"/>
      <c r="C664" s="481">
        <v>130</v>
      </c>
      <c r="D664" s="216" t="s">
        <v>536</v>
      </c>
      <c r="E664" s="217" t="s">
        <v>1052</v>
      </c>
      <c r="F664" s="218" t="s">
        <v>3540</v>
      </c>
      <c r="G664" s="219" t="s">
        <v>247</v>
      </c>
      <c r="H664" s="220">
        <v>0.18099999999999999</v>
      </c>
      <c r="I664" s="221"/>
      <c r="J664" s="222">
        <f>ROUND(I664*H664,0)</f>
        <v>0</v>
      </c>
      <c r="K664" s="218" t="s">
        <v>161</v>
      </c>
      <c r="L664" s="223"/>
      <c r="M664" s="224" t="s">
        <v>5</v>
      </c>
      <c r="N664" s="225" t="s">
        <v>43</v>
      </c>
      <c r="O664" s="41"/>
      <c r="P664" s="182">
        <f>O664*H664</f>
        <v>0</v>
      </c>
      <c r="Q664" s="182">
        <v>1</v>
      </c>
      <c r="R664" s="182">
        <f>Q664*H664</f>
        <v>0.18099999999999999</v>
      </c>
      <c r="S664" s="182">
        <v>0</v>
      </c>
      <c r="T664" s="183">
        <f>S664*H664</f>
        <v>0</v>
      </c>
      <c r="V664" s="476"/>
      <c r="AR664" s="23" t="s">
        <v>502</v>
      </c>
      <c r="AT664" s="23" t="s">
        <v>536</v>
      </c>
      <c r="AU664" s="23" t="s">
        <v>80</v>
      </c>
      <c r="AY664" s="23" t="s">
        <v>155</v>
      </c>
      <c r="BE664" s="184">
        <f>IF(N664="základní",J664,0)</f>
        <v>0</v>
      </c>
      <c r="BF664" s="184">
        <f>IF(N664="snížená",J664,0)</f>
        <v>0</v>
      </c>
      <c r="BG664" s="184">
        <f>IF(N664="zákl. přenesená",J664,0)</f>
        <v>0</v>
      </c>
      <c r="BH664" s="184">
        <f>IF(N664="sníž. přenesená",J664,0)</f>
        <v>0</v>
      </c>
      <c r="BI664" s="184">
        <f>IF(N664="nulová",J664,0)</f>
        <v>0</v>
      </c>
      <c r="BJ664" s="23" t="s">
        <v>11</v>
      </c>
      <c r="BK664" s="184">
        <f>ROUND(I664*H664,0)</f>
        <v>0</v>
      </c>
      <c r="BL664" s="23" t="s">
        <v>221</v>
      </c>
      <c r="BM664" s="23" t="s">
        <v>1053</v>
      </c>
    </row>
    <row r="665" spans="2:65" s="11" customFormat="1" x14ac:dyDescent="0.3">
      <c r="B665" s="185"/>
      <c r="C665" s="479"/>
      <c r="D665" s="186" t="s">
        <v>163</v>
      </c>
      <c r="E665" s="187" t="s">
        <v>5</v>
      </c>
      <c r="F665" s="188" t="s">
        <v>1054</v>
      </c>
      <c r="H665" s="189">
        <v>0.18099999999999999</v>
      </c>
      <c r="I665" s="190"/>
      <c r="L665" s="185"/>
      <c r="M665" s="191"/>
      <c r="N665" s="192"/>
      <c r="O665" s="192"/>
      <c r="P665" s="192"/>
      <c r="Q665" s="192"/>
      <c r="R665" s="192"/>
      <c r="S665" s="192"/>
      <c r="T665" s="193"/>
      <c r="V665" s="476"/>
      <c r="AT665" s="187" t="s">
        <v>163</v>
      </c>
      <c r="AU665" s="187" t="s">
        <v>80</v>
      </c>
      <c r="AV665" s="11" t="s">
        <v>80</v>
      </c>
      <c r="AW665" s="11" t="s">
        <v>36</v>
      </c>
      <c r="AX665" s="11" t="s">
        <v>11</v>
      </c>
      <c r="AY665" s="187" t="s">
        <v>155</v>
      </c>
    </row>
    <row r="666" spans="2:65" s="1" customFormat="1" ht="25.5" customHeight="1" x14ac:dyDescent="0.3">
      <c r="B666" s="172"/>
      <c r="C666" s="478">
        <v>131</v>
      </c>
      <c r="D666" s="173" t="s">
        <v>157</v>
      </c>
      <c r="E666" s="174" t="s">
        <v>1055</v>
      </c>
      <c r="F666" s="175" t="s">
        <v>1056</v>
      </c>
      <c r="G666" s="176" t="s">
        <v>160</v>
      </c>
      <c r="H666" s="177">
        <v>50.53</v>
      </c>
      <c r="I666" s="178"/>
      <c r="J666" s="179">
        <f>ROUND(I666*H666,0)</f>
        <v>0</v>
      </c>
      <c r="K666" s="175" t="s">
        <v>161</v>
      </c>
      <c r="L666" s="40"/>
      <c r="M666" s="180" t="s">
        <v>5</v>
      </c>
      <c r="N666" s="181" t="s">
        <v>43</v>
      </c>
      <c r="O666" s="41"/>
      <c r="P666" s="182">
        <f>O666*H666</f>
        <v>0</v>
      </c>
      <c r="Q666" s="182">
        <v>0</v>
      </c>
      <c r="R666" s="182">
        <f>Q666*H666</f>
        <v>0</v>
      </c>
      <c r="S666" s="182">
        <v>0</v>
      </c>
      <c r="T666" s="183">
        <f>S666*H666</f>
        <v>0</v>
      </c>
      <c r="V666" s="476"/>
      <c r="AR666" s="23" t="s">
        <v>221</v>
      </c>
      <c r="AT666" s="23" t="s">
        <v>157</v>
      </c>
      <c r="AU666" s="23" t="s">
        <v>80</v>
      </c>
      <c r="AY666" s="23" t="s">
        <v>155</v>
      </c>
      <c r="BE666" s="184">
        <f>IF(N666="základní",J666,0)</f>
        <v>0</v>
      </c>
      <c r="BF666" s="184">
        <f>IF(N666="snížená",J666,0)</f>
        <v>0</v>
      </c>
      <c r="BG666" s="184">
        <f>IF(N666="zákl. přenesená",J666,0)</f>
        <v>0</v>
      </c>
      <c r="BH666" s="184">
        <f>IF(N666="sníž. přenesená",J666,0)</f>
        <v>0</v>
      </c>
      <c r="BI666" s="184">
        <f>IF(N666="nulová",J666,0)</f>
        <v>0</v>
      </c>
      <c r="BJ666" s="23" t="s">
        <v>11</v>
      </c>
      <c r="BK666" s="184">
        <f>ROUND(I666*H666,0)</f>
        <v>0</v>
      </c>
      <c r="BL666" s="23" t="s">
        <v>221</v>
      </c>
      <c r="BM666" s="23" t="s">
        <v>1057</v>
      </c>
    </row>
    <row r="667" spans="2:65" s="11" customFormat="1" x14ac:dyDescent="0.3">
      <c r="B667" s="185"/>
      <c r="C667" s="479"/>
      <c r="D667" s="186" t="s">
        <v>163</v>
      </c>
      <c r="E667" s="187" t="s">
        <v>5</v>
      </c>
      <c r="F667" s="188" t="s">
        <v>293</v>
      </c>
      <c r="H667" s="189">
        <v>34.78</v>
      </c>
      <c r="I667" s="190"/>
      <c r="L667" s="185"/>
      <c r="M667" s="191"/>
      <c r="N667" s="192"/>
      <c r="O667" s="192"/>
      <c r="P667" s="192"/>
      <c r="Q667" s="192"/>
      <c r="R667" s="192"/>
      <c r="S667" s="192"/>
      <c r="T667" s="193"/>
      <c r="V667" s="476"/>
      <c r="AT667" s="187" t="s">
        <v>163</v>
      </c>
      <c r="AU667" s="187" t="s">
        <v>80</v>
      </c>
      <c r="AV667" s="11" t="s">
        <v>80</v>
      </c>
      <c r="AW667" s="11" t="s">
        <v>36</v>
      </c>
      <c r="AX667" s="11" t="s">
        <v>72</v>
      </c>
      <c r="AY667" s="187" t="s">
        <v>155</v>
      </c>
    </row>
    <row r="668" spans="2:65" s="11" customFormat="1" x14ac:dyDescent="0.3">
      <c r="B668" s="185"/>
      <c r="C668" s="479"/>
      <c r="D668" s="186" t="s">
        <v>163</v>
      </c>
      <c r="E668" s="187" t="s">
        <v>5</v>
      </c>
      <c r="F668" s="188" t="s">
        <v>297</v>
      </c>
      <c r="H668" s="189">
        <v>15.75</v>
      </c>
      <c r="I668" s="190"/>
      <c r="L668" s="185"/>
      <c r="M668" s="191"/>
      <c r="N668" s="192"/>
      <c r="O668" s="192"/>
      <c r="P668" s="192"/>
      <c r="Q668" s="192"/>
      <c r="R668" s="192"/>
      <c r="S668" s="192"/>
      <c r="T668" s="193"/>
      <c r="V668" s="476"/>
      <c r="AT668" s="187" t="s">
        <v>163</v>
      </c>
      <c r="AU668" s="187" t="s">
        <v>80</v>
      </c>
      <c r="AV668" s="11" t="s">
        <v>80</v>
      </c>
      <c r="AW668" s="11" t="s">
        <v>36</v>
      </c>
      <c r="AX668" s="11" t="s">
        <v>72</v>
      </c>
      <c r="AY668" s="187" t="s">
        <v>155</v>
      </c>
    </row>
    <row r="669" spans="2:65" s="12" customFormat="1" x14ac:dyDescent="0.3">
      <c r="B669" s="194"/>
      <c r="C669" s="480"/>
      <c r="D669" s="186" t="s">
        <v>163</v>
      </c>
      <c r="E669" s="195" t="s">
        <v>5</v>
      </c>
      <c r="F669" s="196" t="s">
        <v>239</v>
      </c>
      <c r="H669" s="197">
        <v>50.53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V669" s="476"/>
      <c r="AT669" s="195" t="s">
        <v>163</v>
      </c>
      <c r="AU669" s="195" t="s">
        <v>80</v>
      </c>
      <c r="AV669" s="12" t="s">
        <v>98</v>
      </c>
      <c r="AW669" s="12" t="s">
        <v>36</v>
      </c>
      <c r="AX669" s="12" t="s">
        <v>11</v>
      </c>
      <c r="AY669" s="195" t="s">
        <v>155</v>
      </c>
    </row>
    <row r="670" spans="2:65" s="1" customFormat="1" ht="16.5" customHeight="1" x14ac:dyDescent="0.3">
      <c r="B670" s="172"/>
      <c r="C670" s="481">
        <v>132</v>
      </c>
      <c r="D670" s="216" t="s">
        <v>536</v>
      </c>
      <c r="E670" s="217" t="s">
        <v>1058</v>
      </c>
      <c r="F670" s="218" t="s">
        <v>3541</v>
      </c>
      <c r="G670" s="219" t="s">
        <v>1059</v>
      </c>
      <c r="H670" s="220">
        <v>75.795000000000002</v>
      </c>
      <c r="I670" s="221"/>
      <c r="J670" s="222">
        <f>ROUND(I670*H670,0)</f>
        <v>0</v>
      </c>
      <c r="K670" s="218" t="s">
        <v>161</v>
      </c>
      <c r="L670" s="223"/>
      <c r="M670" s="224" t="s">
        <v>5</v>
      </c>
      <c r="N670" s="225" t="s">
        <v>43</v>
      </c>
      <c r="O670" s="41"/>
      <c r="P670" s="182">
        <f>O670*H670</f>
        <v>0</v>
      </c>
      <c r="Q670" s="182">
        <v>1E-3</v>
      </c>
      <c r="R670" s="182">
        <f>Q670*H670</f>
        <v>7.5795000000000001E-2</v>
      </c>
      <c r="S670" s="182">
        <v>0</v>
      </c>
      <c r="T670" s="183">
        <f>S670*H670</f>
        <v>0</v>
      </c>
      <c r="V670" s="476"/>
      <c r="AR670" s="23" t="s">
        <v>502</v>
      </c>
      <c r="AT670" s="23" t="s">
        <v>536</v>
      </c>
      <c r="AU670" s="23" t="s">
        <v>80</v>
      </c>
      <c r="AY670" s="23" t="s">
        <v>155</v>
      </c>
      <c r="BE670" s="184">
        <f>IF(N670="základní",J670,0)</f>
        <v>0</v>
      </c>
      <c r="BF670" s="184">
        <f>IF(N670="snížená",J670,0)</f>
        <v>0</v>
      </c>
      <c r="BG670" s="184">
        <f>IF(N670="zákl. přenesená",J670,0)</f>
        <v>0</v>
      </c>
      <c r="BH670" s="184">
        <f>IF(N670="sníž. přenesená",J670,0)</f>
        <v>0</v>
      </c>
      <c r="BI670" s="184">
        <f>IF(N670="nulová",J670,0)</f>
        <v>0</v>
      </c>
      <c r="BJ670" s="23" t="s">
        <v>11</v>
      </c>
      <c r="BK670" s="184">
        <f>ROUND(I670*H670,0)</f>
        <v>0</v>
      </c>
      <c r="BL670" s="23" t="s">
        <v>221</v>
      </c>
      <c r="BM670" s="23" t="s">
        <v>1060</v>
      </c>
    </row>
    <row r="671" spans="2:65" s="11" customFormat="1" x14ac:dyDescent="0.3">
      <c r="B671" s="185"/>
      <c r="C671" s="479"/>
      <c r="D671" s="186" t="s">
        <v>163</v>
      </c>
      <c r="E671" s="187" t="s">
        <v>5</v>
      </c>
      <c r="F671" s="188" t="s">
        <v>1061</v>
      </c>
      <c r="H671" s="189">
        <v>52.17</v>
      </c>
      <c r="I671" s="190"/>
      <c r="L671" s="185"/>
      <c r="M671" s="191"/>
      <c r="N671" s="192"/>
      <c r="O671" s="192"/>
      <c r="P671" s="192"/>
      <c r="Q671" s="192"/>
      <c r="R671" s="192"/>
      <c r="S671" s="192"/>
      <c r="T671" s="193"/>
      <c r="V671" s="476"/>
      <c r="AT671" s="187" t="s">
        <v>163</v>
      </c>
      <c r="AU671" s="187" t="s">
        <v>80</v>
      </c>
      <c r="AV671" s="11" t="s">
        <v>80</v>
      </c>
      <c r="AW671" s="11" t="s">
        <v>36</v>
      </c>
      <c r="AX671" s="11" t="s">
        <v>72</v>
      </c>
      <c r="AY671" s="187" t="s">
        <v>155</v>
      </c>
    </row>
    <row r="672" spans="2:65" s="11" customFormat="1" x14ac:dyDescent="0.3">
      <c r="B672" s="185"/>
      <c r="C672" s="479"/>
      <c r="D672" s="186" t="s">
        <v>163</v>
      </c>
      <c r="E672" s="187" t="s">
        <v>5</v>
      </c>
      <c r="F672" s="188" t="s">
        <v>1062</v>
      </c>
      <c r="H672" s="189">
        <v>23.625</v>
      </c>
      <c r="I672" s="190"/>
      <c r="L672" s="185"/>
      <c r="M672" s="191"/>
      <c r="N672" s="192"/>
      <c r="O672" s="192"/>
      <c r="P672" s="192"/>
      <c r="Q672" s="192"/>
      <c r="R672" s="192"/>
      <c r="S672" s="192"/>
      <c r="T672" s="193"/>
      <c r="V672" s="476"/>
      <c r="AT672" s="187" t="s">
        <v>163</v>
      </c>
      <c r="AU672" s="187" t="s">
        <v>80</v>
      </c>
      <c r="AV672" s="11" t="s">
        <v>80</v>
      </c>
      <c r="AW672" s="11" t="s">
        <v>36</v>
      </c>
      <c r="AX672" s="11" t="s">
        <v>72</v>
      </c>
      <c r="AY672" s="187" t="s">
        <v>155</v>
      </c>
    </row>
    <row r="673" spans="2:65" s="12" customFormat="1" x14ac:dyDescent="0.3">
      <c r="B673" s="194"/>
      <c r="C673" s="480"/>
      <c r="D673" s="186" t="s">
        <v>163</v>
      </c>
      <c r="E673" s="195" t="s">
        <v>5</v>
      </c>
      <c r="F673" s="196" t="s">
        <v>239</v>
      </c>
      <c r="H673" s="197">
        <v>75.795000000000002</v>
      </c>
      <c r="I673" s="198"/>
      <c r="L673" s="194"/>
      <c r="M673" s="199"/>
      <c r="N673" s="200"/>
      <c r="O673" s="200"/>
      <c r="P673" s="200"/>
      <c r="Q673" s="200"/>
      <c r="R673" s="200"/>
      <c r="S673" s="200"/>
      <c r="T673" s="201"/>
      <c r="V673" s="476"/>
      <c r="AT673" s="195" t="s">
        <v>163</v>
      </c>
      <c r="AU673" s="195" t="s">
        <v>80</v>
      </c>
      <c r="AV673" s="12" t="s">
        <v>98</v>
      </c>
      <c r="AW673" s="12" t="s">
        <v>36</v>
      </c>
      <c r="AX673" s="12" t="s">
        <v>11</v>
      </c>
      <c r="AY673" s="195" t="s">
        <v>155</v>
      </c>
    </row>
    <row r="674" spans="2:65" s="1" customFormat="1" ht="25.5" customHeight="1" x14ac:dyDescent="0.3">
      <c r="B674" s="172"/>
      <c r="C674" s="478">
        <v>133</v>
      </c>
      <c r="D674" s="173" t="s">
        <v>157</v>
      </c>
      <c r="E674" s="174" t="s">
        <v>1063</v>
      </c>
      <c r="F674" s="175" t="s">
        <v>1064</v>
      </c>
      <c r="G674" s="176" t="s">
        <v>160</v>
      </c>
      <c r="H674" s="177">
        <v>59.02</v>
      </c>
      <c r="I674" s="178"/>
      <c r="J674" s="179">
        <f>ROUND(I674*H674,0)</f>
        <v>0</v>
      </c>
      <c r="K674" s="175" t="s">
        <v>161</v>
      </c>
      <c r="L674" s="40"/>
      <c r="M674" s="180" t="s">
        <v>5</v>
      </c>
      <c r="N674" s="181" t="s">
        <v>43</v>
      </c>
      <c r="O674" s="41"/>
      <c r="P674" s="182">
        <f>O674*H674</f>
        <v>0</v>
      </c>
      <c r="Q674" s="182">
        <v>0</v>
      </c>
      <c r="R674" s="182">
        <f>Q674*H674</f>
        <v>0</v>
      </c>
      <c r="S674" s="182">
        <v>0</v>
      </c>
      <c r="T674" s="183">
        <f>S674*H674</f>
        <v>0</v>
      </c>
      <c r="V674" s="476"/>
      <c r="AR674" s="23" t="s">
        <v>221</v>
      </c>
      <c r="AT674" s="23" t="s">
        <v>157</v>
      </c>
      <c r="AU674" s="23" t="s">
        <v>80</v>
      </c>
      <c r="AY674" s="23" t="s">
        <v>155</v>
      </c>
      <c r="BE674" s="184">
        <f>IF(N674="základní",J674,0)</f>
        <v>0</v>
      </c>
      <c r="BF674" s="184">
        <f>IF(N674="snížená",J674,0)</f>
        <v>0</v>
      </c>
      <c r="BG674" s="184">
        <f>IF(N674="zákl. přenesená",J674,0)</f>
        <v>0</v>
      </c>
      <c r="BH674" s="184">
        <f>IF(N674="sníž. přenesená",J674,0)</f>
        <v>0</v>
      </c>
      <c r="BI674" s="184">
        <f>IF(N674="nulová",J674,0)</f>
        <v>0</v>
      </c>
      <c r="BJ674" s="23" t="s">
        <v>11</v>
      </c>
      <c r="BK674" s="184">
        <f>ROUND(I674*H674,0)</f>
        <v>0</v>
      </c>
      <c r="BL674" s="23" t="s">
        <v>221</v>
      </c>
      <c r="BM674" s="23" t="s">
        <v>1065</v>
      </c>
    </row>
    <row r="675" spans="2:65" s="11" customFormat="1" x14ac:dyDescent="0.3">
      <c r="B675" s="185"/>
      <c r="C675" s="479"/>
      <c r="D675" s="186" t="s">
        <v>163</v>
      </c>
      <c r="E675" s="187" t="s">
        <v>5</v>
      </c>
      <c r="F675" s="188" t="s">
        <v>1066</v>
      </c>
      <c r="H675" s="189">
        <v>2.5299999999999998</v>
      </c>
      <c r="I675" s="190"/>
      <c r="L675" s="185"/>
      <c r="M675" s="191"/>
      <c r="N675" s="192"/>
      <c r="O675" s="192"/>
      <c r="P675" s="192"/>
      <c r="Q675" s="192"/>
      <c r="R675" s="192"/>
      <c r="S675" s="192"/>
      <c r="T675" s="193"/>
      <c r="V675" s="476"/>
      <c r="AT675" s="187" t="s">
        <v>163</v>
      </c>
      <c r="AU675" s="187" t="s">
        <v>80</v>
      </c>
      <c r="AV675" s="11" t="s">
        <v>80</v>
      </c>
      <c r="AW675" s="11" t="s">
        <v>36</v>
      </c>
      <c r="AX675" s="11" t="s">
        <v>72</v>
      </c>
      <c r="AY675" s="187" t="s">
        <v>155</v>
      </c>
    </row>
    <row r="676" spans="2:65" s="11" customFormat="1" x14ac:dyDescent="0.3">
      <c r="B676" s="185"/>
      <c r="C676" s="479"/>
      <c r="D676" s="186" t="s">
        <v>163</v>
      </c>
      <c r="E676" s="187" t="s">
        <v>5</v>
      </c>
      <c r="F676" s="188" t="s">
        <v>1067</v>
      </c>
      <c r="H676" s="189">
        <v>2.62</v>
      </c>
      <c r="I676" s="190"/>
      <c r="L676" s="185"/>
      <c r="M676" s="191"/>
      <c r="N676" s="192"/>
      <c r="O676" s="192"/>
      <c r="P676" s="192"/>
      <c r="Q676" s="192"/>
      <c r="R676" s="192"/>
      <c r="S676" s="192"/>
      <c r="T676" s="193"/>
      <c r="V676" s="476"/>
      <c r="AT676" s="187" t="s">
        <v>163</v>
      </c>
      <c r="AU676" s="187" t="s">
        <v>80</v>
      </c>
      <c r="AV676" s="11" t="s">
        <v>80</v>
      </c>
      <c r="AW676" s="11" t="s">
        <v>36</v>
      </c>
      <c r="AX676" s="11" t="s">
        <v>72</v>
      </c>
      <c r="AY676" s="187" t="s">
        <v>155</v>
      </c>
    </row>
    <row r="677" spans="2:65" s="11" customFormat="1" x14ac:dyDescent="0.3">
      <c r="B677" s="185"/>
      <c r="C677" s="479"/>
      <c r="D677" s="186" t="s">
        <v>163</v>
      </c>
      <c r="E677" s="187" t="s">
        <v>5</v>
      </c>
      <c r="F677" s="188" t="s">
        <v>1068</v>
      </c>
      <c r="H677" s="189">
        <v>49.2</v>
      </c>
      <c r="I677" s="190"/>
      <c r="L677" s="185"/>
      <c r="M677" s="191"/>
      <c r="N677" s="192"/>
      <c r="O677" s="192"/>
      <c r="P677" s="192"/>
      <c r="Q677" s="192"/>
      <c r="R677" s="192"/>
      <c r="S677" s="192"/>
      <c r="T677" s="193"/>
      <c r="V677" s="476"/>
      <c r="AT677" s="187" t="s">
        <v>163</v>
      </c>
      <c r="AU677" s="187" t="s">
        <v>80</v>
      </c>
      <c r="AV677" s="11" t="s">
        <v>80</v>
      </c>
      <c r="AW677" s="11" t="s">
        <v>36</v>
      </c>
      <c r="AX677" s="11" t="s">
        <v>72</v>
      </c>
      <c r="AY677" s="187" t="s">
        <v>155</v>
      </c>
    </row>
    <row r="678" spans="2:65" s="11" customFormat="1" x14ac:dyDescent="0.3">
      <c r="B678" s="185"/>
      <c r="C678" s="479"/>
      <c r="D678" s="186" t="s">
        <v>163</v>
      </c>
      <c r="E678" s="187" t="s">
        <v>5</v>
      </c>
      <c r="F678" s="188" t="s">
        <v>1069</v>
      </c>
      <c r="H678" s="189">
        <v>3.23</v>
      </c>
      <c r="I678" s="190"/>
      <c r="L678" s="185"/>
      <c r="M678" s="191"/>
      <c r="N678" s="192"/>
      <c r="O678" s="192"/>
      <c r="P678" s="192"/>
      <c r="Q678" s="192"/>
      <c r="R678" s="192"/>
      <c r="S678" s="192"/>
      <c r="T678" s="193"/>
      <c r="V678" s="476"/>
      <c r="AT678" s="187" t="s">
        <v>163</v>
      </c>
      <c r="AU678" s="187" t="s">
        <v>80</v>
      </c>
      <c r="AV678" s="11" t="s">
        <v>80</v>
      </c>
      <c r="AW678" s="11" t="s">
        <v>36</v>
      </c>
      <c r="AX678" s="11" t="s">
        <v>72</v>
      </c>
      <c r="AY678" s="187" t="s">
        <v>155</v>
      </c>
    </row>
    <row r="679" spans="2:65" s="11" customFormat="1" x14ac:dyDescent="0.3">
      <c r="B679" s="185"/>
      <c r="C679" s="479"/>
      <c r="D679" s="186" t="s">
        <v>163</v>
      </c>
      <c r="E679" s="187" t="s">
        <v>5</v>
      </c>
      <c r="F679" s="188" t="s">
        <v>1070</v>
      </c>
      <c r="H679" s="189">
        <v>1.44</v>
      </c>
      <c r="I679" s="190"/>
      <c r="L679" s="185"/>
      <c r="M679" s="191"/>
      <c r="N679" s="192"/>
      <c r="O679" s="192"/>
      <c r="P679" s="192"/>
      <c r="Q679" s="192"/>
      <c r="R679" s="192"/>
      <c r="S679" s="192"/>
      <c r="T679" s="193"/>
      <c r="V679" s="476"/>
      <c r="AT679" s="187" t="s">
        <v>163</v>
      </c>
      <c r="AU679" s="187" t="s">
        <v>80</v>
      </c>
      <c r="AV679" s="11" t="s">
        <v>80</v>
      </c>
      <c r="AW679" s="11" t="s">
        <v>36</v>
      </c>
      <c r="AX679" s="11" t="s">
        <v>72</v>
      </c>
      <c r="AY679" s="187" t="s">
        <v>155</v>
      </c>
    </row>
    <row r="680" spans="2:65" s="12" customFormat="1" x14ac:dyDescent="0.3">
      <c r="B680" s="194"/>
      <c r="C680" s="480"/>
      <c r="D680" s="186" t="s">
        <v>163</v>
      </c>
      <c r="E680" s="195" t="s">
        <v>312</v>
      </c>
      <c r="F680" s="196" t="s">
        <v>239</v>
      </c>
      <c r="H680" s="197">
        <v>59.02</v>
      </c>
      <c r="I680" s="198"/>
      <c r="L680" s="194"/>
      <c r="M680" s="199"/>
      <c r="N680" s="200"/>
      <c r="O680" s="200"/>
      <c r="P680" s="200"/>
      <c r="Q680" s="200"/>
      <c r="R680" s="200"/>
      <c r="S680" s="200"/>
      <c r="T680" s="201"/>
      <c r="V680" s="476"/>
      <c r="AT680" s="195" t="s">
        <v>163</v>
      </c>
      <c r="AU680" s="195" t="s">
        <v>80</v>
      </c>
      <c r="AV680" s="12" t="s">
        <v>98</v>
      </c>
      <c r="AW680" s="12" t="s">
        <v>36</v>
      </c>
      <c r="AX680" s="12" t="s">
        <v>11</v>
      </c>
      <c r="AY680" s="195" t="s">
        <v>155</v>
      </c>
    </row>
    <row r="681" spans="2:65" s="1" customFormat="1" ht="16.5" customHeight="1" x14ac:dyDescent="0.3">
      <c r="B681" s="172"/>
      <c r="C681" s="481">
        <v>134</v>
      </c>
      <c r="D681" s="216" t="s">
        <v>536</v>
      </c>
      <c r="E681" s="217" t="s">
        <v>1058</v>
      </c>
      <c r="F681" s="218" t="s">
        <v>3541</v>
      </c>
      <c r="G681" s="219" t="s">
        <v>1059</v>
      </c>
      <c r="H681" s="220">
        <v>97.382999999999996</v>
      </c>
      <c r="I681" s="221"/>
      <c r="J681" s="222">
        <f>ROUND(I681*H681,0)</f>
        <v>0</v>
      </c>
      <c r="K681" s="218" t="s">
        <v>161</v>
      </c>
      <c r="L681" s="223"/>
      <c r="M681" s="224" t="s">
        <v>5</v>
      </c>
      <c r="N681" s="225" t="s">
        <v>43</v>
      </c>
      <c r="O681" s="41"/>
      <c r="P681" s="182">
        <f>O681*H681</f>
        <v>0</v>
      </c>
      <c r="Q681" s="182">
        <v>1E-3</v>
      </c>
      <c r="R681" s="182">
        <f>Q681*H681</f>
        <v>9.7382999999999997E-2</v>
      </c>
      <c r="S681" s="182">
        <v>0</v>
      </c>
      <c r="T681" s="183">
        <f>S681*H681</f>
        <v>0</v>
      </c>
      <c r="V681" s="476"/>
      <c r="AR681" s="23" t="s">
        <v>502</v>
      </c>
      <c r="AT681" s="23" t="s">
        <v>536</v>
      </c>
      <c r="AU681" s="23" t="s">
        <v>80</v>
      </c>
      <c r="AY681" s="23" t="s">
        <v>155</v>
      </c>
      <c r="BE681" s="184">
        <f>IF(N681="základní",J681,0)</f>
        <v>0</v>
      </c>
      <c r="BF681" s="184">
        <f>IF(N681="snížená",J681,0)</f>
        <v>0</v>
      </c>
      <c r="BG681" s="184">
        <f>IF(N681="zákl. přenesená",J681,0)</f>
        <v>0</v>
      </c>
      <c r="BH681" s="184">
        <f>IF(N681="sníž. přenesená",J681,0)</f>
        <v>0</v>
      </c>
      <c r="BI681" s="184">
        <f>IF(N681="nulová",J681,0)</f>
        <v>0</v>
      </c>
      <c r="BJ681" s="23" t="s">
        <v>11</v>
      </c>
      <c r="BK681" s="184">
        <f>ROUND(I681*H681,0)</f>
        <v>0</v>
      </c>
      <c r="BL681" s="23" t="s">
        <v>221</v>
      </c>
      <c r="BM681" s="23" t="s">
        <v>1071</v>
      </c>
    </row>
    <row r="682" spans="2:65" s="11" customFormat="1" x14ac:dyDescent="0.3">
      <c r="B682" s="185"/>
      <c r="C682" s="479"/>
      <c r="D682" s="186" t="s">
        <v>163</v>
      </c>
      <c r="E682" s="187" t="s">
        <v>5</v>
      </c>
      <c r="F682" s="188" t="s">
        <v>1072</v>
      </c>
      <c r="H682" s="189">
        <v>97.382999999999996</v>
      </c>
      <c r="I682" s="190"/>
      <c r="L682" s="185"/>
      <c r="M682" s="191"/>
      <c r="N682" s="192"/>
      <c r="O682" s="192"/>
      <c r="P682" s="192"/>
      <c r="Q682" s="192"/>
      <c r="R682" s="192"/>
      <c r="S682" s="192"/>
      <c r="T682" s="193"/>
      <c r="V682" s="476"/>
      <c r="AT682" s="187" t="s">
        <v>163</v>
      </c>
      <c r="AU682" s="187" t="s">
        <v>80</v>
      </c>
      <c r="AV682" s="11" t="s">
        <v>80</v>
      </c>
      <c r="AW682" s="11" t="s">
        <v>36</v>
      </c>
      <c r="AX682" s="11" t="s">
        <v>11</v>
      </c>
      <c r="AY682" s="187" t="s">
        <v>155</v>
      </c>
    </row>
    <row r="683" spans="2:65" s="1" customFormat="1" ht="16.5" customHeight="1" x14ac:dyDescent="0.3">
      <c r="B683" s="172"/>
      <c r="C683" s="478">
        <v>135</v>
      </c>
      <c r="D683" s="173" t="s">
        <v>157</v>
      </c>
      <c r="E683" s="174" t="s">
        <v>1073</v>
      </c>
      <c r="F683" s="175" t="s">
        <v>1074</v>
      </c>
      <c r="G683" s="176" t="s">
        <v>160</v>
      </c>
      <c r="H683" s="177">
        <v>602.30100000000004</v>
      </c>
      <c r="I683" s="178"/>
      <c r="J683" s="179">
        <f>ROUND(I683*H683,0)</f>
        <v>0</v>
      </c>
      <c r="K683" s="175" t="s">
        <v>161</v>
      </c>
      <c r="L683" s="40"/>
      <c r="M683" s="180" t="s">
        <v>5</v>
      </c>
      <c r="N683" s="181" t="s">
        <v>43</v>
      </c>
      <c r="O683" s="41"/>
      <c r="P683" s="182">
        <f>O683*H683</f>
        <v>0</v>
      </c>
      <c r="Q683" s="182">
        <v>3.9825E-4</v>
      </c>
      <c r="R683" s="182">
        <f>Q683*H683</f>
        <v>0.23986637325000001</v>
      </c>
      <c r="S683" s="182">
        <v>0</v>
      </c>
      <c r="T683" s="183">
        <f>S683*H683</f>
        <v>0</v>
      </c>
      <c r="V683" s="476"/>
      <c r="AR683" s="23" t="s">
        <v>221</v>
      </c>
      <c r="AT683" s="23" t="s">
        <v>157</v>
      </c>
      <c r="AU683" s="23" t="s">
        <v>80</v>
      </c>
      <c r="AY683" s="23" t="s">
        <v>155</v>
      </c>
      <c r="BE683" s="184">
        <f>IF(N683="základní",J683,0)</f>
        <v>0</v>
      </c>
      <c r="BF683" s="184">
        <f>IF(N683="snížená",J683,0)</f>
        <v>0</v>
      </c>
      <c r="BG683" s="184">
        <f>IF(N683="zákl. přenesená",J683,0)</f>
        <v>0</v>
      </c>
      <c r="BH683" s="184">
        <f>IF(N683="sníž. přenesená",J683,0)</f>
        <v>0</v>
      </c>
      <c r="BI683" s="184">
        <f>IF(N683="nulová",J683,0)</f>
        <v>0</v>
      </c>
      <c r="BJ683" s="23" t="s">
        <v>11</v>
      </c>
      <c r="BK683" s="184">
        <f>ROUND(I683*H683,0)</f>
        <v>0</v>
      </c>
      <c r="BL683" s="23" t="s">
        <v>221</v>
      </c>
      <c r="BM683" s="23" t="s">
        <v>1075</v>
      </c>
    </row>
    <row r="684" spans="2:65" s="11" customFormat="1" x14ac:dyDescent="0.3">
      <c r="B684" s="185"/>
      <c r="C684" s="479"/>
      <c r="D684" s="186" t="s">
        <v>163</v>
      </c>
      <c r="E684" s="187" t="s">
        <v>5</v>
      </c>
      <c r="F684" s="188" t="s">
        <v>272</v>
      </c>
      <c r="H684" s="189">
        <v>602.30100000000004</v>
      </c>
      <c r="I684" s="190"/>
      <c r="L684" s="185"/>
      <c r="M684" s="191"/>
      <c r="N684" s="192"/>
      <c r="O684" s="192"/>
      <c r="P684" s="192"/>
      <c r="Q684" s="192"/>
      <c r="R684" s="192"/>
      <c r="S684" s="192"/>
      <c r="T684" s="193"/>
      <c r="V684" s="476"/>
      <c r="AT684" s="187" t="s">
        <v>163</v>
      </c>
      <c r="AU684" s="187" t="s">
        <v>80</v>
      </c>
      <c r="AV684" s="11" t="s">
        <v>80</v>
      </c>
      <c r="AW684" s="11" t="s">
        <v>36</v>
      </c>
      <c r="AX684" s="11" t="s">
        <v>11</v>
      </c>
      <c r="AY684" s="187" t="s">
        <v>155</v>
      </c>
    </row>
    <row r="685" spans="2:65" s="1" customFormat="1" ht="16.5" customHeight="1" x14ac:dyDescent="0.3">
      <c r="B685" s="172"/>
      <c r="C685" s="481">
        <v>136</v>
      </c>
      <c r="D685" s="216" t="s">
        <v>536</v>
      </c>
      <c r="E685" s="217" t="s">
        <v>1076</v>
      </c>
      <c r="F685" s="218" t="s">
        <v>3542</v>
      </c>
      <c r="G685" s="219" t="s">
        <v>160</v>
      </c>
      <c r="H685" s="220">
        <v>692.64599999999996</v>
      </c>
      <c r="I685" s="221"/>
      <c r="J685" s="222">
        <f>ROUND(I685*H685,0)</f>
        <v>0</v>
      </c>
      <c r="K685" s="218" t="s">
        <v>161</v>
      </c>
      <c r="L685" s="223"/>
      <c r="M685" s="224" t="s">
        <v>5</v>
      </c>
      <c r="N685" s="225" t="s">
        <v>43</v>
      </c>
      <c r="O685" s="41"/>
      <c r="P685" s="182">
        <f>O685*H685</f>
        <v>0</v>
      </c>
      <c r="Q685" s="182">
        <v>4.4999999999999997E-3</v>
      </c>
      <c r="R685" s="182">
        <f>Q685*H685</f>
        <v>3.1169069999999994</v>
      </c>
      <c r="S685" s="182">
        <v>0</v>
      </c>
      <c r="T685" s="183">
        <f>S685*H685</f>
        <v>0</v>
      </c>
      <c r="V685" s="476"/>
      <c r="AR685" s="23" t="s">
        <v>502</v>
      </c>
      <c r="AT685" s="23" t="s">
        <v>536</v>
      </c>
      <c r="AU685" s="23" t="s">
        <v>80</v>
      </c>
      <c r="AY685" s="23" t="s">
        <v>155</v>
      </c>
      <c r="BE685" s="184">
        <f>IF(N685="základní",J685,0)</f>
        <v>0</v>
      </c>
      <c r="BF685" s="184">
        <f>IF(N685="snížená",J685,0)</f>
        <v>0</v>
      </c>
      <c r="BG685" s="184">
        <f>IF(N685="zákl. přenesená",J685,0)</f>
        <v>0</v>
      </c>
      <c r="BH685" s="184">
        <f>IF(N685="sníž. přenesená",J685,0)</f>
        <v>0</v>
      </c>
      <c r="BI685" s="184">
        <f>IF(N685="nulová",J685,0)</f>
        <v>0</v>
      </c>
      <c r="BJ685" s="23" t="s">
        <v>11</v>
      </c>
      <c r="BK685" s="184">
        <f>ROUND(I685*H685,0)</f>
        <v>0</v>
      </c>
      <c r="BL685" s="23" t="s">
        <v>221</v>
      </c>
      <c r="BM685" s="23" t="s">
        <v>1077</v>
      </c>
    </row>
    <row r="686" spans="2:65" s="11" customFormat="1" x14ac:dyDescent="0.3">
      <c r="B686" s="185"/>
      <c r="C686" s="479"/>
      <c r="D686" s="186" t="s">
        <v>163</v>
      </c>
      <c r="E686" s="187" t="s">
        <v>5</v>
      </c>
      <c r="F686" s="188" t="s">
        <v>1078</v>
      </c>
      <c r="H686" s="189">
        <v>692.64599999999996</v>
      </c>
      <c r="I686" s="190"/>
      <c r="L686" s="185"/>
      <c r="M686" s="191"/>
      <c r="N686" s="192"/>
      <c r="O686" s="192"/>
      <c r="P686" s="192"/>
      <c r="Q686" s="192"/>
      <c r="R686" s="192"/>
      <c r="S686" s="192"/>
      <c r="T686" s="193"/>
      <c r="V686" s="476"/>
      <c r="AT686" s="187" t="s">
        <v>163</v>
      </c>
      <c r="AU686" s="187" t="s">
        <v>80</v>
      </c>
      <c r="AV686" s="11" t="s">
        <v>80</v>
      </c>
      <c r="AW686" s="11" t="s">
        <v>36</v>
      </c>
      <c r="AX686" s="11" t="s">
        <v>11</v>
      </c>
      <c r="AY686" s="187" t="s">
        <v>155</v>
      </c>
    </row>
    <row r="687" spans="2:65" s="1" customFormat="1" ht="25.5" customHeight="1" x14ac:dyDescent="0.3">
      <c r="B687" s="172"/>
      <c r="C687" s="478">
        <v>137</v>
      </c>
      <c r="D687" s="173" t="s">
        <v>157</v>
      </c>
      <c r="E687" s="174" t="s">
        <v>1079</v>
      </c>
      <c r="F687" s="175" t="s">
        <v>1080</v>
      </c>
      <c r="G687" s="176" t="s">
        <v>160</v>
      </c>
      <c r="H687" s="177">
        <v>55.95</v>
      </c>
      <c r="I687" s="178"/>
      <c r="J687" s="179">
        <f>ROUND(I687*H687,0)</f>
        <v>0</v>
      </c>
      <c r="K687" s="175" t="s">
        <v>161</v>
      </c>
      <c r="L687" s="40"/>
      <c r="M687" s="180" t="s">
        <v>5</v>
      </c>
      <c r="N687" s="181" t="s">
        <v>43</v>
      </c>
      <c r="O687" s="41"/>
      <c r="P687" s="182">
        <f>O687*H687</f>
        <v>0</v>
      </c>
      <c r="Q687" s="182">
        <v>6.981E-4</v>
      </c>
      <c r="R687" s="182">
        <f>Q687*H687</f>
        <v>3.9058695000000004E-2</v>
      </c>
      <c r="S687" s="182">
        <v>0</v>
      </c>
      <c r="T687" s="183">
        <f>S687*H687</f>
        <v>0</v>
      </c>
      <c r="V687" s="476"/>
      <c r="AR687" s="23" t="s">
        <v>221</v>
      </c>
      <c r="AT687" s="23" t="s">
        <v>157</v>
      </c>
      <c r="AU687" s="23" t="s">
        <v>80</v>
      </c>
      <c r="AY687" s="23" t="s">
        <v>155</v>
      </c>
      <c r="BE687" s="184">
        <f>IF(N687="základní",J687,0)</f>
        <v>0</v>
      </c>
      <c r="BF687" s="184">
        <f>IF(N687="snížená",J687,0)</f>
        <v>0</v>
      </c>
      <c r="BG687" s="184">
        <f>IF(N687="zákl. přenesená",J687,0)</f>
        <v>0</v>
      </c>
      <c r="BH687" s="184">
        <f>IF(N687="sníž. přenesená",J687,0)</f>
        <v>0</v>
      </c>
      <c r="BI687" s="184">
        <f>IF(N687="nulová",J687,0)</f>
        <v>0</v>
      </c>
      <c r="BJ687" s="23" t="s">
        <v>11</v>
      </c>
      <c r="BK687" s="184">
        <f>ROUND(I687*H687,0)</f>
        <v>0</v>
      </c>
      <c r="BL687" s="23" t="s">
        <v>221</v>
      </c>
      <c r="BM687" s="23" t="s">
        <v>1081</v>
      </c>
    </row>
    <row r="688" spans="2:65" s="11" customFormat="1" x14ac:dyDescent="0.3">
      <c r="B688" s="185"/>
      <c r="C688" s="479"/>
      <c r="D688" s="186" t="s">
        <v>163</v>
      </c>
      <c r="E688" s="187" t="s">
        <v>5</v>
      </c>
      <c r="F688" s="188" t="s">
        <v>1082</v>
      </c>
      <c r="H688" s="189">
        <v>55.95</v>
      </c>
      <c r="I688" s="190"/>
      <c r="L688" s="185"/>
      <c r="M688" s="191"/>
      <c r="N688" s="192"/>
      <c r="O688" s="192"/>
      <c r="P688" s="192"/>
      <c r="Q688" s="192"/>
      <c r="R688" s="192"/>
      <c r="S688" s="192"/>
      <c r="T688" s="193"/>
      <c r="V688" s="476"/>
      <c r="AT688" s="187" t="s">
        <v>163</v>
      </c>
      <c r="AU688" s="187" t="s">
        <v>80</v>
      </c>
      <c r="AV688" s="11" t="s">
        <v>80</v>
      </c>
      <c r="AW688" s="11" t="s">
        <v>36</v>
      </c>
      <c r="AX688" s="11" t="s">
        <v>11</v>
      </c>
      <c r="AY688" s="187" t="s">
        <v>155</v>
      </c>
    </row>
    <row r="689" spans="2:65" s="1" customFormat="1" ht="16.5" customHeight="1" x14ac:dyDescent="0.3">
      <c r="B689" s="172"/>
      <c r="C689" s="478">
        <v>138</v>
      </c>
      <c r="D689" s="173" t="s">
        <v>157</v>
      </c>
      <c r="E689" s="174" t="s">
        <v>1083</v>
      </c>
      <c r="F689" s="175" t="s">
        <v>3629</v>
      </c>
      <c r="G689" s="176" t="s">
        <v>160</v>
      </c>
      <c r="H689" s="177">
        <v>78.114999999999995</v>
      </c>
      <c r="I689" s="178"/>
      <c r="J689" s="179">
        <f>ROUND(I689*H689,0)</f>
        <v>0</v>
      </c>
      <c r="K689" s="175" t="s">
        <v>161</v>
      </c>
      <c r="L689" s="40"/>
      <c r="M689" s="180" t="s">
        <v>5</v>
      </c>
      <c r="N689" s="181" t="s">
        <v>43</v>
      </c>
      <c r="O689" s="41"/>
      <c r="P689" s="182">
        <f>O689*H689</f>
        <v>0</v>
      </c>
      <c r="Q689" s="182">
        <v>3.5000000000000001E-3</v>
      </c>
      <c r="R689" s="182">
        <f>Q689*H689</f>
        <v>0.27340249999999999</v>
      </c>
      <c r="S689" s="182">
        <v>0</v>
      </c>
      <c r="T689" s="183">
        <f>S689*H689</f>
        <v>0</v>
      </c>
      <c r="V689" s="476"/>
      <c r="AR689" s="23" t="s">
        <v>221</v>
      </c>
      <c r="AT689" s="23" t="s">
        <v>157</v>
      </c>
      <c r="AU689" s="23" t="s">
        <v>80</v>
      </c>
      <c r="AY689" s="23" t="s">
        <v>155</v>
      </c>
      <c r="BE689" s="184">
        <f>IF(N689="základní",J689,0)</f>
        <v>0</v>
      </c>
      <c r="BF689" s="184">
        <f>IF(N689="snížená",J689,0)</f>
        <v>0</v>
      </c>
      <c r="BG689" s="184">
        <f>IF(N689="zákl. přenesená",J689,0)</f>
        <v>0</v>
      </c>
      <c r="BH689" s="184">
        <f>IF(N689="sníž. přenesená",J689,0)</f>
        <v>0</v>
      </c>
      <c r="BI689" s="184">
        <f>IF(N689="nulová",J689,0)</f>
        <v>0</v>
      </c>
      <c r="BJ689" s="23" t="s">
        <v>11</v>
      </c>
      <c r="BK689" s="184">
        <f>ROUND(I689*H689,0)</f>
        <v>0</v>
      </c>
      <c r="BL689" s="23" t="s">
        <v>221</v>
      </c>
      <c r="BM689" s="23" t="s">
        <v>1084</v>
      </c>
    </row>
    <row r="690" spans="2:65" s="11" customFormat="1" ht="27" x14ac:dyDescent="0.3">
      <c r="B690" s="185"/>
      <c r="C690" s="479"/>
      <c r="D690" s="186" t="s">
        <v>163</v>
      </c>
      <c r="E690" s="187" t="s">
        <v>5</v>
      </c>
      <c r="F690" s="188" t="s">
        <v>1085</v>
      </c>
      <c r="H690" s="189">
        <v>59.8</v>
      </c>
      <c r="I690" s="190"/>
      <c r="L690" s="185"/>
      <c r="M690" s="191"/>
      <c r="N690" s="192"/>
      <c r="O690" s="192"/>
      <c r="P690" s="192"/>
      <c r="Q690" s="192"/>
      <c r="R690" s="192"/>
      <c r="S690" s="192"/>
      <c r="T690" s="193"/>
      <c r="V690" s="476"/>
      <c r="AT690" s="187" t="s">
        <v>163</v>
      </c>
      <c r="AU690" s="187" t="s">
        <v>80</v>
      </c>
      <c r="AV690" s="11" t="s">
        <v>80</v>
      </c>
      <c r="AW690" s="11" t="s">
        <v>36</v>
      </c>
      <c r="AX690" s="11" t="s">
        <v>72</v>
      </c>
      <c r="AY690" s="187" t="s">
        <v>155</v>
      </c>
    </row>
    <row r="691" spans="2:65" s="12" customFormat="1" x14ac:dyDescent="0.3">
      <c r="B691" s="194"/>
      <c r="C691" s="480"/>
      <c r="D691" s="186" t="s">
        <v>163</v>
      </c>
      <c r="E691" s="195" t="s">
        <v>5</v>
      </c>
      <c r="F691" s="196" t="s">
        <v>1086</v>
      </c>
      <c r="H691" s="197">
        <v>59.8</v>
      </c>
      <c r="I691" s="198"/>
      <c r="L691" s="194"/>
      <c r="M691" s="199"/>
      <c r="N691" s="200"/>
      <c r="O691" s="200"/>
      <c r="P691" s="200"/>
      <c r="Q691" s="200"/>
      <c r="R691" s="200"/>
      <c r="S691" s="200"/>
      <c r="T691" s="201"/>
      <c r="V691" s="476"/>
      <c r="AT691" s="195" t="s">
        <v>163</v>
      </c>
      <c r="AU691" s="195" t="s">
        <v>80</v>
      </c>
      <c r="AV691" s="12" t="s">
        <v>98</v>
      </c>
      <c r="AW691" s="12" t="s">
        <v>36</v>
      </c>
      <c r="AX691" s="12" t="s">
        <v>72</v>
      </c>
      <c r="AY691" s="195" t="s">
        <v>155</v>
      </c>
    </row>
    <row r="692" spans="2:65" s="11" customFormat="1" x14ac:dyDescent="0.3">
      <c r="B692" s="185"/>
      <c r="C692" s="479"/>
      <c r="D692" s="186" t="s">
        <v>163</v>
      </c>
      <c r="E692" s="187" t="s">
        <v>5</v>
      </c>
      <c r="F692" s="188" t="s">
        <v>1087</v>
      </c>
      <c r="H692" s="189">
        <v>18.315000000000001</v>
      </c>
      <c r="I692" s="190"/>
      <c r="L692" s="185"/>
      <c r="M692" s="191"/>
      <c r="N692" s="192"/>
      <c r="O692" s="192"/>
      <c r="P692" s="192"/>
      <c r="Q692" s="192"/>
      <c r="R692" s="192"/>
      <c r="S692" s="192"/>
      <c r="T692" s="193"/>
      <c r="V692" s="476"/>
      <c r="AT692" s="187" t="s">
        <v>163</v>
      </c>
      <c r="AU692" s="187" t="s">
        <v>80</v>
      </c>
      <c r="AV692" s="11" t="s">
        <v>80</v>
      </c>
      <c r="AW692" s="11" t="s">
        <v>36</v>
      </c>
      <c r="AX692" s="11" t="s">
        <v>72</v>
      </c>
      <c r="AY692" s="187" t="s">
        <v>155</v>
      </c>
    </row>
    <row r="693" spans="2:65" s="12" customFormat="1" x14ac:dyDescent="0.3">
      <c r="B693" s="194"/>
      <c r="C693" s="480"/>
      <c r="D693" s="186" t="s">
        <v>163</v>
      </c>
      <c r="E693" s="195" t="s">
        <v>5</v>
      </c>
      <c r="F693" s="196" t="s">
        <v>1088</v>
      </c>
      <c r="H693" s="197">
        <v>18.315000000000001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V693" s="476"/>
      <c r="AT693" s="195" t="s">
        <v>163</v>
      </c>
      <c r="AU693" s="195" t="s">
        <v>80</v>
      </c>
      <c r="AV693" s="12" t="s">
        <v>98</v>
      </c>
      <c r="AW693" s="12" t="s">
        <v>36</v>
      </c>
      <c r="AX693" s="12" t="s">
        <v>72</v>
      </c>
      <c r="AY693" s="195" t="s">
        <v>155</v>
      </c>
    </row>
    <row r="694" spans="2:65" s="13" customFormat="1" x14ac:dyDescent="0.3">
      <c r="B694" s="202"/>
      <c r="C694" s="483"/>
      <c r="D694" s="186" t="s">
        <v>163</v>
      </c>
      <c r="E694" s="203" t="s">
        <v>5</v>
      </c>
      <c r="F694" s="204" t="s">
        <v>241</v>
      </c>
      <c r="H694" s="205">
        <v>78.114999999999995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V694" s="476"/>
      <c r="AT694" s="203" t="s">
        <v>163</v>
      </c>
      <c r="AU694" s="203" t="s">
        <v>80</v>
      </c>
      <c r="AV694" s="13" t="s">
        <v>101</v>
      </c>
      <c r="AW694" s="13" t="s">
        <v>36</v>
      </c>
      <c r="AX694" s="13" t="s">
        <v>11</v>
      </c>
      <c r="AY694" s="203" t="s">
        <v>155</v>
      </c>
    </row>
    <row r="695" spans="2:65" s="1" customFormat="1" ht="25.5" customHeight="1" x14ac:dyDescent="0.3">
      <c r="B695" s="172"/>
      <c r="C695" s="478">
        <v>139</v>
      </c>
      <c r="D695" s="173" t="s">
        <v>157</v>
      </c>
      <c r="E695" s="174" t="s">
        <v>1089</v>
      </c>
      <c r="F695" s="175" t="s">
        <v>1090</v>
      </c>
      <c r="G695" s="176" t="s">
        <v>247</v>
      </c>
      <c r="H695" s="177">
        <v>4.0229999999999997</v>
      </c>
      <c r="I695" s="178"/>
      <c r="J695" s="179">
        <f>ROUND(I695*H695,0)</f>
        <v>0</v>
      </c>
      <c r="K695" s="175" t="s">
        <v>161</v>
      </c>
      <c r="L695" s="40"/>
      <c r="M695" s="180" t="s">
        <v>5</v>
      </c>
      <c r="N695" s="181" t="s">
        <v>43</v>
      </c>
      <c r="O695" s="41"/>
      <c r="P695" s="182">
        <f>O695*H695</f>
        <v>0</v>
      </c>
      <c r="Q695" s="182">
        <v>0</v>
      </c>
      <c r="R695" s="182">
        <f>Q695*H695</f>
        <v>0</v>
      </c>
      <c r="S695" s="182">
        <v>0</v>
      </c>
      <c r="T695" s="183">
        <f>S695*H695</f>
        <v>0</v>
      </c>
      <c r="V695" s="476"/>
      <c r="AR695" s="23" t="s">
        <v>221</v>
      </c>
      <c r="AT695" s="23" t="s">
        <v>157</v>
      </c>
      <c r="AU695" s="23" t="s">
        <v>80</v>
      </c>
      <c r="AY695" s="23" t="s">
        <v>155</v>
      </c>
      <c r="BE695" s="184">
        <f>IF(N695="základní",J695,0)</f>
        <v>0</v>
      </c>
      <c r="BF695" s="184">
        <f>IF(N695="snížená",J695,0)</f>
        <v>0</v>
      </c>
      <c r="BG695" s="184">
        <f>IF(N695="zákl. přenesená",J695,0)</f>
        <v>0</v>
      </c>
      <c r="BH695" s="184">
        <f>IF(N695="sníž. přenesená",J695,0)</f>
        <v>0</v>
      </c>
      <c r="BI695" s="184">
        <f>IF(N695="nulová",J695,0)</f>
        <v>0</v>
      </c>
      <c r="BJ695" s="23" t="s">
        <v>11</v>
      </c>
      <c r="BK695" s="184">
        <f>ROUND(I695*H695,0)</f>
        <v>0</v>
      </c>
      <c r="BL695" s="23" t="s">
        <v>221</v>
      </c>
      <c r="BM695" s="23" t="s">
        <v>1091</v>
      </c>
    </row>
    <row r="696" spans="2:65" s="10" customFormat="1" ht="29.85" customHeight="1" x14ac:dyDescent="0.3">
      <c r="B696" s="159"/>
      <c r="C696" s="482"/>
      <c r="D696" s="160" t="s">
        <v>71</v>
      </c>
      <c r="E696" s="170" t="s">
        <v>1092</v>
      </c>
      <c r="F696" s="170" t="s">
        <v>1093</v>
      </c>
      <c r="I696" s="162"/>
      <c r="J696" s="171">
        <f>BK696</f>
        <v>0</v>
      </c>
      <c r="L696" s="159"/>
      <c r="M696" s="164"/>
      <c r="N696" s="165"/>
      <c r="O696" s="165"/>
      <c r="P696" s="166">
        <f>SUM(P697:P769)</f>
        <v>0</v>
      </c>
      <c r="Q696" s="165"/>
      <c r="R696" s="166">
        <f>SUM(R697:R769)</f>
        <v>86.662175002397007</v>
      </c>
      <c r="S696" s="165"/>
      <c r="T696" s="167">
        <f>SUM(T697:T769)</f>
        <v>0</v>
      </c>
      <c r="V696" s="476"/>
      <c r="AR696" s="160" t="s">
        <v>80</v>
      </c>
      <c r="AT696" s="168" t="s">
        <v>71</v>
      </c>
      <c r="AU696" s="168" t="s">
        <v>11</v>
      </c>
      <c r="AY696" s="160" t="s">
        <v>155</v>
      </c>
      <c r="BK696" s="169">
        <f>SUM(BK697:BK769)</f>
        <v>0</v>
      </c>
    </row>
    <row r="697" spans="2:65" s="1" customFormat="1" ht="16.5" customHeight="1" x14ac:dyDescent="0.3">
      <c r="B697" s="172"/>
      <c r="C697" s="478">
        <v>140</v>
      </c>
      <c r="D697" s="173" t="s">
        <v>157</v>
      </c>
      <c r="E697" s="174" t="s">
        <v>1094</v>
      </c>
      <c r="F697" s="175" t="s">
        <v>1095</v>
      </c>
      <c r="G697" s="176" t="s">
        <v>160</v>
      </c>
      <c r="H697" s="177">
        <v>680.20100000000002</v>
      </c>
      <c r="I697" s="178"/>
      <c r="J697" s="179">
        <f>ROUND(I697*H697,0)</f>
        <v>0</v>
      </c>
      <c r="K697" s="175" t="s">
        <v>161</v>
      </c>
      <c r="L697" s="40"/>
      <c r="M697" s="180" t="s">
        <v>5</v>
      </c>
      <c r="N697" s="181" t="s">
        <v>43</v>
      </c>
      <c r="O697" s="41"/>
      <c r="P697" s="182">
        <f>O697*H697</f>
        <v>0</v>
      </c>
      <c r="Q697" s="182">
        <v>3.2997000000000003E-5</v>
      </c>
      <c r="R697" s="182">
        <f>Q697*H697</f>
        <v>2.2444592397000002E-2</v>
      </c>
      <c r="S697" s="182">
        <v>0</v>
      </c>
      <c r="T697" s="183">
        <f>S697*H697</f>
        <v>0</v>
      </c>
      <c r="V697" s="476"/>
      <c r="AR697" s="23" t="s">
        <v>221</v>
      </c>
      <c r="AT697" s="23" t="s">
        <v>157</v>
      </c>
      <c r="AU697" s="23" t="s">
        <v>80</v>
      </c>
      <c r="AY697" s="23" t="s">
        <v>155</v>
      </c>
      <c r="BE697" s="184">
        <f>IF(N697="základní",J697,0)</f>
        <v>0</v>
      </c>
      <c r="BF697" s="184">
        <f>IF(N697="snížená",J697,0)</f>
        <v>0</v>
      </c>
      <c r="BG697" s="184">
        <f>IF(N697="zákl. přenesená",J697,0)</f>
        <v>0</v>
      </c>
      <c r="BH697" s="184">
        <f>IF(N697="sníž. přenesená",J697,0)</f>
        <v>0</v>
      </c>
      <c r="BI697" s="184">
        <f>IF(N697="nulová",J697,0)</f>
        <v>0</v>
      </c>
      <c r="BJ697" s="23" t="s">
        <v>11</v>
      </c>
      <c r="BK697" s="184">
        <f>ROUND(I697*H697,0)</f>
        <v>0</v>
      </c>
      <c r="BL697" s="23" t="s">
        <v>221</v>
      </c>
      <c r="BM697" s="23" t="s">
        <v>1096</v>
      </c>
    </row>
    <row r="698" spans="2:65" s="11" customFormat="1" x14ac:dyDescent="0.3">
      <c r="B698" s="185"/>
      <c r="C698" s="479"/>
      <c r="D698" s="186" t="s">
        <v>163</v>
      </c>
      <c r="E698" s="187" t="s">
        <v>5</v>
      </c>
      <c r="F698" s="188" t="s">
        <v>1097</v>
      </c>
      <c r="H698" s="189">
        <v>15.698</v>
      </c>
      <c r="I698" s="190"/>
      <c r="L698" s="185"/>
      <c r="M698" s="191"/>
      <c r="N698" s="192"/>
      <c r="O698" s="192"/>
      <c r="P698" s="192"/>
      <c r="Q698" s="192"/>
      <c r="R698" s="192"/>
      <c r="S698" s="192"/>
      <c r="T698" s="193"/>
      <c r="V698" s="476"/>
      <c r="AT698" s="187" t="s">
        <v>163</v>
      </c>
      <c r="AU698" s="187" t="s">
        <v>80</v>
      </c>
      <c r="AV698" s="11" t="s">
        <v>80</v>
      </c>
      <c r="AW698" s="11" t="s">
        <v>36</v>
      </c>
      <c r="AX698" s="11" t="s">
        <v>72</v>
      </c>
      <c r="AY698" s="187" t="s">
        <v>155</v>
      </c>
    </row>
    <row r="699" spans="2:65" s="11" customFormat="1" x14ac:dyDescent="0.3">
      <c r="B699" s="185"/>
      <c r="C699" s="479"/>
      <c r="D699" s="186" t="s">
        <v>163</v>
      </c>
      <c r="E699" s="187" t="s">
        <v>5</v>
      </c>
      <c r="F699" s="188" t="s">
        <v>1098</v>
      </c>
      <c r="H699" s="189">
        <v>2.5299999999999998</v>
      </c>
      <c r="I699" s="190"/>
      <c r="L699" s="185"/>
      <c r="M699" s="191"/>
      <c r="N699" s="192"/>
      <c r="O699" s="192"/>
      <c r="P699" s="192"/>
      <c r="Q699" s="192"/>
      <c r="R699" s="192"/>
      <c r="S699" s="192"/>
      <c r="T699" s="193"/>
      <c r="V699" s="476"/>
      <c r="AT699" s="187" t="s">
        <v>163</v>
      </c>
      <c r="AU699" s="187" t="s">
        <v>80</v>
      </c>
      <c r="AV699" s="11" t="s">
        <v>80</v>
      </c>
      <c r="AW699" s="11" t="s">
        <v>36</v>
      </c>
      <c r="AX699" s="11" t="s">
        <v>72</v>
      </c>
      <c r="AY699" s="187" t="s">
        <v>155</v>
      </c>
    </row>
    <row r="700" spans="2:65" s="12" customFormat="1" x14ac:dyDescent="0.3">
      <c r="B700" s="194"/>
      <c r="C700" s="480"/>
      <c r="D700" s="186" t="s">
        <v>163</v>
      </c>
      <c r="E700" s="195" t="s">
        <v>5</v>
      </c>
      <c r="F700" s="196" t="s">
        <v>872</v>
      </c>
      <c r="H700" s="197">
        <v>18.228000000000002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V700" s="476"/>
      <c r="AT700" s="195" t="s">
        <v>163</v>
      </c>
      <c r="AU700" s="195" t="s">
        <v>80</v>
      </c>
      <c r="AV700" s="12" t="s">
        <v>98</v>
      </c>
      <c r="AW700" s="12" t="s">
        <v>36</v>
      </c>
      <c r="AX700" s="12" t="s">
        <v>72</v>
      </c>
      <c r="AY700" s="195" t="s">
        <v>155</v>
      </c>
    </row>
    <row r="701" spans="2:65" s="11" customFormat="1" x14ac:dyDescent="0.3">
      <c r="B701" s="185"/>
      <c r="C701" s="479"/>
      <c r="D701" s="186" t="s">
        <v>163</v>
      </c>
      <c r="E701" s="187" t="s">
        <v>5</v>
      </c>
      <c r="F701" s="188" t="s">
        <v>1099</v>
      </c>
      <c r="H701" s="189">
        <v>235.41</v>
      </c>
      <c r="I701" s="190"/>
      <c r="L701" s="185"/>
      <c r="M701" s="191"/>
      <c r="N701" s="192"/>
      <c r="O701" s="192"/>
      <c r="P701" s="192"/>
      <c r="Q701" s="192"/>
      <c r="R701" s="192"/>
      <c r="S701" s="192"/>
      <c r="T701" s="193"/>
      <c r="V701" s="476"/>
      <c r="AT701" s="187" t="s">
        <v>163</v>
      </c>
      <c r="AU701" s="187" t="s">
        <v>80</v>
      </c>
      <c r="AV701" s="11" t="s">
        <v>80</v>
      </c>
      <c r="AW701" s="11" t="s">
        <v>36</v>
      </c>
      <c r="AX701" s="11" t="s">
        <v>72</v>
      </c>
      <c r="AY701" s="187" t="s">
        <v>155</v>
      </c>
    </row>
    <row r="702" spans="2:65" s="11" customFormat="1" x14ac:dyDescent="0.3">
      <c r="B702" s="185"/>
      <c r="C702" s="479"/>
      <c r="D702" s="186" t="s">
        <v>163</v>
      </c>
      <c r="E702" s="187" t="s">
        <v>5</v>
      </c>
      <c r="F702" s="188" t="s">
        <v>1100</v>
      </c>
      <c r="H702" s="189">
        <v>29.4</v>
      </c>
      <c r="I702" s="190"/>
      <c r="L702" s="185"/>
      <c r="M702" s="191"/>
      <c r="N702" s="192"/>
      <c r="O702" s="192"/>
      <c r="P702" s="192"/>
      <c r="Q702" s="192"/>
      <c r="R702" s="192"/>
      <c r="S702" s="192"/>
      <c r="T702" s="193"/>
      <c r="V702" s="476"/>
      <c r="AT702" s="187" t="s">
        <v>163</v>
      </c>
      <c r="AU702" s="187" t="s">
        <v>80</v>
      </c>
      <c r="AV702" s="11" t="s">
        <v>80</v>
      </c>
      <c r="AW702" s="11" t="s">
        <v>36</v>
      </c>
      <c r="AX702" s="11" t="s">
        <v>72</v>
      </c>
      <c r="AY702" s="187" t="s">
        <v>155</v>
      </c>
    </row>
    <row r="703" spans="2:65" s="12" customFormat="1" x14ac:dyDescent="0.3">
      <c r="B703" s="194"/>
      <c r="C703" s="480"/>
      <c r="D703" s="186" t="s">
        <v>163</v>
      </c>
      <c r="E703" s="195" t="s">
        <v>5</v>
      </c>
      <c r="F703" s="196" t="s">
        <v>874</v>
      </c>
      <c r="H703" s="197">
        <v>264.81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V703" s="476"/>
      <c r="AT703" s="195" t="s">
        <v>163</v>
      </c>
      <c r="AU703" s="195" t="s">
        <v>80</v>
      </c>
      <c r="AV703" s="12" t="s">
        <v>98</v>
      </c>
      <c r="AW703" s="12" t="s">
        <v>36</v>
      </c>
      <c r="AX703" s="12" t="s">
        <v>72</v>
      </c>
      <c r="AY703" s="195" t="s">
        <v>155</v>
      </c>
    </row>
    <row r="704" spans="2:65" s="11" customFormat="1" x14ac:dyDescent="0.3">
      <c r="B704" s="185"/>
      <c r="C704" s="479"/>
      <c r="D704" s="186" t="s">
        <v>163</v>
      </c>
      <c r="E704" s="187" t="s">
        <v>5</v>
      </c>
      <c r="F704" s="188" t="s">
        <v>1101</v>
      </c>
      <c r="H704" s="189">
        <v>61.703000000000003</v>
      </c>
      <c r="I704" s="190"/>
      <c r="L704" s="185"/>
      <c r="M704" s="191"/>
      <c r="N704" s="192"/>
      <c r="O704" s="192"/>
      <c r="P704" s="192"/>
      <c r="Q704" s="192"/>
      <c r="R704" s="192"/>
      <c r="S704" s="192"/>
      <c r="T704" s="193"/>
      <c r="V704" s="476"/>
      <c r="AT704" s="187" t="s">
        <v>163</v>
      </c>
      <c r="AU704" s="187" t="s">
        <v>80</v>
      </c>
      <c r="AV704" s="11" t="s">
        <v>80</v>
      </c>
      <c r="AW704" s="11" t="s">
        <v>36</v>
      </c>
      <c r="AX704" s="11" t="s">
        <v>72</v>
      </c>
      <c r="AY704" s="187" t="s">
        <v>155</v>
      </c>
    </row>
    <row r="705" spans="2:65" s="11" customFormat="1" ht="27" x14ac:dyDescent="0.3">
      <c r="B705" s="185"/>
      <c r="C705" s="479"/>
      <c r="D705" s="186" t="s">
        <v>163</v>
      </c>
      <c r="E705" s="187" t="s">
        <v>5</v>
      </c>
      <c r="F705" s="188" t="s">
        <v>1102</v>
      </c>
      <c r="H705" s="189">
        <v>287.77999999999997</v>
      </c>
      <c r="I705" s="190"/>
      <c r="L705" s="185"/>
      <c r="M705" s="191"/>
      <c r="N705" s="192"/>
      <c r="O705" s="192"/>
      <c r="P705" s="192"/>
      <c r="Q705" s="192"/>
      <c r="R705" s="192"/>
      <c r="S705" s="192"/>
      <c r="T705" s="193"/>
      <c r="V705" s="476"/>
      <c r="AT705" s="187" t="s">
        <v>163</v>
      </c>
      <c r="AU705" s="187" t="s">
        <v>80</v>
      </c>
      <c r="AV705" s="11" t="s">
        <v>80</v>
      </c>
      <c r="AW705" s="11" t="s">
        <v>36</v>
      </c>
      <c r="AX705" s="11" t="s">
        <v>72</v>
      </c>
      <c r="AY705" s="187" t="s">
        <v>155</v>
      </c>
    </row>
    <row r="706" spans="2:65" s="11" customFormat="1" x14ac:dyDescent="0.3">
      <c r="B706" s="185"/>
      <c r="C706" s="479"/>
      <c r="D706" s="186" t="s">
        <v>163</v>
      </c>
      <c r="E706" s="187" t="s">
        <v>5</v>
      </c>
      <c r="F706" s="188" t="s">
        <v>1103</v>
      </c>
      <c r="H706" s="189">
        <v>57.2</v>
      </c>
      <c r="I706" s="190"/>
      <c r="L706" s="185"/>
      <c r="M706" s="191"/>
      <c r="N706" s="192"/>
      <c r="O706" s="192"/>
      <c r="P706" s="192"/>
      <c r="Q706" s="192"/>
      <c r="R706" s="192"/>
      <c r="S706" s="192"/>
      <c r="T706" s="193"/>
      <c r="V706" s="476"/>
      <c r="AT706" s="187" t="s">
        <v>163</v>
      </c>
      <c r="AU706" s="187" t="s">
        <v>80</v>
      </c>
      <c r="AV706" s="11" t="s">
        <v>80</v>
      </c>
      <c r="AW706" s="11" t="s">
        <v>36</v>
      </c>
      <c r="AX706" s="11" t="s">
        <v>72</v>
      </c>
      <c r="AY706" s="187" t="s">
        <v>155</v>
      </c>
    </row>
    <row r="707" spans="2:65" s="11" customFormat="1" x14ac:dyDescent="0.3">
      <c r="B707" s="185"/>
      <c r="C707" s="479"/>
      <c r="D707" s="186" t="s">
        <v>163</v>
      </c>
      <c r="E707" s="187" t="s">
        <v>5</v>
      </c>
      <c r="F707" s="188" t="s">
        <v>877</v>
      </c>
      <c r="H707" s="189">
        <v>-23.92</v>
      </c>
      <c r="I707" s="190"/>
      <c r="L707" s="185"/>
      <c r="M707" s="191"/>
      <c r="N707" s="192"/>
      <c r="O707" s="192"/>
      <c r="P707" s="192"/>
      <c r="Q707" s="192"/>
      <c r="R707" s="192"/>
      <c r="S707" s="192"/>
      <c r="T707" s="193"/>
      <c r="V707" s="476"/>
      <c r="AT707" s="187" t="s">
        <v>163</v>
      </c>
      <c r="AU707" s="187" t="s">
        <v>80</v>
      </c>
      <c r="AV707" s="11" t="s">
        <v>80</v>
      </c>
      <c r="AW707" s="11" t="s">
        <v>36</v>
      </c>
      <c r="AX707" s="11" t="s">
        <v>72</v>
      </c>
      <c r="AY707" s="187" t="s">
        <v>155</v>
      </c>
    </row>
    <row r="708" spans="2:65" s="11" customFormat="1" x14ac:dyDescent="0.3">
      <c r="B708" s="185"/>
      <c r="C708" s="479"/>
      <c r="D708" s="186" t="s">
        <v>163</v>
      </c>
      <c r="E708" s="187" t="s">
        <v>5</v>
      </c>
      <c r="F708" s="188" t="s">
        <v>1104</v>
      </c>
      <c r="H708" s="189">
        <v>14.4</v>
      </c>
      <c r="I708" s="190"/>
      <c r="L708" s="185"/>
      <c r="M708" s="191"/>
      <c r="N708" s="192"/>
      <c r="O708" s="192"/>
      <c r="P708" s="192"/>
      <c r="Q708" s="192"/>
      <c r="R708" s="192"/>
      <c r="S708" s="192"/>
      <c r="T708" s="193"/>
      <c r="V708" s="476"/>
      <c r="AT708" s="187" t="s">
        <v>163</v>
      </c>
      <c r="AU708" s="187" t="s">
        <v>80</v>
      </c>
      <c r="AV708" s="11" t="s">
        <v>80</v>
      </c>
      <c r="AW708" s="11" t="s">
        <v>36</v>
      </c>
      <c r="AX708" s="11" t="s">
        <v>72</v>
      </c>
      <c r="AY708" s="187" t="s">
        <v>155</v>
      </c>
    </row>
    <row r="709" spans="2:65" s="12" customFormat="1" x14ac:dyDescent="0.3">
      <c r="B709" s="194"/>
      <c r="C709" s="480"/>
      <c r="D709" s="186" t="s">
        <v>163</v>
      </c>
      <c r="E709" s="195" t="s">
        <v>5</v>
      </c>
      <c r="F709" s="196" t="s">
        <v>878</v>
      </c>
      <c r="H709" s="197">
        <v>397.16300000000001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V709" s="476"/>
      <c r="AT709" s="195" t="s">
        <v>163</v>
      </c>
      <c r="AU709" s="195" t="s">
        <v>80</v>
      </c>
      <c r="AV709" s="12" t="s">
        <v>98</v>
      </c>
      <c r="AW709" s="12" t="s">
        <v>36</v>
      </c>
      <c r="AX709" s="12" t="s">
        <v>72</v>
      </c>
      <c r="AY709" s="195" t="s">
        <v>155</v>
      </c>
    </row>
    <row r="710" spans="2:65" s="13" customFormat="1" x14ac:dyDescent="0.3">
      <c r="B710" s="202"/>
      <c r="C710" s="483"/>
      <c r="D710" s="186" t="s">
        <v>163</v>
      </c>
      <c r="E710" s="203" t="s">
        <v>315</v>
      </c>
      <c r="F710" s="204" t="s">
        <v>241</v>
      </c>
      <c r="H710" s="205">
        <v>680.20100000000002</v>
      </c>
      <c r="I710" s="206"/>
      <c r="L710" s="202"/>
      <c r="M710" s="207"/>
      <c r="N710" s="208"/>
      <c r="O710" s="208"/>
      <c r="P710" s="208"/>
      <c r="Q710" s="208"/>
      <c r="R710" s="208"/>
      <c r="S710" s="208"/>
      <c r="T710" s="209"/>
      <c r="V710" s="476"/>
      <c r="AT710" s="203" t="s">
        <v>163</v>
      </c>
      <c r="AU710" s="203" t="s">
        <v>80</v>
      </c>
      <c r="AV710" s="13" t="s">
        <v>101</v>
      </c>
      <c r="AW710" s="13" t="s">
        <v>36</v>
      </c>
      <c r="AX710" s="13" t="s">
        <v>11</v>
      </c>
      <c r="AY710" s="203" t="s">
        <v>155</v>
      </c>
    </row>
    <row r="711" spans="2:65" s="1" customFormat="1" ht="16.5" customHeight="1" x14ac:dyDescent="0.3">
      <c r="B711" s="172"/>
      <c r="C711" s="481">
        <v>141</v>
      </c>
      <c r="D711" s="216" t="s">
        <v>536</v>
      </c>
      <c r="E711" s="217" t="s">
        <v>1105</v>
      </c>
      <c r="F711" s="218" t="s">
        <v>3543</v>
      </c>
      <c r="G711" s="219" t="s">
        <v>160</v>
      </c>
      <c r="H711" s="220">
        <v>782.23099999999999</v>
      </c>
      <c r="I711" s="221"/>
      <c r="J711" s="222">
        <f>ROUND(I711*H711,0)</f>
        <v>0</v>
      </c>
      <c r="K711" s="218" t="s">
        <v>161</v>
      </c>
      <c r="L711" s="223"/>
      <c r="M711" s="224" t="s">
        <v>5</v>
      </c>
      <c r="N711" s="225" t="s">
        <v>43</v>
      </c>
      <c r="O711" s="41"/>
      <c r="P711" s="182">
        <f>O711*H711</f>
        <v>0</v>
      </c>
      <c r="Q711" s="182">
        <v>9.1E-4</v>
      </c>
      <c r="R711" s="182">
        <f>Q711*H711</f>
        <v>0.71183021000000002</v>
      </c>
      <c r="S711" s="182">
        <v>0</v>
      </c>
      <c r="T711" s="183">
        <f>S711*H711</f>
        <v>0</v>
      </c>
      <c r="V711" s="476"/>
      <c r="AR711" s="23" t="s">
        <v>502</v>
      </c>
      <c r="AT711" s="23" t="s">
        <v>536</v>
      </c>
      <c r="AU711" s="23" t="s">
        <v>80</v>
      </c>
      <c r="AY711" s="23" t="s">
        <v>155</v>
      </c>
      <c r="BE711" s="184">
        <f>IF(N711="základní",J711,0)</f>
        <v>0</v>
      </c>
      <c r="BF711" s="184">
        <f>IF(N711="snížená",J711,0)</f>
        <v>0</v>
      </c>
      <c r="BG711" s="184">
        <f>IF(N711="zákl. přenesená",J711,0)</f>
        <v>0</v>
      </c>
      <c r="BH711" s="184">
        <f>IF(N711="sníž. přenesená",J711,0)</f>
        <v>0</v>
      </c>
      <c r="BI711" s="184">
        <f>IF(N711="nulová",J711,0)</f>
        <v>0</v>
      </c>
      <c r="BJ711" s="23" t="s">
        <v>11</v>
      </c>
      <c r="BK711" s="184">
        <f>ROUND(I711*H711,0)</f>
        <v>0</v>
      </c>
      <c r="BL711" s="23" t="s">
        <v>221</v>
      </c>
      <c r="BM711" s="23" t="s">
        <v>1106</v>
      </c>
    </row>
    <row r="712" spans="2:65" s="11" customFormat="1" x14ac:dyDescent="0.3">
      <c r="B712" s="185"/>
      <c r="C712" s="479"/>
      <c r="D712" s="186" t="s">
        <v>163</v>
      </c>
      <c r="E712" s="187" t="s">
        <v>5</v>
      </c>
      <c r="F712" s="188" t="s">
        <v>1107</v>
      </c>
      <c r="H712" s="189">
        <v>782.23099999999999</v>
      </c>
      <c r="I712" s="190"/>
      <c r="L712" s="185"/>
      <c r="M712" s="191"/>
      <c r="N712" s="192"/>
      <c r="O712" s="192"/>
      <c r="P712" s="192"/>
      <c r="Q712" s="192"/>
      <c r="R712" s="192"/>
      <c r="S712" s="192"/>
      <c r="T712" s="193"/>
      <c r="V712" s="476"/>
      <c r="AT712" s="187" t="s">
        <v>163</v>
      </c>
      <c r="AU712" s="187" t="s">
        <v>80</v>
      </c>
      <c r="AV712" s="11" t="s">
        <v>80</v>
      </c>
      <c r="AW712" s="11" t="s">
        <v>36</v>
      </c>
      <c r="AX712" s="11" t="s">
        <v>11</v>
      </c>
      <c r="AY712" s="187" t="s">
        <v>155</v>
      </c>
    </row>
    <row r="713" spans="2:65" s="1" customFormat="1" ht="25.5" customHeight="1" x14ac:dyDescent="0.3">
      <c r="B713" s="172"/>
      <c r="C713" s="478">
        <v>142</v>
      </c>
      <c r="D713" s="173" t="s">
        <v>157</v>
      </c>
      <c r="E713" s="174" t="s">
        <v>1108</v>
      </c>
      <c r="F713" s="175" t="s">
        <v>1109</v>
      </c>
      <c r="G713" s="176" t="s">
        <v>170</v>
      </c>
      <c r="H713" s="177">
        <v>7</v>
      </c>
      <c r="I713" s="178"/>
      <c r="J713" s="179">
        <f>ROUND(I713*H713,0)</f>
        <v>0</v>
      </c>
      <c r="K713" s="175" t="s">
        <v>161</v>
      </c>
      <c r="L713" s="40"/>
      <c r="M713" s="180" t="s">
        <v>5</v>
      </c>
      <c r="N713" s="181" t="s">
        <v>43</v>
      </c>
      <c r="O713" s="41"/>
      <c r="P713" s="182">
        <f>O713*H713</f>
        <v>0</v>
      </c>
      <c r="Q713" s="182">
        <v>7.4999999999999997E-3</v>
      </c>
      <c r="R713" s="182">
        <f>Q713*H713</f>
        <v>5.2499999999999998E-2</v>
      </c>
      <c r="S713" s="182">
        <v>0</v>
      </c>
      <c r="T713" s="183">
        <f>S713*H713</f>
        <v>0</v>
      </c>
      <c r="V713" s="476"/>
      <c r="AR713" s="23" t="s">
        <v>221</v>
      </c>
      <c r="AT713" s="23" t="s">
        <v>157</v>
      </c>
      <c r="AU713" s="23" t="s">
        <v>80</v>
      </c>
      <c r="AY713" s="23" t="s">
        <v>155</v>
      </c>
      <c r="BE713" s="184">
        <f>IF(N713="základní",J713,0)</f>
        <v>0</v>
      </c>
      <c r="BF713" s="184">
        <f>IF(N713="snížená",J713,0)</f>
        <v>0</v>
      </c>
      <c r="BG713" s="184">
        <f>IF(N713="zákl. přenesená",J713,0)</f>
        <v>0</v>
      </c>
      <c r="BH713" s="184">
        <f>IF(N713="sníž. přenesená",J713,0)</f>
        <v>0</v>
      </c>
      <c r="BI713" s="184">
        <f>IF(N713="nulová",J713,0)</f>
        <v>0</v>
      </c>
      <c r="BJ713" s="23" t="s">
        <v>11</v>
      </c>
      <c r="BK713" s="184">
        <f>ROUND(I713*H713,0)</f>
        <v>0</v>
      </c>
      <c r="BL713" s="23" t="s">
        <v>221</v>
      </c>
      <c r="BM713" s="23" t="s">
        <v>1110</v>
      </c>
    </row>
    <row r="714" spans="2:65" s="11" customFormat="1" x14ac:dyDescent="0.3">
      <c r="B714" s="185"/>
      <c r="C714" s="479"/>
      <c r="D714" s="186" t="s">
        <v>163</v>
      </c>
      <c r="E714" s="187" t="s">
        <v>5</v>
      </c>
      <c r="F714" s="188" t="s">
        <v>1111</v>
      </c>
      <c r="H714" s="189">
        <v>6</v>
      </c>
      <c r="I714" s="190"/>
      <c r="L714" s="185"/>
      <c r="M714" s="191"/>
      <c r="N714" s="192"/>
      <c r="O714" s="192"/>
      <c r="P714" s="192"/>
      <c r="Q714" s="192"/>
      <c r="R714" s="192"/>
      <c r="S714" s="192"/>
      <c r="T714" s="193"/>
      <c r="V714" s="476"/>
      <c r="AT714" s="187" t="s">
        <v>163</v>
      </c>
      <c r="AU714" s="187" t="s">
        <v>80</v>
      </c>
      <c r="AV714" s="11" t="s">
        <v>80</v>
      </c>
      <c r="AW714" s="11" t="s">
        <v>36</v>
      </c>
      <c r="AX714" s="11" t="s">
        <v>72</v>
      </c>
      <c r="AY714" s="187" t="s">
        <v>155</v>
      </c>
    </row>
    <row r="715" spans="2:65" s="11" customFormat="1" x14ac:dyDescent="0.3">
      <c r="B715" s="185"/>
      <c r="C715" s="479"/>
      <c r="D715" s="186" t="s">
        <v>163</v>
      </c>
      <c r="E715" s="187" t="s">
        <v>5</v>
      </c>
      <c r="F715" s="188" t="s">
        <v>1112</v>
      </c>
      <c r="H715" s="189">
        <v>1</v>
      </c>
      <c r="I715" s="190"/>
      <c r="L715" s="185"/>
      <c r="M715" s="191"/>
      <c r="N715" s="192"/>
      <c r="O715" s="192"/>
      <c r="P715" s="192"/>
      <c r="Q715" s="192"/>
      <c r="R715" s="192"/>
      <c r="S715" s="192"/>
      <c r="T715" s="193"/>
      <c r="V715" s="476"/>
      <c r="AT715" s="187" t="s">
        <v>163</v>
      </c>
      <c r="AU715" s="187" t="s">
        <v>80</v>
      </c>
      <c r="AV715" s="11" t="s">
        <v>80</v>
      </c>
      <c r="AW715" s="11" t="s">
        <v>36</v>
      </c>
      <c r="AX715" s="11" t="s">
        <v>72</v>
      </c>
      <c r="AY715" s="187" t="s">
        <v>155</v>
      </c>
    </row>
    <row r="716" spans="2:65" s="12" customFormat="1" x14ac:dyDescent="0.3">
      <c r="B716" s="194"/>
      <c r="C716" s="480"/>
      <c r="D716" s="186" t="s">
        <v>163</v>
      </c>
      <c r="E716" s="195" t="s">
        <v>5</v>
      </c>
      <c r="F716" s="196" t="s">
        <v>239</v>
      </c>
      <c r="H716" s="197">
        <v>7</v>
      </c>
      <c r="I716" s="198"/>
      <c r="L716" s="194"/>
      <c r="M716" s="199"/>
      <c r="N716" s="200"/>
      <c r="O716" s="200"/>
      <c r="P716" s="200"/>
      <c r="Q716" s="200"/>
      <c r="R716" s="200"/>
      <c r="S716" s="200"/>
      <c r="T716" s="201"/>
      <c r="V716" s="476"/>
      <c r="AT716" s="195" t="s">
        <v>163</v>
      </c>
      <c r="AU716" s="195" t="s">
        <v>80</v>
      </c>
      <c r="AV716" s="12" t="s">
        <v>98</v>
      </c>
      <c r="AW716" s="12" t="s">
        <v>36</v>
      </c>
      <c r="AX716" s="12" t="s">
        <v>11</v>
      </c>
      <c r="AY716" s="195" t="s">
        <v>155</v>
      </c>
    </row>
    <row r="717" spans="2:65" s="1" customFormat="1" ht="16.5" customHeight="1" x14ac:dyDescent="0.3">
      <c r="B717" s="172"/>
      <c r="C717" s="478">
        <v>143</v>
      </c>
      <c r="D717" s="173" t="s">
        <v>157</v>
      </c>
      <c r="E717" s="174" t="s">
        <v>1113</v>
      </c>
      <c r="F717" s="175" t="s">
        <v>1114</v>
      </c>
      <c r="G717" s="176" t="s">
        <v>160</v>
      </c>
      <c r="H717" s="177">
        <v>1197.1469999999999</v>
      </c>
      <c r="I717" s="178"/>
      <c r="J717" s="179">
        <f>ROUND(I717*H717,0)</f>
        <v>0</v>
      </c>
      <c r="K717" s="175" t="s">
        <v>161</v>
      </c>
      <c r="L717" s="40"/>
      <c r="M717" s="180" t="s">
        <v>5</v>
      </c>
      <c r="N717" s="181" t="s">
        <v>43</v>
      </c>
      <c r="O717" s="41"/>
      <c r="P717" s="182">
        <f>O717*H717</f>
        <v>0</v>
      </c>
      <c r="Q717" s="182">
        <v>0</v>
      </c>
      <c r="R717" s="182">
        <f>Q717*H717</f>
        <v>0</v>
      </c>
      <c r="S717" s="182">
        <v>0</v>
      </c>
      <c r="T717" s="183">
        <f>S717*H717</f>
        <v>0</v>
      </c>
      <c r="V717" s="476"/>
      <c r="AR717" s="23" t="s">
        <v>221</v>
      </c>
      <c r="AT717" s="23" t="s">
        <v>157</v>
      </c>
      <c r="AU717" s="23" t="s">
        <v>80</v>
      </c>
      <c r="AY717" s="23" t="s">
        <v>155</v>
      </c>
      <c r="BE717" s="184">
        <f>IF(N717="základní",J717,0)</f>
        <v>0</v>
      </c>
      <c r="BF717" s="184">
        <f>IF(N717="snížená",J717,0)</f>
        <v>0</v>
      </c>
      <c r="BG717" s="184">
        <f>IF(N717="zákl. přenesená",J717,0)</f>
        <v>0</v>
      </c>
      <c r="BH717" s="184">
        <f>IF(N717="sníž. přenesená",J717,0)</f>
        <v>0</v>
      </c>
      <c r="BI717" s="184">
        <f>IF(N717="nulová",J717,0)</f>
        <v>0</v>
      </c>
      <c r="BJ717" s="23" t="s">
        <v>11</v>
      </c>
      <c r="BK717" s="184">
        <f>ROUND(I717*H717,0)</f>
        <v>0</v>
      </c>
      <c r="BL717" s="23" t="s">
        <v>221</v>
      </c>
      <c r="BM717" s="23" t="s">
        <v>1115</v>
      </c>
    </row>
    <row r="718" spans="2:65" s="11" customFormat="1" x14ac:dyDescent="0.3">
      <c r="B718" s="185"/>
      <c r="C718" s="479"/>
      <c r="D718" s="186" t="s">
        <v>163</v>
      </c>
      <c r="E718" s="187" t="s">
        <v>5</v>
      </c>
      <c r="F718" s="188" t="s">
        <v>871</v>
      </c>
      <c r="H718" s="189">
        <v>9.9979999999999993</v>
      </c>
      <c r="I718" s="190"/>
      <c r="L718" s="185"/>
      <c r="M718" s="191"/>
      <c r="N718" s="192"/>
      <c r="O718" s="192"/>
      <c r="P718" s="192"/>
      <c r="Q718" s="192"/>
      <c r="R718" s="192"/>
      <c r="S718" s="192"/>
      <c r="T718" s="193"/>
      <c r="V718" s="476"/>
      <c r="AT718" s="187" t="s">
        <v>163</v>
      </c>
      <c r="AU718" s="187" t="s">
        <v>80</v>
      </c>
      <c r="AV718" s="11" t="s">
        <v>80</v>
      </c>
      <c r="AW718" s="11" t="s">
        <v>36</v>
      </c>
      <c r="AX718" s="11" t="s">
        <v>72</v>
      </c>
      <c r="AY718" s="187" t="s">
        <v>155</v>
      </c>
    </row>
    <row r="719" spans="2:65" s="12" customFormat="1" x14ac:dyDescent="0.3">
      <c r="B719" s="194"/>
      <c r="C719" s="480"/>
      <c r="D719" s="186" t="s">
        <v>163</v>
      </c>
      <c r="E719" s="195" t="s">
        <v>5</v>
      </c>
      <c r="F719" s="196" t="s">
        <v>872</v>
      </c>
      <c r="H719" s="197">
        <v>9.9979999999999993</v>
      </c>
      <c r="I719" s="198"/>
      <c r="L719" s="194"/>
      <c r="M719" s="199"/>
      <c r="N719" s="200"/>
      <c r="O719" s="200"/>
      <c r="P719" s="200"/>
      <c r="Q719" s="200"/>
      <c r="R719" s="200"/>
      <c r="S719" s="200"/>
      <c r="T719" s="201"/>
      <c r="V719" s="476"/>
      <c r="AT719" s="195" t="s">
        <v>163</v>
      </c>
      <c r="AU719" s="195" t="s">
        <v>80</v>
      </c>
      <c r="AV719" s="12" t="s">
        <v>98</v>
      </c>
      <c r="AW719" s="12" t="s">
        <v>36</v>
      </c>
      <c r="AX719" s="12" t="s">
        <v>72</v>
      </c>
      <c r="AY719" s="195" t="s">
        <v>155</v>
      </c>
    </row>
    <row r="720" spans="2:65" s="13" customFormat="1" x14ac:dyDescent="0.3">
      <c r="B720" s="202"/>
      <c r="C720" s="483"/>
      <c r="D720" s="186" t="s">
        <v>163</v>
      </c>
      <c r="E720" s="203" t="s">
        <v>324</v>
      </c>
      <c r="F720" s="204" t="s">
        <v>241</v>
      </c>
      <c r="H720" s="205">
        <v>9.9979999999999993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V720" s="476"/>
      <c r="AT720" s="203" t="s">
        <v>163</v>
      </c>
      <c r="AU720" s="203" t="s">
        <v>80</v>
      </c>
      <c r="AV720" s="13" t="s">
        <v>101</v>
      </c>
      <c r="AW720" s="13" t="s">
        <v>36</v>
      </c>
      <c r="AX720" s="13" t="s">
        <v>72</v>
      </c>
      <c r="AY720" s="203" t="s">
        <v>155</v>
      </c>
    </row>
    <row r="721" spans="2:65" s="11" customFormat="1" x14ac:dyDescent="0.3">
      <c r="B721" s="185"/>
      <c r="C721" s="479"/>
      <c r="D721" s="186" t="s">
        <v>163</v>
      </c>
      <c r="E721" s="187" t="s">
        <v>5</v>
      </c>
      <c r="F721" s="188" t="s">
        <v>873</v>
      </c>
      <c r="H721" s="189">
        <v>211.25</v>
      </c>
      <c r="I721" s="190"/>
      <c r="L721" s="185"/>
      <c r="M721" s="191"/>
      <c r="N721" s="192"/>
      <c r="O721" s="192"/>
      <c r="P721" s="192"/>
      <c r="Q721" s="192"/>
      <c r="R721" s="192"/>
      <c r="S721" s="192"/>
      <c r="T721" s="193"/>
      <c r="V721" s="476"/>
      <c r="AT721" s="187" t="s">
        <v>163</v>
      </c>
      <c r="AU721" s="187" t="s">
        <v>80</v>
      </c>
      <c r="AV721" s="11" t="s">
        <v>80</v>
      </c>
      <c r="AW721" s="11" t="s">
        <v>36</v>
      </c>
      <c r="AX721" s="11" t="s">
        <v>72</v>
      </c>
      <c r="AY721" s="187" t="s">
        <v>155</v>
      </c>
    </row>
    <row r="722" spans="2:65" s="12" customFormat="1" x14ac:dyDescent="0.3">
      <c r="B722" s="194"/>
      <c r="C722" s="480"/>
      <c r="D722" s="186" t="s">
        <v>163</v>
      </c>
      <c r="E722" s="195" t="s">
        <v>5</v>
      </c>
      <c r="F722" s="196" t="s">
        <v>874</v>
      </c>
      <c r="H722" s="197">
        <v>211.25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V722" s="476"/>
      <c r="AT722" s="195" t="s">
        <v>163</v>
      </c>
      <c r="AU722" s="195" t="s">
        <v>80</v>
      </c>
      <c r="AV722" s="12" t="s">
        <v>98</v>
      </c>
      <c r="AW722" s="12" t="s">
        <v>36</v>
      </c>
      <c r="AX722" s="12" t="s">
        <v>72</v>
      </c>
      <c r="AY722" s="195" t="s">
        <v>155</v>
      </c>
    </row>
    <row r="723" spans="2:65" s="11" customFormat="1" x14ac:dyDescent="0.3">
      <c r="B723" s="185"/>
      <c r="C723" s="479"/>
      <c r="D723" s="186" t="s">
        <v>163</v>
      </c>
      <c r="E723" s="187" t="s">
        <v>5</v>
      </c>
      <c r="F723" s="188" t="s">
        <v>875</v>
      </c>
      <c r="H723" s="189">
        <v>56.652999999999999</v>
      </c>
      <c r="I723" s="190"/>
      <c r="L723" s="185"/>
      <c r="M723" s="191"/>
      <c r="N723" s="192"/>
      <c r="O723" s="192"/>
      <c r="P723" s="192"/>
      <c r="Q723" s="192"/>
      <c r="R723" s="192"/>
      <c r="S723" s="192"/>
      <c r="T723" s="193"/>
      <c r="V723" s="476"/>
      <c r="AT723" s="187" t="s">
        <v>163</v>
      </c>
      <c r="AU723" s="187" t="s">
        <v>80</v>
      </c>
      <c r="AV723" s="11" t="s">
        <v>80</v>
      </c>
      <c r="AW723" s="11" t="s">
        <v>36</v>
      </c>
      <c r="AX723" s="11" t="s">
        <v>72</v>
      </c>
      <c r="AY723" s="187" t="s">
        <v>155</v>
      </c>
    </row>
    <row r="724" spans="2:65" s="11" customFormat="1" x14ac:dyDescent="0.3">
      <c r="B724" s="185"/>
      <c r="C724" s="479"/>
      <c r="D724" s="186" t="s">
        <v>163</v>
      </c>
      <c r="E724" s="187" t="s">
        <v>5</v>
      </c>
      <c r="F724" s="188" t="s">
        <v>876</v>
      </c>
      <c r="H724" s="189">
        <v>262.96499999999997</v>
      </c>
      <c r="I724" s="190"/>
      <c r="L724" s="185"/>
      <c r="M724" s="191"/>
      <c r="N724" s="192"/>
      <c r="O724" s="192"/>
      <c r="P724" s="192"/>
      <c r="Q724" s="192"/>
      <c r="R724" s="192"/>
      <c r="S724" s="192"/>
      <c r="T724" s="193"/>
      <c r="V724" s="476"/>
      <c r="AT724" s="187" t="s">
        <v>163</v>
      </c>
      <c r="AU724" s="187" t="s">
        <v>80</v>
      </c>
      <c r="AV724" s="11" t="s">
        <v>80</v>
      </c>
      <c r="AW724" s="11" t="s">
        <v>36</v>
      </c>
      <c r="AX724" s="11" t="s">
        <v>72</v>
      </c>
      <c r="AY724" s="187" t="s">
        <v>155</v>
      </c>
    </row>
    <row r="725" spans="2:65" s="11" customFormat="1" x14ac:dyDescent="0.3">
      <c r="B725" s="185"/>
      <c r="C725" s="479"/>
      <c r="D725" s="186" t="s">
        <v>163</v>
      </c>
      <c r="E725" s="187" t="s">
        <v>5</v>
      </c>
      <c r="F725" s="188" t="s">
        <v>877</v>
      </c>
      <c r="H725" s="189">
        <v>-23.92</v>
      </c>
      <c r="I725" s="190"/>
      <c r="L725" s="185"/>
      <c r="M725" s="191"/>
      <c r="N725" s="192"/>
      <c r="O725" s="192"/>
      <c r="P725" s="192"/>
      <c r="Q725" s="192"/>
      <c r="R725" s="192"/>
      <c r="S725" s="192"/>
      <c r="T725" s="193"/>
      <c r="V725" s="476"/>
      <c r="AT725" s="187" t="s">
        <v>163</v>
      </c>
      <c r="AU725" s="187" t="s">
        <v>80</v>
      </c>
      <c r="AV725" s="11" t="s">
        <v>80</v>
      </c>
      <c r="AW725" s="11" t="s">
        <v>36</v>
      </c>
      <c r="AX725" s="11" t="s">
        <v>72</v>
      </c>
      <c r="AY725" s="187" t="s">
        <v>155</v>
      </c>
    </row>
    <row r="726" spans="2:65" s="12" customFormat="1" x14ac:dyDescent="0.3">
      <c r="B726" s="194"/>
      <c r="C726" s="480"/>
      <c r="D726" s="186" t="s">
        <v>163</v>
      </c>
      <c r="E726" s="195" t="s">
        <v>5</v>
      </c>
      <c r="F726" s="196" t="s">
        <v>878</v>
      </c>
      <c r="H726" s="197">
        <v>295.69799999999998</v>
      </c>
      <c r="I726" s="198"/>
      <c r="L726" s="194"/>
      <c r="M726" s="199"/>
      <c r="N726" s="200"/>
      <c r="O726" s="200"/>
      <c r="P726" s="200"/>
      <c r="Q726" s="200"/>
      <c r="R726" s="200"/>
      <c r="S726" s="200"/>
      <c r="T726" s="201"/>
      <c r="V726" s="476"/>
      <c r="AT726" s="195" t="s">
        <v>163</v>
      </c>
      <c r="AU726" s="195" t="s">
        <v>80</v>
      </c>
      <c r="AV726" s="12" t="s">
        <v>98</v>
      </c>
      <c r="AW726" s="12" t="s">
        <v>36</v>
      </c>
      <c r="AX726" s="12" t="s">
        <v>72</v>
      </c>
      <c r="AY726" s="195" t="s">
        <v>155</v>
      </c>
    </row>
    <row r="727" spans="2:65" s="13" customFormat="1" x14ac:dyDescent="0.3">
      <c r="B727" s="202"/>
      <c r="C727" s="483"/>
      <c r="D727" s="186" t="s">
        <v>163</v>
      </c>
      <c r="E727" s="203" t="s">
        <v>321</v>
      </c>
      <c r="F727" s="204" t="s">
        <v>241</v>
      </c>
      <c r="H727" s="205">
        <v>506.94799999999998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V727" s="476"/>
      <c r="AT727" s="203" t="s">
        <v>163</v>
      </c>
      <c r="AU727" s="203" t="s">
        <v>80</v>
      </c>
      <c r="AV727" s="13" t="s">
        <v>101</v>
      </c>
      <c r="AW727" s="13" t="s">
        <v>36</v>
      </c>
      <c r="AX727" s="13" t="s">
        <v>72</v>
      </c>
      <c r="AY727" s="203" t="s">
        <v>155</v>
      </c>
    </row>
    <row r="728" spans="2:65" s="11" customFormat="1" x14ac:dyDescent="0.3">
      <c r="B728" s="185"/>
      <c r="C728" s="479"/>
      <c r="D728" s="186" t="s">
        <v>163</v>
      </c>
      <c r="E728" s="187" t="s">
        <v>5</v>
      </c>
      <c r="F728" s="188" t="s">
        <v>315</v>
      </c>
      <c r="H728" s="189">
        <v>680.20100000000002</v>
      </c>
      <c r="I728" s="190"/>
      <c r="L728" s="185"/>
      <c r="M728" s="191"/>
      <c r="N728" s="192"/>
      <c r="O728" s="192"/>
      <c r="P728" s="192"/>
      <c r="Q728" s="192"/>
      <c r="R728" s="192"/>
      <c r="S728" s="192"/>
      <c r="T728" s="193"/>
      <c r="V728" s="476"/>
      <c r="AT728" s="187" t="s">
        <v>163</v>
      </c>
      <c r="AU728" s="187" t="s">
        <v>80</v>
      </c>
      <c r="AV728" s="11" t="s">
        <v>80</v>
      </c>
      <c r="AW728" s="11" t="s">
        <v>36</v>
      </c>
      <c r="AX728" s="11" t="s">
        <v>72</v>
      </c>
      <c r="AY728" s="187" t="s">
        <v>155</v>
      </c>
    </row>
    <row r="729" spans="2:65" s="11" customFormat="1" x14ac:dyDescent="0.3">
      <c r="B729" s="185"/>
      <c r="C729" s="479"/>
      <c r="D729" s="186" t="s">
        <v>163</v>
      </c>
      <c r="E729" s="187" t="s">
        <v>5</v>
      </c>
      <c r="F729" s="188" t="s">
        <v>321</v>
      </c>
      <c r="H729" s="189">
        <v>506.94799999999998</v>
      </c>
      <c r="I729" s="190"/>
      <c r="L729" s="185"/>
      <c r="M729" s="191"/>
      <c r="N729" s="192"/>
      <c r="O729" s="192"/>
      <c r="P729" s="192"/>
      <c r="Q729" s="192"/>
      <c r="R729" s="192"/>
      <c r="S729" s="192"/>
      <c r="T729" s="193"/>
      <c r="V729" s="476"/>
      <c r="AT729" s="187" t="s">
        <v>163</v>
      </c>
      <c r="AU729" s="187" t="s">
        <v>80</v>
      </c>
      <c r="AV729" s="11" t="s">
        <v>80</v>
      </c>
      <c r="AW729" s="11" t="s">
        <v>36</v>
      </c>
      <c r="AX729" s="11" t="s">
        <v>72</v>
      </c>
      <c r="AY729" s="187" t="s">
        <v>155</v>
      </c>
    </row>
    <row r="730" spans="2:65" s="11" customFormat="1" x14ac:dyDescent="0.3">
      <c r="B730" s="185"/>
      <c r="C730" s="479"/>
      <c r="D730" s="186" t="s">
        <v>163</v>
      </c>
      <c r="E730" s="187" t="s">
        <v>5</v>
      </c>
      <c r="F730" s="188" t="s">
        <v>324</v>
      </c>
      <c r="H730" s="189">
        <v>9.9979999999999993</v>
      </c>
      <c r="I730" s="190"/>
      <c r="L730" s="185"/>
      <c r="M730" s="191"/>
      <c r="N730" s="192"/>
      <c r="O730" s="192"/>
      <c r="P730" s="192"/>
      <c r="Q730" s="192"/>
      <c r="R730" s="192"/>
      <c r="S730" s="192"/>
      <c r="T730" s="193"/>
      <c r="V730" s="476"/>
      <c r="AT730" s="187" t="s">
        <v>163</v>
      </c>
      <c r="AU730" s="187" t="s">
        <v>80</v>
      </c>
      <c r="AV730" s="11" t="s">
        <v>80</v>
      </c>
      <c r="AW730" s="11" t="s">
        <v>36</v>
      </c>
      <c r="AX730" s="11" t="s">
        <v>72</v>
      </c>
      <c r="AY730" s="187" t="s">
        <v>155</v>
      </c>
    </row>
    <row r="731" spans="2:65" s="12" customFormat="1" x14ac:dyDescent="0.3">
      <c r="B731" s="194"/>
      <c r="C731" s="480"/>
      <c r="D731" s="186" t="s">
        <v>163</v>
      </c>
      <c r="E731" s="195" t="s">
        <v>5</v>
      </c>
      <c r="F731" s="196" t="s">
        <v>239</v>
      </c>
      <c r="H731" s="197">
        <v>1197.1469999999999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V731" s="476"/>
      <c r="AT731" s="195" t="s">
        <v>163</v>
      </c>
      <c r="AU731" s="195" t="s">
        <v>80</v>
      </c>
      <c r="AV731" s="12" t="s">
        <v>98</v>
      </c>
      <c r="AW731" s="12" t="s">
        <v>36</v>
      </c>
      <c r="AX731" s="12" t="s">
        <v>11</v>
      </c>
      <c r="AY731" s="195" t="s">
        <v>155</v>
      </c>
    </row>
    <row r="732" spans="2:65" s="1" customFormat="1" ht="16.5" customHeight="1" x14ac:dyDescent="0.3">
      <c r="B732" s="172"/>
      <c r="C732" s="481">
        <v>144</v>
      </c>
      <c r="D732" s="216" t="s">
        <v>536</v>
      </c>
      <c r="E732" s="217" t="s">
        <v>1116</v>
      </c>
      <c r="F732" s="218" t="s">
        <v>3544</v>
      </c>
      <c r="G732" s="219" t="s">
        <v>160</v>
      </c>
      <c r="H732" s="220">
        <v>1316.8620000000001</v>
      </c>
      <c r="I732" s="221"/>
      <c r="J732" s="222">
        <f>ROUND(I732*H732,0)</f>
        <v>0</v>
      </c>
      <c r="K732" s="218" t="s">
        <v>161</v>
      </c>
      <c r="L732" s="223"/>
      <c r="M732" s="224" t="s">
        <v>5</v>
      </c>
      <c r="N732" s="225" t="s">
        <v>43</v>
      </c>
      <c r="O732" s="41"/>
      <c r="P732" s="182">
        <f>O732*H732</f>
        <v>0</v>
      </c>
      <c r="Q732" s="182">
        <v>2.9999999999999997E-4</v>
      </c>
      <c r="R732" s="182">
        <f>Q732*H732</f>
        <v>0.39505859999999998</v>
      </c>
      <c r="S732" s="182">
        <v>0</v>
      </c>
      <c r="T732" s="183">
        <f>S732*H732</f>
        <v>0</v>
      </c>
      <c r="V732" s="476"/>
      <c r="AR732" s="23" t="s">
        <v>502</v>
      </c>
      <c r="AT732" s="23" t="s">
        <v>536</v>
      </c>
      <c r="AU732" s="23" t="s">
        <v>80</v>
      </c>
      <c r="AY732" s="23" t="s">
        <v>155</v>
      </c>
      <c r="BE732" s="184">
        <f>IF(N732="základní",J732,0)</f>
        <v>0</v>
      </c>
      <c r="BF732" s="184">
        <f>IF(N732="snížená",J732,0)</f>
        <v>0</v>
      </c>
      <c r="BG732" s="184">
        <f>IF(N732="zákl. přenesená",J732,0)</f>
        <v>0</v>
      </c>
      <c r="BH732" s="184">
        <f>IF(N732="sníž. přenesená",J732,0)</f>
        <v>0</v>
      </c>
      <c r="BI732" s="184">
        <f>IF(N732="nulová",J732,0)</f>
        <v>0</v>
      </c>
      <c r="BJ732" s="23" t="s">
        <v>11</v>
      </c>
      <c r="BK732" s="184">
        <f>ROUND(I732*H732,0)</f>
        <v>0</v>
      </c>
      <c r="BL732" s="23" t="s">
        <v>221</v>
      </c>
      <c r="BM732" s="23" t="s">
        <v>1117</v>
      </c>
    </row>
    <row r="733" spans="2:65" s="11" customFormat="1" x14ac:dyDescent="0.3">
      <c r="B733" s="185"/>
      <c r="C733" s="479"/>
      <c r="D733" s="186" t="s">
        <v>163</v>
      </c>
      <c r="E733" s="187" t="s">
        <v>5</v>
      </c>
      <c r="F733" s="188" t="s">
        <v>1118</v>
      </c>
      <c r="H733" s="189">
        <v>748.221</v>
      </c>
      <c r="I733" s="190"/>
      <c r="L733" s="185"/>
      <c r="M733" s="191"/>
      <c r="N733" s="192"/>
      <c r="O733" s="192"/>
      <c r="P733" s="192"/>
      <c r="Q733" s="192"/>
      <c r="R733" s="192"/>
      <c r="S733" s="192"/>
      <c r="T733" s="193"/>
      <c r="V733" s="476"/>
      <c r="AT733" s="187" t="s">
        <v>163</v>
      </c>
      <c r="AU733" s="187" t="s">
        <v>80</v>
      </c>
      <c r="AV733" s="11" t="s">
        <v>80</v>
      </c>
      <c r="AW733" s="11" t="s">
        <v>36</v>
      </c>
      <c r="AX733" s="11" t="s">
        <v>72</v>
      </c>
      <c r="AY733" s="187" t="s">
        <v>155</v>
      </c>
    </row>
    <row r="734" spans="2:65" s="11" customFormat="1" x14ac:dyDescent="0.3">
      <c r="B734" s="185"/>
      <c r="C734" s="479"/>
      <c r="D734" s="186" t="s">
        <v>163</v>
      </c>
      <c r="E734" s="187" t="s">
        <v>5</v>
      </c>
      <c r="F734" s="188" t="s">
        <v>1119</v>
      </c>
      <c r="H734" s="189">
        <v>557.64300000000003</v>
      </c>
      <c r="I734" s="190"/>
      <c r="L734" s="185"/>
      <c r="M734" s="191"/>
      <c r="N734" s="192"/>
      <c r="O734" s="192"/>
      <c r="P734" s="192"/>
      <c r="Q734" s="192"/>
      <c r="R734" s="192"/>
      <c r="S734" s="192"/>
      <c r="T734" s="193"/>
      <c r="V734" s="476"/>
      <c r="AT734" s="187" t="s">
        <v>163</v>
      </c>
      <c r="AU734" s="187" t="s">
        <v>80</v>
      </c>
      <c r="AV734" s="11" t="s">
        <v>80</v>
      </c>
      <c r="AW734" s="11" t="s">
        <v>36</v>
      </c>
      <c r="AX734" s="11" t="s">
        <v>72</v>
      </c>
      <c r="AY734" s="187" t="s">
        <v>155</v>
      </c>
    </row>
    <row r="735" spans="2:65" s="11" customFormat="1" x14ac:dyDescent="0.3">
      <c r="B735" s="185"/>
      <c r="C735" s="479"/>
      <c r="D735" s="186" t="s">
        <v>163</v>
      </c>
      <c r="E735" s="187" t="s">
        <v>5</v>
      </c>
      <c r="F735" s="188" t="s">
        <v>1120</v>
      </c>
      <c r="H735" s="189">
        <v>10.997999999999999</v>
      </c>
      <c r="I735" s="190"/>
      <c r="L735" s="185"/>
      <c r="M735" s="191"/>
      <c r="N735" s="192"/>
      <c r="O735" s="192"/>
      <c r="P735" s="192"/>
      <c r="Q735" s="192"/>
      <c r="R735" s="192"/>
      <c r="S735" s="192"/>
      <c r="T735" s="193"/>
      <c r="V735" s="476"/>
      <c r="AT735" s="187" t="s">
        <v>163</v>
      </c>
      <c r="AU735" s="187" t="s">
        <v>80</v>
      </c>
      <c r="AV735" s="11" t="s">
        <v>80</v>
      </c>
      <c r="AW735" s="11" t="s">
        <v>36</v>
      </c>
      <c r="AX735" s="11" t="s">
        <v>72</v>
      </c>
      <c r="AY735" s="187" t="s">
        <v>155</v>
      </c>
    </row>
    <row r="736" spans="2:65" s="12" customFormat="1" x14ac:dyDescent="0.3">
      <c r="B736" s="194"/>
      <c r="C736" s="480"/>
      <c r="D736" s="186" t="s">
        <v>163</v>
      </c>
      <c r="E736" s="195" t="s">
        <v>5</v>
      </c>
      <c r="F736" s="196" t="s">
        <v>239</v>
      </c>
      <c r="H736" s="197">
        <v>1316.8620000000001</v>
      </c>
      <c r="I736" s="198"/>
      <c r="L736" s="194"/>
      <c r="M736" s="199"/>
      <c r="N736" s="200"/>
      <c r="O736" s="200"/>
      <c r="P736" s="200"/>
      <c r="Q736" s="200"/>
      <c r="R736" s="200"/>
      <c r="S736" s="200"/>
      <c r="T736" s="201"/>
      <c r="V736" s="476"/>
      <c r="AT736" s="195" t="s">
        <v>163</v>
      </c>
      <c r="AU736" s="195" t="s">
        <v>80</v>
      </c>
      <c r="AV736" s="12" t="s">
        <v>98</v>
      </c>
      <c r="AW736" s="12" t="s">
        <v>36</v>
      </c>
      <c r="AX736" s="12" t="s">
        <v>11</v>
      </c>
      <c r="AY736" s="195" t="s">
        <v>155</v>
      </c>
    </row>
    <row r="737" spans="2:65" s="1" customFormat="1" ht="16.5" customHeight="1" x14ac:dyDescent="0.3">
      <c r="B737" s="172"/>
      <c r="C737" s="478">
        <v>145</v>
      </c>
      <c r="D737" s="173" t="s">
        <v>157</v>
      </c>
      <c r="E737" s="174" t="s">
        <v>1121</v>
      </c>
      <c r="F737" s="175" t="s">
        <v>1122</v>
      </c>
      <c r="G737" s="176" t="s">
        <v>160</v>
      </c>
      <c r="H737" s="177">
        <v>558.61099999999999</v>
      </c>
      <c r="I737" s="178"/>
      <c r="J737" s="179">
        <f>ROUND(I737*H737,0)</f>
        <v>0</v>
      </c>
      <c r="K737" s="175" t="s">
        <v>161</v>
      </c>
      <c r="L737" s="40"/>
      <c r="M737" s="180" t="s">
        <v>5</v>
      </c>
      <c r="N737" s="181" t="s">
        <v>43</v>
      </c>
      <c r="O737" s="41"/>
      <c r="P737" s="182">
        <f>O737*H737</f>
        <v>0</v>
      </c>
      <c r="Q737" s="182">
        <v>0</v>
      </c>
      <c r="R737" s="182">
        <f>Q737*H737</f>
        <v>0</v>
      </c>
      <c r="S737" s="182">
        <v>0</v>
      </c>
      <c r="T737" s="183">
        <f>S737*H737</f>
        <v>0</v>
      </c>
      <c r="V737" s="476"/>
      <c r="AR737" s="23" t="s">
        <v>221</v>
      </c>
      <c r="AT737" s="23" t="s">
        <v>157</v>
      </c>
      <c r="AU737" s="23" t="s">
        <v>80</v>
      </c>
      <c r="AY737" s="23" t="s">
        <v>155</v>
      </c>
      <c r="BE737" s="184">
        <f>IF(N737="základní",J737,0)</f>
        <v>0</v>
      </c>
      <c r="BF737" s="184">
        <f>IF(N737="snížená",J737,0)</f>
        <v>0</v>
      </c>
      <c r="BG737" s="184">
        <f>IF(N737="zákl. přenesená",J737,0)</f>
        <v>0</v>
      </c>
      <c r="BH737" s="184">
        <f>IF(N737="sníž. přenesená",J737,0)</f>
        <v>0</v>
      </c>
      <c r="BI737" s="184">
        <f>IF(N737="nulová",J737,0)</f>
        <v>0</v>
      </c>
      <c r="BJ737" s="23" t="s">
        <v>11</v>
      </c>
      <c r="BK737" s="184">
        <f>ROUND(I737*H737,0)</f>
        <v>0</v>
      </c>
      <c r="BL737" s="23" t="s">
        <v>221</v>
      </c>
      <c r="BM737" s="23" t="s">
        <v>1123</v>
      </c>
    </row>
    <row r="738" spans="2:65" s="11" customFormat="1" x14ac:dyDescent="0.3">
      <c r="B738" s="185"/>
      <c r="C738" s="479"/>
      <c r="D738" s="186" t="s">
        <v>163</v>
      </c>
      <c r="E738" s="187" t="s">
        <v>5</v>
      </c>
      <c r="F738" s="188" t="s">
        <v>871</v>
      </c>
      <c r="H738" s="189">
        <v>9.9979999999999993</v>
      </c>
      <c r="I738" s="190"/>
      <c r="L738" s="185"/>
      <c r="M738" s="191"/>
      <c r="N738" s="192"/>
      <c r="O738" s="192"/>
      <c r="P738" s="192"/>
      <c r="Q738" s="192"/>
      <c r="R738" s="192"/>
      <c r="S738" s="192"/>
      <c r="T738" s="193"/>
      <c r="V738" s="476"/>
      <c r="AT738" s="187" t="s">
        <v>163</v>
      </c>
      <c r="AU738" s="187" t="s">
        <v>80</v>
      </c>
      <c r="AV738" s="11" t="s">
        <v>80</v>
      </c>
      <c r="AW738" s="11" t="s">
        <v>36</v>
      </c>
      <c r="AX738" s="11" t="s">
        <v>72</v>
      </c>
      <c r="AY738" s="187" t="s">
        <v>155</v>
      </c>
    </row>
    <row r="739" spans="2:65" s="11" customFormat="1" x14ac:dyDescent="0.3">
      <c r="B739" s="185"/>
      <c r="C739" s="479"/>
      <c r="D739" s="186" t="s">
        <v>163</v>
      </c>
      <c r="E739" s="187" t="s">
        <v>5</v>
      </c>
      <c r="F739" s="188" t="s">
        <v>1124</v>
      </c>
      <c r="H739" s="189">
        <v>1.2649999999999999</v>
      </c>
      <c r="I739" s="190"/>
      <c r="L739" s="185"/>
      <c r="M739" s="191"/>
      <c r="N739" s="192"/>
      <c r="O739" s="192"/>
      <c r="P739" s="192"/>
      <c r="Q739" s="192"/>
      <c r="R739" s="192"/>
      <c r="S739" s="192"/>
      <c r="T739" s="193"/>
      <c r="V739" s="476"/>
      <c r="AT739" s="187" t="s">
        <v>163</v>
      </c>
      <c r="AU739" s="187" t="s">
        <v>80</v>
      </c>
      <c r="AV739" s="11" t="s">
        <v>80</v>
      </c>
      <c r="AW739" s="11" t="s">
        <v>36</v>
      </c>
      <c r="AX739" s="11" t="s">
        <v>72</v>
      </c>
      <c r="AY739" s="187" t="s">
        <v>155</v>
      </c>
    </row>
    <row r="740" spans="2:65" s="12" customFormat="1" x14ac:dyDescent="0.3">
      <c r="B740" s="194"/>
      <c r="C740" s="480"/>
      <c r="D740" s="186" t="s">
        <v>163</v>
      </c>
      <c r="E740" s="195" t="s">
        <v>5</v>
      </c>
      <c r="F740" s="196" t="s">
        <v>872</v>
      </c>
      <c r="H740" s="197">
        <v>11.263</v>
      </c>
      <c r="I740" s="198"/>
      <c r="L740" s="194"/>
      <c r="M740" s="199"/>
      <c r="N740" s="200"/>
      <c r="O740" s="200"/>
      <c r="P740" s="200"/>
      <c r="Q740" s="200"/>
      <c r="R740" s="200"/>
      <c r="S740" s="200"/>
      <c r="T740" s="201"/>
      <c r="V740" s="476"/>
      <c r="AT740" s="195" t="s">
        <v>163</v>
      </c>
      <c r="AU740" s="195" t="s">
        <v>80</v>
      </c>
      <c r="AV740" s="12" t="s">
        <v>98</v>
      </c>
      <c r="AW740" s="12" t="s">
        <v>36</v>
      </c>
      <c r="AX740" s="12" t="s">
        <v>72</v>
      </c>
      <c r="AY740" s="195" t="s">
        <v>155</v>
      </c>
    </row>
    <row r="741" spans="2:65" s="11" customFormat="1" x14ac:dyDescent="0.3">
      <c r="B741" s="185"/>
      <c r="C741" s="479"/>
      <c r="D741" s="186" t="s">
        <v>163</v>
      </c>
      <c r="E741" s="187" t="s">
        <v>5</v>
      </c>
      <c r="F741" s="188" t="s">
        <v>873</v>
      </c>
      <c r="H741" s="189">
        <v>211.25</v>
      </c>
      <c r="I741" s="190"/>
      <c r="L741" s="185"/>
      <c r="M741" s="191"/>
      <c r="N741" s="192"/>
      <c r="O741" s="192"/>
      <c r="P741" s="192"/>
      <c r="Q741" s="192"/>
      <c r="R741" s="192"/>
      <c r="S741" s="192"/>
      <c r="T741" s="193"/>
      <c r="V741" s="476"/>
      <c r="AT741" s="187" t="s">
        <v>163</v>
      </c>
      <c r="AU741" s="187" t="s">
        <v>80</v>
      </c>
      <c r="AV741" s="11" t="s">
        <v>80</v>
      </c>
      <c r="AW741" s="11" t="s">
        <v>36</v>
      </c>
      <c r="AX741" s="11" t="s">
        <v>72</v>
      </c>
      <c r="AY741" s="187" t="s">
        <v>155</v>
      </c>
    </row>
    <row r="742" spans="2:65" s="11" customFormat="1" x14ac:dyDescent="0.3">
      <c r="B742" s="185"/>
      <c r="C742" s="479"/>
      <c r="D742" s="186" t="s">
        <v>163</v>
      </c>
      <c r="E742" s="187" t="s">
        <v>5</v>
      </c>
      <c r="F742" s="188" t="s">
        <v>1125</v>
      </c>
      <c r="H742" s="189">
        <v>11.76</v>
      </c>
      <c r="I742" s="190"/>
      <c r="L742" s="185"/>
      <c r="M742" s="191"/>
      <c r="N742" s="192"/>
      <c r="O742" s="192"/>
      <c r="P742" s="192"/>
      <c r="Q742" s="192"/>
      <c r="R742" s="192"/>
      <c r="S742" s="192"/>
      <c r="T742" s="193"/>
      <c r="V742" s="476"/>
      <c r="AT742" s="187" t="s">
        <v>163</v>
      </c>
      <c r="AU742" s="187" t="s">
        <v>80</v>
      </c>
      <c r="AV742" s="11" t="s">
        <v>80</v>
      </c>
      <c r="AW742" s="11" t="s">
        <v>36</v>
      </c>
      <c r="AX742" s="11" t="s">
        <v>72</v>
      </c>
      <c r="AY742" s="187" t="s">
        <v>155</v>
      </c>
    </row>
    <row r="743" spans="2:65" s="12" customFormat="1" x14ac:dyDescent="0.3">
      <c r="B743" s="194"/>
      <c r="C743" s="480"/>
      <c r="D743" s="186" t="s">
        <v>163</v>
      </c>
      <c r="E743" s="195" t="s">
        <v>5</v>
      </c>
      <c r="F743" s="196" t="s">
        <v>874</v>
      </c>
      <c r="H743" s="197">
        <v>223.01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V743" s="476"/>
      <c r="AT743" s="195" t="s">
        <v>163</v>
      </c>
      <c r="AU743" s="195" t="s">
        <v>80</v>
      </c>
      <c r="AV743" s="12" t="s">
        <v>98</v>
      </c>
      <c r="AW743" s="12" t="s">
        <v>36</v>
      </c>
      <c r="AX743" s="12" t="s">
        <v>72</v>
      </c>
      <c r="AY743" s="195" t="s">
        <v>155</v>
      </c>
    </row>
    <row r="744" spans="2:65" s="11" customFormat="1" x14ac:dyDescent="0.3">
      <c r="B744" s="185"/>
      <c r="C744" s="479"/>
      <c r="D744" s="186" t="s">
        <v>163</v>
      </c>
      <c r="E744" s="187" t="s">
        <v>5</v>
      </c>
      <c r="F744" s="188" t="s">
        <v>875</v>
      </c>
      <c r="H744" s="189">
        <v>56.652999999999999</v>
      </c>
      <c r="I744" s="190"/>
      <c r="L744" s="185"/>
      <c r="M744" s="191"/>
      <c r="N744" s="192"/>
      <c r="O744" s="192"/>
      <c r="P744" s="192"/>
      <c r="Q744" s="192"/>
      <c r="R744" s="192"/>
      <c r="S744" s="192"/>
      <c r="T744" s="193"/>
      <c r="V744" s="476"/>
      <c r="AT744" s="187" t="s">
        <v>163</v>
      </c>
      <c r="AU744" s="187" t="s">
        <v>80</v>
      </c>
      <c r="AV744" s="11" t="s">
        <v>80</v>
      </c>
      <c r="AW744" s="11" t="s">
        <v>36</v>
      </c>
      <c r="AX744" s="11" t="s">
        <v>72</v>
      </c>
      <c r="AY744" s="187" t="s">
        <v>155</v>
      </c>
    </row>
    <row r="745" spans="2:65" s="11" customFormat="1" x14ac:dyDescent="0.3">
      <c r="B745" s="185"/>
      <c r="C745" s="479"/>
      <c r="D745" s="186" t="s">
        <v>163</v>
      </c>
      <c r="E745" s="187" t="s">
        <v>5</v>
      </c>
      <c r="F745" s="188" t="s">
        <v>1126</v>
      </c>
      <c r="H745" s="189">
        <v>262.96499999999997</v>
      </c>
      <c r="I745" s="190"/>
      <c r="L745" s="185"/>
      <c r="M745" s="191"/>
      <c r="N745" s="192"/>
      <c r="O745" s="192"/>
      <c r="P745" s="192"/>
      <c r="Q745" s="192"/>
      <c r="R745" s="192"/>
      <c r="S745" s="192"/>
      <c r="T745" s="193"/>
      <c r="V745" s="476"/>
      <c r="AT745" s="187" t="s">
        <v>163</v>
      </c>
      <c r="AU745" s="187" t="s">
        <v>80</v>
      </c>
      <c r="AV745" s="11" t="s">
        <v>80</v>
      </c>
      <c r="AW745" s="11" t="s">
        <v>36</v>
      </c>
      <c r="AX745" s="11" t="s">
        <v>72</v>
      </c>
      <c r="AY745" s="187" t="s">
        <v>155</v>
      </c>
    </row>
    <row r="746" spans="2:65" s="11" customFormat="1" x14ac:dyDescent="0.3">
      <c r="B746" s="185"/>
      <c r="C746" s="479"/>
      <c r="D746" s="186" t="s">
        <v>163</v>
      </c>
      <c r="E746" s="187" t="s">
        <v>5</v>
      </c>
      <c r="F746" s="188" t="s">
        <v>1127</v>
      </c>
      <c r="H746" s="189">
        <v>22.88</v>
      </c>
      <c r="I746" s="190"/>
      <c r="L746" s="185"/>
      <c r="M746" s="191"/>
      <c r="N746" s="192"/>
      <c r="O746" s="192"/>
      <c r="P746" s="192"/>
      <c r="Q746" s="192"/>
      <c r="R746" s="192"/>
      <c r="S746" s="192"/>
      <c r="T746" s="193"/>
      <c r="V746" s="476"/>
      <c r="AT746" s="187" t="s">
        <v>163</v>
      </c>
      <c r="AU746" s="187" t="s">
        <v>80</v>
      </c>
      <c r="AV746" s="11" t="s">
        <v>80</v>
      </c>
      <c r="AW746" s="11" t="s">
        <v>36</v>
      </c>
      <c r="AX746" s="11" t="s">
        <v>72</v>
      </c>
      <c r="AY746" s="187" t="s">
        <v>155</v>
      </c>
    </row>
    <row r="747" spans="2:65" s="11" customFormat="1" x14ac:dyDescent="0.3">
      <c r="B747" s="185"/>
      <c r="C747" s="479"/>
      <c r="D747" s="186" t="s">
        <v>163</v>
      </c>
      <c r="E747" s="187" t="s">
        <v>5</v>
      </c>
      <c r="F747" s="188" t="s">
        <v>877</v>
      </c>
      <c r="H747" s="189">
        <v>-23.92</v>
      </c>
      <c r="I747" s="190"/>
      <c r="L747" s="185"/>
      <c r="M747" s="191"/>
      <c r="N747" s="192"/>
      <c r="O747" s="192"/>
      <c r="P747" s="192"/>
      <c r="Q747" s="192"/>
      <c r="R747" s="192"/>
      <c r="S747" s="192"/>
      <c r="T747" s="193"/>
      <c r="V747" s="476"/>
      <c r="AT747" s="187" t="s">
        <v>163</v>
      </c>
      <c r="AU747" s="187" t="s">
        <v>80</v>
      </c>
      <c r="AV747" s="11" t="s">
        <v>80</v>
      </c>
      <c r="AW747" s="11" t="s">
        <v>36</v>
      </c>
      <c r="AX747" s="11" t="s">
        <v>72</v>
      </c>
      <c r="AY747" s="187" t="s">
        <v>155</v>
      </c>
    </row>
    <row r="748" spans="2:65" s="11" customFormat="1" x14ac:dyDescent="0.3">
      <c r="B748" s="185"/>
      <c r="C748" s="479"/>
      <c r="D748" s="186" t="s">
        <v>163</v>
      </c>
      <c r="E748" s="187" t="s">
        <v>5</v>
      </c>
      <c r="F748" s="188" t="s">
        <v>1128</v>
      </c>
      <c r="H748" s="189">
        <v>5.76</v>
      </c>
      <c r="I748" s="190"/>
      <c r="L748" s="185"/>
      <c r="M748" s="191"/>
      <c r="N748" s="192"/>
      <c r="O748" s="192"/>
      <c r="P748" s="192"/>
      <c r="Q748" s="192"/>
      <c r="R748" s="192"/>
      <c r="S748" s="192"/>
      <c r="T748" s="193"/>
      <c r="V748" s="476"/>
      <c r="AT748" s="187" t="s">
        <v>163</v>
      </c>
      <c r="AU748" s="187" t="s">
        <v>80</v>
      </c>
      <c r="AV748" s="11" t="s">
        <v>80</v>
      </c>
      <c r="AW748" s="11" t="s">
        <v>36</v>
      </c>
      <c r="AX748" s="11" t="s">
        <v>72</v>
      </c>
      <c r="AY748" s="187" t="s">
        <v>155</v>
      </c>
    </row>
    <row r="749" spans="2:65" s="12" customFormat="1" x14ac:dyDescent="0.3">
      <c r="B749" s="194"/>
      <c r="C749" s="480"/>
      <c r="D749" s="186" t="s">
        <v>163</v>
      </c>
      <c r="E749" s="195" t="s">
        <v>5</v>
      </c>
      <c r="F749" s="196" t="s">
        <v>878</v>
      </c>
      <c r="H749" s="197">
        <v>324.33800000000002</v>
      </c>
      <c r="I749" s="198"/>
      <c r="L749" s="194"/>
      <c r="M749" s="199"/>
      <c r="N749" s="200"/>
      <c r="O749" s="200"/>
      <c r="P749" s="200"/>
      <c r="Q749" s="200"/>
      <c r="R749" s="200"/>
      <c r="S749" s="200"/>
      <c r="T749" s="201"/>
      <c r="V749" s="476"/>
      <c r="AT749" s="195" t="s">
        <v>163</v>
      </c>
      <c r="AU749" s="195" t="s">
        <v>80</v>
      </c>
      <c r="AV749" s="12" t="s">
        <v>98</v>
      </c>
      <c r="AW749" s="12" t="s">
        <v>36</v>
      </c>
      <c r="AX749" s="12" t="s">
        <v>72</v>
      </c>
      <c r="AY749" s="195" t="s">
        <v>155</v>
      </c>
    </row>
    <row r="750" spans="2:65" s="13" customFormat="1" x14ac:dyDescent="0.3">
      <c r="B750" s="202"/>
      <c r="C750" s="483"/>
      <c r="D750" s="186" t="s">
        <v>163</v>
      </c>
      <c r="E750" s="203" t="s">
        <v>318</v>
      </c>
      <c r="F750" s="204" t="s">
        <v>241</v>
      </c>
      <c r="H750" s="205">
        <v>558.61099999999999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V750" s="476"/>
      <c r="AT750" s="203" t="s">
        <v>163</v>
      </c>
      <c r="AU750" s="203" t="s">
        <v>80</v>
      </c>
      <c r="AV750" s="13" t="s">
        <v>101</v>
      </c>
      <c r="AW750" s="13" t="s">
        <v>36</v>
      </c>
      <c r="AX750" s="13" t="s">
        <v>11</v>
      </c>
      <c r="AY750" s="203" t="s">
        <v>155</v>
      </c>
    </row>
    <row r="751" spans="2:65" s="1" customFormat="1" ht="16.5" customHeight="1" x14ac:dyDescent="0.3">
      <c r="B751" s="172"/>
      <c r="C751" s="481">
        <v>146</v>
      </c>
      <c r="D751" s="216" t="s">
        <v>536</v>
      </c>
      <c r="E751" s="217" t="s">
        <v>1116</v>
      </c>
      <c r="F751" s="218" t="s">
        <v>3544</v>
      </c>
      <c r="G751" s="219" t="s">
        <v>160</v>
      </c>
      <c r="H751" s="220">
        <v>614.47199999999998</v>
      </c>
      <c r="I751" s="221"/>
      <c r="J751" s="222">
        <f>ROUND(I751*H751,0)</f>
        <v>0</v>
      </c>
      <c r="K751" s="218" t="s">
        <v>161</v>
      </c>
      <c r="L751" s="223"/>
      <c r="M751" s="224" t="s">
        <v>5</v>
      </c>
      <c r="N751" s="225" t="s">
        <v>43</v>
      </c>
      <c r="O751" s="41"/>
      <c r="P751" s="182">
        <f>O751*H751</f>
        <v>0</v>
      </c>
      <c r="Q751" s="182">
        <v>2.9999999999999997E-4</v>
      </c>
      <c r="R751" s="182">
        <f>Q751*H751</f>
        <v>0.18434159999999997</v>
      </c>
      <c r="S751" s="182">
        <v>0</v>
      </c>
      <c r="T751" s="183">
        <f>S751*H751</f>
        <v>0</v>
      </c>
      <c r="V751" s="476"/>
      <c r="AR751" s="23" t="s">
        <v>502</v>
      </c>
      <c r="AT751" s="23" t="s">
        <v>536</v>
      </c>
      <c r="AU751" s="23" t="s">
        <v>80</v>
      </c>
      <c r="AY751" s="23" t="s">
        <v>155</v>
      </c>
      <c r="BE751" s="184">
        <f>IF(N751="základní",J751,0)</f>
        <v>0</v>
      </c>
      <c r="BF751" s="184">
        <f>IF(N751="snížená",J751,0)</f>
        <v>0</v>
      </c>
      <c r="BG751" s="184">
        <f>IF(N751="zákl. přenesená",J751,0)</f>
        <v>0</v>
      </c>
      <c r="BH751" s="184">
        <f>IF(N751="sníž. přenesená",J751,0)</f>
        <v>0</v>
      </c>
      <c r="BI751" s="184">
        <f>IF(N751="nulová",J751,0)</f>
        <v>0</v>
      </c>
      <c r="BJ751" s="23" t="s">
        <v>11</v>
      </c>
      <c r="BK751" s="184">
        <f>ROUND(I751*H751,0)</f>
        <v>0</v>
      </c>
      <c r="BL751" s="23" t="s">
        <v>221</v>
      </c>
      <c r="BM751" s="23" t="s">
        <v>1129</v>
      </c>
    </row>
    <row r="752" spans="2:65" s="11" customFormat="1" x14ac:dyDescent="0.3">
      <c r="B752" s="185"/>
      <c r="C752" s="479"/>
      <c r="D752" s="186" t="s">
        <v>163</v>
      </c>
      <c r="E752" s="187" t="s">
        <v>5</v>
      </c>
      <c r="F752" s="188" t="s">
        <v>1130</v>
      </c>
      <c r="H752" s="189">
        <v>614.47199999999998</v>
      </c>
      <c r="I752" s="190"/>
      <c r="L752" s="185"/>
      <c r="M752" s="191"/>
      <c r="N752" s="192"/>
      <c r="O752" s="192"/>
      <c r="P752" s="192"/>
      <c r="Q752" s="192"/>
      <c r="R752" s="192"/>
      <c r="S752" s="192"/>
      <c r="T752" s="193"/>
      <c r="V752" s="476"/>
      <c r="AT752" s="187" t="s">
        <v>163</v>
      </c>
      <c r="AU752" s="187" t="s">
        <v>80</v>
      </c>
      <c r="AV752" s="11" t="s">
        <v>80</v>
      </c>
      <c r="AW752" s="11" t="s">
        <v>36</v>
      </c>
      <c r="AX752" s="11" t="s">
        <v>11</v>
      </c>
      <c r="AY752" s="187" t="s">
        <v>155</v>
      </c>
    </row>
    <row r="753" spans="2:65" s="1" customFormat="1" ht="25.5" customHeight="1" x14ac:dyDescent="0.3">
      <c r="B753" s="172"/>
      <c r="C753" s="478">
        <v>147</v>
      </c>
      <c r="D753" s="173" t="s">
        <v>157</v>
      </c>
      <c r="E753" s="174" t="s">
        <v>1131</v>
      </c>
      <c r="F753" s="175" t="s">
        <v>1132</v>
      </c>
      <c r="G753" s="176" t="s">
        <v>160</v>
      </c>
      <c r="H753" s="177">
        <v>516.94600000000003</v>
      </c>
      <c r="I753" s="178"/>
      <c r="J753" s="179">
        <f>ROUND(I753*H753,0)</f>
        <v>0</v>
      </c>
      <c r="K753" s="175" t="s">
        <v>161</v>
      </c>
      <c r="L753" s="40"/>
      <c r="M753" s="180" t="s">
        <v>5</v>
      </c>
      <c r="N753" s="181" t="s">
        <v>43</v>
      </c>
      <c r="O753" s="41"/>
      <c r="P753" s="182">
        <f>O753*H753</f>
        <v>0</v>
      </c>
      <c r="Q753" s="182">
        <v>0</v>
      </c>
      <c r="R753" s="182">
        <f>Q753*H753</f>
        <v>0</v>
      </c>
      <c r="S753" s="182">
        <v>0</v>
      </c>
      <c r="T753" s="183">
        <f>S753*H753</f>
        <v>0</v>
      </c>
      <c r="V753" s="476"/>
      <c r="AR753" s="23" t="s">
        <v>221</v>
      </c>
      <c r="AT753" s="23" t="s">
        <v>157</v>
      </c>
      <c r="AU753" s="23" t="s">
        <v>80</v>
      </c>
      <c r="AY753" s="23" t="s">
        <v>155</v>
      </c>
      <c r="BE753" s="184">
        <f>IF(N753="základní",J753,0)</f>
        <v>0</v>
      </c>
      <c r="BF753" s="184">
        <f>IF(N753="snížená",J753,0)</f>
        <v>0</v>
      </c>
      <c r="BG753" s="184">
        <f>IF(N753="zákl. přenesená",J753,0)</f>
        <v>0</v>
      </c>
      <c r="BH753" s="184">
        <f>IF(N753="sníž. přenesená",J753,0)</f>
        <v>0</v>
      </c>
      <c r="BI753" s="184">
        <f>IF(N753="nulová",J753,0)</f>
        <v>0</v>
      </c>
      <c r="BJ753" s="23" t="s">
        <v>11</v>
      </c>
      <c r="BK753" s="184">
        <f>ROUND(I753*H753,0)</f>
        <v>0</v>
      </c>
      <c r="BL753" s="23" t="s">
        <v>221</v>
      </c>
      <c r="BM753" s="23" t="s">
        <v>1133</v>
      </c>
    </row>
    <row r="754" spans="2:65" s="11" customFormat="1" x14ac:dyDescent="0.3">
      <c r="B754" s="185"/>
      <c r="C754" s="479"/>
      <c r="D754" s="186" t="s">
        <v>163</v>
      </c>
      <c r="E754" s="187" t="s">
        <v>5</v>
      </c>
      <c r="F754" s="188" t="s">
        <v>321</v>
      </c>
      <c r="H754" s="189">
        <v>506.94799999999998</v>
      </c>
      <c r="I754" s="190"/>
      <c r="L754" s="185"/>
      <c r="M754" s="191"/>
      <c r="N754" s="192"/>
      <c r="O754" s="192"/>
      <c r="P754" s="192"/>
      <c r="Q754" s="192"/>
      <c r="R754" s="192"/>
      <c r="S754" s="192"/>
      <c r="T754" s="193"/>
      <c r="V754" s="476"/>
      <c r="AT754" s="187" t="s">
        <v>163</v>
      </c>
      <c r="AU754" s="187" t="s">
        <v>80</v>
      </c>
      <c r="AV754" s="11" t="s">
        <v>80</v>
      </c>
      <c r="AW754" s="11" t="s">
        <v>36</v>
      </c>
      <c r="AX754" s="11" t="s">
        <v>72</v>
      </c>
      <c r="AY754" s="187" t="s">
        <v>155</v>
      </c>
    </row>
    <row r="755" spans="2:65" s="11" customFormat="1" x14ac:dyDescent="0.3">
      <c r="B755" s="185"/>
      <c r="C755" s="479"/>
      <c r="D755" s="186" t="s">
        <v>163</v>
      </c>
      <c r="E755" s="187" t="s">
        <v>5</v>
      </c>
      <c r="F755" s="188" t="s">
        <v>324</v>
      </c>
      <c r="H755" s="189">
        <v>9.9979999999999993</v>
      </c>
      <c r="I755" s="190"/>
      <c r="L755" s="185"/>
      <c r="M755" s="191"/>
      <c r="N755" s="192"/>
      <c r="O755" s="192"/>
      <c r="P755" s="192"/>
      <c r="Q755" s="192"/>
      <c r="R755" s="192"/>
      <c r="S755" s="192"/>
      <c r="T755" s="193"/>
      <c r="V755" s="476"/>
      <c r="AT755" s="187" t="s">
        <v>163</v>
      </c>
      <c r="AU755" s="187" t="s">
        <v>80</v>
      </c>
      <c r="AV755" s="11" t="s">
        <v>80</v>
      </c>
      <c r="AW755" s="11" t="s">
        <v>36</v>
      </c>
      <c r="AX755" s="11" t="s">
        <v>72</v>
      </c>
      <c r="AY755" s="187" t="s">
        <v>155</v>
      </c>
    </row>
    <row r="756" spans="2:65" s="12" customFormat="1" x14ac:dyDescent="0.3">
      <c r="B756" s="194"/>
      <c r="C756" s="480"/>
      <c r="D756" s="186" t="s">
        <v>163</v>
      </c>
      <c r="E756" s="195" t="s">
        <v>5</v>
      </c>
      <c r="F756" s="196" t="s">
        <v>239</v>
      </c>
      <c r="H756" s="197">
        <v>516.94600000000003</v>
      </c>
      <c r="I756" s="198"/>
      <c r="L756" s="194"/>
      <c r="M756" s="199"/>
      <c r="N756" s="200"/>
      <c r="O756" s="200"/>
      <c r="P756" s="200"/>
      <c r="Q756" s="200"/>
      <c r="R756" s="200"/>
      <c r="S756" s="200"/>
      <c r="T756" s="201"/>
      <c r="V756" s="476"/>
      <c r="AT756" s="195" t="s">
        <v>163</v>
      </c>
      <c r="AU756" s="195" t="s">
        <v>80</v>
      </c>
      <c r="AV756" s="12" t="s">
        <v>98</v>
      </c>
      <c r="AW756" s="12" t="s">
        <v>36</v>
      </c>
      <c r="AX756" s="12" t="s">
        <v>11</v>
      </c>
      <c r="AY756" s="195" t="s">
        <v>155</v>
      </c>
    </row>
    <row r="757" spans="2:65" s="1" customFormat="1" ht="16.5" customHeight="1" x14ac:dyDescent="0.3">
      <c r="B757" s="172"/>
      <c r="C757" s="481">
        <v>148</v>
      </c>
      <c r="D757" s="216" t="s">
        <v>536</v>
      </c>
      <c r="E757" s="217" t="s">
        <v>1134</v>
      </c>
      <c r="F757" s="218" t="s">
        <v>1135</v>
      </c>
      <c r="G757" s="219" t="s">
        <v>247</v>
      </c>
      <c r="H757" s="220">
        <v>42.648000000000003</v>
      </c>
      <c r="I757" s="221"/>
      <c r="J757" s="222">
        <f>ROUND(I757*H757,0)</f>
        <v>0</v>
      </c>
      <c r="K757" s="218" t="s">
        <v>161</v>
      </c>
      <c r="L757" s="223"/>
      <c r="M757" s="224" t="s">
        <v>5</v>
      </c>
      <c r="N757" s="225" t="s">
        <v>43</v>
      </c>
      <c r="O757" s="41"/>
      <c r="P757" s="182">
        <f>O757*H757</f>
        <v>0</v>
      </c>
      <c r="Q757" s="182">
        <v>1</v>
      </c>
      <c r="R757" s="182">
        <f>Q757*H757</f>
        <v>42.648000000000003</v>
      </c>
      <c r="S757" s="182">
        <v>0</v>
      </c>
      <c r="T757" s="183">
        <f>S757*H757</f>
        <v>0</v>
      </c>
      <c r="V757" s="476"/>
      <c r="AR757" s="23" t="s">
        <v>502</v>
      </c>
      <c r="AT757" s="23" t="s">
        <v>536</v>
      </c>
      <c r="AU757" s="23" t="s">
        <v>80</v>
      </c>
      <c r="AY757" s="23" t="s">
        <v>155</v>
      </c>
      <c r="BE757" s="184">
        <f>IF(N757="základní",J757,0)</f>
        <v>0</v>
      </c>
      <c r="BF757" s="184">
        <f>IF(N757="snížená",J757,0)</f>
        <v>0</v>
      </c>
      <c r="BG757" s="184">
        <f>IF(N757="zákl. přenesená",J757,0)</f>
        <v>0</v>
      </c>
      <c r="BH757" s="184">
        <f>IF(N757="sníž. přenesená",J757,0)</f>
        <v>0</v>
      </c>
      <c r="BI757" s="184">
        <f>IF(N757="nulová",J757,0)</f>
        <v>0</v>
      </c>
      <c r="BJ757" s="23" t="s">
        <v>11</v>
      </c>
      <c r="BK757" s="184">
        <f>ROUND(I757*H757,0)</f>
        <v>0</v>
      </c>
      <c r="BL757" s="23" t="s">
        <v>221</v>
      </c>
      <c r="BM757" s="23" t="s">
        <v>1136</v>
      </c>
    </row>
    <row r="758" spans="2:65" s="11" customFormat="1" x14ac:dyDescent="0.3">
      <c r="B758" s="185"/>
      <c r="C758" s="479"/>
      <c r="D758" s="186" t="s">
        <v>163</v>
      </c>
      <c r="E758" s="187" t="s">
        <v>5</v>
      </c>
      <c r="F758" s="188" t="s">
        <v>1137</v>
      </c>
      <c r="H758" s="189">
        <v>41.823</v>
      </c>
      <c r="I758" s="190"/>
      <c r="L758" s="185"/>
      <c r="M758" s="191"/>
      <c r="N758" s="192"/>
      <c r="O758" s="192"/>
      <c r="P758" s="192"/>
      <c r="Q758" s="192"/>
      <c r="R758" s="192"/>
      <c r="S758" s="192"/>
      <c r="T758" s="193"/>
      <c r="V758" s="476"/>
      <c r="AT758" s="187" t="s">
        <v>163</v>
      </c>
      <c r="AU758" s="187" t="s">
        <v>80</v>
      </c>
      <c r="AV758" s="11" t="s">
        <v>80</v>
      </c>
      <c r="AW758" s="11" t="s">
        <v>36</v>
      </c>
      <c r="AX758" s="11" t="s">
        <v>72</v>
      </c>
      <c r="AY758" s="187" t="s">
        <v>155</v>
      </c>
    </row>
    <row r="759" spans="2:65" s="11" customFormat="1" x14ac:dyDescent="0.3">
      <c r="B759" s="185"/>
      <c r="C759" s="479"/>
      <c r="D759" s="186" t="s">
        <v>163</v>
      </c>
      <c r="E759" s="187" t="s">
        <v>5</v>
      </c>
      <c r="F759" s="188" t="s">
        <v>1138</v>
      </c>
      <c r="H759" s="189">
        <v>0.82499999999999996</v>
      </c>
      <c r="I759" s="190"/>
      <c r="L759" s="185"/>
      <c r="M759" s="191"/>
      <c r="N759" s="192"/>
      <c r="O759" s="192"/>
      <c r="P759" s="192"/>
      <c r="Q759" s="192"/>
      <c r="R759" s="192"/>
      <c r="S759" s="192"/>
      <c r="T759" s="193"/>
      <c r="V759" s="476"/>
      <c r="AT759" s="187" t="s">
        <v>163</v>
      </c>
      <c r="AU759" s="187" t="s">
        <v>80</v>
      </c>
      <c r="AV759" s="11" t="s">
        <v>80</v>
      </c>
      <c r="AW759" s="11" t="s">
        <v>36</v>
      </c>
      <c r="AX759" s="11" t="s">
        <v>72</v>
      </c>
      <c r="AY759" s="187" t="s">
        <v>155</v>
      </c>
    </row>
    <row r="760" spans="2:65" s="12" customFormat="1" x14ac:dyDescent="0.3">
      <c r="B760" s="194"/>
      <c r="C760" s="480"/>
      <c r="D760" s="186" t="s">
        <v>163</v>
      </c>
      <c r="E760" s="195" t="s">
        <v>5</v>
      </c>
      <c r="F760" s="196" t="s">
        <v>239</v>
      </c>
      <c r="H760" s="197">
        <v>42.648000000000003</v>
      </c>
      <c r="I760" s="198"/>
      <c r="L760" s="194"/>
      <c r="M760" s="199"/>
      <c r="N760" s="200"/>
      <c r="O760" s="200"/>
      <c r="P760" s="200"/>
      <c r="Q760" s="200"/>
      <c r="R760" s="200"/>
      <c r="S760" s="200"/>
      <c r="T760" s="201"/>
      <c r="V760" s="476"/>
      <c r="AT760" s="195" t="s">
        <v>163</v>
      </c>
      <c r="AU760" s="195" t="s">
        <v>80</v>
      </c>
      <c r="AV760" s="12" t="s">
        <v>98</v>
      </c>
      <c r="AW760" s="12" t="s">
        <v>36</v>
      </c>
      <c r="AX760" s="12" t="s">
        <v>11</v>
      </c>
      <c r="AY760" s="195" t="s">
        <v>155</v>
      </c>
    </row>
    <row r="761" spans="2:65" s="1" customFormat="1" ht="25.5" customHeight="1" x14ac:dyDescent="0.3">
      <c r="B761" s="172"/>
      <c r="C761" s="478">
        <v>149</v>
      </c>
      <c r="D761" s="173" t="s">
        <v>157</v>
      </c>
      <c r="E761" s="174" t="s">
        <v>1139</v>
      </c>
      <c r="F761" s="175" t="s">
        <v>1140</v>
      </c>
      <c r="G761" s="176" t="s">
        <v>160</v>
      </c>
      <c r="H761" s="177">
        <v>2584.73</v>
      </c>
      <c r="I761" s="178"/>
      <c r="J761" s="179">
        <f>ROUND(I761*H761,0)</f>
        <v>0</v>
      </c>
      <c r="K761" s="175" t="s">
        <v>161</v>
      </c>
      <c r="L761" s="40"/>
      <c r="M761" s="180" t="s">
        <v>5</v>
      </c>
      <c r="N761" s="181" t="s">
        <v>43</v>
      </c>
      <c r="O761" s="41"/>
      <c r="P761" s="182">
        <f>O761*H761</f>
        <v>0</v>
      </c>
      <c r="Q761" s="182">
        <v>0</v>
      </c>
      <c r="R761" s="182">
        <f>Q761*H761</f>
        <v>0</v>
      </c>
      <c r="S761" s="182">
        <v>0</v>
      </c>
      <c r="T761" s="183">
        <f>S761*H761</f>
        <v>0</v>
      </c>
      <c r="V761" s="476"/>
      <c r="AR761" s="23" t="s">
        <v>221</v>
      </c>
      <c r="AT761" s="23" t="s">
        <v>157</v>
      </c>
      <c r="AU761" s="23" t="s">
        <v>80</v>
      </c>
      <c r="AY761" s="23" t="s">
        <v>155</v>
      </c>
      <c r="BE761" s="184">
        <f>IF(N761="základní",J761,0)</f>
        <v>0</v>
      </c>
      <c r="BF761" s="184">
        <f>IF(N761="snížená",J761,0)</f>
        <v>0</v>
      </c>
      <c r="BG761" s="184">
        <f>IF(N761="zákl. přenesená",J761,0)</f>
        <v>0</v>
      </c>
      <c r="BH761" s="184">
        <f>IF(N761="sníž. přenesená",J761,0)</f>
        <v>0</v>
      </c>
      <c r="BI761" s="184">
        <f>IF(N761="nulová",J761,0)</f>
        <v>0</v>
      </c>
      <c r="BJ761" s="23" t="s">
        <v>11</v>
      </c>
      <c r="BK761" s="184">
        <f>ROUND(I761*H761,0)</f>
        <v>0</v>
      </c>
      <c r="BL761" s="23" t="s">
        <v>221</v>
      </c>
      <c r="BM761" s="23" t="s">
        <v>1141</v>
      </c>
    </row>
    <row r="762" spans="2:65" s="11" customFormat="1" x14ac:dyDescent="0.3">
      <c r="B762" s="185"/>
      <c r="C762" s="479"/>
      <c r="D762" s="186" t="s">
        <v>163</v>
      </c>
      <c r="E762" s="187" t="s">
        <v>5</v>
      </c>
      <c r="F762" s="188" t="s">
        <v>1142</v>
      </c>
      <c r="H762" s="189">
        <v>2534.7399999999998</v>
      </c>
      <c r="I762" s="190"/>
      <c r="L762" s="185"/>
      <c r="M762" s="191"/>
      <c r="N762" s="192"/>
      <c r="O762" s="192"/>
      <c r="P762" s="192"/>
      <c r="Q762" s="192"/>
      <c r="R762" s="192"/>
      <c r="S762" s="192"/>
      <c r="T762" s="193"/>
      <c r="V762" s="476"/>
      <c r="AT762" s="187" t="s">
        <v>163</v>
      </c>
      <c r="AU762" s="187" t="s">
        <v>80</v>
      </c>
      <c r="AV762" s="11" t="s">
        <v>80</v>
      </c>
      <c r="AW762" s="11" t="s">
        <v>36</v>
      </c>
      <c r="AX762" s="11" t="s">
        <v>72</v>
      </c>
      <c r="AY762" s="187" t="s">
        <v>155</v>
      </c>
    </row>
    <row r="763" spans="2:65" s="11" customFormat="1" x14ac:dyDescent="0.3">
      <c r="B763" s="185"/>
      <c r="C763" s="479"/>
      <c r="D763" s="186" t="s">
        <v>163</v>
      </c>
      <c r="E763" s="187" t="s">
        <v>5</v>
      </c>
      <c r="F763" s="188" t="s">
        <v>1143</v>
      </c>
      <c r="H763" s="189">
        <v>49.99</v>
      </c>
      <c r="I763" s="190"/>
      <c r="L763" s="185"/>
      <c r="M763" s="191"/>
      <c r="N763" s="192"/>
      <c r="O763" s="192"/>
      <c r="P763" s="192"/>
      <c r="Q763" s="192"/>
      <c r="R763" s="192"/>
      <c r="S763" s="192"/>
      <c r="T763" s="193"/>
      <c r="V763" s="476"/>
      <c r="AT763" s="187" t="s">
        <v>163</v>
      </c>
      <c r="AU763" s="187" t="s">
        <v>80</v>
      </c>
      <c r="AV763" s="11" t="s">
        <v>80</v>
      </c>
      <c r="AW763" s="11" t="s">
        <v>36</v>
      </c>
      <c r="AX763" s="11" t="s">
        <v>72</v>
      </c>
      <c r="AY763" s="187" t="s">
        <v>155</v>
      </c>
    </row>
    <row r="764" spans="2:65" s="12" customFormat="1" x14ac:dyDescent="0.3">
      <c r="B764" s="194"/>
      <c r="C764" s="480"/>
      <c r="D764" s="186" t="s">
        <v>163</v>
      </c>
      <c r="E764" s="195" t="s">
        <v>5</v>
      </c>
      <c r="F764" s="196" t="s">
        <v>239</v>
      </c>
      <c r="H764" s="197">
        <v>2584.73</v>
      </c>
      <c r="I764" s="198"/>
      <c r="L764" s="194"/>
      <c r="M764" s="199"/>
      <c r="N764" s="200"/>
      <c r="O764" s="200"/>
      <c r="P764" s="200"/>
      <c r="Q764" s="200"/>
      <c r="R764" s="200"/>
      <c r="S764" s="200"/>
      <c r="T764" s="201"/>
      <c r="V764" s="476"/>
      <c r="AT764" s="195" t="s">
        <v>163</v>
      </c>
      <c r="AU764" s="195" t="s">
        <v>80</v>
      </c>
      <c r="AV764" s="12" t="s">
        <v>98</v>
      </c>
      <c r="AW764" s="12" t="s">
        <v>36</v>
      </c>
      <c r="AX764" s="12" t="s">
        <v>11</v>
      </c>
      <c r="AY764" s="195" t="s">
        <v>155</v>
      </c>
    </row>
    <row r="765" spans="2:65" s="1" customFormat="1" ht="16.5" customHeight="1" x14ac:dyDescent="0.3">
      <c r="B765" s="172"/>
      <c r="C765" s="481">
        <v>150</v>
      </c>
      <c r="D765" s="216" t="s">
        <v>536</v>
      </c>
      <c r="E765" s="217" t="s">
        <v>1134</v>
      </c>
      <c r="F765" s="218" t="s">
        <v>1135</v>
      </c>
      <c r="G765" s="219" t="s">
        <v>247</v>
      </c>
      <c r="H765" s="220">
        <v>42.648000000000003</v>
      </c>
      <c r="I765" s="221"/>
      <c r="J765" s="222">
        <f>ROUND(I765*H765,0)</f>
        <v>0</v>
      </c>
      <c r="K765" s="218" t="s">
        <v>161</v>
      </c>
      <c r="L765" s="223"/>
      <c r="M765" s="224" t="s">
        <v>5</v>
      </c>
      <c r="N765" s="225" t="s">
        <v>43</v>
      </c>
      <c r="O765" s="41"/>
      <c r="P765" s="182">
        <f>O765*H765</f>
        <v>0</v>
      </c>
      <c r="Q765" s="182">
        <v>1</v>
      </c>
      <c r="R765" s="182">
        <f>Q765*H765</f>
        <v>42.648000000000003</v>
      </c>
      <c r="S765" s="182">
        <v>0</v>
      </c>
      <c r="T765" s="183">
        <f>S765*H765</f>
        <v>0</v>
      </c>
      <c r="V765" s="476"/>
      <c r="AR765" s="23" t="s">
        <v>502</v>
      </c>
      <c r="AT765" s="23" t="s">
        <v>536</v>
      </c>
      <c r="AU765" s="23" t="s">
        <v>80</v>
      </c>
      <c r="AY765" s="23" t="s">
        <v>155</v>
      </c>
      <c r="BE765" s="184">
        <f>IF(N765="základní",J765,0)</f>
        <v>0</v>
      </c>
      <c r="BF765" s="184">
        <f>IF(N765="snížená",J765,0)</f>
        <v>0</v>
      </c>
      <c r="BG765" s="184">
        <f>IF(N765="zákl. přenesená",J765,0)</f>
        <v>0</v>
      </c>
      <c r="BH765" s="184">
        <f>IF(N765="sníž. přenesená",J765,0)</f>
        <v>0</v>
      </c>
      <c r="BI765" s="184">
        <f>IF(N765="nulová",J765,0)</f>
        <v>0</v>
      </c>
      <c r="BJ765" s="23" t="s">
        <v>11</v>
      </c>
      <c r="BK765" s="184">
        <f>ROUND(I765*H765,0)</f>
        <v>0</v>
      </c>
      <c r="BL765" s="23" t="s">
        <v>221</v>
      </c>
      <c r="BM765" s="23" t="s">
        <v>1144</v>
      </c>
    </row>
    <row r="766" spans="2:65" s="11" customFormat="1" x14ac:dyDescent="0.3">
      <c r="B766" s="185"/>
      <c r="C766" s="479"/>
      <c r="D766" s="186" t="s">
        <v>163</v>
      </c>
      <c r="E766" s="187" t="s">
        <v>5</v>
      </c>
      <c r="F766" s="188" t="s">
        <v>1145</v>
      </c>
      <c r="H766" s="189">
        <v>41.823</v>
      </c>
      <c r="I766" s="190"/>
      <c r="L766" s="185"/>
      <c r="M766" s="191"/>
      <c r="N766" s="192"/>
      <c r="O766" s="192"/>
      <c r="P766" s="192"/>
      <c r="Q766" s="192"/>
      <c r="R766" s="192"/>
      <c r="S766" s="192"/>
      <c r="T766" s="193"/>
      <c r="V766" s="476"/>
      <c r="AT766" s="187" t="s">
        <v>163</v>
      </c>
      <c r="AU766" s="187" t="s">
        <v>80</v>
      </c>
      <c r="AV766" s="11" t="s">
        <v>80</v>
      </c>
      <c r="AW766" s="11" t="s">
        <v>36</v>
      </c>
      <c r="AX766" s="11" t="s">
        <v>72</v>
      </c>
      <c r="AY766" s="187" t="s">
        <v>155</v>
      </c>
    </row>
    <row r="767" spans="2:65" s="11" customFormat="1" x14ac:dyDescent="0.3">
      <c r="B767" s="185"/>
      <c r="C767" s="479"/>
      <c r="D767" s="186" t="s">
        <v>163</v>
      </c>
      <c r="E767" s="187" t="s">
        <v>5</v>
      </c>
      <c r="F767" s="188" t="s">
        <v>1146</v>
      </c>
      <c r="H767" s="189">
        <v>0.82499999999999996</v>
      </c>
      <c r="I767" s="190"/>
      <c r="L767" s="185"/>
      <c r="M767" s="191"/>
      <c r="N767" s="192"/>
      <c r="O767" s="192"/>
      <c r="P767" s="192"/>
      <c r="Q767" s="192"/>
      <c r="R767" s="192"/>
      <c r="S767" s="192"/>
      <c r="T767" s="193"/>
      <c r="V767" s="476"/>
      <c r="AT767" s="187" t="s">
        <v>163</v>
      </c>
      <c r="AU767" s="187" t="s">
        <v>80</v>
      </c>
      <c r="AV767" s="11" t="s">
        <v>80</v>
      </c>
      <c r="AW767" s="11" t="s">
        <v>36</v>
      </c>
      <c r="AX767" s="11" t="s">
        <v>72</v>
      </c>
      <c r="AY767" s="187" t="s">
        <v>155</v>
      </c>
    </row>
    <row r="768" spans="2:65" s="12" customFormat="1" x14ac:dyDescent="0.3">
      <c r="B768" s="194"/>
      <c r="C768" s="480"/>
      <c r="D768" s="186" t="s">
        <v>163</v>
      </c>
      <c r="E768" s="195" t="s">
        <v>5</v>
      </c>
      <c r="F768" s="196" t="s">
        <v>239</v>
      </c>
      <c r="H768" s="197">
        <v>42.648000000000003</v>
      </c>
      <c r="I768" s="198"/>
      <c r="L768" s="194"/>
      <c r="M768" s="199"/>
      <c r="N768" s="200"/>
      <c r="O768" s="200"/>
      <c r="P768" s="200"/>
      <c r="Q768" s="200"/>
      <c r="R768" s="200"/>
      <c r="S768" s="200"/>
      <c r="T768" s="201"/>
      <c r="V768" s="476"/>
      <c r="AT768" s="195" t="s">
        <v>163</v>
      </c>
      <c r="AU768" s="195" t="s">
        <v>80</v>
      </c>
      <c r="AV768" s="12" t="s">
        <v>98</v>
      </c>
      <c r="AW768" s="12" t="s">
        <v>36</v>
      </c>
      <c r="AX768" s="12" t="s">
        <v>11</v>
      </c>
      <c r="AY768" s="195" t="s">
        <v>155</v>
      </c>
    </row>
    <row r="769" spans="2:65" s="1" customFormat="1" ht="16.5" customHeight="1" x14ac:dyDescent="0.3">
      <c r="B769" s="172"/>
      <c r="C769" s="478">
        <v>151</v>
      </c>
      <c r="D769" s="173" t="s">
        <v>157</v>
      </c>
      <c r="E769" s="174" t="s">
        <v>1147</v>
      </c>
      <c r="F769" s="175" t="s">
        <v>1148</v>
      </c>
      <c r="G769" s="176" t="s">
        <v>247</v>
      </c>
      <c r="H769" s="177">
        <v>86.662000000000006</v>
      </c>
      <c r="I769" s="178"/>
      <c r="J769" s="179">
        <f>ROUND(I769*H769,0)</f>
        <v>0</v>
      </c>
      <c r="K769" s="175" t="s">
        <v>161</v>
      </c>
      <c r="L769" s="40"/>
      <c r="M769" s="180" t="s">
        <v>5</v>
      </c>
      <c r="N769" s="181" t="s">
        <v>43</v>
      </c>
      <c r="O769" s="41"/>
      <c r="P769" s="182">
        <f>O769*H769</f>
        <v>0</v>
      </c>
      <c r="Q769" s="182">
        <v>0</v>
      </c>
      <c r="R769" s="182">
        <f>Q769*H769</f>
        <v>0</v>
      </c>
      <c r="S769" s="182">
        <v>0</v>
      </c>
      <c r="T769" s="183">
        <f>S769*H769</f>
        <v>0</v>
      </c>
      <c r="V769" s="476"/>
      <c r="AR769" s="23" t="s">
        <v>221</v>
      </c>
      <c r="AT769" s="23" t="s">
        <v>157</v>
      </c>
      <c r="AU769" s="23" t="s">
        <v>80</v>
      </c>
      <c r="AY769" s="23" t="s">
        <v>155</v>
      </c>
      <c r="BE769" s="184">
        <f>IF(N769="základní",J769,0)</f>
        <v>0</v>
      </c>
      <c r="BF769" s="184">
        <f>IF(N769="snížená",J769,0)</f>
        <v>0</v>
      </c>
      <c r="BG769" s="184">
        <f>IF(N769="zákl. přenesená",J769,0)</f>
        <v>0</v>
      </c>
      <c r="BH769" s="184">
        <f>IF(N769="sníž. přenesená",J769,0)</f>
        <v>0</v>
      </c>
      <c r="BI769" s="184">
        <f>IF(N769="nulová",J769,0)</f>
        <v>0</v>
      </c>
      <c r="BJ769" s="23" t="s">
        <v>11</v>
      </c>
      <c r="BK769" s="184">
        <f>ROUND(I769*H769,0)</f>
        <v>0</v>
      </c>
      <c r="BL769" s="23" t="s">
        <v>221</v>
      </c>
      <c r="BM769" s="23" t="s">
        <v>1149</v>
      </c>
    </row>
    <row r="770" spans="2:65" s="10" customFormat="1" ht="29.85" customHeight="1" x14ac:dyDescent="0.3">
      <c r="B770" s="159"/>
      <c r="C770" s="482"/>
      <c r="D770" s="160" t="s">
        <v>71</v>
      </c>
      <c r="E770" s="170" t="s">
        <v>1150</v>
      </c>
      <c r="F770" s="170" t="s">
        <v>1151</v>
      </c>
      <c r="I770" s="162"/>
      <c r="J770" s="171">
        <f>BK770</f>
        <v>0</v>
      </c>
      <c r="L770" s="159"/>
      <c r="M770" s="164"/>
      <c r="N770" s="165"/>
      <c r="O770" s="165"/>
      <c r="P770" s="166">
        <f>SUM(P771:P803)</f>
        <v>0</v>
      </c>
      <c r="Q770" s="165"/>
      <c r="R770" s="166">
        <f>SUM(R771:R803)</f>
        <v>5.391417304</v>
      </c>
      <c r="S770" s="165"/>
      <c r="T770" s="167">
        <f>SUM(T771:T803)</f>
        <v>0</v>
      </c>
      <c r="V770" s="476"/>
      <c r="AR770" s="160" t="s">
        <v>80</v>
      </c>
      <c r="AT770" s="168" t="s">
        <v>71</v>
      </c>
      <c r="AU770" s="168" t="s">
        <v>11</v>
      </c>
      <c r="AY770" s="160" t="s">
        <v>155</v>
      </c>
      <c r="BK770" s="169">
        <f>SUM(BK771:BK803)</f>
        <v>0</v>
      </c>
    </row>
    <row r="771" spans="2:65" s="1" customFormat="1" ht="25.5" customHeight="1" x14ac:dyDescent="0.3">
      <c r="B771" s="172"/>
      <c r="C771" s="478">
        <v>152</v>
      </c>
      <c r="D771" s="173" t="s">
        <v>157</v>
      </c>
      <c r="E771" s="174" t="s">
        <v>1152</v>
      </c>
      <c r="F771" s="175" t="s">
        <v>1153</v>
      </c>
      <c r="G771" s="176" t="s">
        <v>160</v>
      </c>
      <c r="H771" s="177">
        <v>528.39</v>
      </c>
      <c r="I771" s="178"/>
      <c r="J771" s="179">
        <f>ROUND(I771*H771,0)</f>
        <v>0</v>
      </c>
      <c r="K771" s="175" t="s">
        <v>161</v>
      </c>
      <c r="L771" s="40"/>
      <c r="M771" s="180" t="s">
        <v>5</v>
      </c>
      <c r="N771" s="181" t="s">
        <v>43</v>
      </c>
      <c r="O771" s="41"/>
      <c r="P771" s="182">
        <f>O771*H771</f>
        <v>0</v>
      </c>
      <c r="Q771" s="182">
        <v>0</v>
      </c>
      <c r="R771" s="182">
        <f>Q771*H771</f>
        <v>0</v>
      </c>
      <c r="S771" s="182">
        <v>0</v>
      </c>
      <c r="T771" s="183">
        <f>S771*H771</f>
        <v>0</v>
      </c>
      <c r="V771" s="476"/>
      <c r="AR771" s="23" t="s">
        <v>221</v>
      </c>
      <c r="AT771" s="23" t="s">
        <v>157</v>
      </c>
      <c r="AU771" s="23" t="s">
        <v>80</v>
      </c>
      <c r="AY771" s="23" t="s">
        <v>155</v>
      </c>
      <c r="BE771" s="184">
        <f>IF(N771="základní",J771,0)</f>
        <v>0</v>
      </c>
      <c r="BF771" s="184">
        <f>IF(N771="snížená",J771,0)</f>
        <v>0</v>
      </c>
      <c r="BG771" s="184">
        <f>IF(N771="zákl. přenesená",J771,0)</f>
        <v>0</v>
      </c>
      <c r="BH771" s="184">
        <f>IF(N771="sníž. přenesená",J771,0)</f>
        <v>0</v>
      </c>
      <c r="BI771" s="184">
        <f>IF(N771="nulová",J771,0)</f>
        <v>0</v>
      </c>
      <c r="BJ771" s="23" t="s">
        <v>11</v>
      </c>
      <c r="BK771" s="184">
        <f>ROUND(I771*H771,0)</f>
        <v>0</v>
      </c>
      <c r="BL771" s="23" t="s">
        <v>221</v>
      </c>
      <c r="BM771" s="23" t="s">
        <v>1154</v>
      </c>
    </row>
    <row r="772" spans="2:65" s="11" customFormat="1" x14ac:dyDescent="0.3">
      <c r="B772" s="185"/>
      <c r="C772" s="479"/>
      <c r="D772" s="186" t="s">
        <v>163</v>
      </c>
      <c r="E772" s="187" t="s">
        <v>5</v>
      </c>
      <c r="F772" s="188" t="s">
        <v>1155</v>
      </c>
      <c r="H772" s="189">
        <v>314.05</v>
      </c>
      <c r="I772" s="190"/>
      <c r="L772" s="185"/>
      <c r="M772" s="191"/>
      <c r="N772" s="192"/>
      <c r="O772" s="192"/>
      <c r="P772" s="192"/>
      <c r="Q772" s="192"/>
      <c r="R772" s="192"/>
      <c r="S772" s="192"/>
      <c r="T772" s="193"/>
      <c r="V772" s="476"/>
      <c r="AT772" s="187" t="s">
        <v>163</v>
      </c>
      <c r="AU772" s="187" t="s">
        <v>80</v>
      </c>
      <c r="AV772" s="11" t="s">
        <v>80</v>
      </c>
      <c r="AW772" s="11" t="s">
        <v>36</v>
      </c>
      <c r="AX772" s="11" t="s">
        <v>72</v>
      </c>
      <c r="AY772" s="187" t="s">
        <v>155</v>
      </c>
    </row>
    <row r="773" spans="2:65" s="11" customFormat="1" x14ac:dyDescent="0.3">
      <c r="B773" s="185"/>
      <c r="C773" s="479"/>
      <c r="D773" s="186" t="s">
        <v>163</v>
      </c>
      <c r="E773" s="187" t="s">
        <v>5</v>
      </c>
      <c r="F773" s="188" t="s">
        <v>299</v>
      </c>
      <c r="H773" s="189">
        <v>214.34</v>
      </c>
      <c r="I773" s="190"/>
      <c r="L773" s="185"/>
      <c r="M773" s="191"/>
      <c r="N773" s="192"/>
      <c r="O773" s="192"/>
      <c r="P773" s="192"/>
      <c r="Q773" s="192"/>
      <c r="R773" s="192"/>
      <c r="S773" s="192"/>
      <c r="T773" s="193"/>
      <c r="V773" s="476"/>
      <c r="AT773" s="187" t="s">
        <v>163</v>
      </c>
      <c r="AU773" s="187" t="s">
        <v>80</v>
      </c>
      <c r="AV773" s="11" t="s">
        <v>80</v>
      </c>
      <c r="AW773" s="11" t="s">
        <v>36</v>
      </c>
      <c r="AX773" s="11" t="s">
        <v>72</v>
      </c>
      <c r="AY773" s="187" t="s">
        <v>155</v>
      </c>
    </row>
    <row r="774" spans="2:65" s="12" customFormat="1" x14ac:dyDescent="0.3">
      <c r="B774" s="194"/>
      <c r="C774" s="480"/>
      <c r="D774" s="186" t="s">
        <v>163</v>
      </c>
      <c r="E774" s="195" t="s">
        <v>5</v>
      </c>
      <c r="F774" s="196" t="s">
        <v>239</v>
      </c>
      <c r="H774" s="197">
        <v>528.39</v>
      </c>
      <c r="I774" s="198"/>
      <c r="L774" s="194"/>
      <c r="M774" s="199"/>
      <c r="N774" s="200"/>
      <c r="O774" s="200"/>
      <c r="P774" s="200"/>
      <c r="Q774" s="200"/>
      <c r="R774" s="200"/>
      <c r="S774" s="200"/>
      <c r="T774" s="201"/>
      <c r="V774" s="476"/>
      <c r="AT774" s="195" t="s">
        <v>163</v>
      </c>
      <c r="AU774" s="195" t="s">
        <v>80</v>
      </c>
      <c r="AV774" s="12" t="s">
        <v>98</v>
      </c>
      <c r="AW774" s="12" t="s">
        <v>36</v>
      </c>
      <c r="AX774" s="12" t="s">
        <v>11</v>
      </c>
      <c r="AY774" s="195" t="s">
        <v>155</v>
      </c>
    </row>
    <row r="775" spans="2:65" s="1" customFormat="1" ht="16.5" customHeight="1" x14ac:dyDescent="0.3">
      <c r="B775" s="172"/>
      <c r="C775" s="481">
        <v>153</v>
      </c>
      <c r="D775" s="216" t="s">
        <v>536</v>
      </c>
      <c r="E775" s="217" t="s">
        <v>1156</v>
      </c>
      <c r="F775" s="218" t="s">
        <v>1157</v>
      </c>
      <c r="G775" s="219" t="s">
        <v>160</v>
      </c>
      <c r="H775" s="220">
        <v>320.33100000000002</v>
      </c>
      <c r="I775" s="221"/>
      <c r="J775" s="222">
        <f>ROUND(I775*H775,0)</f>
        <v>0</v>
      </c>
      <c r="K775" s="218" t="s">
        <v>161</v>
      </c>
      <c r="L775" s="223"/>
      <c r="M775" s="224" t="s">
        <v>5</v>
      </c>
      <c r="N775" s="225" t="s">
        <v>43</v>
      </c>
      <c r="O775" s="41"/>
      <c r="P775" s="182">
        <f>O775*H775</f>
        <v>0</v>
      </c>
      <c r="Q775" s="182">
        <v>2E-3</v>
      </c>
      <c r="R775" s="182">
        <f>Q775*H775</f>
        <v>0.64066200000000006</v>
      </c>
      <c r="S775" s="182">
        <v>0</v>
      </c>
      <c r="T775" s="183">
        <f>S775*H775</f>
        <v>0</v>
      </c>
      <c r="V775" s="476"/>
      <c r="AR775" s="23" t="s">
        <v>502</v>
      </c>
      <c r="AT775" s="23" t="s">
        <v>536</v>
      </c>
      <c r="AU775" s="23" t="s">
        <v>80</v>
      </c>
      <c r="AY775" s="23" t="s">
        <v>155</v>
      </c>
      <c r="BE775" s="184">
        <f>IF(N775="základní",J775,0)</f>
        <v>0</v>
      </c>
      <c r="BF775" s="184">
        <f>IF(N775="snížená",J775,0)</f>
        <v>0</v>
      </c>
      <c r="BG775" s="184">
        <f>IF(N775="zákl. přenesená",J775,0)</f>
        <v>0</v>
      </c>
      <c r="BH775" s="184">
        <f>IF(N775="sníž. přenesená",J775,0)</f>
        <v>0</v>
      </c>
      <c r="BI775" s="184">
        <f>IF(N775="nulová",J775,0)</f>
        <v>0</v>
      </c>
      <c r="BJ775" s="23" t="s">
        <v>11</v>
      </c>
      <c r="BK775" s="184">
        <f>ROUND(I775*H775,0)</f>
        <v>0</v>
      </c>
      <c r="BL775" s="23" t="s">
        <v>221</v>
      </c>
      <c r="BM775" s="23" t="s">
        <v>1158</v>
      </c>
    </row>
    <row r="776" spans="2:65" s="11" customFormat="1" x14ac:dyDescent="0.3">
      <c r="B776" s="185"/>
      <c r="C776" s="479"/>
      <c r="D776" s="186" t="s">
        <v>163</v>
      </c>
      <c r="E776" s="187" t="s">
        <v>5</v>
      </c>
      <c r="F776" s="188" t="s">
        <v>1159</v>
      </c>
      <c r="H776" s="189">
        <v>320.33100000000002</v>
      </c>
      <c r="I776" s="190"/>
      <c r="L776" s="185"/>
      <c r="M776" s="191"/>
      <c r="N776" s="192"/>
      <c r="O776" s="192"/>
      <c r="P776" s="192"/>
      <c r="Q776" s="192"/>
      <c r="R776" s="192"/>
      <c r="S776" s="192"/>
      <c r="T776" s="193"/>
      <c r="V776" s="476"/>
      <c r="AT776" s="187" t="s">
        <v>163</v>
      </c>
      <c r="AU776" s="187" t="s">
        <v>80</v>
      </c>
      <c r="AV776" s="11" t="s">
        <v>80</v>
      </c>
      <c r="AW776" s="11" t="s">
        <v>36</v>
      </c>
      <c r="AX776" s="11" t="s">
        <v>11</v>
      </c>
      <c r="AY776" s="187" t="s">
        <v>155</v>
      </c>
    </row>
    <row r="777" spans="2:65" s="1" customFormat="1" ht="16.5" customHeight="1" x14ac:dyDescent="0.3">
      <c r="B777" s="172"/>
      <c r="C777" s="481">
        <v>154</v>
      </c>
      <c r="D777" s="216" t="s">
        <v>536</v>
      </c>
      <c r="E777" s="217" t="s">
        <v>1160</v>
      </c>
      <c r="F777" s="218" t="s">
        <v>3545</v>
      </c>
      <c r="G777" s="219" t="s">
        <v>160</v>
      </c>
      <c r="H777" s="220">
        <v>218.62700000000001</v>
      </c>
      <c r="I777" s="221"/>
      <c r="J777" s="222">
        <f>ROUND(I777*H777,0)</f>
        <v>0</v>
      </c>
      <c r="K777" s="218" t="s">
        <v>161</v>
      </c>
      <c r="L777" s="223"/>
      <c r="M777" s="224" t="s">
        <v>5</v>
      </c>
      <c r="N777" s="225" t="s">
        <v>43</v>
      </c>
      <c r="O777" s="41"/>
      <c r="P777" s="182">
        <f>O777*H777</f>
        <v>0</v>
      </c>
      <c r="Q777" s="182">
        <v>1.5E-3</v>
      </c>
      <c r="R777" s="182">
        <f>Q777*H777</f>
        <v>0.32794050000000002</v>
      </c>
      <c r="S777" s="182">
        <v>0</v>
      </c>
      <c r="T777" s="183">
        <f>S777*H777</f>
        <v>0</v>
      </c>
      <c r="V777" s="476"/>
      <c r="AR777" s="23" t="s">
        <v>502</v>
      </c>
      <c r="AT777" s="23" t="s">
        <v>536</v>
      </c>
      <c r="AU777" s="23" t="s">
        <v>80</v>
      </c>
      <c r="AY777" s="23" t="s">
        <v>155</v>
      </c>
      <c r="BE777" s="184">
        <f>IF(N777="základní",J777,0)</f>
        <v>0</v>
      </c>
      <c r="BF777" s="184">
        <f>IF(N777="snížená",J777,0)</f>
        <v>0</v>
      </c>
      <c r="BG777" s="184">
        <f>IF(N777="zákl. přenesená",J777,0)</f>
        <v>0</v>
      </c>
      <c r="BH777" s="184">
        <f>IF(N777="sníž. přenesená",J777,0)</f>
        <v>0</v>
      </c>
      <c r="BI777" s="184">
        <f>IF(N777="nulová",J777,0)</f>
        <v>0</v>
      </c>
      <c r="BJ777" s="23" t="s">
        <v>11</v>
      </c>
      <c r="BK777" s="184">
        <f>ROUND(I777*H777,0)</f>
        <v>0</v>
      </c>
      <c r="BL777" s="23" t="s">
        <v>221</v>
      </c>
      <c r="BM777" s="23" t="s">
        <v>1161</v>
      </c>
    </row>
    <row r="778" spans="2:65" s="11" customFormat="1" x14ac:dyDescent="0.3">
      <c r="B778" s="185"/>
      <c r="C778" s="479"/>
      <c r="D778" s="186" t="s">
        <v>163</v>
      </c>
      <c r="E778" s="187" t="s">
        <v>5</v>
      </c>
      <c r="F778" s="188" t="s">
        <v>1162</v>
      </c>
      <c r="H778" s="189">
        <v>218.62700000000001</v>
      </c>
      <c r="I778" s="190"/>
      <c r="L778" s="185"/>
      <c r="M778" s="191"/>
      <c r="N778" s="192"/>
      <c r="O778" s="192"/>
      <c r="P778" s="192"/>
      <c r="Q778" s="192"/>
      <c r="R778" s="192"/>
      <c r="S778" s="192"/>
      <c r="T778" s="193"/>
      <c r="V778" s="476"/>
      <c r="AT778" s="187" t="s">
        <v>163</v>
      </c>
      <c r="AU778" s="187" t="s">
        <v>80</v>
      </c>
      <c r="AV778" s="11" t="s">
        <v>80</v>
      </c>
      <c r="AW778" s="11" t="s">
        <v>36</v>
      </c>
      <c r="AX778" s="11" t="s">
        <v>11</v>
      </c>
      <c r="AY778" s="187" t="s">
        <v>155</v>
      </c>
    </row>
    <row r="779" spans="2:65" s="1" customFormat="1" ht="25.5" customHeight="1" x14ac:dyDescent="0.3">
      <c r="B779" s="172"/>
      <c r="C779" s="478">
        <v>155</v>
      </c>
      <c r="D779" s="173" t="s">
        <v>157</v>
      </c>
      <c r="E779" s="174" t="s">
        <v>1163</v>
      </c>
      <c r="F779" s="175" t="s">
        <v>1164</v>
      </c>
      <c r="G779" s="176" t="s">
        <v>160</v>
      </c>
      <c r="H779" s="177">
        <v>516.94600000000003</v>
      </c>
      <c r="I779" s="178"/>
      <c r="J779" s="179">
        <f>ROUND(I779*H779,0)</f>
        <v>0</v>
      </c>
      <c r="K779" s="175" t="s">
        <v>161</v>
      </c>
      <c r="L779" s="40"/>
      <c r="M779" s="180" t="s">
        <v>5</v>
      </c>
      <c r="N779" s="181" t="s">
        <v>43</v>
      </c>
      <c r="O779" s="41"/>
      <c r="P779" s="182">
        <f>O779*H779</f>
        <v>0</v>
      </c>
      <c r="Q779" s="182">
        <v>1.1590000000000001E-3</v>
      </c>
      <c r="R779" s="182">
        <f>Q779*H779</f>
        <v>0.59914041400000007</v>
      </c>
      <c r="S779" s="182">
        <v>0</v>
      </c>
      <c r="T779" s="183">
        <f>S779*H779</f>
        <v>0</v>
      </c>
      <c r="V779" s="476"/>
      <c r="AR779" s="23" t="s">
        <v>221</v>
      </c>
      <c r="AT779" s="23" t="s">
        <v>157</v>
      </c>
      <c r="AU779" s="23" t="s">
        <v>80</v>
      </c>
      <c r="AY779" s="23" t="s">
        <v>155</v>
      </c>
      <c r="BE779" s="184">
        <f>IF(N779="základní",J779,0)</f>
        <v>0</v>
      </c>
      <c r="BF779" s="184">
        <f>IF(N779="snížená",J779,0)</f>
        <v>0</v>
      </c>
      <c r="BG779" s="184">
        <f>IF(N779="zákl. přenesená",J779,0)</f>
        <v>0</v>
      </c>
      <c r="BH779" s="184">
        <f>IF(N779="sníž. přenesená",J779,0)</f>
        <v>0</v>
      </c>
      <c r="BI779" s="184">
        <f>IF(N779="nulová",J779,0)</f>
        <v>0</v>
      </c>
      <c r="BJ779" s="23" t="s">
        <v>11</v>
      </c>
      <c r="BK779" s="184">
        <f>ROUND(I779*H779,0)</f>
        <v>0</v>
      </c>
      <c r="BL779" s="23" t="s">
        <v>221</v>
      </c>
      <c r="BM779" s="23" t="s">
        <v>1165</v>
      </c>
    </row>
    <row r="780" spans="2:65" s="11" customFormat="1" x14ac:dyDescent="0.3">
      <c r="B780" s="185"/>
      <c r="C780" s="479"/>
      <c r="D780" s="186" t="s">
        <v>163</v>
      </c>
      <c r="E780" s="187" t="s">
        <v>5</v>
      </c>
      <c r="F780" s="188" t="s">
        <v>321</v>
      </c>
      <c r="H780" s="189">
        <v>506.94799999999998</v>
      </c>
      <c r="I780" s="190"/>
      <c r="L780" s="185"/>
      <c r="M780" s="191"/>
      <c r="N780" s="192"/>
      <c r="O780" s="192"/>
      <c r="P780" s="192"/>
      <c r="Q780" s="192"/>
      <c r="R780" s="192"/>
      <c r="S780" s="192"/>
      <c r="T780" s="193"/>
      <c r="V780" s="476"/>
      <c r="AT780" s="187" t="s">
        <v>163</v>
      </c>
      <c r="AU780" s="187" t="s">
        <v>80</v>
      </c>
      <c r="AV780" s="11" t="s">
        <v>80</v>
      </c>
      <c r="AW780" s="11" t="s">
        <v>36</v>
      </c>
      <c r="AX780" s="11" t="s">
        <v>72</v>
      </c>
      <c r="AY780" s="187" t="s">
        <v>155</v>
      </c>
    </row>
    <row r="781" spans="2:65" s="11" customFormat="1" x14ac:dyDescent="0.3">
      <c r="B781" s="185"/>
      <c r="C781" s="479"/>
      <c r="D781" s="186" t="s">
        <v>163</v>
      </c>
      <c r="E781" s="187" t="s">
        <v>5</v>
      </c>
      <c r="F781" s="188" t="s">
        <v>324</v>
      </c>
      <c r="H781" s="189">
        <v>9.9979999999999993</v>
      </c>
      <c r="I781" s="190"/>
      <c r="L781" s="185"/>
      <c r="M781" s="191"/>
      <c r="N781" s="192"/>
      <c r="O781" s="192"/>
      <c r="P781" s="192"/>
      <c r="Q781" s="192"/>
      <c r="R781" s="192"/>
      <c r="S781" s="192"/>
      <c r="T781" s="193"/>
      <c r="V781" s="476"/>
      <c r="AT781" s="187" t="s">
        <v>163</v>
      </c>
      <c r="AU781" s="187" t="s">
        <v>80</v>
      </c>
      <c r="AV781" s="11" t="s">
        <v>80</v>
      </c>
      <c r="AW781" s="11" t="s">
        <v>36</v>
      </c>
      <c r="AX781" s="11" t="s">
        <v>72</v>
      </c>
      <c r="AY781" s="187" t="s">
        <v>155</v>
      </c>
    </row>
    <row r="782" spans="2:65" s="12" customFormat="1" x14ac:dyDescent="0.3">
      <c r="B782" s="194"/>
      <c r="C782" s="480"/>
      <c r="D782" s="186" t="s">
        <v>163</v>
      </c>
      <c r="E782" s="195" t="s">
        <v>5</v>
      </c>
      <c r="F782" s="196" t="s">
        <v>239</v>
      </c>
      <c r="H782" s="197">
        <v>516.94600000000003</v>
      </c>
      <c r="I782" s="198"/>
      <c r="L782" s="194"/>
      <c r="M782" s="199"/>
      <c r="N782" s="200"/>
      <c r="O782" s="200"/>
      <c r="P782" s="200"/>
      <c r="Q782" s="200"/>
      <c r="R782" s="200"/>
      <c r="S782" s="200"/>
      <c r="T782" s="201"/>
      <c r="V782" s="476"/>
      <c r="AT782" s="195" t="s">
        <v>163</v>
      </c>
      <c r="AU782" s="195" t="s">
        <v>80</v>
      </c>
      <c r="AV782" s="12" t="s">
        <v>98</v>
      </c>
      <c r="AW782" s="12" t="s">
        <v>36</v>
      </c>
      <c r="AX782" s="12" t="s">
        <v>11</v>
      </c>
      <c r="AY782" s="195" t="s">
        <v>155</v>
      </c>
    </row>
    <row r="783" spans="2:65" s="1" customFormat="1" ht="16.5" customHeight="1" x14ac:dyDescent="0.3">
      <c r="B783" s="172"/>
      <c r="C783" s="481">
        <v>156</v>
      </c>
      <c r="D783" s="216" t="s">
        <v>536</v>
      </c>
      <c r="E783" s="217" t="s">
        <v>1166</v>
      </c>
      <c r="F783" s="218" t="s">
        <v>3546</v>
      </c>
      <c r="G783" s="219" t="s">
        <v>160</v>
      </c>
      <c r="H783" s="220">
        <v>517.08699999999999</v>
      </c>
      <c r="I783" s="221"/>
      <c r="J783" s="222">
        <f>ROUND(I783*H783,0)</f>
        <v>0</v>
      </c>
      <c r="K783" s="218" t="s">
        <v>161</v>
      </c>
      <c r="L783" s="223"/>
      <c r="M783" s="224" t="s">
        <v>5</v>
      </c>
      <c r="N783" s="225" t="s">
        <v>43</v>
      </c>
      <c r="O783" s="41"/>
      <c r="P783" s="182">
        <f>O783*H783</f>
        <v>0</v>
      </c>
      <c r="Q783" s="182">
        <v>2.3999999999999998E-3</v>
      </c>
      <c r="R783" s="182">
        <f>Q783*H783</f>
        <v>1.2410087999999999</v>
      </c>
      <c r="S783" s="182">
        <v>0</v>
      </c>
      <c r="T783" s="183">
        <f>S783*H783</f>
        <v>0</v>
      </c>
      <c r="V783" s="476"/>
      <c r="AR783" s="23" t="s">
        <v>502</v>
      </c>
      <c r="AT783" s="23" t="s">
        <v>536</v>
      </c>
      <c r="AU783" s="23" t="s">
        <v>80</v>
      </c>
      <c r="AY783" s="23" t="s">
        <v>155</v>
      </c>
      <c r="BE783" s="184">
        <f>IF(N783="základní",J783,0)</f>
        <v>0</v>
      </c>
      <c r="BF783" s="184">
        <f>IF(N783="snížená",J783,0)</f>
        <v>0</v>
      </c>
      <c r="BG783" s="184">
        <f>IF(N783="zákl. přenesená",J783,0)</f>
        <v>0</v>
      </c>
      <c r="BH783" s="184">
        <f>IF(N783="sníž. přenesená",J783,0)</f>
        <v>0</v>
      </c>
      <c r="BI783" s="184">
        <f>IF(N783="nulová",J783,0)</f>
        <v>0</v>
      </c>
      <c r="BJ783" s="23" t="s">
        <v>11</v>
      </c>
      <c r="BK783" s="184">
        <f>ROUND(I783*H783,0)</f>
        <v>0</v>
      </c>
      <c r="BL783" s="23" t="s">
        <v>221</v>
      </c>
      <c r="BM783" s="23" t="s">
        <v>1167</v>
      </c>
    </row>
    <row r="784" spans="2:65" s="11" customFormat="1" x14ac:dyDescent="0.3">
      <c r="B784" s="185"/>
      <c r="C784" s="479"/>
      <c r="D784" s="186" t="s">
        <v>163</v>
      </c>
      <c r="E784" s="187" t="s">
        <v>5</v>
      </c>
      <c r="F784" s="188" t="s">
        <v>1168</v>
      </c>
      <c r="H784" s="189">
        <v>517.08699999999999</v>
      </c>
      <c r="I784" s="190"/>
      <c r="L784" s="185"/>
      <c r="M784" s="191"/>
      <c r="N784" s="192"/>
      <c r="O784" s="192"/>
      <c r="P784" s="192"/>
      <c r="Q784" s="192"/>
      <c r="R784" s="192"/>
      <c r="S784" s="192"/>
      <c r="T784" s="193"/>
      <c r="V784" s="476"/>
      <c r="AT784" s="187" t="s">
        <v>163</v>
      </c>
      <c r="AU784" s="187" t="s">
        <v>80</v>
      </c>
      <c r="AV784" s="11" t="s">
        <v>80</v>
      </c>
      <c r="AW784" s="11" t="s">
        <v>36</v>
      </c>
      <c r="AX784" s="11" t="s">
        <v>11</v>
      </c>
      <c r="AY784" s="187" t="s">
        <v>155</v>
      </c>
    </row>
    <row r="785" spans="2:65" s="1" customFormat="1" ht="16.5" customHeight="1" x14ac:dyDescent="0.3">
      <c r="B785" s="172"/>
      <c r="C785" s="481">
        <v>157</v>
      </c>
      <c r="D785" s="216" t="s">
        <v>536</v>
      </c>
      <c r="E785" s="217" t="s">
        <v>1169</v>
      </c>
      <c r="F785" s="218" t="s">
        <v>3547</v>
      </c>
      <c r="G785" s="219" t="s">
        <v>160</v>
      </c>
      <c r="H785" s="220">
        <v>10.198</v>
      </c>
      <c r="I785" s="221"/>
      <c r="J785" s="222">
        <f>ROUND(I785*H785,0)</f>
        <v>0</v>
      </c>
      <c r="K785" s="218" t="s">
        <v>161</v>
      </c>
      <c r="L785" s="223"/>
      <c r="M785" s="224" t="s">
        <v>5</v>
      </c>
      <c r="N785" s="225" t="s">
        <v>43</v>
      </c>
      <c r="O785" s="41"/>
      <c r="P785" s="182">
        <f>O785*H785</f>
        <v>0</v>
      </c>
      <c r="Q785" s="182">
        <v>1.1999999999999999E-3</v>
      </c>
      <c r="R785" s="182">
        <f>Q785*H785</f>
        <v>1.22376E-2</v>
      </c>
      <c r="S785" s="182">
        <v>0</v>
      </c>
      <c r="T785" s="183">
        <f>S785*H785</f>
        <v>0</v>
      </c>
      <c r="V785" s="476"/>
      <c r="AR785" s="23" t="s">
        <v>502</v>
      </c>
      <c r="AT785" s="23" t="s">
        <v>536</v>
      </c>
      <c r="AU785" s="23" t="s">
        <v>80</v>
      </c>
      <c r="AY785" s="23" t="s">
        <v>155</v>
      </c>
      <c r="BE785" s="184">
        <f>IF(N785="základní",J785,0)</f>
        <v>0</v>
      </c>
      <c r="BF785" s="184">
        <f>IF(N785="snížená",J785,0)</f>
        <v>0</v>
      </c>
      <c r="BG785" s="184">
        <f>IF(N785="zákl. přenesená",J785,0)</f>
        <v>0</v>
      </c>
      <c r="BH785" s="184">
        <f>IF(N785="sníž. přenesená",J785,0)</f>
        <v>0</v>
      </c>
      <c r="BI785" s="184">
        <f>IF(N785="nulová",J785,0)</f>
        <v>0</v>
      </c>
      <c r="BJ785" s="23" t="s">
        <v>11</v>
      </c>
      <c r="BK785" s="184">
        <f>ROUND(I785*H785,0)</f>
        <v>0</v>
      </c>
      <c r="BL785" s="23" t="s">
        <v>221</v>
      </c>
      <c r="BM785" s="23" t="s">
        <v>1170</v>
      </c>
    </row>
    <row r="786" spans="2:65" s="11" customFormat="1" x14ac:dyDescent="0.3">
      <c r="B786" s="185"/>
      <c r="C786" s="479"/>
      <c r="D786" s="186" t="s">
        <v>163</v>
      </c>
      <c r="E786" s="187" t="s">
        <v>5</v>
      </c>
      <c r="F786" s="188" t="s">
        <v>1171</v>
      </c>
      <c r="H786" s="189">
        <v>10.198</v>
      </c>
      <c r="I786" s="190"/>
      <c r="L786" s="185"/>
      <c r="M786" s="191"/>
      <c r="N786" s="192"/>
      <c r="O786" s="192"/>
      <c r="P786" s="192"/>
      <c r="Q786" s="192"/>
      <c r="R786" s="192"/>
      <c r="S786" s="192"/>
      <c r="T786" s="193"/>
      <c r="V786" s="476"/>
      <c r="AT786" s="187" t="s">
        <v>163</v>
      </c>
      <c r="AU786" s="187" t="s">
        <v>80</v>
      </c>
      <c r="AV786" s="11" t="s">
        <v>80</v>
      </c>
      <c r="AW786" s="11" t="s">
        <v>36</v>
      </c>
      <c r="AX786" s="11" t="s">
        <v>11</v>
      </c>
      <c r="AY786" s="187" t="s">
        <v>155</v>
      </c>
    </row>
    <row r="787" spans="2:65" s="1" customFormat="1" ht="25.5" customHeight="1" x14ac:dyDescent="0.3">
      <c r="B787" s="172"/>
      <c r="C787" s="478">
        <v>158</v>
      </c>
      <c r="D787" s="173" t="s">
        <v>157</v>
      </c>
      <c r="E787" s="174" t="s">
        <v>1172</v>
      </c>
      <c r="F787" s="175" t="s">
        <v>1173</v>
      </c>
      <c r="G787" s="176" t="s">
        <v>160</v>
      </c>
      <c r="H787" s="177">
        <v>1033.8920000000001</v>
      </c>
      <c r="I787" s="178"/>
      <c r="J787" s="179">
        <f>ROUND(I787*H787,0)</f>
        <v>0</v>
      </c>
      <c r="K787" s="175" t="s">
        <v>161</v>
      </c>
      <c r="L787" s="40"/>
      <c r="M787" s="180" t="s">
        <v>5</v>
      </c>
      <c r="N787" s="181" t="s">
        <v>43</v>
      </c>
      <c r="O787" s="41"/>
      <c r="P787" s="182">
        <f>O787*H787</f>
        <v>0</v>
      </c>
      <c r="Q787" s="182">
        <v>0</v>
      </c>
      <c r="R787" s="182">
        <f>Q787*H787</f>
        <v>0</v>
      </c>
      <c r="S787" s="182">
        <v>0</v>
      </c>
      <c r="T787" s="183">
        <f>S787*H787</f>
        <v>0</v>
      </c>
      <c r="V787" s="476"/>
      <c r="AR787" s="23" t="s">
        <v>221</v>
      </c>
      <c r="AT787" s="23" t="s">
        <v>157</v>
      </c>
      <c r="AU787" s="23" t="s">
        <v>80</v>
      </c>
      <c r="AY787" s="23" t="s">
        <v>155</v>
      </c>
      <c r="BE787" s="184">
        <f>IF(N787="základní",J787,0)</f>
        <v>0</v>
      </c>
      <c r="BF787" s="184">
        <f>IF(N787="snížená",J787,0)</f>
        <v>0</v>
      </c>
      <c r="BG787" s="184">
        <f>IF(N787="zákl. přenesená",J787,0)</f>
        <v>0</v>
      </c>
      <c r="BH787" s="184">
        <f>IF(N787="sníž. přenesená",J787,0)</f>
        <v>0</v>
      </c>
      <c r="BI787" s="184">
        <f>IF(N787="nulová",J787,0)</f>
        <v>0</v>
      </c>
      <c r="BJ787" s="23" t="s">
        <v>11</v>
      </c>
      <c r="BK787" s="184">
        <f>ROUND(I787*H787,0)</f>
        <v>0</v>
      </c>
      <c r="BL787" s="23" t="s">
        <v>221</v>
      </c>
      <c r="BM787" s="23" t="s">
        <v>1174</v>
      </c>
    </row>
    <row r="788" spans="2:65" s="11" customFormat="1" x14ac:dyDescent="0.3">
      <c r="B788" s="185"/>
      <c r="C788" s="479"/>
      <c r="D788" s="186" t="s">
        <v>163</v>
      </c>
      <c r="E788" s="187" t="s">
        <v>5</v>
      </c>
      <c r="F788" s="188" t="s">
        <v>1175</v>
      </c>
      <c r="H788" s="189">
        <v>1013.896</v>
      </c>
      <c r="I788" s="190"/>
      <c r="L788" s="185"/>
      <c r="M788" s="191"/>
      <c r="N788" s="192"/>
      <c r="O788" s="192"/>
      <c r="P788" s="192"/>
      <c r="Q788" s="192"/>
      <c r="R788" s="192"/>
      <c r="S788" s="192"/>
      <c r="T788" s="193"/>
      <c r="V788" s="476"/>
      <c r="AT788" s="187" t="s">
        <v>163</v>
      </c>
      <c r="AU788" s="187" t="s">
        <v>80</v>
      </c>
      <c r="AV788" s="11" t="s">
        <v>80</v>
      </c>
      <c r="AW788" s="11" t="s">
        <v>36</v>
      </c>
      <c r="AX788" s="11" t="s">
        <v>72</v>
      </c>
      <c r="AY788" s="187" t="s">
        <v>155</v>
      </c>
    </row>
    <row r="789" spans="2:65" s="11" customFormat="1" x14ac:dyDescent="0.3">
      <c r="B789" s="185"/>
      <c r="C789" s="479"/>
      <c r="D789" s="186" t="s">
        <v>163</v>
      </c>
      <c r="E789" s="187" t="s">
        <v>5</v>
      </c>
      <c r="F789" s="188" t="s">
        <v>1176</v>
      </c>
      <c r="H789" s="189">
        <v>19.995999999999999</v>
      </c>
      <c r="I789" s="190"/>
      <c r="L789" s="185"/>
      <c r="M789" s="191"/>
      <c r="N789" s="192"/>
      <c r="O789" s="192"/>
      <c r="P789" s="192"/>
      <c r="Q789" s="192"/>
      <c r="R789" s="192"/>
      <c r="S789" s="192"/>
      <c r="T789" s="193"/>
      <c r="V789" s="476"/>
      <c r="AT789" s="187" t="s">
        <v>163</v>
      </c>
      <c r="AU789" s="187" t="s">
        <v>80</v>
      </c>
      <c r="AV789" s="11" t="s">
        <v>80</v>
      </c>
      <c r="AW789" s="11" t="s">
        <v>36</v>
      </c>
      <c r="AX789" s="11" t="s">
        <v>72</v>
      </c>
      <c r="AY789" s="187" t="s">
        <v>155</v>
      </c>
    </row>
    <row r="790" spans="2:65" s="12" customFormat="1" x14ac:dyDescent="0.3">
      <c r="B790" s="194"/>
      <c r="C790" s="480"/>
      <c r="D790" s="186" t="s">
        <v>163</v>
      </c>
      <c r="E790" s="195" t="s">
        <v>5</v>
      </c>
      <c r="F790" s="196" t="s">
        <v>239</v>
      </c>
      <c r="H790" s="197">
        <v>1033.8920000000001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V790" s="476"/>
      <c r="AT790" s="195" t="s">
        <v>163</v>
      </c>
      <c r="AU790" s="195" t="s">
        <v>80</v>
      </c>
      <c r="AV790" s="12" t="s">
        <v>98</v>
      </c>
      <c r="AW790" s="12" t="s">
        <v>36</v>
      </c>
      <c r="AX790" s="12" t="s">
        <v>11</v>
      </c>
      <c r="AY790" s="195" t="s">
        <v>155</v>
      </c>
    </row>
    <row r="791" spans="2:65" s="1" customFormat="1" ht="16.5" customHeight="1" x14ac:dyDescent="0.3">
      <c r="B791" s="172"/>
      <c r="C791" s="481">
        <v>159</v>
      </c>
      <c r="D791" s="216" t="s">
        <v>536</v>
      </c>
      <c r="E791" s="217" t="s">
        <v>1166</v>
      </c>
      <c r="F791" s="218" t="s">
        <v>3546</v>
      </c>
      <c r="G791" s="219" t="s">
        <v>160</v>
      </c>
      <c r="H791" s="220">
        <v>1034.174</v>
      </c>
      <c r="I791" s="221"/>
      <c r="J791" s="222">
        <f>ROUND(I791*H791,0)</f>
        <v>0</v>
      </c>
      <c r="K791" s="218" t="s">
        <v>161</v>
      </c>
      <c r="L791" s="223"/>
      <c r="M791" s="224" t="s">
        <v>5</v>
      </c>
      <c r="N791" s="225" t="s">
        <v>43</v>
      </c>
      <c r="O791" s="41"/>
      <c r="P791" s="182">
        <f>O791*H791</f>
        <v>0</v>
      </c>
      <c r="Q791" s="182">
        <v>2.3999999999999998E-3</v>
      </c>
      <c r="R791" s="182">
        <f>Q791*H791</f>
        <v>2.4820175999999998</v>
      </c>
      <c r="S791" s="182">
        <v>0</v>
      </c>
      <c r="T791" s="183">
        <f>S791*H791</f>
        <v>0</v>
      </c>
      <c r="V791" s="476"/>
      <c r="AR791" s="23" t="s">
        <v>502</v>
      </c>
      <c r="AT791" s="23" t="s">
        <v>536</v>
      </c>
      <c r="AU791" s="23" t="s">
        <v>80</v>
      </c>
      <c r="AY791" s="23" t="s">
        <v>155</v>
      </c>
      <c r="BE791" s="184">
        <f>IF(N791="základní",J791,0)</f>
        <v>0</v>
      </c>
      <c r="BF791" s="184">
        <f>IF(N791="snížená",J791,0)</f>
        <v>0</v>
      </c>
      <c r="BG791" s="184">
        <f>IF(N791="zákl. přenesená",J791,0)</f>
        <v>0</v>
      </c>
      <c r="BH791" s="184">
        <f>IF(N791="sníž. přenesená",J791,0)</f>
        <v>0</v>
      </c>
      <c r="BI791" s="184">
        <f>IF(N791="nulová",J791,0)</f>
        <v>0</v>
      </c>
      <c r="BJ791" s="23" t="s">
        <v>11</v>
      </c>
      <c r="BK791" s="184">
        <f>ROUND(I791*H791,0)</f>
        <v>0</v>
      </c>
      <c r="BL791" s="23" t="s">
        <v>221</v>
      </c>
      <c r="BM791" s="23" t="s">
        <v>1177</v>
      </c>
    </row>
    <row r="792" spans="2:65" s="11" customFormat="1" x14ac:dyDescent="0.3">
      <c r="B792" s="185"/>
      <c r="C792" s="479"/>
      <c r="D792" s="186" t="s">
        <v>163</v>
      </c>
      <c r="E792" s="187" t="s">
        <v>5</v>
      </c>
      <c r="F792" s="188" t="s">
        <v>1178</v>
      </c>
      <c r="H792" s="189">
        <v>1034.174</v>
      </c>
      <c r="I792" s="190"/>
      <c r="L792" s="185"/>
      <c r="M792" s="191"/>
      <c r="N792" s="192"/>
      <c r="O792" s="192"/>
      <c r="P792" s="192"/>
      <c r="Q792" s="192"/>
      <c r="R792" s="192"/>
      <c r="S792" s="192"/>
      <c r="T792" s="193"/>
      <c r="V792" s="476"/>
      <c r="AT792" s="187" t="s">
        <v>163</v>
      </c>
      <c r="AU792" s="187" t="s">
        <v>80</v>
      </c>
      <c r="AV792" s="11" t="s">
        <v>80</v>
      </c>
      <c r="AW792" s="11" t="s">
        <v>36</v>
      </c>
      <c r="AX792" s="11" t="s">
        <v>11</v>
      </c>
      <c r="AY792" s="187" t="s">
        <v>155</v>
      </c>
    </row>
    <row r="793" spans="2:65" s="1" customFormat="1" ht="16.5" customHeight="1" x14ac:dyDescent="0.3">
      <c r="B793" s="172"/>
      <c r="C793" s="481">
        <v>160</v>
      </c>
      <c r="D793" s="216" t="s">
        <v>536</v>
      </c>
      <c r="E793" s="217" t="s">
        <v>1169</v>
      </c>
      <c r="F793" s="218" t="s">
        <v>3547</v>
      </c>
      <c r="G793" s="219" t="s">
        <v>160</v>
      </c>
      <c r="H793" s="220">
        <v>20.396000000000001</v>
      </c>
      <c r="I793" s="221"/>
      <c r="J793" s="222">
        <f>ROUND(I793*H793,0)</f>
        <v>0</v>
      </c>
      <c r="K793" s="218" t="s">
        <v>161</v>
      </c>
      <c r="L793" s="223"/>
      <c r="M793" s="224" t="s">
        <v>5</v>
      </c>
      <c r="N793" s="225" t="s">
        <v>43</v>
      </c>
      <c r="O793" s="41"/>
      <c r="P793" s="182">
        <f>O793*H793</f>
        <v>0</v>
      </c>
      <c r="Q793" s="182">
        <v>1.1999999999999999E-3</v>
      </c>
      <c r="R793" s="182">
        <f>Q793*H793</f>
        <v>2.4475199999999999E-2</v>
      </c>
      <c r="S793" s="182">
        <v>0</v>
      </c>
      <c r="T793" s="183">
        <f>S793*H793</f>
        <v>0</v>
      </c>
      <c r="V793" s="476"/>
      <c r="AR793" s="23" t="s">
        <v>502</v>
      </c>
      <c r="AT793" s="23" t="s">
        <v>536</v>
      </c>
      <c r="AU793" s="23" t="s">
        <v>80</v>
      </c>
      <c r="AY793" s="23" t="s">
        <v>155</v>
      </c>
      <c r="BE793" s="184">
        <f>IF(N793="základní",J793,0)</f>
        <v>0</v>
      </c>
      <c r="BF793" s="184">
        <f>IF(N793="snížená",J793,0)</f>
        <v>0</v>
      </c>
      <c r="BG793" s="184">
        <f>IF(N793="zákl. přenesená",J793,0)</f>
        <v>0</v>
      </c>
      <c r="BH793" s="184">
        <f>IF(N793="sníž. přenesená",J793,0)</f>
        <v>0</v>
      </c>
      <c r="BI793" s="184">
        <f>IF(N793="nulová",J793,0)</f>
        <v>0</v>
      </c>
      <c r="BJ793" s="23" t="s">
        <v>11</v>
      </c>
      <c r="BK793" s="184">
        <f>ROUND(I793*H793,0)</f>
        <v>0</v>
      </c>
      <c r="BL793" s="23" t="s">
        <v>221</v>
      </c>
      <c r="BM793" s="23" t="s">
        <v>1179</v>
      </c>
    </row>
    <row r="794" spans="2:65" s="11" customFormat="1" x14ac:dyDescent="0.3">
      <c r="B794" s="185"/>
      <c r="C794" s="479"/>
      <c r="D794" s="186" t="s">
        <v>163</v>
      </c>
      <c r="E794" s="187" t="s">
        <v>5</v>
      </c>
      <c r="F794" s="188" t="s">
        <v>1180</v>
      </c>
      <c r="H794" s="189">
        <v>20.396000000000001</v>
      </c>
      <c r="I794" s="190"/>
      <c r="L794" s="185"/>
      <c r="M794" s="191"/>
      <c r="N794" s="192"/>
      <c r="O794" s="192"/>
      <c r="P794" s="192"/>
      <c r="Q794" s="192"/>
      <c r="R794" s="192"/>
      <c r="S794" s="192"/>
      <c r="T794" s="193"/>
      <c r="V794" s="476"/>
      <c r="AT794" s="187" t="s">
        <v>163</v>
      </c>
      <c r="AU794" s="187" t="s">
        <v>80</v>
      </c>
      <c r="AV794" s="11" t="s">
        <v>80</v>
      </c>
      <c r="AW794" s="11" t="s">
        <v>36</v>
      </c>
      <c r="AX794" s="11" t="s">
        <v>11</v>
      </c>
      <c r="AY794" s="187" t="s">
        <v>155</v>
      </c>
    </row>
    <row r="795" spans="2:65" s="1" customFormat="1" ht="25.5" customHeight="1" x14ac:dyDescent="0.3">
      <c r="B795" s="172"/>
      <c r="C795" s="478">
        <v>161</v>
      </c>
      <c r="D795" s="173" t="s">
        <v>157</v>
      </c>
      <c r="E795" s="174" t="s">
        <v>1181</v>
      </c>
      <c r="F795" s="175" t="s">
        <v>1182</v>
      </c>
      <c r="G795" s="176" t="s">
        <v>160</v>
      </c>
      <c r="H795" s="177">
        <v>528.39</v>
      </c>
      <c r="I795" s="178"/>
      <c r="J795" s="179">
        <f>ROUND(I795*H795,0)</f>
        <v>0</v>
      </c>
      <c r="K795" s="175" t="s">
        <v>161</v>
      </c>
      <c r="L795" s="40"/>
      <c r="M795" s="180" t="s">
        <v>5</v>
      </c>
      <c r="N795" s="181" t="s">
        <v>43</v>
      </c>
      <c r="O795" s="41"/>
      <c r="P795" s="182">
        <f>O795*H795</f>
        <v>0</v>
      </c>
      <c r="Q795" s="182">
        <v>0</v>
      </c>
      <c r="R795" s="182">
        <f>Q795*H795</f>
        <v>0</v>
      </c>
      <c r="S795" s="182">
        <v>0</v>
      </c>
      <c r="T795" s="183">
        <f>S795*H795</f>
        <v>0</v>
      </c>
      <c r="V795" s="476"/>
      <c r="AR795" s="23" t="s">
        <v>221</v>
      </c>
      <c r="AT795" s="23" t="s">
        <v>157</v>
      </c>
      <c r="AU795" s="23" t="s">
        <v>80</v>
      </c>
      <c r="AY795" s="23" t="s">
        <v>155</v>
      </c>
      <c r="BE795" s="184">
        <f>IF(N795="základní",J795,0)</f>
        <v>0</v>
      </c>
      <c r="BF795" s="184">
        <f>IF(N795="snížená",J795,0)</f>
        <v>0</v>
      </c>
      <c r="BG795" s="184">
        <f>IF(N795="zákl. přenesená",J795,0)</f>
        <v>0</v>
      </c>
      <c r="BH795" s="184">
        <f>IF(N795="sníž. přenesená",J795,0)</f>
        <v>0</v>
      </c>
      <c r="BI795" s="184">
        <f>IF(N795="nulová",J795,0)</f>
        <v>0</v>
      </c>
      <c r="BJ795" s="23" t="s">
        <v>11</v>
      </c>
      <c r="BK795" s="184">
        <f>ROUND(I795*H795,0)</f>
        <v>0</v>
      </c>
      <c r="BL795" s="23" t="s">
        <v>221</v>
      </c>
      <c r="BM795" s="23" t="s">
        <v>1183</v>
      </c>
    </row>
    <row r="796" spans="2:65" s="11" customFormat="1" x14ac:dyDescent="0.3">
      <c r="B796" s="185"/>
      <c r="C796" s="479"/>
      <c r="D796" s="186" t="s">
        <v>163</v>
      </c>
      <c r="E796" s="187" t="s">
        <v>5</v>
      </c>
      <c r="F796" s="188" t="s">
        <v>1155</v>
      </c>
      <c r="H796" s="189">
        <v>314.05</v>
      </c>
      <c r="I796" s="190"/>
      <c r="L796" s="185"/>
      <c r="M796" s="191"/>
      <c r="N796" s="192"/>
      <c r="O796" s="192"/>
      <c r="P796" s="192"/>
      <c r="Q796" s="192"/>
      <c r="R796" s="192"/>
      <c r="S796" s="192"/>
      <c r="T796" s="193"/>
      <c r="V796" s="476"/>
      <c r="AT796" s="187" t="s">
        <v>163</v>
      </c>
      <c r="AU796" s="187" t="s">
        <v>80</v>
      </c>
      <c r="AV796" s="11" t="s">
        <v>80</v>
      </c>
      <c r="AW796" s="11" t="s">
        <v>36</v>
      </c>
      <c r="AX796" s="11" t="s">
        <v>72</v>
      </c>
      <c r="AY796" s="187" t="s">
        <v>155</v>
      </c>
    </row>
    <row r="797" spans="2:65" s="11" customFormat="1" x14ac:dyDescent="0.3">
      <c r="B797" s="185"/>
      <c r="C797" s="479"/>
      <c r="D797" s="186" t="s">
        <v>163</v>
      </c>
      <c r="E797" s="187" t="s">
        <v>5</v>
      </c>
      <c r="F797" s="188" t="s">
        <v>299</v>
      </c>
      <c r="H797" s="189">
        <v>214.34</v>
      </c>
      <c r="I797" s="190"/>
      <c r="L797" s="185"/>
      <c r="M797" s="191"/>
      <c r="N797" s="192"/>
      <c r="O797" s="192"/>
      <c r="P797" s="192"/>
      <c r="Q797" s="192"/>
      <c r="R797" s="192"/>
      <c r="S797" s="192"/>
      <c r="T797" s="193"/>
      <c r="V797" s="476"/>
      <c r="AT797" s="187" t="s">
        <v>163</v>
      </c>
      <c r="AU797" s="187" t="s">
        <v>80</v>
      </c>
      <c r="AV797" s="11" t="s">
        <v>80</v>
      </c>
      <c r="AW797" s="11" t="s">
        <v>36</v>
      </c>
      <c r="AX797" s="11" t="s">
        <v>72</v>
      </c>
      <c r="AY797" s="187" t="s">
        <v>155</v>
      </c>
    </row>
    <row r="798" spans="2:65" s="12" customFormat="1" x14ac:dyDescent="0.3">
      <c r="B798" s="194"/>
      <c r="C798" s="480"/>
      <c r="D798" s="186" t="s">
        <v>163</v>
      </c>
      <c r="E798" s="195" t="s">
        <v>5</v>
      </c>
      <c r="F798" s="196" t="s">
        <v>239</v>
      </c>
      <c r="H798" s="197">
        <v>528.39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V798" s="476"/>
      <c r="AT798" s="195" t="s">
        <v>163</v>
      </c>
      <c r="AU798" s="195" t="s">
        <v>80</v>
      </c>
      <c r="AV798" s="12" t="s">
        <v>98</v>
      </c>
      <c r="AW798" s="12" t="s">
        <v>36</v>
      </c>
      <c r="AX798" s="12" t="s">
        <v>11</v>
      </c>
      <c r="AY798" s="195" t="s">
        <v>155</v>
      </c>
    </row>
    <row r="799" spans="2:65" s="1" customFormat="1" ht="16.5" customHeight="1" x14ac:dyDescent="0.3">
      <c r="B799" s="172"/>
      <c r="C799" s="481">
        <v>162</v>
      </c>
      <c r="D799" s="216" t="s">
        <v>536</v>
      </c>
      <c r="E799" s="217" t="s">
        <v>1184</v>
      </c>
      <c r="F799" s="218" t="s">
        <v>1185</v>
      </c>
      <c r="G799" s="219" t="s">
        <v>160</v>
      </c>
      <c r="H799" s="220">
        <v>581.22900000000004</v>
      </c>
      <c r="I799" s="221"/>
      <c r="J799" s="222">
        <f>ROUND(I799*H799,0)</f>
        <v>0</v>
      </c>
      <c r="K799" s="218" t="s">
        <v>161</v>
      </c>
      <c r="L799" s="223"/>
      <c r="M799" s="224" t="s">
        <v>5</v>
      </c>
      <c r="N799" s="225" t="s">
        <v>43</v>
      </c>
      <c r="O799" s="41"/>
      <c r="P799" s="182">
        <f>O799*H799</f>
        <v>0</v>
      </c>
      <c r="Q799" s="182">
        <v>1.1E-4</v>
      </c>
      <c r="R799" s="182">
        <f>Q799*H799</f>
        <v>6.3935190000000003E-2</v>
      </c>
      <c r="S799" s="182">
        <v>0</v>
      </c>
      <c r="T799" s="183">
        <f>S799*H799</f>
        <v>0</v>
      </c>
      <c r="V799" s="476"/>
      <c r="AR799" s="23" t="s">
        <v>502</v>
      </c>
      <c r="AT799" s="23" t="s">
        <v>536</v>
      </c>
      <c r="AU799" s="23" t="s">
        <v>80</v>
      </c>
      <c r="AY799" s="23" t="s">
        <v>155</v>
      </c>
      <c r="BE799" s="184">
        <f>IF(N799="základní",J799,0)</f>
        <v>0</v>
      </c>
      <c r="BF799" s="184">
        <f>IF(N799="snížená",J799,0)</f>
        <v>0</v>
      </c>
      <c r="BG799" s="184">
        <f>IF(N799="zákl. přenesená",J799,0)</f>
        <v>0</v>
      </c>
      <c r="BH799" s="184">
        <f>IF(N799="sníž. přenesená",J799,0)</f>
        <v>0</v>
      </c>
      <c r="BI799" s="184">
        <f>IF(N799="nulová",J799,0)</f>
        <v>0</v>
      </c>
      <c r="BJ799" s="23" t="s">
        <v>11</v>
      </c>
      <c r="BK799" s="184">
        <f>ROUND(I799*H799,0)</f>
        <v>0</v>
      </c>
      <c r="BL799" s="23" t="s">
        <v>221</v>
      </c>
      <c r="BM799" s="23" t="s">
        <v>1186</v>
      </c>
    </row>
    <row r="800" spans="2:65" s="11" customFormat="1" x14ac:dyDescent="0.3">
      <c r="B800" s="185"/>
      <c r="C800" s="479"/>
      <c r="D800" s="186" t="s">
        <v>163</v>
      </c>
      <c r="E800" s="187" t="s">
        <v>5</v>
      </c>
      <c r="F800" s="188" t="s">
        <v>1187</v>
      </c>
      <c r="H800" s="189">
        <v>345.45499999999998</v>
      </c>
      <c r="I800" s="190"/>
      <c r="L800" s="185"/>
      <c r="M800" s="191"/>
      <c r="N800" s="192"/>
      <c r="O800" s="192"/>
      <c r="P800" s="192"/>
      <c r="Q800" s="192"/>
      <c r="R800" s="192"/>
      <c r="S800" s="192"/>
      <c r="T800" s="193"/>
      <c r="V800" s="476"/>
      <c r="AT800" s="187" t="s">
        <v>163</v>
      </c>
      <c r="AU800" s="187" t="s">
        <v>80</v>
      </c>
      <c r="AV800" s="11" t="s">
        <v>80</v>
      </c>
      <c r="AW800" s="11" t="s">
        <v>36</v>
      </c>
      <c r="AX800" s="11" t="s">
        <v>72</v>
      </c>
      <c r="AY800" s="187" t="s">
        <v>155</v>
      </c>
    </row>
    <row r="801" spans="2:65" s="11" customFormat="1" x14ac:dyDescent="0.3">
      <c r="B801" s="185"/>
      <c r="C801" s="479"/>
      <c r="D801" s="186" t="s">
        <v>163</v>
      </c>
      <c r="E801" s="187" t="s">
        <v>5</v>
      </c>
      <c r="F801" s="188" t="s">
        <v>1188</v>
      </c>
      <c r="H801" s="189">
        <v>235.774</v>
      </c>
      <c r="I801" s="190"/>
      <c r="L801" s="185"/>
      <c r="M801" s="191"/>
      <c r="N801" s="192"/>
      <c r="O801" s="192"/>
      <c r="P801" s="192"/>
      <c r="Q801" s="192"/>
      <c r="R801" s="192"/>
      <c r="S801" s="192"/>
      <c r="T801" s="193"/>
      <c r="V801" s="476"/>
      <c r="AT801" s="187" t="s">
        <v>163</v>
      </c>
      <c r="AU801" s="187" t="s">
        <v>80</v>
      </c>
      <c r="AV801" s="11" t="s">
        <v>80</v>
      </c>
      <c r="AW801" s="11" t="s">
        <v>36</v>
      </c>
      <c r="AX801" s="11" t="s">
        <v>72</v>
      </c>
      <c r="AY801" s="187" t="s">
        <v>155</v>
      </c>
    </row>
    <row r="802" spans="2:65" s="12" customFormat="1" x14ac:dyDescent="0.3">
      <c r="B802" s="194"/>
      <c r="C802" s="480"/>
      <c r="D802" s="186" t="s">
        <v>163</v>
      </c>
      <c r="E802" s="195" t="s">
        <v>5</v>
      </c>
      <c r="F802" s="196" t="s">
        <v>239</v>
      </c>
      <c r="H802" s="197">
        <v>581.22900000000004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V802" s="476"/>
      <c r="AT802" s="195" t="s">
        <v>163</v>
      </c>
      <c r="AU802" s="195" t="s">
        <v>80</v>
      </c>
      <c r="AV802" s="12" t="s">
        <v>98</v>
      </c>
      <c r="AW802" s="12" t="s">
        <v>36</v>
      </c>
      <c r="AX802" s="12" t="s">
        <v>11</v>
      </c>
      <c r="AY802" s="195" t="s">
        <v>155</v>
      </c>
    </row>
    <row r="803" spans="2:65" s="1" customFormat="1" ht="16.5" customHeight="1" x14ac:dyDescent="0.3">
      <c r="B803" s="172"/>
      <c r="C803" s="478">
        <v>163</v>
      </c>
      <c r="D803" s="173" t="s">
        <v>157</v>
      </c>
      <c r="E803" s="174" t="s">
        <v>1189</v>
      </c>
      <c r="F803" s="175" t="s">
        <v>1190</v>
      </c>
      <c r="G803" s="176" t="s">
        <v>247</v>
      </c>
      <c r="H803" s="177">
        <v>5.391</v>
      </c>
      <c r="I803" s="178"/>
      <c r="J803" s="179">
        <f>ROUND(I803*H803,0)</f>
        <v>0</v>
      </c>
      <c r="K803" s="175" t="s">
        <v>161</v>
      </c>
      <c r="L803" s="40"/>
      <c r="M803" s="180" t="s">
        <v>5</v>
      </c>
      <c r="N803" s="181" t="s">
        <v>43</v>
      </c>
      <c r="O803" s="41"/>
      <c r="P803" s="182">
        <f>O803*H803</f>
        <v>0</v>
      </c>
      <c r="Q803" s="182">
        <v>0</v>
      </c>
      <c r="R803" s="182">
        <f>Q803*H803</f>
        <v>0</v>
      </c>
      <c r="S803" s="182">
        <v>0</v>
      </c>
      <c r="T803" s="183">
        <f>S803*H803</f>
        <v>0</v>
      </c>
      <c r="V803" s="476"/>
      <c r="AR803" s="23" t="s">
        <v>221</v>
      </c>
      <c r="AT803" s="23" t="s">
        <v>157</v>
      </c>
      <c r="AU803" s="23" t="s">
        <v>80</v>
      </c>
      <c r="AY803" s="23" t="s">
        <v>155</v>
      </c>
      <c r="BE803" s="184">
        <f>IF(N803="základní",J803,0)</f>
        <v>0</v>
      </c>
      <c r="BF803" s="184">
        <f>IF(N803="snížená",J803,0)</f>
        <v>0</v>
      </c>
      <c r="BG803" s="184">
        <f>IF(N803="zákl. přenesená",J803,0)</f>
        <v>0</v>
      </c>
      <c r="BH803" s="184">
        <f>IF(N803="sníž. přenesená",J803,0)</f>
        <v>0</v>
      </c>
      <c r="BI803" s="184">
        <f>IF(N803="nulová",J803,0)</f>
        <v>0</v>
      </c>
      <c r="BJ803" s="23" t="s">
        <v>11</v>
      </c>
      <c r="BK803" s="184">
        <f>ROUND(I803*H803,0)</f>
        <v>0</v>
      </c>
      <c r="BL803" s="23" t="s">
        <v>221</v>
      </c>
      <c r="BM803" s="23" t="s">
        <v>1191</v>
      </c>
    </row>
    <row r="804" spans="2:65" s="10" customFormat="1" ht="29.85" customHeight="1" x14ac:dyDescent="0.3">
      <c r="B804" s="159"/>
      <c r="C804" s="482"/>
      <c r="D804" s="160" t="s">
        <v>71</v>
      </c>
      <c r="E804" s="170" t="s">
        <v>1192</v>
      </c>
      <c r="F804" s="170" t="s">
        <v>1193</v>
      </c>
      <c r="I804" s="162"/>
      <c r="J804" s="171">
        <f>BK804</f>
        <v>0</v>
      </c>
      <c r="L804" s="159"/>
      <c r="M804" s="164"/>
      <c r="N804" s="165"/>
      <c r="O804" s="165"/>
      <c r="P804" s="166">
        <f>P805</f>
        <v>0</v>
      </c>
      <c r="Q804" s="165"/>
      <c r="R804" s="166">
        <f>R805</f>
        <v>0</v>
      </c>
      <c r="S804" s="165"/>
      <c r="T804" s="167">
        <f>T805</f>
        <v>0</v>
      </c>
      <c r="V804" s="476"/>
      <c r="AR804" s="160" t="s">
        <v>80</v>
      </c>
      <c r="AT804" s="168" t="s">
        <v>71</v>
      </c>
      <c r="AU804" s="168" t="s">
        <v>11</v>
      </c>
      <c r="AY804" s="160" t="s">
        <v>155</v>
      </c>
      <c r="BK804" s="169">
        <f>BK805</f>
        <v>0</v>
      </c>
    </row>
    <row r="805" spans="2:65" s="1" customFormat="1" ht="25.5" customHeight="1" x14ac:dyDescent="0.3">
      <c r="B805" s="172"/>
      <c r="C805" s="481">
        <v>164</v>
      </c>
      <c r="D805" s="216" t="s">
        <v>536</v>
      </c>
      <c r="E805" s="217" t="s">
        <v>1194</v>
      </c>
      <c r="F805" s="218" t="s">
        <v>1195</v>
      </c>
      <c r="G805" s="219" t="s">
        <v>1032</v>
      </c>
      <c r="H805" s="220">
        <v>1</v>
      </c>
      <c r="I805" s="221"/>
      <c r="J805" s="222">
        <f>ROUND(I805*H805,0)</f>
        <v>0</v>
      </c>
      <c r="K805" s="218" t="s">
        <v>5</v>
      </c>
      <c r="L805" s="223"/>
      <c r="M805" s="224" t="s">
        <v>5</v>
      </c>
      <c r="N805" s="225" t="s">
        <v>43</v>
      </c>
      <c r="O805" s="41"/>
      <c r="P805" s="182">
        <f>O805*H805</f>
        <v>0</v>
      </c>
      <c r="Q805" s="182">
        <v>0</v>
      </c>
      <c r="R805" s="182">
        <f>Q805*H805</f>
        <v>0</v>
      </c>
      <c r="S805" s="182">
        <v>0</v>
      </c>
      <c r="T805" s="183">
        <f>S805*H805</f>
        <v>0</v>
      </c>
      <c r="V805" s="476"/>
      <c r="AR805" s="23" t="s">
        <v>502</v>
      </c>
      <c r="AT805" s="23" t="s">
        <v>536</v>
      </c>
      <c r="AU805" s="23" t="s">
        <v>80</v>
      </c>
      <c r="AY805" s="23" t="s">
        <v>155</v>
      </c>
      <c r="BE805" s="184">
        <f>IF(N805="základní",J805,0)</f>
        <v>0</v>
      </c>
      <c r="BF805" s="184">
        <f>IF(N805="snížená",J805,0)</f>
        <v>0</v>
      </c>
      <c r="BG805" s="184">
        <f>IF(N805="zákl. přenesená",J805,0)</f>
        <v>0</v>
      </c>
      <c r="BH805" s="184">
        <f>IF(N805="sníž. přenesená",J805,0)</f>
        <v>0</v>
      </c>
      <c r="BI805" s="184">
        <f>IF(N805="nulová",J805,0)</f>
        <v>0</v>
      </c>
      <c r="BJ805" s="23" t="s">
        <v>11</v>
      </c>
      <c r="BK805" s="184">
        <f>ROUND(I805*H805,0)</f>
        <v>0</v>
      </c>
      <c r="BL805" s="23" t="s">
        <v>221</v>
      </c>
      <c r="BM805" s="23" t="s">
        <v>1196</v>
      </c>
    </row>
    <row r="806" spans="2:65" s="10" customFormat="1" ht="29.85" customHeight="1" x14ac:dyDescent="0.3">
      <c r="B806" s="159"/>
      <c r="C806" s="482"/>
      <c r="D806" s="160" t="s">
        <v>71</v>
      </c>
      <c r="E806" s="170" t="s">
        <v>1197</v>
      </c>
      <c r="F806" s="170" t="s">
        <v>1198</v>
      </c>
      <c r="I806" s="162"/>
      <c r="J806" s="171">
        <f>BK806</f>
        <v>0</v>
      </c>
      <c r="L806" s="159"/>
      <c r="M806" s="164"/>
      <c r="N806" s="165"/>
      <c r="O806" s="165"/>
      <c r="P806" s="166">
        <f>SUM(P807:P837)</f>
        <v>0</v>
      </c>
      <c r="Q806" s="165"/>
      <c r="R806" s="166">
        <f>SUM(R807:R837)</f>
        <v>1.9557258713999999</v>
      </c>
      <c r="S806" s="165"/>
      <c r="T806" s="167">
        <f>SUM(T807:T837)</f>
        <v>0</v>
      </c>
      <c r="V806" s="476"/>
      <c r="AR806" s="160" t="s">
        <v>80</v>
      </c>
      <c r="AT806" s="168" t="s">
        <v>71</v>
      </c>
      <c r="AU806" s="168" t="s">
        <v>11</v>
      </c>
      <c r="AY806" s="160" t="s">
        <v>155</v>
      </c>
      <c r="BK806" s="169">
        <f>SUM(BK807:BK837)</f>
        <v>0</v>
      </c>
    </row>
    <row r="807" spans="2:65" s="1" customFormat="1" ht="16.5" customHeight="1" x14ac:dyDescent="0.3">
      <c r="B807" s="172"/>
      <c r="C807" s="478">
        <v>165</v>
      </c>
      <c r="D807" s="173" t="s">
        <v>157</v>
      </c>
      <c r="E807" s="174" t="s">
        <v>1199</v>
      </c>
      <c r="F807" s="175" t="s">
        <v>1200</v>
      </c>
      <c r="G807" s="176" t="s">
        <v>160</v>
      </c>
      <c r="H807" s="177">
        <v>41.19</v>
      </c>
      <c r="I807" s="178"/>
      <c r="J807" s="179">
        <f>ROUND(I807*H807,0)</f>
        <v>0</v>
      </c>
      <c r="K807" s="175" t="s">
        <v>161</v>
      </c>
      <c r="L807" s="40"/>
      <c r="M807" s="180" t="s">
        <v>5</v>
      </c>
      <c r="N807" s="181" t="s">
        <v>43</v>
      </c>
      <c r="O807" s="41"/>
      <c r="P807" s="182">
        <f>O807*H807</f>
        <v>0</v>
      </c>
      <c r="Q807" s="182">
        <v>1.254386E-2</v>
      </c>
      <c r="R807" s="182">
        <f>Q807*H807</f>
        <v>0.51668159339999997</v>
      </c>
      <c r="S807" s="182">
        <v>0</v>
      </c>
      <c r="T807" s="183">
        <f>S807*H807</f>
        <v>0</v>
      </c>
      <c r="V807" s="476"/>
      <c r="AR807" s="23" t="s">
        <v>221</v>
      </c>
      <c r="AT807" s="23" t="s">
        <v>157</v>
      </c>
      <c r="AU807" s="23" t="s">
        <v>80</v>
      </c>
      <c r="AY807" s="23" t="s">
        <v>155</v>
      </c>
      <c r="BE807" s="184">
        <f>IF(N807="základní",J807,0)</f>
        <v>0</v>
      </c>
      <c r="BF807" s="184">
        <f>IF(N807="snížená",J807,0)</f>
        <v>0</v>
      </c>
      <c r="BG807" s="184">
        <f>IF(N807="zákl. přenesená",J807,0)</f>
        <v>0</v>
      </c>
      <c r="BH807" s="184">
        <f>IF(N807="sníž. přenesená",J807,0)</f>
        <v>0</v>
      </c>
      <c r="BI807" s="184">
        <f>IF(N807="nulová",J807,0)</f>
        <v>0</v>
      </c>
      <c r="BJ807" s="23" t="s">
        <v>11</v>
      </c>
      <c r="BK807" s="184">
        <f>ROUND(I807*H807,0)</f>
        <v>0</v>
      </c>
      <c r="BL807" s="23" t="s">
        <v>221</v>
      </c>
      <c r="BM807" s="23" t="s">
        <v>1201</v>
      </c>
    </row>
    <row r="808" spans="2:65" s="11" customFormat="1" x14ac:dyDescent="0.3">
      <c r="B808" s="185"/>
      <c r="C808" s="479"/>
      <c r="D808" s="186" t="s">
        <v>163</v>
      </c>
      <c r="E808" s="187" t="s">
        <v>5</v>
      </c>
      <c r="F808" s="188" t="s">
        <v>1202</v>
      </c>
      <c r="H808" s="189">
        <v>16.2</v>
      </c>
      <c r="I808" s="190"/>
      <c r="L808" s="185"/>
      <c r="M808" s="191"/>
      <c r="N808" s="192"/>
      <c r="O808" s="192"/>
      <c r="P808" s="192"/>
      <c r="Q808" s="192"/>
      <c r="R808" s="192"/>
      <c r="S808" s="192"/>
      <c r="T808" s="193"/>
      <c r="V808" s="476"/>
      <c r="AT808" s="187" t="s">
        <v>163</v>
      </c>
      <c r="AU808" s="187" t="s">
        <v>80</v>
      </c>
      <c r="AV808" s="11" t="s">
        <v>80</v>
      </c>
      <c r="AW808" s="11" t="s">
        <v>36</v>
      </c>
      <c r="AX808" s="11" t="s">
        <v>72</v>
      </c>
      <c r="AY808" s="187" t="s">
        <v>155</v>
      </c>
    </row>
    <row r="809" spans="2:65" s="11" customFormat="1" x14ac:dyDescent="0.3">
      <c r="B809" s="185"/>
      <c r="C809" s="479"/>
      <c r="D809" s="186" t="s">
        <v>163</v>
      </c>
      <c r="E809" s="187" t="s">
        <v>5</v>
      </c>
      <c r="F809" s="188" t="s">
        <v>1203</v>
      </c>
      <c r="H809" s="189">
        <v>21.75</v>
      </c>
      <c r="I809" s="190"/>
      <c r="L809" s="185"/>
      <c r="M809" s="191"/>
      <c r="N809" s="192"/>
      <c r="O809" s="192"/>
      <c r="P809" s="192"/>
      <c r="Q809" s="192"/>
      <c r="R809" s="192"/>
      <c r="S809" s="192"/>
      <c r="T809" s="193"/>
      <c r="V809" s="476"/>
      <c r="AT809" s="187" t="s">
        <v>163</v>
      </c>
      <c r="AU809" s="187" t="s">
        <v>80</v>
      </c>
      <c r="AV809" s="11" t="s">
        <v>80</v>
      </c>
      <c r="AW809" s="11" t="s">
        <v>36</v>
      </c>
      <c r="AX809" s="11" t="s">
        <v>72</v>
      </c>
      <c r="AY809" s="187" t="s">
        <v>155</v>
      </c>
    </row>
    <row r="810" spans="2:65" s="11" customFormat="1" x14ac:dyDescent="0.3">
      <c r="B810" s="185"/>
      <c r="C810" s="479"/>
      <c r="D810" s="186" t="s">
        <v>163</v>
      </c>
      <c r="E810" s="187" t="s">
        <v>5</v>
      </c>
      <c r="F810" s="188" t="s">
        <v>1204</v>
      </c>
      <c r="H810" s="189">
        <v>3.24</v>
      </c>
      <c r="I810" s="190"/>
      <c r="L810" s="185"/>
      <c r="M810" s="191"/>
      <c r="N810" s="192"/>
      <c r="O810" s="192"/>
      <c r="P810" s="192"/>
      <c r="Q810" s="192"/>
      <c r="R810" s="192"/>
      <c r="S810" s="192"/>
      <c r="T810" s="193"/>
      <c r="V810" s="476"/>
      <c r="AT810" s="187" t="s">
        <v>163</v>
      </c>
      <c r="AU810" s="187" t="s">
        <v>80</v>
      </c>
      <c r="AV810" s="11" t="s">
        <v>80</v>
      </c>
      <c r="AW810" s="11" t="s">
        <v>36</v>
      </c>
      <c r="AX810" s="11" t="s">
        <v>72</v>
      </c>
      <c r="AY810" s="187" t="s">
        <v>155</v>
      </c>
    </row>
    <row r="811" spans="2:65" s="12" customFormat="1" x14ac:dyDescent="0.3">
      <c r="B811" s="194"/>
      <c r="C811" s="480"/>
      <c r="D811" s="186" t="s">
        <v>163</v>
      </c>
      <c r="E811" s="195" t="s">
        <v>330</v>
      </c>
      <c r="F811" s="196" t="s">
        <v>239</v>
      </c>
      <c r="H811" s="197">
        <v>41.19</v>
      </c>
      <c r="I811" s="198"/>
      <c r="L811" s="194"/>
      <c r="M811" s="199"/>
      <c r="N811" s="200"/>
      <c r="O811" s="200"/>
      <c r="P811" s="200"/>
      <c r="Q811" s="200"/>
      <c r="R811" s="200"/>
      <c r="S811" s="200"/>
      <c r="T811" s="201"/>
      <c r="V811" s="476"/>
      <c r="AT811" s="195" t="s">
        <v>163</v>
      </c>
      <c r="AU811" s="195" t="s">
        <v>80</v>
      </c>
      <c r="AV811" s="12" t="s">
        <v>98</v>
      </c>
      <c r="AW811" s="12" t="s">
        <v>36</v>
      </c>
      <c r="AX811" s="12" t="s">
        <v>11</v>
      </c>
      <c r="AY811" s="195" t="s">
        <v>155</v>
      </c>
    </row>
    <row r="812" spans="2:65" s="1" customFormat="1" ht="16.5" customHeight="1" x14ac:dyDescent="0.3">
      <c r="B812" s="172"/>
      <c r="C812" s="478">
        <v>166</v>
      </c>
      <c r="D812" s="173" t="s">
        <v>157</v>
      </c>
      <c r="E812" s="174" t="s">
        <v>1205</v>
      </c>
      <c r="F812" s="175" t="s">
        <v>1206</v>
      </c>
      <c r="G812" s="176" t="s">
        <v>160</v>
      </c>
      <c r="H812" s="177">
        <v>4.8</v>
      </c>
      <c r="I812" s="178"/>
      <c r="J812" s="179">
        <f>ROUND(I812*H812,0)</f>
        <v>0</v>
      </c>
      <c r="K812" s="175" t="s">
        <v>161</v>
      </c>
      <c r="L812" s="40"/>
      <c r="M812" s="180" t="s">
        <v>5</v>
      </c>
      <c r="N812" s="181" t="s">
        <v>43</v>
      </c>
      <c r="O812" s="41"/>
      <c r="P812" s="182">
        <f>O812*H812</f>
        <v>0</v>
      </c>
      <c r="Q812" s="182">
        <v>1.2228859999999999E-2</v>
      </c>
      <c r="R812" s="182">
        <f>Q812*H812</f>
        <v>5.8698527999999993E-2</v>
      </c>
      <c r="S812" s="182">
        <v>0</v>
      </c>
      <c r="T812" s="183">
        <f>S812*H812</f>
        <v>0</v>
      </c>
      <c r="V812" s="476"/>
      <c r="AR812" s="23" t="s">
        <v>221</v>
      </c>
      <c r="AT812" s="23" t="s">
        <v>157</v>
      </c>
      <c r="AU812" s="23" t="s">
        <v>80</v>
      </c>
      <c r="AY812" s="23" t="s">
        <v>155</v>
      </c>
      <c r="BE812" s="184">
        <f>IF(N812="základní",J812,0)</f>
        <v>0</v>
      </c>
      <c r="BF812" s="184">
        <f>IF(N812="snížená",J812,0)</f>
        <v>0</v>
      </c>
      <c r="BG812" s="184">
        <f>IF(N812="zákl. přenesená",J812,0)</f>
        <v>0</v>
      </c>
      <c r="BH812" s="184">
        <f>IF(N812="sníž. přenesená",J812,0)</f>
        <v>0</v>
      </c>
      <c r="BI812" s="184">
        <f>IF(N812="nulová",J812,0)</f>
        <v>0</v>
      </c>
      <c r="BJ812" s="23" t="s">
        <v>11</v>
      </c>
      <c r="BK812" s="184">
        <f>ROUND(I812*H812,0)</f>
        <v>0</v>
      </c>
      <c r="BL812" s="23" t="s">
        <v>221</v>
      </c>
      <c r="BM812" s="23" t="s">
        <v>1207</v>
      </c>
    </row>
    <row r="813" spans="2:65" s="11" customFormat="1" x14ac:dyDescent="0.3">
      <c r="B813" s="185"/>
      <c r="C813" s="479"/>
      <c r="D813" s="186" t="s">
        <v>163</v>
      </c>
      <c r="E813" s="187" t="s">
        <v>5</v>
      </c>
      <c r="F813" s="188" t="s">
        <v>1208</v>
      </c>
      <c r="H813" s="189">
        <v>4.8</v>
      </c>
      <c r="I813" s="190"/>
      <c r="L813" s="185"/>
      <c r="M813" s="191"/>
      <c r="N813" s="192"/>
      <c r="O813" s="192"/>
      <c r="P813" s="192"/>
      <c r="Q813" s="192"/>
      <c r="R813" s="192"/>
      <c r="S813" s="192"/>
      <c r="T813" s="193"/>
      <c r="V813" s="476"/>
      <c r="AT813" s="187" t="s">
        <v>163</v>
      </c>
      <c r="AU813" s="187" t="s">
        <v>80</v>
      </c>
      <c r="AV813" s="11" t="s">
        <v>80</v>
      </c>
      <c r="AW813" s="11" t="s">
        <v>36</v>
      </c>
      <c r="AX813" s="11" t="s">
        <v>72</v>
      </c>
      <c r="AY813" s="187" t="s">
        <v>155</v>
      </c>
    </row>
    <row r="814" spans="2:65" s="12" customFormat="1" x14ac:dyDescent="0.3">
      <c r="B814" s="194"/>
      <c r="C814" s="480"/>
      <c r="D814" s="186" t="s">
        <v>163</v>
      </c>
      <c r="E814" s="195" t="s">
        <v>327</v>
      </c>
      <c r="F814" s="196" t="s">
        <v>239</v>
      </c>
      <c r="H814" s="197">
        <v>4.8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V814" s="476"/>
      <c r="AT814" s="195" t="s">
        <v>163</v>
      </c>
      <c r="AU814" s="195" t="s">
        <v>80</v>
      </c>
      <c r="AV814" s="12" t="s">
        <v>98</v>
      </c>
      <c r="AW814" s="12" t="s">
        <v>36</v>
      </c>
      <c r="AX814" s="12" t="s">
        <v>11</v>
      </c>
      <c r="AY814" s="195" t="s">
        <v>155</v>
      </c>
    </row>
    <row r="815" spans="2:65" s="1" customFormat="1" ht="16.5" customHeight="1" x14ac:dyDescent="0.3">
      <c r="B815" s="172"/>
      <c r="C815" s="478">
        <v>167</v>
      </c>
      <c r="D815" s="173" t="s">
        <v>157</v>
      </c>
      <c r="E815" s="174" t="s">
        <v>1209</v>
      </c>
      <c r="F815" s="175" t="s">
        <v>1210</v>
      </c>
      <c r="G815" s="176" t="s">
        <v>160</v>
      </c>
      <c r="H815" s="177">
        <v>45.99</v>
      </c>
      <c r="I815" s="178"/>
      <c r="J815" s="179">
        <f>ROUND(I815*H815,0)</f>
        <v>0</v>
      </c>
      <c r="K815" s="175" t="s">
        <v>161</v>
      </c>
      <c r="L815" s="40"/>
      <c r="M815" s="180" t="s">
        <v>5</v>
      </c>
      <c r="N815" s="181" t="s">
        <v>43</v>
      </c>
      <c r="O815" s="41"/>
      <c r="P815" s="182">
        <f>O815*H815</f>
        <v>0</v>
      </c>
      <c r="Q815" s="182">
        <v>1E-4</v>
      </c>
      <c r="R815" s="182">
        <f>Q815*H815</f>
        <v>4.5990000000000007E-3</v>
      </c>
      <c r="S815" s="182">
        <v>0</v>
      </c>
      <c r="T815" s="183">
        <f>S815*H815</f>
        <v>0</v>
      </c>
      <c r="V815" s="476"/>
      <c r="AR815" s="23" t="s">
        <v>221</v>
      </c>
      <c r="AT815" s="23" t="s">
        <v>157</v>
      </c>
      <c r="AU815" s="23" t="s">
        <v>80</v>
      </c>
      <c r="AY815" s="23" t="s">
        <v>155</v>
      </c>
      <c r="BE815" s="184">
        <f>IF(N815="základní",J815,0)</f>
        <v>0</v>
      </c>
      <c r="BF815" s="184">
        <f>IF(N815="snížená",J815,0)</f>
        <v>0</v>
      </c>
      <c r="BG815" s="184">
        <f>IF(N815="zákl. přenesená",J815,0)</f>
        <v>0</v>
      </c>
      <c r="BH815" s="184">
        <f>IF(N815="sníž. přenesená",J815,0)</f>
        <v>0</v>
      </c>
      <c r="BI815" s="184">
        <f>IF(N815="nulová",J815,0)</f>
        <v>0</v>
      </c>
      <c r="BJ815" s="23" t="s">
        <v>11</v>
      </c>
      <c r="BK815" s="184">
        <f>ROUND(I815*H815,0)</f>
        <v>0</v>
      </c>
      <c r="BL815" s="23" t="s">
        <v>221</v>
      </c>
      <c r="BM815" s="23" t="s">
        <v>1211</v>
      </c>
    </row>
    <row r="816" spans="2:65" s="11" customFormat="1" x14ac:dyDescent="0.3">
      <c r="B816" s="185"/>
      <c r="C816" s="479"/>
      <c r="D816" s="186" t="s">
        <v>163</v>
      </c>
      <c r="E816" s="187" t="s">
        <v>5</v>
      </c>
      <c r="F816" s="188" t="s">
        <v>327</v>
      </c>
      <c r="H816" s="189">
        <v>4.8</v>
      </c>
      <c r="I816" s="190"/>
      <c r="L816" s="185"/>
      <c r="M816" s="191"/>
      <c r="N816" s="192"/>
      <c r="O816" s="192"/>
      <c r="P816" s="192"/>
      <c r="Q816" s="192"/>
      <c r="R816" s="192"/>
      <c r="S816" s="192"/>
      <c r="T816" s="193"/>
      <c r="V816" s="476"/>
      <c r="AT816" s="187" t="s">
        <v>163</v>
      </c>
      <c r="AU816" s="187" t="s">
        <v>80</v>
      </c>
      <c r="AV816" s="11" t="s">
        <v>80</v>
      </c>
      <c r="AW816" s="11" t="s">
        <v>36</v>
      </c>
      <c r="AX816" s="11" t="s">
        <v>72</v>
      </c>
      <c r="AY816" s="187" t="s">
        <v>155</v>
      </c>
    </row>
    <row r="817" spans="2:65" s="11" customFormat="1" x14ac:dyDescent="0.3">
      <c r="B817" s="185"/>
      <c r="C817" s="479"/>
      <c r="D817" s="186" t="s">
        <v>163</v>
      </c>
      <c r="E817" s="187" t="s">
        <v>5</v>
      </c>
      <c r="F817" s="188" t="s">
        <v>330</v>
      </c>
      <c r="H817" s="189">
        <v>41.19</v>
      </c>
      <c r="I817" s="190"/>
      <c r="L817" s="185"/>
      <c r="M817" s="191"/>
      <c r="N817" s="192"/>
      <c r="O817" s="192"/>
      <c r="P817" s="192"/>
      <c r="Q817" s="192"/>
      <c r="R817" s="192"/>
      <c r="S817" s="192"/>
      <c r="T817" s="193"/>
      <c r="V817" s="476"/>
      <c r="AT817" s="187" t="s">
        <v>163</v>
      </c>
      <c r="AU817" s="187" t="s">
        <v>80</v>
      </c>
      <c r="AV817" s="11" t="s">
        <v>80</v>
      </c>
      <c r="AW817" s="11" t="s">
        <v>36</v>
      </c>
      <c r="AX817" s="11" t="s">
        <v>72</v>
      </c>
      <c r="AY817" s="187" t="s">
        <v>155</v>
      </c>
    </row>
    <row r="818" spans="2:65" s="12" customFormat="1" x14ac:dyDescent="0.3">
      <c r="B818" s="194"/>
      <c r="C818" s="480"/>
      <c r="D818" s="186" t="s">
        <v>163</v>
      </c>
      <c r="E818" s="195" t="s">
        <v>5</v>
      </c>
      <c r="F818" s="196" t="s">
        <v>239</v>
      </c>
      <c r="H818" s="197">
        <v>45.99</v>
      </c>
      <c r="I818" s="198"/>
      <c r="L818" s="194"/>
      <c r="M818" s="199"/>
      <c r="N818" s="200"/>
      <c r="O818" s="200"/>
      <c r="P818" s="200"/>
      <c r="Q818" s="200"/>
      <c r="R818" s="200"/>
      <c r="S818" s="200"/>
      <c r="T818" s="201"/>
      <c r="V818" s="476"/>
      <c r="AT818" s="195" t="s">
        <v>163</v>
      </c>
      <c r="AU818" s="195" t="s">
        <v>80</v>
      </c>
      <c r="AV818" s="12" t="s">
        <v>98</v>
      </c>
      <c r="AW818" s="12" t="s">
        <v>36</v>
      </c>
      <c r="AX818" s="12" t="s">
        <v>11</v>
      </c>
      <c r="AY818" s="195" t="s">
        <v>155</v>
      </c>
    </row>
    <row r="819" spans="2:65" s="1" customFormat="1" ht="25.5" customHeight="1" x14ac:dyDescent="0.3">
      <c r="B819" s="172"/>
      <c r="C819" s="478">
        <v>168</v>
      </c>
      <c r="D819" s="173" t="s">
        <v>157</v>
      </c>
      <c r="E819" s="174" t="s">
        <v>1212</v>
      </c>
      <c r="F819" s="175" t="s">
        <v>1213</v>
      </c>
      <c r="G819" s="176" t="s">
        <v>160</v>
      </c>
      <c r="H819" s="177">
        <v>233.375</v>
      </c>
      <c r="I819" s="178"/>
      <c r="J819" s="179">
        <f>ROUND(I819*H819,0)</f>
        <v>0</v>
      </c>
      <c r="K819" s="175" t="s">
        <v>161</v>
      </c>
      <c r="L819" s="40"/>
      <c r="M819" s="180" t="s">
        <v>5</v>
      </c>
      <c r="N819" s="181" t="s">
        <v>43</v>
      </c>
      <c r="O819" s="41"/>
      <c r="P819" s="182">
        <f>O819*H819</f>
        <v>0</v>
      </c>
      <c r="Q819" s="182">
        <v>1.17E-3</v>
      </c>
      <c r="R819" s="182">
        <f>Q819*H819</f>
        <v>0.27304875000000001</v>
      </c>
      <c r="S819" s="182">
        <v>0</v>
      </c>
      <c r="T819" s="183">
        <f>S819*H819</f>
        <v>0</v>
      </c>
      <c r="V819" s="476"/>
      <c r="AR819" s="23" t="s">
        <v>221</v>
      </c>
      <c r="AT819" s="23" t="s">
        <v>157</v>
      </c>
      <c r="AU819" s="23" t="s">
        <v>80</v>
      </c>
      <c r="AY819" s="23" t="s">
        <v>155</v>
      </c>
      <c r="BE819" s="184">
        <f>IF(N819="základní",J819,0)</f>
        <v>0</v>
      </c>
      <c r="BF819" s="184">
        <f>IF(N819="snížená",J819,0)</f>
        <v>0</v>
      </c>
      <c r="BG819" s="184">
        <f>IF(N819="zákl. přenesená",J819,0)</f>
        <v>0</v>
      </c>
      <c r="BH819" s="184">
        <f>IF(N819="sníž. přenesená",J819,0)</f>
        <v>0</v>
      </c>
      <c r="BI819" s="184">
        <f>IF(N819="nulová",J819,0)</f>
        <v>0</v>
      </c>
      <c r="BJ819" s="23" t="s">
        <v>11</v>
      </c>
      <c r="BK819" s="184">
        <f>ROUND(I819*H819,0)</f>
        <v>0</v>
      </c>
      <c r="BL819" s="23" t="s">
        <v>221</v>
      </c>
      <c r="BM819" s="23" t="s">
        <v>1214</v>
      </c>
    </row>
    <row r="820" spans="2:65" s="11" customFormat="1" x14ac:dyDescent="0.3">
      <c r="B820" s="185"/>
      <c r="C820" s="479"/>
      <c r="D820" s="186" t="s">
        <v>163</v>
      </c>
      <c r="E820" s="187" t="s">
        <v>5</v>
      </c>
      <c r="F820" s="188" t="s">
        <v>1215</v>
      </c>
      <c r="H820" s="189">
        <v>38.924999999999997</v>
      </c>
      <c r="I820" s="190"/>
      <c r="L820" s="185"/>
      <c r="M820" s="191"/>
      <c r="N820" s="192"/>
      <c r="O820" s="192"/>
      <c r="P820" s="192"/>
      <c r="Q820" s="192"/>
      <c r="R820" s="192"/>
      <c r="S820" s="192"/>
      <c r="T820" s="193"/>
      <c r="V820" s="476"/>
      <c r="AT820" s="187" t="s">
        <v>163</v>
      </c>
      <c r="AU820" s="187" t="s">
        <v>80</v>
      </c>
      <c r="AV820" s="11" t="s">
        <v>80</v>
      </c>
      <c r="AW820" s="11" t="s">
        <v>36</v>
      </c>
      <c r="AX820" s="11" t="s">
        <v>72</v>
      </c>
      <c r="AY820" s="187" t="s">
        <v>155</v>
      </c>
    </row>
    <row r="821" spans="2:65" s="11" customFormat="1" x14ac:dyDescent="0.3">
      <c r="B821" s="185"/>
      <c r="C821" s="479"/>
      <c r="D821" s="186" t="s">
        <v>163</v>
      </c>
      <c r="E821" s="187" t="s">
        <v>5</v>
      </c>
      <c r="F821" s="188" t="s">
        <v>1216</v>
      </c>
      <c r="H821" s="189">
        <v>18</v>
      </c>
      <c r="I821" s="190"/>
      <c r="L821" s="185"/>
      <c r="M821" s="191"/>
      <c r="N821" s="192"/>
      <c r="O821" s="192"/>
      <c r="P821" s="192"/>
      <c r="Q821" s="192"/>
      <c r="R821" s="192"/>
      <c r="S821" s="192"/>
      <c r="T821" s="193"/>
      <c r="V821" s="476"/>
      <c r="AT821" s="187" t="s">
        <v>163</v>
      </c>
      <c r="AU821" s="187" t="s">
        <v>80</v>
      </c>
      <c r="AV821" s="11" t="s">
        <v>80</v>
      </c>
      <c r="AW821" s="11" t="s">
        <v>36</v>
      </c>
      <c r="AX821" s="11" t="s">
        <v>72</v>
      </c>
      <c r="AY821" s="187" t="s">
        <v>155</v>
      </c>
    </row>
    <row r="822" spans="2:65" s="11" customFormat="1" x14ac:dyDescent="0.3">
      <c r="B822" s="185"/>
      <c r="C822" s="479"/>
      <c r="D822" s="186" t="s">
        <v>163</v>
      </c>
      <c r="E822" s="187" t="s">
        <v>5</v>
      </c>
      <c r="F822" s="188" t="s">
        <v>1217</v>
      </c>
      <c r="H822" s="189">
        <v>22.5</v>
      </c>
      <c r="I822" s="190"/>
      <c r="L822" s="185"/>
      <c r="M822" s="191"/>
      <c r="N822" s="192"/>
      <c r="O822" s="192"/>
      <c r="P822" s="192"/>
      <c r="Q822" s="192"/>
      <c r="R822" s="192"/>
      <c r="S822" s="192"/>
      <c r="T822" s="193"/>
      <c r="V822" s="476"/>
      <c r="AT822" s="187" t="s">
        <v>163</v>
      </c>
      <c r="AU822" s="187" t="s">
        <v>80</v>
      </c>
      <c r="AV822" s="11" t="s">
        <v>80</v>
      </c>
      <c r="AW822" s="11" t="s">
        <v>36</v>
      </c>
      <c r="AX822" s="11" t="s">
        <v>72</v>
      </c>
      <c r="AY822" s="187" t="s">
        <v>155</v>
      </c>
    </row>
    <row r="823" spans="2:65" s="11" customFormat="1" x14ac:dyDescent="0.3">
      <c r="B823" s="185"/>
      <c r="C823" s="479"/>
      <c r="D823" s="186" t="s">
        <v>163</v>
      </c>
      <c r="E823" s="187" t="s">
        <v>5</v>
      </c>
      <c r="F823" s="188" t="s">
        <v>1218</v>
      </c>
      <c r="H823" s="189">
        <v>-8</v>
      </c>
      <c r="I823" s="190"/>
      <c r="L823" s="185"/>
      <c r="M823" s="191"/>
      <c r="N823" s="192"/>
      <c r="O823" s="192"/>
      <c r="P823" s="192"/>
      <c r="Q823" s="192"/>
      <c r="R823" s="192"/>
      <c r="S823" s="192"/>
      <c r="T823" s="193"/>
      <c r="V823" s="476"/>
      <c r="AT823" s="187" t="s">
        <v>163</v>
      </c>
      <c r="AU823" s="187" t="s">
        <v>80</v>
      </c>
      <c r="AV823" s="11" t="s">
        <v>80</v>
      </c>
      <c r="AW823" s="11" t="s">
        <v>36</v>
      </c>
      <c r="AX823" s="11" t="s">
        <v>72</v>
      </c>
      <c r="AY823" s="187" t="s">
        <v>155</v>
      </c>
    </row>
    <row r="824" spans="2:65" s="11" customFormat="1" x14ac:dyDescent="0.3">
      <c r="B824" s="185"/>
      <c r="C824" s="479"/>
      <c r="D824" s="186" t="s">
        <v>163</v>
      </c>
      <c r="E824" s="187" t="s">
        <v>5</v>
      </c>
      <c r="F824" s="188" t="s">
        <v>1219</v>
      </c>
      <c r="H824" s="189">
        <v>12</v>
      </c>
      <c r="I824" s="190"/>
      <c r="L824" s="185"/>
      <c r="M824" s="191"/>
      <c r="N824" s="192"/>
      <c r="O824" s="192"/>
      <c r="P824" s="192"/>
      <c r="Q824" s="192"/>
      <c r="R824" s="192"/>
      <c r="S824" s="192"/>
      <c r="T824" s="193"/>
      <c r="V824" s="476"/>
      <c r="AT824" s="187" t="s">
        <v>163</v>
      </c>
      <c r="AU824" s="187" t="s">
        <v>80</v>
      </c>
      <c r="AV824" s="11" t="s">
        <v>80</v>
      </c>
      <c r="AW824" s="11" t="s">
        <v>36</v>
      </c>
      <c r="AX824" s="11" t="s">
        <v>72</v>
      </c>
      <c r="AY824" s="187" t="s">
        <v>155</v>
      </c>
    </row>
    <row r="825" spans="2:65" s="11" customFormat="1" x14ac:dyDescent="0.3">
      <c r="B825" s="185"/>
      <c r="C825" s="479"/>
      <c r="D825" s="186" t="s">
        <v>163</v>
      </c>
      <c r="E825" s="187" t="s">
        <v>5</v>
      </c>
      <c r="F825" s="188" t="s">
        <v>1203</v>
      </c>
      <c r="H825" s="189">
        <v>21.75</v>
      </c>
      <c r="I825" s="190"/>
      <c r="L825" s="185"/>
      <c r="M825" s="191"/>
      <c r="N825" s="192"/>
      <c r="O825" s="192"/>
      <c r="P825" s="192"/>
      <c r="Q825" s="192"/>
      <c r="R825" s="192"/>
      <c r="S825" s="192"/>
      <c r="T825" s="193"/>
      <c r="V825" s="476"/>
      <c r="AT825" s="187" t="s">
        <v>163</v>
      </c>
      <c r="AU825" s="187" t="s">
        <v>80</v>
      </c>
      <c r="AV825" s="11" t="s">
        <v>80</v>
      </c>
      <c r="AW825" s="11" t="s">
        <v>36</v>
      </c>
      <c r="AX825" s="11" t="s">
        <v>72</v>
      </c>
      <c r="AY825" s="187" t="s">
        <v>155</v>
      </c>
    </row>
    <row r="826" spans="2:65" s="11" customFormat="1" x14ac:dyDescent="0.3">
      <c r="B826" s="185"/>
      <c r="C826" s="479"/>
      <c r="D826" s="186" t="s">
        <v>163</v>
      </c>
      <c r="E826" s="187" t="s">
        <v>5</v>
      </c>
      <c r="F826" s="188" t="s">
        <v>1218</v>
      </c>
      <c r="H826" s="189">
        <v>-8</v>
      </c>
      <c r="I826" s="190"/>
      <c r="L826" s="185"/>
      <c r="M826" s="191"/>
      <c r="N826" s="192"/>
      <c r="O826" s="192"/>
      <c r="P826" s="192"/>
      <c r="Q826" s="192"/>
      <c r="R826" s="192"/>
      <c r="S826" s="192"/>
      <c r="T826" s="193"/>
      <c r="V826" s="476"/>
      <c r="AT826" s="187" t="s">
        <v>163</v>
      </c>
      <c r="AU826" s="187" t="s">
        <v>80</v>
      </c>
      <c r="AV826" s="11" t="s">
        <v>80</v>
      </c>
      <c r="AW826" s="11" t="s">
        <v>36</v>
      </c>
      <c r="AX826" s="11" t="s">
        <v>72</v>
      </c>
      <c r="AY826" s="187" t="s">
        <v>155</v>
      </c>
    </row>
    <row r="827" spans="2:65" s="11" customFormat="1" x14ac:dyDescent="0.3">
      <c r="B827" s="185"/>
      <c r="C827" s="479"/>
      <c r="D827" s="186" t="s">
        <v>163</v>
      </c>
      <c r="E827" s="187" t="s">
        <v>5</v>
      </c>
      <c r="F827" s="188" t="s">
        <v>1219</v>
      </c>
      <c r="H827" s="189">
        <v>12</v>
      </c>
      <c r="I827" s="190"/>
      <c r="L827" s="185"/>
      <c r="M827" s="191"/>
      <c r="N827" s="192"/>
      <c r="O827" s="192"/>
      <c r="P827" s="192"/>
      <c r="Q827" s="192"/>
      <c r="R827" s="192"/>
      <c r="S827" s="192"/>
      <c r="T827" s="193"/>
      <c r="V827" s="476"/>
      <c r="AT827" s="187" t="s">
        <v>163</v>
      </c>
      <c r="AU827" s="187" t="s">
        <v>80</v>
      </c>
      <c r="AV827" s="11" t="s">
        <v>80</v>
      </c>
      <c r="AW827" s="11" t="s">
        <v>36</v>
      </c>
      <c r="AX827" s="11" t="s">
        <v>72</v>
      </c>
      <c r="AY827" s="187" t="s">
        <v>155</v>
      </c>
    </row>
    <row r="828" spans="2:65" s="11" customFormat="1" x14ac:dyDescent="0.3">
      <c r="B828" s="185"/>
      <c r="C828" s="479"/>
      <c r="D828" s="186" t="s">
        <v>163</v>
      </c>
      <c r="E828" s="187" t="s">
        <v>5</v>
      </c>
      <c r="F828" s="188" t="s">
        <v>1220</v>
      </c>
      <c r="H828" s="189">
        <v>11.756</v>
      </c>
      <c r="I828" s="190"/>
      <c r="L828" s="185"/>
      <c r="M828" s="191"/>
      <c r="N828" s="192"/>
      <c r="O828" s="192"/>
      <c r="P828" s="192"/>
      <c r="Q828" s="192"/>
      <c r="R828" s="192"/>
      <c r="S828" s="192"/>
      <c r="T828" s="193"/>
      <c r="V828" s="476"/>
      <c r="AT828" s="187" t="s">
        <v>163</v>
      </c>
      <c r="AU828" s="187" t="s">
        <v>80</v>
      </c>
      <c r="AV828" s="11" t="s">
        <v>80</v>
      </c>
      <c r="AW828" s="11" t="s">
        <v>36</v>
      </c>
      <c r="AX828" s="11" t="s">
        <v>72</v>
      </c>
      <c r="AY828" s="187" t="s">
        <v>155</v>
      </c>
    </row>
    <row r="829" spans="2:65" s="11" customFormat="1" x14ac:dyDescent="0.3">
      <c r="B829" s="185"/>
      <c r="C829" s="479"/>
      <c r="D829" s="186" t="s">
        <v>163</v>
      </c>
      <c r="E829" s="187" t="s">
        <v>5</v>
      </c>
      <c r="F829" s="188" t="s">
        <v>1221</v>
      </c>
      <c r="H829" s="189">
        <v>3.3759999999999999</v>
      </c>
      <c r="I829" s="190"/>
      <c r="L829" s="185"/>
      <c r="M829" s="191"/>
      <c r="N829" s="192"/>
      <c r="O829" s="192"/>
      <c r="P829" s="192"/>
      <c r="Q829" s="192"/>
      <c r="R829" s="192"/>
      <c r="S829" s="192"/>
      <c r="T829" s="193"/>
      <c r="V829" s="476"/>
      <c r="AT829" s="187" t="s">
        <v>163</v>
      </c>
      <c r="AU829" s="187" t="s">
        <v>80</v>
      </c>
      <c r="AV829" s="11" t="s">
        <v>80</v>
      </c>
      <c r="AW829" s="11" t="s">
        <v>36</v>
      </c>
      <c r="AX829" s="11" t="s">
        <v>72</v>
      </c>
      <c r="AY829" s="187" t="s">
        <v>155</v>
      </c>
    </row>
    <row r="830" spans="2:65" s="11" customFormat="1" x14ac:dyDescent="0.3">
      <c r="B830" s="185"/>
      <c r="C830" s="479"/>
      <c r="D830" s="186" t="s">
        <v>163</v>
      </c>
      <c r="E830" s="187" t="s">
        <v>5</v>
      </c>
      <c r="F830" s="188" t="s">
        <v>1222</v>
      </c>
      <c r="H830" s="189">
        <v>11.336</v>
      </c>
      <c r="I830" s="190"/>
      <c r="L830" s="185"/>
      <c r="M830" s="191"/>
      <c r="N830" s="192"/>
      <c r="O830" s="192"/>
      <c r="P830" s="192"/>
      <c r="Q830" s="192"/>
      <c r="R830" s="192"/>
      <c r="S830" s="192"/>
      <c r="T830" s="193"/>
      <c r="V830" s="476"/>
      <c r="AT830" s="187" t="s">
        <v>163</v>
      </c>
      <c r="AU830" s="187" t="s">
        <v>80</v>
      </c>
      <c r="AV830" s="11" t="s">
        <v>80</v>
      </c>
      <c r="AW830" s="11" t="s">
        <v>36</v>
      </c>
      <c r="AX830" s="11" t="s">
        <v>72</v>
      </c>
      <c r="AY830" s="187" t="s">
        <v>155</v>
      </c>
    </row>
    <row r="831" spans="2:65" s="11" customFormat="1" x14ac:dyDescent="0.3">
      <c r="B831" s="185"/>
      <c r="C831" s="479"/>
      <c r="D831" s="186" t="s">
        <v>163</v>
      </c>
      <c r="E831" s="187" t="s">
        <v>5</v>
      </c>
      <c r="F831" s="188" t="s">
        <v>1223</v>
      </c>
      <c r="H831" s="189">
        <v>13.957000000000001</v>
      </c>
      <c r="I831" s="190"/>
      <c r="L831" s="185"/>
      <c r="M831" s="191"/>
      <c r="N831" s="192"/>
      <c r="O831" s="192"/>
      <c r="P831" s="192"/>
      <c r="Q831" s="192"/>
      <c r="R831" s="192"/>
      <c r="S831" s="192"/>
      <c r="T831" s="193"/>
      <c r="V831" s="476"/>
      <c r="AT831" s="187" t="s">
        <v>163</v>
      </c>
      <c r="AU831" s="187" t="s">
        <v>80</v>
      </c>
      <c r="AV831" s="11" t="s">
        <v>80</v>
      </c>
      <c r="AW831" s="11" t="s">
        <v>36</v>
      </c>
      <c r="AX831" s="11" t="s">
        <v>72</v>
      </c>
      <c r="AY831" s="187" t="s">
        <v>155</v>
      </c>
    </row>
    <row r="832" spans="2:65" s="11" customFormat="1" x14ac:dyDescent="0.3">
      <c r="B832" s="185"/>
      <c r="C832" s="479"/>
      <c r="D832" s="186" t="s">
        <v>163</v>
      </c>
      <c r="E832" s="187" t="s">
        <v>5</v>
      </c>
      <c r="F832" s="188" t="s">
        <v>1224</v>
      </c>
      <c r="H832" s="189">
        <v>70.95</v>
      </c>
      <c r="I832" s="190"/>
      <c r="L832" s="185"/>
      <c r="M832" s="191"/>
      <c r="N832" s="192"/>
      <c r="O832" s="192"/>
      <c r="P832" s="192"/>
      <c r="Q832" s="192"/>
      <c r="R832" s="192"/>
      <c r="S832" s="192"/>
      <c r="T832" s="193"/>
      <c r="V832" s="476"/>
      <c r="AT832" s="187" t="s">
        <v>163</v>
      </c>
      <c r="AU832" s="187" t="s">
        <v>80</v>
      </c>
      <c r="AV832" s="11" t="s">
        <v>80</v>
      </c>
      <c r="AW832" s="11" t="s">
        <v>36</v>
      </c>
      <c r="AX832" s="11" t="s">
        <v>72</v>
      </c>
      <c r="AY832" s="187" t="s">
        <v>155</v>
      </c>
    </row>
    <row r="833" spans="2:65" s="11" customFormat="1" x14ac:dyDescent="0.3">
      <c r="B833" s="185"/>
      <c r="C833" s="479"/>
      <c r="D833" s="186" t="s">
        <v>163</v>
      </c>
      <c r="E833" s="187" t="s">
        <v>5</v>
      </c>
      <c r="F833" s="188" t="s">
        <v>1225</v>
      </c>
      <c r="H833" s="189">
        <v>12.824999999999999</v>
      </c>
      <c r="I833" s="190"/>
      <c r="L833" s="185"/>
      <c r="M833" s="191"/>
      <c r="N833" s="192"/>
      <c r="O833" s="192"/>
      <c r="P833" s="192"/>
      <c r="Q833" s="192"/>
      <c r="R833" s="192"/>
      <c r="S833" s="192"/>
      <c r="T833" s="193"/>
      <c r="V833" s="476"/>
      <c r="AT833" s="187" t="s">
        <v>163</v>
      </c>
      <c r="AU833" s="187" t="s">
        <v>80</v>
      </c>
      <c r="AV833" s="11" t="s">
        <v>80</v>
      </c>
      <c r="AW833" s="11" t="s">
        <v>36</v>
      </c>
      <c r="AX833" s="11" t="s">
        <v>72</v>
      </c>
      <c r="AY833" s="187" t="s">
        <v>155</v>
      </c>
    </row>
    <row r="834" spans="2:65" s="12" customFormat="1" x14ac:dyDescent="0.3">
      <c r="B834" s="194"/>
      <c r="C834" s="480"/>
      <c r="D834" s="186" t="s">
        <v>163</v>
      </c>
      <c r="E834" s="195" t="s">
        <v>333</v>
      </c>
      <c r="F834" s="196" t="s">
        <v>239</v>
      </c>
      <c r="H834" s="197">
        <v>233.375</v>
      </c>
      <c r="I834" s="198"/>
      <c r="L834" s="194"/>
      <c r="M834" s="199"/>
      <c r="N834" s="200"/>
      <c r="O834" s="200"/>
      <c r="P834" s="200"/>
      <c r="Q834" s="200"/>
      <c r="R834" s="200"/>
      <c r="S834" s="200"/>
      <c r="T834" s="201"/>
      <c r="V834" s="476"/>
      <c r="AT834" s="195" t="s">
        <v>163</v>
      </c>
      <c r="AU834" s="195" t="s">
        <v>80</v>
      </c>
      <c r="AV834" s="12" t="s">
        <v>98</v>
      </c>
      <c r="AW834" s="12" t="s">
        <v>36</v>
      </c>
      <c r="AX834" s="12" t="s">
        <v>11</v>
      </c>
      <c r="AY834" s="195" t="s">
        <v>155</v>
      </c>
    </row>
    <row r="835" spans="2:65" s="1" customFormat="1" ht="16.5" customHeight="1" x14ac:dyDescent="0.3">
      <c r="B835" s="172"/>
      <c r="C835" s="481">
        <v>169</v>
      </c>
      <c r="D835" s="216" t="s">
        <v>536</v>
      </c>
      <c r="E835" s="217" t="s">
        <v>1226</v>
      </c>
      <c r="F835" s="218" t="s">
        <v>3548</v>
      </c>
      <c r="G835" s="219" t="s">
        <v>160</v>
      </c>
      <c r="H835" s="220">
        <v>245.04400000000001</v>
      </c>
      <c r="I835" s="221"/>
      <c r="J835" s="222">
        <f>ROUND(I835*H835,0)</f>
        <v>0</v>
      </c>
      <c r="K835" s="218" t="s">
        <v>161</v>
      </c>
      <c r="L835" s="223"/>
      <c r="M835" s="224" t="s">
        <v>5</v>
      </c>
      <c r="N835" s="225" t="s">
        <v>43</v>
      </c>
      <c r="O835" s="41"/>
      <c r="P835" s="182">
        <f>O835*H835</f>
        <v>0</v>
      </c>
      <c r="Q835" s="182">
        <v>4.4999999999999997E-3</v>
      </c>
      <c r="R835" s="182">
        <f>Q835*H835</f>
        <v>1.102698</v>
      </c>
      <c r="S835" s="182">
        <v>0</v>
      </c>
      <c r="T835" s="183">
        <f>S835*H835</f>
        <v>0</v>
      </c>
      <c r="V835" s="476"/>
      <c r="AR835" s="23" t="s">
        <v>502</v>
      </c>
      <c r="AT835" s="23" t="s">
        <v>536</v>
      </c>
      <c r="AU835" s="23" t="s">
        <v>80</v>
      </c>
      <c r="AY835" s="23" t="s">
        <v>155</v>
      </c>
      <c r="BE835" s="184">
        <f>IF(N835="základní",J835,0)</f>
        <v>0</v>
      </c>
      <c r="BF835" s="184">
        <f>IF(N835="snížená",J835,0)</f>
        <v>0</v>
      </c>
      <c r="BG835" s="184">
        <f>IF(N835="zákl. přenesená",J835,0)</f>
        <v>0</v>
      </c>
      <c r="BH835" s="184">
        <f>IF(N835="sníž. přenesená",J835,0)</f>
        <v>0</v>
      </c>
      <c r="BI835" s="184">
        <f>IF(N835="nulová",J835,0)</f>
        <v>0</v>
      </c>
      <c r="BJ835" s="23" t="s">
        <v>11</v>
      </c>
      <c r="BK835" s="184">
        <f>ROUND(I835*H835,0)</f>
        <v>0</v>
      </c>
      <c r="BL835" s="23" t="s">
        <v>221</v>
      </c>
      <c r="BM835" s="23" t="s">
        <v>1227</v>
      </c>
    </row>
    <row r="836" spans="2:65" s="11" customFormat="1" x14ac:dyDescent="0.3">
      <c r="B836" s="185"/>
      <c r="C836" s="479"/>
      <c r="D836" s="186" t="s">
        <v>163</v>
      </c>
      <c r="E836" s="187" t="s">
        <v>5</v>
      </c>
      <c r="F836" s="188" t="s">
        <v>1228</v>
      </c>
      <c r="H836" s="189">
        <v>245.04400000000001</v>
      </c>
      <c r="I836" s="190"/>
      <c r="L836" s="185"/>
      <c r="M836" s="191"/>
      <c r="N836" s="192"/>
      <c r="O836" s="192"/>
      <c r="P836" s="192"/>
      <c r="Q836" s="192"/>
      <c r="R836" s="192"/>
      <c r="S836" s="192"/>
      <c r="T836" s="193"/>
      <c r="V836" s="476"/>
      <c r="AT836" s="187" t="s">
        <v>163</v>
      </c>
      <c r="AU836" s="187" t="s">
        <v>80</v>
      </c>
      <c r="AV836" s="11" t="s">
        <v>80</v>
      </c>
      <c r="AW836" s="11" t="s">
        <v>36</v>
      </c>
      <c r="AX836" s="11" t="s">
        <v>11</v>
      </c>
      <c r="AY836" s="187" t="s">
        <v>155</v>
      </c>
    </row>
    <row r="837" spans="2:65" s="1" customFormat="1" ht="25.5" customHeight="1" x14ac:dyDescent="0.3">
      <c r="B837" s="172"/>
      <c r="C837" s="478">
        <v>170</v>
      </c>
      <c r="D837" s="173" t="s">
        <v>157</v>
      </c>
      <c r="E837" s="174" t="s">
        <v>1229</v>
      </c>
      <c r="F837" s="175" t="s">
        <v>1230</v>
      </c>
      <c r="G837" s="176" t="s">
        <v>247</v>
      </c>
      <c r="H837" s="177">
        <v>1.956</v>
      </c>
      <c r="I837" s="178"/>
      <c r="J837" s="179">
        <f>ROUND(I837*H837,0)</f>
        <v>0</v>
      </c>
      <c r="K837" s="175" t="s">
        <v>161</v>
      </c>
      <c r="L837" s="40"/>
      <c r="M837" s="180" t="s">
        <v>5</v>
      </c>
      <c r="N837" s="181" t="s">
        <v>43</v>
      </c>
      <c r="O837" s="41"/>
      <c r="P837" s="182">
        <f>O837*H837</f>
        <v>0</v>
      </c>
      <c r="Q837" s="182">
        <v>0</v>
      </c>
      <c r="R837" s="182">
        <f>Q837*H837</f>
        <v>0</v>
      </c>
      <c r="S837" s="182">
        <v>0</v>
      </c>
      <c r="T837" s="183">
        <f>S837*H837</f>
        <v>0</v>
      </c>
      <c r="V837" s="476"/>
      <c r="AR837" s="23" t="s">
        <v>221</v>
      </c>
      <c r="AT837" s="23" t="s">
        <v>157</v>
      </c>
      <c r="AU837" s="23" t="s">
        <v>80</v>
      </c>
      <c r="AY837" s="23" t="s">
        <v>155</v>
      </c>
      <c r="BE837" s="184">
        <f>IF(N837="základní",J837,0)</f>
        <v>0</v>
      </c>
      <c r="BF837" s="184">
        <f>IF(N837="snížená",J837,0)</f>
        <v>0</v>
      </c>
      <c r="BG837" s="184">
        <f>IF(N837="zákl. přenesená",J837,0)</f>
        <v>0</v>
      </c>
      <c r="BH837" s="184">
        <f>IF(N837="sníž. přenesená",J837,0)</f>
        <v>0</v>
      </c>
      <c r="BI837" s="184">
        <f>IF(N837="nulová",J837,0)</f>
        <v>0</v>
      </c>
      <c r="BJ837" s="23" t="s">
        <v>11</v>
      </c>
      <c r="BK837" s="184">
        <f>ROUND(I837*H837,0)</f>
        <v>0</v>
      </c>
      <c r="BL837" s="23" t="s">
        <v>221</v>
      </c>
      <c r="BM837" s="23" t="s">
        <v>1231</v>
      </c>
    </row>
    <row r="838" spans="2:65" s="10" customFormat="1" ht="29.85" customHeight="1" x14ac:dyDescent="0.3">
      <c r="B838" s="159"/>
      <c r="C838" s="482"/>
      <c r="D838" s="160" t="s">
        <v>71</v>
      </c>
      <c r="E838" s="170" t="s">
        <v>1232</v>
      </c>
      <c r="F838" s="170" t="s">
        <v>1233</v>
      </c>
      <c r="I838" s="162"/>
      <c r="J838" s="171">
        <f>BK838</f>
        <v>0</v>
      </c>
      <c r="L838" s="159"/>
      <c r="M838" s="164"/>
      <c r="N838" s="165"/>
      <c r="O838" s="165"/>
      <c r="P838" s="166">
        <f>SUM(P839:P870)</f>
        <v>0</v>
      </c>
      <c r="Q838" s="165"/>
      <c r="R838" s="166">
        <f>SUM(R839:R870)</f>
        <v>1.4130668730000002</v>
      </c>
      <c r="S838" s="165"/>
      <c r="T838" s="167">
        <f>SUM(T839:T870)</f>
        <v>0</v>
      </c>
      <c r="V838" s="476"/>
      <c r="AR838" s="160" t="s">
        <v>80</v>
      </c>
      <c r="AT838" s="168" t="s">
        <v>71</v>
      </c>
      <c r="AU838" s="168" t="s">
        <v>11</v>
      </c>
      <c r="AY838" s="160" t="s">
        <v>155</v>
      </c>
      <c r="BK838" s="169">
        <f>SUM(BK839:BK870)</f>
        <v>0</v>
      </c>
    </row>
    <row r="839" spans="2:65" s="1" customFormat="1" ht="25.5" customHeight="1" x14ac:dyDescent="0.3">
      <c r="B839" s="172"/>
      <c r="C839" s="478">
        <v>171</v>
      </c>
      <c r="D839" s="173" t="s">
        <v>157</v>
      </c>
      <c r="E839" s="174" t="s">
        <v>1234</v>
      </c>
      <c r="F839" s="175" t="s">
        <v>1235</v>
      </c>
      <c r="G839" s="176" t="s">
        <v>214</v>
      </c>
      <c r="H839" s="177">
        <v>25.5</v>
      </c>
      <c r="I839" s="178"/>
      <c r="J839" s="179">
        <f>ROUND(I839*H839,0)</f>
        <v>0</v>
      </c>
      <c r="K839" s="175" t="s">
        <v>161</v>
      </c>
      <c r="L839" s="40"/>
      <c r="M839" s="180" t="s">
        <v>5</v>
      </c>
      <c r="N839" s="181" t="s">
        <v>43</v>
      </c>
      <c r="O839" s="41"/>
      <c r="P839" s="182">
        <f>O839*H839</f>
        <v>0</v>
      </c>
      <c r="Q839" s="182">
        <v>7.6951999999999999E-4</v>
      </c>
      <c r="R839" s="182">
        <f>Q839*H839</f>
        <v>1.962276E-2</v>
      </c>
      <c r="S839" s="182">
        <v>0</v>
      </c>
      <c r="T839" s="183">
        <f>S839*H839</f>
        <v>0</v>
      </c>
      <c r="V839" s="476"/>
      <c r="AR839" s="23" t="s">
        <v>221</v>
      </c>
      <c r="AT839" s="23" t="s">
        <v>157</v>
      </c>
      <c r="AU839" s="23" t="s">
        <v>80</v>
      </c>
      <c r="AY839" s="23" t="s">
        <v>155</v>
      </c>
      <c r="BE839" s="184">
        <f>IF(N839="základní",J839,0)</f>
        <v>0</v>
      </c>
      <c r="BF839" s="184">
        <f>IF(N839="snížená",J839,0)</f>
        <v>0</v>
      </c>
      <c r="BG839" s="184">
        <f>IF(N839="zákl. přenesená",J839,0)</f>
        <v>0</v>
      </c>
      <c r="BH839" s="184">
        <f>IF(N839="sníž. přenesená",J839,0)</f>
        <v>0</v>
      </c>
      <c r="BI839" s="184">
        <f>IF(N839="nulová",J839,0)</f>
        <v>0</v>
      </c>
      <c r="BJ839" s="23" t="s">
        <v>11</v>
      </c>
      <c r="BK839" s="184">
        <f>ROUND(I839*H839,0)</f>
        <v>0</v>
      </c>
      <c r="BL839" s="23" t="s">
        <v>221</v>
      </c>
      <c r="BM839" s="23" t="s">
        <v>1236</v>
      </c>
    </row>
    <row r="840" spans="2:65" s="11" customFormat="1" x14ac:dyDescent="0.3">
      <c r="B840" s="185"/>
      <c r="C840" s="479"/>
      <c r="D840" s="186" t="s">
        <v>163</v>
      </c>
      <c r="E840" s="187" t="s">
        <v>5</v>
      </c>
      <c r="F840" s="188" t="s">
        <v>1237</v>
      </c>
      <c r="H840" s="189">
        <v>25.425000000000001</v>
      </c>
      <c r="I840" s="190"/>
      <c r="L840" s="185"/>
      <c r="M840" s="191"/>
      <c r="N840" s="192"/>
      <c r="O840" s="192"/>
      <c r="P840" s="192"/>
      <c r="Q840" s="192"/>
      <c r="R840" s="192"/>
      <c r="S840" s="192"/>
      <c r="T840" s="193"/>
      <c r="V840" s="476"/>
      <c r="AT840" s="187" t="s">
        <v>163</v>
      </c>
      <c r="AU840" s="187" t="s">
        <v>80</v>
      </c>
      <c r="AV840" s="11" t="s">
        <v>80</v>
      </c>
      <c r="AW840" s="11" t="s">
        <v>36</v>
      </c>
      <c r="AX840" s="11" t="s">
        <v>72</v>
      </c>
      <c r="AY840" s="187" t="s">
        <v>155</v>
      </c>
    </row>
    <row r="841" spans="2:65" s="11" customFormat="1" x14ac:dyDescent="0.3">
      <c r="B841" s="185"/>
      <c r="C841" s="479"/>
      <c r="D841" s="186" t="s">
        <v>163</v>
      </c>
      <c r="E841" s="187" t="s">
        <v>5</v>
      </c>
      <c r="F841" s="188" t="s">
        <v>1238</v>
      </c>
      <c r="H841" s="189">
        <v>7.4999999999999997E-2</v>
      </c>
      <c r="I841" s="190"/>
      <c r="L841" s="185"/>
      <c r="M841" s="191"/>
      <c r="N841" s="192"/>
      <c r="O841" s="192"/>
      <c r="P841" s="192"/>
      <c r="Q841" s="192"/>
      <c r="R841" s="192"/>
      <c r="S841" s="192"/>
      <c r="T841" s="193"/>
      <c r="V841" s="476"/>
      <c r="AT841" s="187" t="s">
        <v>163</v>
      </c>
      <c r="AU841" s="187" t="s">
        <v>80</v>
      </c>
      <c r="AV841" s="11" t="s">
        <v>80</v>
      </c>
      <c r="AW841" s="11" t="s">
        <v>36</v>
      </c>
      <c r="AX841" s="11" t="s">
        <v>72</v>
      </c>
      <c r="AY841" s="187" t="s">
        <v>155</v>
      </c>
    </row>
    <row r="842" spans="2:65" s="12" customFormat="1" x14ac:dyDescent="0.3">
      <c r="B842" s="194"/>
      <c r="C842" s="480"/>
      <c r="D842" s="186" t="s">
        <v>163</v>
      </c>
      <c r="E842" s="195" t="s">
        <v>5</v>
      </c>
      <c r="F842" s="196" t="s">
        <v>239</v>
      </c>
      <c r="H842" s="197">
        <v>25.5</v>
      </c>
      <c r="I842" s="198"/>
      <c r="L842" s="194"/>
      <c r="M842" s="199"/>
      <c r="N842" s="200"/>
      <c r="O842" s="200"/>
      <c r="P842" s="200"/>
      <c r="Q842" s="200"/>
      <c r="R842" s="200"/>
      <c r="S842" s="200"/>
      <c r="T842" s="201"/>
      <c r="V842" s="476"/>
      <c r="AT842" s="195" t="s">
        <v>163</v>
      </c>
      <c r="AU842" s="195" t="s">
        <v>80</v>
      </c>
      <c r="AV842" s="12" t="s">
        <v>98</v>
      </c>
      <c r="AW842" s="12" t="s">
        <v>36</v>
      </c>
      <c r="AX842" s="12" t="s">
        <v>11</v>
      </c>
      <c r="AY842" s="195" t="s">
        <v>155</v>
      </c>
    </row>
    <row r="843" spans="2:65" s="1" customFormat="1" ht="25.5" customHeight="1" x14ac:dyDescent="0.3">
      <c r="B843" s="172"/>
      <c r="C843" s="478">
        <v>172</v>
      </c>
      <c r="D843" s="173" t="s">
        <v>157</v>
      </c>
      <c r="E843" s="174" t="s">
        <v>1239</v>
      </c>
      <c r="F843" s="175" t="s">
        <v>1240</v>
      </c>
      <c r="G843" s="176" t="s">
        <v>214</v>
      </c>
      <c r="H843" s="177">
        <v>74.204999999999998</v>
      </c>
      <c r="I843" s="178"/>
      <c r="J843" s="179">
        <f>ROUND(I843*H843,0)</f>
        <v>0</v>
      </c>
      <c r="K843" s="175" t="s">
        <v>161</v>
      </c>
      <c r="L843" s="40"/>
      <c r="M843" s="180" t="s">
        <v>5</v>
      </c>
      <c r="N843" s="181" t="s">
        <v>43</v>
      </c>
      <c r="O843" s="41"/>
      <c r="P843" s="182">
        <f>O843*H843</f>
        <v>0</v>
      </c>
      <c r="Q843" s="182">
        <v>4.1800000000000002E-4</v>
      </c>
      <c r="R843" s="182">
        <f>Q843*H843</f>
        <v>3.1017690000000001E-2</v>
      </c>
      <c r="S843" s="182">
        <v>0</v>
      </c>
      <c r="T843" s="183">
        <f>S843*H843</f>
        <v>0</v>
      </c>
      <c r="V843" s="476"/>
      <c r="AR843" s="23" t="s">
        <v>221</v>
      </c>
      <c r="AT843" s="23" t="s">
        <v>157</v>
      </c>
      <c r="AU843" s="23" t="s">
        <v>80</v>
      </c>
      <c r="AY843" s="23" t="s">
        <v>155</v>
      </c>
      <c r="BE843" s="184">
        <f>IF(N843="základní",J843,0)</f>
        <v>0</v>
      </c>
      <c r="BF843" s="184">
        <f>IF(N843="snížená",J843,0)</f>
        <v>0</v>
      </c>
      <c r="BG843" s="184">
        <f>IF(N843="zákl. přenesená",J843,0)</f>
        <v>0</v>
      </c>
      <c r="BH843" s="184">
        <f>IF(N843="sníž. přenesená",J843,0)</f>
        <v>0</v>
      </c>
      <c r="BI843" s="184">
        <f>IF(N843="nulová",J843,0)</f>
        <v>0</v>
      </c>
      <c r="BJ843" s="23" t="s">
        <v>11</v>
      </c>
      <c r="BK843" s="184">
        <f>ROUND(I843*H843,0)</f>
        <v>0</v>
      </c>
      <c r="BL843" s="23" t="s">
        <v>221</v>
      </c>
      <c r="BM843" s="23" t="s">
        <v>1241</v>
      </c>
    </row>
    <row r="844" spans="2:65" s="11" customFormat="1" x14ac:dyDescent="0.3">
      <c r="B844" s="185"/>
      <c r="C844" s="479"/>
      <c r="D844" s="186" t="s">
        <v>163</v>
      </c>
      <c r="E844" s="187" t="s">
        <v>5</v>
      </c>
      <c r="F844" s="188" t="s">
        <v>1242</v>
      </c>
      <c r="H844" s="189">
        <v>74.204999999999998</v>
      </c>
      <c r="I844" s="190"/>
      <c r="L844" s="185"/>
      <c r="M844" s="191"/>
      <c r="N844" s="192"/>
      <c r="O844" s="192"/>
      <c r="P844" s="192"/>
      <c r="Q844" s="192"/>
      <c r="R844" s="192"/>
      <c r="S844" s="192"/>
      <c r="T844" s="193"/>
      <c r="V844" s="476"/>
      <c r="AT844" s="187" t="s">
        <v>163</v>
      </c>
      <c r="AU844" s="187" t="s">
        <v>80</v>
      </c>
      <c r="AV844" s="11" t="s">
        <v>80</v>
      </c>
      <c r="AW844" s="11" t="s">
        <v>36</v>
      </c>
      <c r="AX844" s="11" t="s">
        <v>72</v>
      </c>
      <c r="AY844" s="187" t="s">
        <v>155</v>
      </c>
    </row>
    <row r="845" spans="2:65" s="12" customFormat="1" x14ac:dyDescent="0.3">
      <c r="B845" s="194"/>
      <c r="C845" s="480"/>
      <c r="D845" s="186" t="s">
        <v>163</v>
      </c>
      <c r="E845" s="195" t="s">
        <v>5</v>
      </c>
      <c r="F845" s="196" t="s">
        <v>239</v>
      </c>
      <c r="H845" s="197">
        <v>74.204999999999998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V845" s="476"/>
      <c r="AT845" s="195" t="s">
        <v>163</v>
      </c>
      <c r="AU845" s="195" t="s">
        <v>80</v>
      </c>
      <c r="AV845" s="12" t="s">
        <v>98</v>
      </c>
      <c r="AW845" s="12" t="s">
        <v>36</v>
      </c>
      <c r="AX845" s="12" t="s">
        <v>11</v>
      </c>
      <c r="AY845" s="195" t="s">
        <v>155</v>
      </c>
    </row>
    <row r="846" spans="2:65" s="1" customFormat="1" ht="25.5" customHeight="1" x14ac:dyDescent="0.3">
      <c r="B846" s="172"/>
      <c r="C846" s="478">
        <v>173</v>
      </c>
      <c r="D846" s="173" t="s">
        <v>157</v>
      </c>
      <c r="E846" s="174" t="s">
        <v>1243</v>
      </c>
      <c r="F846" s="175" t="s">
        <v>1244</v>
      </c>
      <c r="G846" s="176" t="s">
        <v>160</v>
      </c>
      <c r="H846" s="177">
        <v>74.204999999999998</v>
      </c>
      <c r="I846" s="178"/>
      <c r="J846" s="179">
        <f>ROUND(I846*H846,0)</f>
        <v>0</v>
      </c>
      <c r="K846" s="175" t="s">
        <v>161</v>
      </c>
      <c r="L846" s="40"/>
      <c r="M846" s="180" t="s">
        <v>5</v>
      </c>
      <c r="N846" s="181" t="s">
        <v>43</v>
      </c>
      <c r="O846" s="41"/>
      <c r="P846" s="182">
        <f>O846*H846</f>
        <v>0</v>
      </c>
      <c r="Q846" s="182">
        <v>6.8171999999999998E-3</v>
      </c>
      <c r="R846" s="182">
        <f>Q846*H846</f>
        <v>0.50587032599999993</v>
      </c>
      <c r="S846" s="182">
        <v>0</v>
      </c>
      <c r="T846" s="183">
        <f>S846*H846</f>
        <v>0</v>
      </c>
      <c r="V846" s="476"/>
      <c r="AR846" s="23" t="s">
        <v>221</v>
      </c>
      <c r="AT846" s="23" t="s">
        <v>157</v>
      </c>
      <c r="AU846" s="23" t="s">
        <v>80</v>
      </c>
      <c r="AY846" s="23" t="s">
        <v>155</v>
      </c>
      <c r="BE846" s="184">
        <f>IF(N846="základní",J846,0)</f>
        <v>0</v>
      </c>
      <c r="BF846" s="184">
        <f>IF(N846="snížená",J846,0)</f>
        <v>0</v>
      </c>
      <c r="BG846" s="184">
        <f>IF(N846="zákl. přenesená",J846,0)</f>
        <v>0</v>
      </c>
      <c r="BH846" s="184">
        <f>IF(N846="sníž. přenesená",J846,0)</f>
        <v>0</v>
      </c>
      <c r="BI846" s="184">
        <f>IF(N846="nulová",J846,0)</f>
        <v>0</v>
      </c>
      <c r="BJ846" s="23" t="s">
        <v>11</v>
      </c>
      <c r="BK846" s="184">
        <f>ROUND(I846*H846,0)</f>
        <v>0</v>
      </c>
      <c r="BL846" s="23" t="s">
        <v>221</v>
      </c>
      <c r="BM846" s="23" t="s">
        <v>1245</v>
      </c>
    </row>
    <row r="847" spans="2:65" s="11" customFormat="1" x14ac:dyDescent="0.3">
      <c r="B847" s="185"/>
      <c r="C847" s="479"/>
      <c r="D847" s="186" t="s">
        <v>163</v>
      </c>
      <c r="E847" s="187" t="s">
        <v>5</v>
      </c>
      <c r="F847" s="188" t="s">
        <v>1242</v>
      </c>
      <c r="H847" s="189">
        <v>74.204999999999998</v>
      </c>
      <c r="I847" s="190"/>
      <c r="L847" s="185"/>
      <c r="M847" s="191"/>
      <c r="N847" s="192"/>
      <c r="O847" s="192"/>
      <c r="P847" s="192"/>
      <c r="Q847" s="192"/>
      <c r="R847" s="192"/>
      <c r="S847" s="192"/>
      <c r="T847" s="193"/>
      <c r="V847" s="476"/>
      <c r="AT847" s="187" t="s">
        <v>163</v>
      </c>
      <c r="AU847" s="187" t="s">
        <v>80</v>
      </c>
      <c r="AV847" s="11" t="s">
        <v>80</v>
      </c>
      <c r="AW847" s="11" t="s">
        <v>36</v>
      </c>
      <c r="AX847" s="11" t="s">
        <v>72</v>
      </c>
      <c r="AY847" s="187" t="s">
        <v>155</v>
      </c>
    </row>
    <row r="848" spans="2:65" s="12" customFormat="1" x14ac:dyDescent="0.3">
      <c r="B848" s="194"/>
      <c r="C848" s="480"/>
      <c r="D848" s="186" t="s">
        <v>163</v>
      </c>
      <c r="E848" s="195" t="s">
        <v>5</v>
      </c>
      <c r="F848" s="196" t="s">
        <v>239</v>
      </c>
      <c r="H848" s="197">
        <v>74.204999999999998</v>
      </c>
      <c r="I848" s="198"/>
      <c r="L848" s="194"/>
      <c r="M848" s="199"/>
      <c r="N848" s="200"/>
      <c r="O848" s="200"/>
      <c r="P848" s="200"/>
      <c r="Q848" s="200"/>
      <c r="R848" s="200"/>
      <c r="S848" s="200"/>
      <c r="T848" s="201"/>
      <c r="V848" s="476"/>
      <c r="AT848" s="195" t="s">
        <v>163</v>
      </c>
      <c r="AU848" s="195" t="s">
        <v>80</v>
      </c>
      <c r="AV848" s="12" t="s">
        <v>98</v>
      </c>
      <c r="AW848" s="12" t="s">
        <v>36</v>
      </c>
      <c r="AX848" s="12" t="s">
        <v>11</v>
      </c>
      <c r="AY848" s="195" t="s">
        <v>155</v>
      </c>
    </row>
    <row r="849" spans="2:65" s="1" customFormat="1" ht="16.5" customHeight="1" x14ac:dyDescent="0.3">
      <c r="B849" s="172"/>
      <c r="C849" s="478">
        <v>174</v>
      </c>
      <c r="D849" s="173" t="s">
        <v>157</v>
      </c>
      <c r="E849" s="174" t="s">
        <v>1246</v>
      </c>
      <c r="F849" s="175" t="s">
        <v>1247</v>
      </c>
      <c r="G849" s="176" t="s">
        <v>214</v>
      </c>
      <c r="H849" s="177">
        <v>9.1</v>
      </c>
      <c r="I849" s="178"/>
      <c r="J849" s="179">
        <f>ROUND(I849*H849,0)</f>
        <v>0</v>
      </c>
      <c r="K849" s="175" t="s">
        <v>161</v>
      </c>
      <c r="L849" s="40"/>
      <c r="M849" s="180" t="s">
        <v>5</v>
      </c>
      <c r="N849" s="181" t="s">
        <v>43</v>
      </c>
      <c r="O849" s="41"/>
      <c r="P849" s="182">
        <f>O849*H849</f>
        <v>0</v>
      </c>
      <c r="Q849" s="182">
        <v>1.93932E-3</v>
      </c>
      <c r="R849" s="182">
        <f>Q849*H849</f>
        <v>1.7647811999999999E-2</v>
      </c>
      <c r="S849" s="182">
        <v>0</v>
      </c>
      <c r="T849" s="183">
        <f>S849*H849</f>
        <v>0</v>
      </c>
      <c r="V849" s="476"/>
      <c r="AR849" s="23" t="s">
        <v>221</v>
      </c>
      <c r="AT849" s="23" t="s">
        <v>157</v>
      </c>
      <c r="AU849" s="23" t="s">
        <v>80</v>
      </c>
      <c r="AY849" s="23" t="s">
        <v>155</v>
      </c>
      <c r="BE849" s="184">
        <f>IF(N849="základní",J849,0)</f>
        <v>0</v>
      </c>
      <c r="BF849" s="184">
        <f>IF(N849="snížená",J849,0)</f>
        <v>0</v>
      </c>
      <c r="BG849" s="184">
        <f>IF(N849="zákl. přenesená",J849,0)</f>
        <v>0</v>
      </c>
      <c r="BH849" s="184">
        <f>IF(N849="sníž. přenesená",J849,0)</f>
        <v>0</v>
      </c>
      <c r="BI849" s="184">
        <f>IF(N849="nulová",J849,0)</f>
        <v>0</v>
      </c>
      <c r="BJ849" s="23" t="s">
        <v>11</v>
      </c>
      <c r="BK849" s="184">
        <f>ROUND(I849*H849,0)</f>
        <v>0</v>
      </c>
      <c r="BL849" s="23" t="s">
        <v>221</v>
      </c>
      <c r="BM849" s="23" t="s">
        <v>1248</v>
      </c>
    </row>
    <row r="850" spans="2:65" s="11" customFormat="1" x14ac:dyDescent="0.3">
      <c r="B850" s="185"/>
      <c r="C850" s="479"/>
      <c r="D850" s="186" t="s">
        <v>163</v>
      </c>
      <c r="E850" s="187" t="s">
        <v>5</v>
      </c>
      <c r="F850" s="188" t="s">
        <v>1249</v>
      </c>
      <c r="H850" s="189">
        <v>9.1</v>
      </c>
      <c r="I850" s="190"/>
      <c r="L850" s="185"/>
      <c r="M850" s="191"/>
      <c r="N850" s="192"/>
      <c r="O850" s="192"/>
      <c r="P850" s="192"/>
      <c r="Q850" s="192"/>
      <c r="R850" s="192"/>
      <c r="S850" s="192"/>
      <c r="T850" s="193"/>
      <c r="V850" s="476"/>
      <c r="AT850" s="187" t="s">
        <v>163</v>
      </c>
      <c r="AU850" s="187" t="s">
        <v>80</v>
      </c>
      <c r="AV850" s="11" t="s">
        <v>80</v>
      </c>
      <c r="AW850" s="11" t="s">
        <v>36</v>
      </c>
      <c r="AX850" s="11" t="s">
        <v>11</v>
      </c>
      <c r="AY850" s="187" t="s">
        <v>155</v>
      </c>
    </row>
    <row r="851" spans="2:65" s="1" customFormat="1" ht="25.5" customHeight="1" x14ac:dyDescent="0.3">
      <c r="B851" s="172"/>
      <c r="C851" s="478">
        <v>175</v>
      </c>
      <c r="D851" s="173" t="s">
        <v>157</v>
      </c>
      <c r="E851" s="174" t="s">
        <v>1250</v>
      </c>
      <c r="F851" s="175" t="s">
        <v>1251</v>
      </c>
      <c r="G851" s="176" t="s">
        <v>214</v>
      </c>
      <c r="H851" s="177">
        <v>160.5</v>
      </c>
      <c r="I851" s="178"/>
      <c r="J851" s="179">
        <f>ROUND(I851*H851,0)</f>
        <v>0</v>
      </c>
      <c r="K851" s="175" t="s">
        <v>161</v>
      </c>
      <c r="L851" s="40"/>
      <c r="M851" s="180" t="s">
        <v>5</v>
      </c>
      <c r="N851" s="181" t="s">
        <v>43</v>
      </c>
      <c r="O851" s="41"/>
      <c r="P851" s="182">
        <f>O851*H851</f>
        <v>0</v>
      </c>
      <c r="Q851" s="182">
        <v>4.4844799999999999E-3</v>
      </c>
      <c r="R851" s="182">
        <f>Q851*H851</f>
        <v>0.71975904000000002</v>
      </c>
      <c r="S851" s="182">
        <v>0</v>
      </c>
      <c r="T851" s="183">
        <f>S851*H851</f>
        <v>0</v>
      </c>
      <c r="V851" s="476"/>
      <c r="AR851" s="23" t="s">
        <v>221</v>
      </c>
      <c r="AT851" s="23" t="s">
        <v>157</v>
      </c>
      <c r="AU851" s="23" t="s">
        <v>80</v>
      </c>
      <c r="AY851" s="23" t="s">
        <v>155</v>
      </c>
      <c r="BE851" s="184">
        <f>IF(N851="základní",J851,0)</f>
        <v>0</v>
      </c>
      <c r="BF851" s="184">
        <f>IF(N851="snížená",J851,0)</f>
        <v>0</v>
      </c>
      <c r="BG851" s="184">
        <f>IF(N851="zákl. přenesená",J851,0)</f>
        <v>0</v>
      </c>
      <c r="BH851" s="184">
        <f>IF(N851="sníž. přenesená",J851,0)</f>
        <v>0</v>
      </c>
      <c r="BI851" s="184">
        <f>IF(N851="nulová",J851,0)</f>
        <v>0</v>
      </c>
      <c r="BJ851" s="23" t="s">
        <v>11</v>
      </c>
      <c r="BK851" s="184">
        <f>ROUND(I851*H851,0)</f>
        <v>0</v>
      </c>
      <c r="BL851" s="23" t="s">
        <v>221</v>
      </c>
      <c r="BM851" s="23" t="s">
        <v>1252</v>
      </c>
    </row>
    <row r="852" spans="2:65" s="11" customFormat="1" x14ac:dyDescent="0.3">
      <c r="B852" s="185"/>
      <c r="C852" s="479"/>
      <c r="D852" s="186" t="s">
        <v>163</v>
      </c>
      <c r="E852" s="187" t="s">
        <v>5</v>
      </c>
      <c r="F852" s="188" t="s">
        <v>1253</v>
      </c>
      <c r="H852" s="189">
        <v>15.85</v>
      </c>
      <c r="I852" s="190"/>
      <c r="L852" s="185"/>
      <c r="M852" s="191"/>
      <c r="N852" s="192"/>
      <c r="O852" s="192"/>
      <c r="P852" s="192"/>
      <c r="Q852" s="192"/>
      <c r="R852" s="192"/>
      <c r="S852" s="192"/>
      <c r="T852" s="193"/>
      <c r="V852" s="476"/>
      <c r="AT852" s="187" t="s">
        <v>163</v>
      </c>
      <c r="AU852" s="187" t="s">
        <v>80</v>
      </c>
      <c r="AV852" s="11" t="s">
        <v>80</v>
      </c>
      <c r="AW852" s="11" t="s">
        <v>36</v>
      </c>
      <c r="AX852" s="11" t="s">
        <v>72</v>
      </c>
      <c r="AY852" s="187" t="s">
        <v>155</v>
      </c>
    </row>
    <row r="853" spans="2:65" s="11" customFormat="1" x14ac:dyDescent="0.3">
      <c r="B853" s="185"/>
      <c r="C853" s="479"/>
      <c r="D853" s="186" t="s">
        <v>163</v>
      </c>
      <c r="E853" s="187" t="s">
        <v>5</v>
      </c>
      <c r="F853" s="188" t="s">
        <v>1254</v>
      </c>
      <c r="H853" s="189">
        <v>62</v>
      </c>
      <c r="I853" s="190"/>
      <c r="L853" s="185"/>
      <c r="M853" s="191"/>
      <c r="N853" s="192"/>
      <c r="O853" s="192"/>
      <c r="P853" s="192"/>
      <c r="Q853" s="192"/>
      <c r="R853" s="192"/>
      <c r="S853" s="192"/>
      <c r="T853" s="193"/>
      <c r="V853" s="476"/>
      <c r="AT853" s="187" t="s">
        <v>163</v>
      </c>
      <c r="AU853" s="187" t="s">
        <v>80</v>
      </c>
      <c r="AV853" s="11" t="s">
        <v>80</v>
      </c>
      <c r="AW853" s="11" t="s">
        <v>36</v>
      </c>
      <c r="AX853" s="11" t="s">
        <v>72</v>
      </c>
      <c r="AY853" s="187" t="s">
        <v>155</v>
      </c>
    </row>
    <row r="854" spans="2:65" s="11" customFormat="1" ht="27" x14ac:dyDescent="0.3">
      <c r="B854" s="185"/>
      <c r="C854" s="479"/>
      <c r="D854" s="186" t="s">
        <v>163</v>
      </c>
      <c r="E854" s="187" t="s">
        <v>5</v>
      </c>
      <c r="F854" s="188" t="s">
        <v>1255</v>
      </c>
      <c r="H854" s="189">
        <v>82.625</v>
      </c>
      <c r="I854" s="190"/>
      <c r="L854" s="185"/>
      <c r="M854" s="191"/>
      <c r="N854" s="192"/>
      <c r="O854" s="192"/>
      <c r="P854" s="192"/>
      <c r="Q854" s="192"/>
      <c r="R854" s="192"/>
      <c r="S854" s="192"/>
      <c r="T854" s="193"/>
      <c r="V854" s="476"/>
      <c r="AT854" s="187" t="s">
        <v>163</v>
      </c>
      <c r="AU854" s="187" t="s">
        <v>80</v>
      </c>
      <c r="AV854" s="11" t="s">
        <v>80</v>
      </c>
      <c r="AW854" s="11" t="s">
        <v>36</v>
      </c>
      <c r="AX854" s="11" t="s">
        <v>72</v>
      </c>
      <c r="AY854" s="187" t="s">
        <v>155</v>
      </c>
    </row>
    <row r="855" spans="2:65" s="11" customFormat="1" x14ac:dyDescent="0.3">
      <c r="B855" s="185"/>
      <c r="C855" s="479"/>
      <c r="D855" s="186" t="s">
        <v>163</v>
      </c>
      <c r="E855" s="187" t="s">
        <v>5</v>
      </c>
      <c r="F855" s="188" t="s">
        <v>1256</v>
      </c>
      <c r="H855" s="189">
        <v>2.5000000000000001E-2</v>
      </c>
      <c r="I855" s="190"/>
      <c r="L855" s="185"/>
      <c r="M855" s="191"/>
      <c r="N855" s="192"/>
      <c r="O855" s="192"/>
      <c r="P855" s="192"/>
      <c r="Q855" s="192"/>
      <c r="R855" s="192"/>
      <c r="S855" s="192"/>
      <c r="T855" s="193"/>
      <c r="V855" s="476"/>
      <c r="AT855" s="187" t="s">
        <v>163</v>
      </c>
      <c r="AU855" s="187" t="s">
        <v>80</v>
      </c>
      <c r="AV855" s="11" t="s">
        <v>80</v>
      </c>
      <c r="AW855" s="11" t="s">
        <v>36</v>
      </c>
      <c r="AX855" s="11" t="s">
        <v>72</v>
      </c>
      <c r="AY855" s="187" t="s">
        <v>155</v>
      </c>
    </row>
    <row r="856" spans="2:65" s="12" customFormat="1" x14ac:dyDescent="0.3">
      <c r="B856" s="194"/>
      <c r="C856" s="480"/>
      <c r="D856" s="186" t="s">
        <v>163</v>
      </c>
      <c r="E856" s="195" t="s">
        <v>5</v>
      </c>
      <c r="F856" s="196" t="s">
        <v>239</v>
      </c>
      <c r="H856" s="197">
        <v>160.5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V856" s="476"/>
      <c r="AT856" s="195" t="s">
        <v>163</v>
      </c>
      <c r="AU856" s="195" t="s">
        <v>80</v>
      </c>
      <c r="AV856" s="12" t="s">
        <v>98</v>
      </c>
      <c r="AW856" s="12" t="s">
        <v>36</v>
      </c>
      <c r="AX856" s="12" t="s">
        <v>11</v>
      </c>
      <c r="AY856" s="195" t="s">
        <v>155</v>
      </c>
    </row>
    <row r="857" spans="2:65" s="1" customFormat="1" ht="25.5" customHeight="1" x14ac:dyDescent="0.3">
      <c r="B857" s="172"/>
      <c r="C857" s="478">
        <v>176</v>
      </c>
      <c r="D857" s="173" t="s">
        <v>157</v>
      </c>
      <c r="E857" s="174" t="s">
        <v>1257</v>
      </c>
      <c r="F857" s="175" t="s">
        <v>1258</v>
      </c>
      <c r="G857" s="176" t="s">
        <v>214</v>
      </c>
      <c r="H857" s="177">
        <v>34.299999999999997</v>
      </c>
      <c r="I857" s="178"/>
      <c r="J857" s="179">
        <f>ROUND(I857*H857,0)</f>
        <v>0</v>
      </c>
      <c r="K857" s="175" t="s">
        <v>161</v>
      </c>
      <c r="L857" s="40"/>
      <c r="M857" s="180" t="s">
        <v>5</v>
      </c>
      <c r="N857" s="181" t="s">
        <v>43</v>
      </c>
      <c r="O857" s="41"/>
      <c r="P857" s="182">
        <f>O857*H857</f>
        <v>0</v>
      </c>
      <c r="Q857" s="182">
        <v>1.97664E-3</v>
      </c>
      <c r="R857" s="182">
        <f>Q857*H857</f>
        <v>6.779875199999999E-2</v>
      </c>
      <c r="S857" s="182">
        <v>0</v>
      </c>
      <c r="T857" s="183">
        <f>S857*H857</f>
        <v>0</v>
      </c>
      <c r="V857" s="476"/>
      <c r="AR857" s="23" t="s">
        <v>221</v>
      </c>
      <c r="AT857" s="23" t="s">
        <v>157</v>
      </c>
      <c r="AU857" s="23" t="s">
        <v>80</v>
      </c>
      <c r="AY857" s="23" t="s">
        <v>155</v>
      </c>
      <c r="BE857" s="184">
        <f>IF(N857="základní",J857,0)</f>
        <v>0</v>
      </c>
      <c r="BF857" s="184">
        <f>IF(N857="snížená",J857,0)</f>
        <v>0</v>
      </c>
      <c r="BG857" s="184">
        <f>IF(N857="zákl. přenesená",J857,0)</f>
        <v>0</v>
      </c>
      <c r="BH857" s="184">
        <f>IF(N857="sníž. přenesená",J857,0)</f>
        <v>0</v>
      </c>
      <c r="BI857" s="184">
        <f>IF(N857="nulová",J857,0)</f>
        <v>0</v>
      </c>
      <c r="BJ857" s="23" t="s">
        <v>11</v>
      </c>
      <c r="BK857" s="184">
        <f>ROUND(I857*H857,0)</f>
        <v>0</v>
      </c>
      <c r="BL857" s="23" t="s">
        <v>221</v>
      </c>
      <c r="BM857" s="23" t="s">
        <v>1259</v>
      </c>
    </row>
    <row r="858" spans="2:65" s="11" customFormat="1" x14ac:dyDescent="0.3">
      <c r="B858" s="185"/>
      <c r="C858" s="479"/>
      <c r="D858" s="186" t="s">
        <v>163</v>
      </c>
      <c r="E858" s="187" t="s">
        <v>5</v>
      </c>
      <c r="F858" s="188" t="s">
        <v>1260</v>
      </c>
      <c r="H858" s="189">
        <v>7.35</v>
      </c>
      <c r="I858" s="190"/>
      <c r="L858" s="185"/>
      <c r="M858" s="191"/>
      <c r="N858" s="192"/>
      <c r="O858" s="192"/>
      <c r="P858" s="192"/>
      <c r="Q858" s="192"/>
      <c r="R858" s="192"/>
      <c r="S858" s="192"/>
      <c r="T858" s="193"/>
      <c r="V858" s="476"/>
      <c r="AT858" s="187" t="s">
        <v>163</v>
      </c>
      <c r="AU858" s="187" t="s">
        <v>80</v>
      </c>
      <c r="AV858" s="11" t="s">
        <v>80</v>
      </c>
      <c r="AW858" s="11" t="s">
        <v>36</v>
      </c>
      <c r="AX858" s="11" t="s">
        <v>72</v>
      </c>
      <c r="AY858" s="187" t="s">
        <v>155</v>
      </c>
    </row>
    <row r="859" spans="2:65" s="11" customFormat="1" x14ac:dyDescent="0.3">
      <c r="B859" s="185"/>
      <c r="C859" s="479"/>
      <c r="D859" s="186" t="s">
        <v>163</v>
      </c>
      <c r="E859" s="187" t="s">
        <v>5</v>
      </c>
      <c r="F859" s="188" t="s">
        <v>1261</v>
      </c>
      <c r="H859" s="189">
        <v>8.1999999999999993</v>
      </c>
      <c r="I859" s="190"/>
      <c r="L859" s="185"/>
      <c r="M859" s="191"/>
      <c r="N859" s="192"/>
      <c r="O859" s="192"/>
      <c r="P859" s="192"/>
      <c r="Q859" s="192"/>
      <c r="R859" s="192"/>
      <c r="S859" s="192"/>
      <c r="T859" s="193"/>
      <c r="V859" s="476"/>
      <c r="AT859" s="187" t="s">
        <v>163</v>
      </c>
      <c r="AU859" s="187" t="s">
        <v>80</v>
      </c>
      <c r="AV859" s="11" t="s">
        <v>80</v>
      </c>
      <c r="AW859" s="11" t="s">
        <v>36</v>
      </c>
      <c r="AX859" s="11" t="s">
        <v>72</v>
      </c>
      <c r="AY859" s="187" t="s">
        <v>155</v>
      </c>
    </row>
    <row r="860" spans="2:65" s="11" customFormat="1" x14ac:dyDescent="0.3">
      <c r="B860" s="185"/>
      <c r="C860" s="479"/>
      <c r="D860" s="186" t="s">
        <v>163</v>
      </c>
      <c r="E860" s="187" t="s">
        <v>5</v>
      </c>
      <c r="F860" s="188" t="s">
        <v>1262</v>
      </c>
      <c r="H860" s="189">
        <v>1.05</v>
      </c>
      <c r="I860" s="190"/>
      <c r="L860" s="185"/>
      <c r="M860" s="191"/>
      <c r="N860" s="192"/>
      <c r="O860" s="192"/>
      <c r="P860" s="192"/>
      <c r="Q860" s="192"/>
      <c r="R860" s="192"/>
      <c r="S860" s="192"/>
      <c r="T860" s="193"/>
      <c r="V860" s="476"/>
      <c r="AT860" s="187" t="s">
        <v>163</v>
      </c>
      <c r="AU860" s="187" t="s">
        <v>80</v>
      </c>
      <c r="AV860" s="11" t="s">
        <v>80</v>
      </c>
      <c r="AW860" s="11" t="s">
        <v>36</v>
      </c>
      <c r="AX860" s="11" t="s">
        <v>72</v>
      </c>
      <c r="AY860" s="187" t="s">
        <v>155</v>
      </c>
    </row>
    <row r="861" spans="2:65" s="11" customFormat="1" x14ac:dyDescent="0.3">
      <c r="B861" s="185"/>
      <c r="C861" s="479"/>
      <c r="D861" s="186" t="s">
        <v>163</v>
      </c>
      <c r="E861" s="187" t="s">
        <v>5</v>
      </c>
      <c r="F861" s="188" t="s">
        <v>1263</v>
      </c>
      <c r="H861" s="189">
        <v>16.399999999999999</v>
      </c>
      <c r="I861" s="190"/>
      <c r="L861" s="185"/>
      <c r="M861" s="191"/>
      <c r="N861" s="192"/>
      <c r="O861" s="192"/>
      <c r="P861" s="192"/>
      <c r="Q861" s="192"/>
      <c r="R861" s="192"/>
      <c r="S861" s="192"/>
      <c r="T861" s="193"/>
      <c r="V861" s="476"/>
      <c r="AT861" s="187" t="s">
        <v>163</v>
      </c>
      <c r="AU861" s="187" t="s">
        <v>80</v>
      </c>
      <c r="AV861" s="11" t="s">
        <v>80</v>
      </c>
      <c r="AW861" s="11" t="s">
        <v>36</v>
      </c>
      <c r="AX861" s="11" t="s">
        <v>72</v>
      </c>
      <c r="AY861" s="187" t="s">
        <v>155</v>
      </c>
    </row>
    <row r="862" spans="2:65" s="11" customFormat="1" x14ac:dyDescent="0.3">
      <c r="B862" s="185"/>
      <c r="C862" s="479"/>
      <c r="D862" s="186" t="s">
        <v>163</v>
      </c>
      <c r="E862" s="187" t="s">
        <v>5</v>
      </c>
      <c r="F862" s="188" t="s">
        <v>1264</v>
      </c>
      <c r="H862" s="189">
        <v>1.3</v>
      </c>
      <c r="I862" s="190"/>
      <c r="L862" s="185"/>
      <c r="M862" s="191"/>
      <c r="N862" s="192"/>
      <c r="O862" s="192"/>
      <c r="P862" s="192"/>
      <c r="Q862" s="192"/>
      <c r="R862" s="192"/>
      <c r="S862" s="192"/>
      <c r="T862" s="193"/>
      <c r="V862" s="476"/>
      <c r="AT862" s="187" t="s">
        <v>163</v>
      </c>
      <c r="AU862" s="187" t="s">
        <v>80</v>
      </c>
      <c r="AV862" s="11" t="s">
        <v>80</v>
      </c>
      <c r="AW862" s="11" t="s">
        <v>36</v>
      </c>
      <c r="AX862" s="11" t="s">
        <v>72</v>
      </c>
      <c r="AY862" s="187" t="s">
        <v>155</v>
      </c>
    </row>
    <row r="863" spans="2:65" s="12" customFormat="1" x14ac:dyDescent="0.3">
      <c r="B863" s="194"/>
      <c r="C863" s="480"/>
      <c r="D863" s="186" t="s">
        <v>163</v>
      </c>
      <c r="E863" s="195" t="s">
        <v>5</v>
      </c>
      <c r="F863" s="196" t="s">
        <v>239</v>
      </c>
      <c r="H863" s="197">
        <v>34.299999999999997</v>
      </c>
      <c r="I863" s="198"/>
      <c r="L863" s="194"/>
      <c r="M863" s="199"/>
      <c r="N863" s="200"/>
      <c r="O863" s="200"/>
      <c r="P863" s="200"/>
      <c r="Q863" s="200"/>
      <c r="R863" s="200"/>
      <c r="S863" s="200"/>
      <c r="T863" s="201"/>
      <c r="V863" s="476"/>
      <c r="AT863" s="195" t="s">
        <v>163</v>
      </c>
      <c r="AU863" s="195" t="s">
        <v>80</v>
      </c>
      <c r="AV863" s="12" t="s">
        <v>98</v>
      </c>
      <c r="AW863" s="12" t="s">
        <v>36</v>
      </c>
      <c r="AX863" s="12" t="s">
        <v>11</v>
      </c>
      <c r="AY863" s="195" t="s">
        <v>155</v>
      </c>
    </row>
    <row r="864" spans="2:65" s="1" customFormat="1" ht="16.5" customHeight="1" x14ac:dyDescent="0.3">
      <c r="B864" s="172"/>
      <c r="C864" s="478">
        <v>177</v>
      </c>
      <c r="D864" s="173" t="s">
        <v>157</v>
      </c>
      <c r="E864" s="174" t="s">
        <v>1265</v>
      </c>
      <c r="F864" s="175" t="s">
        <v>1266</v>
      </c>
      <c r="G864" s="176" t="s">
        <v>214</v>
      </c>
      <c r="H864" s="177">
        <v>15.3</v>
      </c>
      <c r="I864" s="178"/>
      <c r="J864" s="179">
        <f>ROUND(I864*H864,0)</f>
        <v>0</v>
      </c>
      <c r="K864" s="175" t="s">
        <v>161</v>
      </c>
      <c r="L864" s="40"/>
      <c r="M864" s="180" t="s">
        <v>5</v>
      </c>
      <c r="N864" s="181" t="s">
        <v>43</v>
      </c>
      <c r="O864" s="41"/>
      <c r="P864" s="182">
        <f>O864*H864</f>
        <v>0</v>
      </c>
      <c r="Q864" s="182">
        <v>2.8628099999999999E-3</v>
      </c>
      <c r="R864" s="182">
        <f>Q864*H864</f>
        <v>4.3800993000000003E-2</v>
      </c>
      <c r="S864" s="182">
        <v>0</v>
      </c>
      <c r="T864" s="183">
        <f>S864*H864</f>
        <v>0</v>
      </c>
      <c r="V864" s="476"/>
      <c r="AR864" s="23" t="s">
        <v>221</v>
      </c>
      <c r="AT864" s="23" t="s">
        <v>157</v>
      </c>
      <c r="AU864" s="23" t="s">
        <v>80</v>
      </c>
      <c r="AY864" s="23" t="s">
        <v>155</v>
      </c>
      <c r="BE864" s="184">
        <f>IF(N864="základní",J864,0)</f>
        <v>0</v>
      </c>
      <c r="BF864" s="184">
        <f>IF(N864="snížená",J864,0)</f>
        <v>0</v>
      </c>
      <c r="BG864" s="184">
        <f>IF(N864="zákl. přenesená",J864,0)</f>
        <v>0</v>
      </c>
      <c r="BH864" s="184">
        <f>IF(N864="sníž. přenesená",J864,0)</f>
        <v>0</v>
      </c>
      <c r="BI864" s="184">
        <f>IF(N864="nulová",J864,0)</f>
        <v>0</v>
      </c>
      <c r="BJ864" s="23" t="s">
        <v>11</v>
      </c>
      <c r="BK864" s="184">
        <f>ROUND(I864*H864,0)</f>
        <v>0</v>
      </c>
      <c r="BL864" s="23" t="s">
        <v>221</v>
      </c>
      <c r="BM864" s="23" t="s">
        <v>1267</v>
      </c>
    </row>
    <row r="865" spans="2:65" s="11" customFormat="1" x14ac:dyDescent="0.3">
      <c r="B865" s="185"/>
      <c r="C865" s="479"/>
      <c r="D865" s="186" t="s">
        <v>163</v>
      </c>
      <c r="E865" s="187" t="s">
        <v>5</v>
      </c>
      <c r="F865" s="188" t="s">
        <v>1268</v>
      </c>
      <c r="H865" s="189">
        <v>15.3</v>
      </c>
      <c r="I865" s="190"/>
      <c r="L865" s="185"/>
      <c r="M865" s="191"/>
      <c r="N865" s="192"/>
      <c r="O865" s="192"/>
      <c r="P865" s="192"/>
      <c r="Q865" s="192"/>
      <c r="R865" s="192"/>
      <c r="S865" s="192"/>
      <c r="T865" s="193"/>
      <c r="V865" s="476"/>
      <c r="AT865" s="187" t="s">
        <v>163</v>
      </c>
      <c r="AU865" s="187" t="s">
        <v>80</v>
      </c>
      <c r="AV865" s="11" t="s">
        <v>80</v>
      </c>
      <c r="AW865" s="11" t="s">
        <v>36</v>
      </c>
      <c r="AX865" s="11" t="s">
        <v>11</v>
      </c>
      <c r="AY865" s="187" t="s">
        <v>155</v>
      </c>
    </row>
    <row r="866" spans="2:65" s="1" customFormat="1" ht="25.5" customHeight="1" x14ac:dyDescent="0.3">
      <c r="B866" s="172"/>
      <c r="C866" s="478">
        <v>178</v>
      </c>
      <c r="D866" s="173" t="s">
        <v>157</v>
      </c>
      <c r="E866" s="174" t="s">
        <v>1269</v>
      </c>
      <c r="F866" s="175" t="s">
        <v>1270</v>
      </c>
      <c r="G866" s="176" t="s">
        <v>170</v>
      </c>
      <c r="H866" s="177">
        <v>1</v>
      </c>
      <c r="I866" s="178"/>
      <c r="J866" s="179">
        <f>ROUND(I866*H866,0)</f>
        <v>0</v>
      </c>
      <c r="K866" s="175" t="s">
        <v>161</v>
      </c>
      <c r="L866" s="40"/>
      <c r="M866" s="180" t="s">
        <v>5</v>
      </c>
      <c r="N866" s="181" t="s">
        <v>43</v>
      </c>
      <c r="O866" s="41"/>
      <c r="P866" s="182">
        <f>O866*H866</f>
        <v>0</v>
      </c>
      <c r="Q866" s="182">
        <v>4.8000000000000001E-4</v>
      </c>
      <c r="R866" s="182">
        <f>Q866*H866</f>
        <v>4.8000000000000001E-4</v>
      </c>
      <c r="S866" s="182">
        <v>0</v>
      </c>
      <c r="T866" s="183">
        <f>S866*H866</f>
        <v>0</v>
      </c>
      <c r="V866" s="476"/>
      <c r="AR866" s="23" t="s">
        <v>221</v>
      </c>
      <c r="AT866" s="23" t="s">
        <v>157</v>
      </c>
      <c r="AU866" s="23" t="s">
        <v>80</v>
      </c>
      <c r="AY866" s="23" t="s">
        <v>155</v>
      </c>
      <c r="BE866" s="184">
        <f>IF(N866="základní",J866,0)</f>
        <v>0</v>
      </c>
      <c r="BF866" s="184">
        <f>IF(N866="snížená",J866,0)</f>
        <v>0</v>
      </c>
      <c r="BG866" s="184">
        <f>IF(N866="zákl. přenesená",J866,0)</f>
        <v>0</v>
      </c>
      <c r="BH866" s="184">
        <f>IF(N866="sníž. přenesená",J866,0)</f>
        <v>0</v>
      </c>
      <c r="BI866" s="184">
        <f>IF(N866="nulová",J866,0)</f>
        <v>0</v>
      </c>
      <c r="BJ866" s="23" t="s">
        <v>11</v>
      </c>
      <c r="BK866" s="184">
        <f>ROUND(I866*H866,0)</f>
        <v>0</v>
      </c>
      <c r="BL866" s="23" t="s">
        <v>221</v>
      </c>
      <c r="BM866" s="23" t="s">
        <v>1271</v>
      </c>
    </row>
    <row r="867" spans="2:65" s="11" customFormat="1" x14ac:dyDescent="0.3">
      <c r="B867" s="185"/>
      <c r="C867" s="479"/>
      <c r="D867" s="186" t="s">
        <v>163</v>
      </c>
      <c r="E867" s="187" t="s">
        <v>5</v>
      </c>
      <c r="F867" s="188" t="s">
        <v>11</v>
      </c>
      <c r="H867" s="189">
        <v>1</v>
      </c>
      <c r="I867" s="190"/>
      <c r="L867" s="185"/>
      <c r="M867" s="191"/>
      <c r="N867" s="192"/>
      <c r="O867" s="192"/>
      <c r="P867" s="192"/>
      <c r="Q867" s="192"/>
      <c r="R867" s="192"/>
      <c r="S867" s="192"/>
      <c r="T867" s="193"/>
      <c r="V867" s="476"/>
      <c r="AT867" s="187" t="s">
        <v>163</v>
      </c>
      <c r="AU867" s="187" t="s">
        <v>80</v>
      </c>
      <c r="AV867" s="11" t="s">
        <v>80</v>
      </c>
      <c r="AW867" s="11" t="s">
        <v>36</v>
      </c>
      <c r="AX867" s="11" t="s">
        <v>11</v>
      </c>
      <c r="AY867" s="187" t="s">
        <v>155</v>
      </c>
    </row>
    <row r="868" spans="2:65" s="1" customFormat="1" ht="25.5" customHeight="1" x14ac:dyDescent="0.3">
      <c r="B868" s="172"/>
      <c r="C868" s="478">
        <v>179</v>
      </c>
      <c r="D868" s="173" t="s">
        <v>157</v>
      </c>
      <c r="E868" s="174" t="s">
        <v>1272</v>
      </c>
      <c r="F868" s="175" t="s">
        <v>1273</v>
      </c>
      <c r="G868" s="176" t="s">
        <v>214</v>
      </c>
      <c r="H868" s="177">
        <v>3</v>
      </c>
      <c r="I868" s="178"/>
      <c r="J868" s="179">
        <f>ROUND(I868*H868,0)</f>
        <v>0</v>
      </c>
      <c r="K868" s="175" t="s">
        <v>161</v>
      </c>
      <c r="L868" s="40"/>
      <c r="M868" s="180" t="s">
        <v>5</v>
      </c>
      <c r="N868" s="181" t="s">
        <v>43</v>
      </c>
      <c r="O868" s="41"/>
      <c r="P868" s="182">
        <f>O868*H868</f>
        <v>0</v>
      </c>
      <c r="Q868" s="182">
        <v>2.3565000000000001E-3</v>
      </c>
      <c r="R868" s="182">
        <f>Q868*H868</f>
        <v>7.0695000000000003E-3</v>
      </c>
      <c r="S868" s="182">
        <v>0</v>
      </c>
      <c r="T868" s="183">
        <f>S868*H868</f>
        <v>0</v>
      </c>
      <c r="V868" s="476"/>
      <c r="AR868" s="23" t="s">
        <v>221</v>
      </c>
      <c r="AT868" s="23" t="s">
        <v>157</v>
      </c>
      <c r="AU868" s="23" t="s">
        <v>80</v>
      </c>
      <c r="AY868" s="23" t="s">
        <v>155</v>
      </c>
      <c r="BE868" s="184">
        <f>IF(N868="základní",J868,0)</f>
        <v>0</v>
      </c>
      <c r="BF868" s="184">
        <f>IF(N868="snížená",J868,0)</f>
        <v>0</v>
      </c>
      <c r="BG868" s="184">
        <f>IF(N868="zákl. přenesená",J868,0)</f>
        <v>0</v>
      </c>
      <c r="BH868" s="184">
        <f>IF(N868="sníž. přenesená",J868,0)</f>
        <v>0</v>
      </c>
      <c r="BI868" s="184">
        <f>IF(N868="nulová",J868,0)</f>
        <v>0</v>
      </c>
      <c r="BJ868" s="23" t="s">
        <v>11</v>
      </c>
      <c r="BK868" s="184">
        <f>ROUND(I868*H868,0)</f>
        <v>0</v>
      </c>
      <c r="BL868" s="23" t="s">
        <v>221</v>
      </c>
      <c r="BM868" s="23" t="s">
        <v>1274</v>
      </c>
    </row>
    <row r="869" spans="2:65" s="11" customFormat="1" x14ac:dyDescent="0.3">
      <c r="B869" s="185"/>
      <c r="C869" s="479"/>
      <c r="D869" s="186" t="s">
        <v>163</v>
      </c>
      <c r="E869" s="187" t="s">
        <v>5</v>
      </c>
      <c r="F869" s="188" t="s">
        <v>1275</v>
      </c>
      <c r="H869" s="189">
        <v>3</v>
      </c>
      <c r="I869" s="190"/>
      <c r="L869" s="185"/>
      <c r="M869" s="191"/>
      <c r="N869" s="192"/>
      <c r="O869" s="192"/>
      <c r="P869" s="192"/>
      <c r="Q869" s="192"/>
      <c r="R869" s="192"/>
      <c r="S869" s="192"/>
      <c r="T869" s="193"/>
      <c r="V869" s="476"/>
      <c r="AT869" s="187" t="s">
        <v>163</v>
      </c>
      <c r="AU869" s="187" t="s">
        <v>80</v>
      </c>
      <c r="AV869" s="11" t="s">
        <v>80</v>
      </c>
      <c r="AW869" s="11" t="s">
        <v>36</v>
      </c>
      <c r="AX869" s="11" t="s">
        <v>11</v>
      </c>
      <c r="AY869" s="187" t="s">
        <v>155</v>
      </c>
    </row>
    <row r="870" spans="2:65" s="1" customFormat="1" ht="16.5" customHeight="1" x14ac:dyDescent="0.3">
      <c r="B870" s="172"/>
      <c r="C870" s="478">
        <v>180</v>
      </c>
      <c r="D870" s="173" t="s">
        <v>157</v>
      </c>
      <c r="E870" s="174" t="s">
        <v>1276</v>
      </c>
      <c r="F870" s="175" t="s">
        <v>1277</v>
      </c>
      <c r="G870" s="176" t="s">
        <v>247</v>
      </c>
      <c r="H870" s="177">
        <v>1.413</v>
      </c>
      <c r="I870" s="178"/>
      <c r="J870" s="179">
        <f>ROUND(I870*H870,0)</f>
        <v>0</v>
      </c>
      <c r="K870" s="175" t="s">
        <v>161</v>
      </c>
      <c r="L870" s="40"/>
      <c r="M870" s="180" t="s">
        <v>5</v>
      </c>
      <c r="N870" s="181" t="s">
        <v>43</v>
      </c>
      <c r="O870" s="41"/>
      <c r="P870" s="182">
        <f>O870*H870</f>
        <v>0</v>
      </c>
      <c r="Q870" s="182">
        <v>0</v>
      </c>
      <c r="R870" s="182">
        <f>Q870*H870</f>
        <v>0</v>
      </c>
      <c r="S870" s="182">
        <v>0</v>
      </c>
      <c r="T870" s="183">
        <f>S870*H870</f>
        <v>0</v>
      </c>
      <c r="V870" s="476"/>
      <c r="AR870" s="23" t="s">
        <v>221</v>
      </c>
      <c r="AT870" s="23" t="s">
        <v>157</v>
      </c>
      <c r="AU870" s="23" t="s">
        <v>80</v>
      </c>
      <c r="AY870" s="23" t="s">
        <v>155</v>
      </c>
      <c r="BE870" s="184">
        <f>IF(N870="základní",J870,0)</f>
        <v>0</v>
      </c>
      <c r="BF870" s="184">
        <f>IF(N870="snížená",J870,0)</f>
        <v>0</v>
      </c>
      <c r="BG870" s="184">
        <f>IF(N870="zákl. přenesená",J870,0)</f>
        <v>0</v>
      </c>
      <c r="BH870" s="184">
        <f>IF(N870="sníž. přenesená",J870,0)</f>
        <v>0</v>
      </c>
      <c r="BI870" s="184">
        <f>IF(N870="nulová",J870,0)</f>
        <v>0</v>
      </c>
      <c r="BJ870" s="23" t="s">
        <v>11</v>
      </c>
      <c r="BK870" s="184">
        <f>ROUND(I870*H870,0)</f>
        <v>0</v>
      </c>
      <c r="BL870" s="23" t="s">
        <v>221</v>
      </c>
      <c r="BM870" s="23" t="s">
        <v>1278</v>
      </c>
    </row>
    <row r="871" spans="2:65" s="10" customFormat="1" ht="29.85" customHeight="1" x14ac:dyDescent="0.3">
      <c r="B871" s="159"/>
      <c r="C871" s="482"/>
      <c r="D871" s="160" t="s">
        <v>71</v>
      </c>
      <c r="E871" s="170" t="s">
        <v>1279</v>
      </c>
      <c r="F871" s="170" t="s">
        <v>1280</v>
      </c>
      <c r="I871" s="162"/>
      <c r="J871" s="171">
        <f>BK871</f>
        <v>0</v>
      </c>
      <c r="L871" s="159"/>
      <c r="M871" s="164"/>
      <c r="N871" s="165"/>
      <c r="O871" s="165"/>
      <c r="P871" s="166">
        <f>SUM(P872:P977)</f>
        <v>0</v>
      </c>
      <c r="Q871" s="165"/>
      <c r="R871" s="166">
        <f>SUM(R872:R977)</f>
        <v>2.9915186707544001</v>
      </c>
      <c r="S871" s="165"/>
      <c r="T871" s="167">
        <f>SUM(T872:T977)</f>
        <v>0</v>
      </c>
      <c r="V871" s="476"/>
      <c r="AR871" s="160" t="s">
        <v>80</v>
      </c>
      <c r="AT871" s="168" t="s">
        <v>71</v>
      </c>
      <c r="AU871" s="168" t="s">
        <v>11</v>
      </c>
      <c r="AY871" s="160" t="s">
        <v>155</v>
      </c>
      <c r="BK871" s="169">
        <f>SUM(BK872:BK977)</f>
        <v>0</v>
      </c>
    </row>
    <row r="872" spans="2:65" s="1" customFormat="1" ht="25.5" customHeight="1" x14ac:dyDescent="0.3">
      <c r="B872" s="172"/>
      <c r="C872" s="478">
        <v>181</v>
      </c>
      <c r="D872" s="173" t="s">
        <v>157</v>
      </c>
      <c r="E872" s="174" t="s">
        <v>1281</v>
      </c>
      <c r="F872" s="175" t="s">
        <v>1282</v>
      </c>
      <c r="G872" s="176" t="s">
        <v>160</v>
      </c>
      <c r="H872" s="177">
        <v>37.688000000000002</v>
      </c>
      <c r="I872" s="178"/>
      <c r="J872" s="179">
        <f>ROUND(I872*H872,0)</f>
        <v>0</v>
      </c>
      <c r="K872" s="175" t="s">
        <v>161</v>
      </c>
      <c r="L872" s="40"/>
      <c r="M872" s="180" t="s">
        <v>5</v>
      </c>
      <c r="N872" s="181" t="s">
        <v>43</v>
      </c>
      <c r="O872" s="41"/>
      <c r="P872" s="182">
        <f>O872*H872</f>
        <v>0</v>
      </c>
      <c r="Q872" s="182">
        <v>2.5424630000000001E-4</v>
      </c>
      <c r="R872" s="182">
        <f>Q872*H872</f>
        <v>9.5820345544000013E-3</v>
      </c>
      <c r="S872" s="182">
        <v>0</v>
      </c>
      <c r="T872" s="183">
        <f>S872*H872</f>
        <v>0</v>
      </c>
      <c r="V872" s="476"/>
      <c r="AR872" s="23" t="s">
        <v>221</v>
      </c>
      <c r="AT872" s="23" t="s">
        <v>157</v>
      </c>
      <c r="AU872" s="23" t="s">
        <v>80</v>
      </c>
      <c r="AY872" s="23" t="s">
        <v>155</v>
      </c>
      <c r="BE872" s="184">
        <f>IF(N872="základní",J872,0)</f>
        <v>0</v>
      </c>
      <c r="BF872" s="184">
        <f>IF(N872="snížená",J872,0)</f>
        <v>0</v>
      </c>
      <c r="BG872" s="184">
        <f>IF(N872="zákl. přenesená",J872,0)</f>
        <v>0</v>
      </c>
      <c r="BH872" s="184">
        <f>IF(N872="sníž. přenesená",J872,0)</f>
        <v>0</v>
      </c>
      <c r="BI872" s="184">
        <f>IF(N872="nulová",J872,0)</f>
        <v>0</v>
      </c>
      <c r="BJ872" s="23" t="s">
        <v>11</v>
      </c>
      <c r="BK872" s="184">
        <f>ROUND(I872*H872,0)</f>
        <v>0</v>
      </c>
      <c r="BL872" s="23" t="s">
        <v>221</v>
      </c>
      <c r="BM872" s="23" t="s">
        <v>1283</v>
      </c>
    </row>
    <row r="873" spans="2:65" s="11" customFormat="1" x14ac:dyDescent="0.3">
      <c r="B873" s="185"/>
      <c r="C873" s="479"/>
      <c r="D873" s="186" t="s">
        <v>163</v>
      </c>
      <c r="E873" s="187" t="s">
        <v>5</v>
      </c>
      <c r="F873" s="188" t="s">
        <v>1284</v>
      </c>
      <c r="H873" s="189">
        <v>5.25</v>
      </c>
      <c r="I873" s="190"/>
      <c r="L873" s="185"/>
      <c r="M873" s="191"/>
      <c r="N873" s="192"/>
      <c r="O873" s="192"/>
      <c r="P873" s="192"/>
      <c r="Q873" s="192"/>
      <c r="R873" s="192"/>
      <c r="S873" s="192"/>
      <c r="T873" s="193"/>
      <c r="V873" s="476"/>
      <c r="AT873" s="187" t="s">
        <v>163</v>
      </c>
      <c r="AU873" s="187" t="s">
        <v>80</v>
      </c>
      <c r="AV873" s="11" t="s">
        <v>80</v>
      </c>
      <c r="AW873" s="11" t="s">
        <v>36</v>
      </c>
      <c r="AX873" s="11" t="s">
        <v>72</v>
      </c>
      <c r="AY873" s="187" t="s">
        <v>155</v>
      </c>
    </row>
    <row r="874" spans="2:65" s="11" customFormat="1" x14ac:dyDescent="0.3">
      <c r="B874" s="185"/>
      <c r="C874" s="479"/>
      <c r="D874" s="186" t="s">
        <v>163</v>
      </c>
      <c r="E874" s="187" t="s">
        <v>5</v>
      </c>
      <c r="F874" s="188" t="s">
        <v>1285</v>
      </c>
      <c r="H874" s="189">
        <v>6</v>
      </c>
      <c r="I874" s="190"/>
      <c r="L874" s="185"/>
      <c r="M874" s="191"/>
      <c r="N874" s="192"/>
      <c r="O874" s="192"/>
      <c r="P874" s="192"/>
      <c r="Q874" s="192"/>
      <c r="R874" s="192"/>
      <c r="S874" s="192"/>
      <c r="T874" s="193"/>
      <c r="V874" s="476"/>
      <c r="AT874" s="187" t="s">
        <v>163</v>
      </c>
      <c r="AU874" s="187" t="s">
        <v>80</v>
      </c>
      <c r="AV874" s="11" t="s">
        <v>80</v>
      </c>
      <c r="AW874" s="11" t="s">
        <v>36</v>
      </c>
      <c r="AX874" s="11" t="s">
        <v>72</v>
      </c>
      <c r="AY874" s="187" t="s">
        <v>155</v>
      </c>
    </row>
    <row r="875" spans="2:65" s="11" customFormat="1" x14ac:dyDescent="0.3">
      <c r="B875" s="185"/>
      <c r="C875" s="479"/>
      <c r="D875" s="186" t="s">
        <v>163</v>
      </c>
      <c r="E875" s="187" t="s">
        <v>5</v>
      </c>
      <c r="F875" s="188" t="s">
        <v>1286</v>
      </c>
      <c r="H875" s="189">
        <v>1.5</v>
      </c>
      <c r="I875" s="190"/>
      <c r="L875" s="185"/>
      <c r="M875" s="191"/>
      <c r="N875" s="192"/>
      <c r="O875" s="192"/>
      <c r="P875" s="192"/>
      <c r="Q875" s="192"/>
      <c r="R875" s="192"/>
      <c r="S875" s="192"/>
      <c r="T875" s="193"/>
      <c r="V875" s="476"/>
      <c r="AT875" s="187" t="s">
        <v>163</v>
      </c>
      <c r="AU875" s="187" t="s">
        <v>80</v>
      </c>
      <c r="AV875" s="11" t="s">
        <v>80</v>
      </c>
      <c r="AW875" s="11" t="s">
        <v>36</v>
      </c>
      <c r="AX875" s="11" t="s">
        <v>72</v>
      </c>
      <c r="AY875" s="187" t="s">
        <v>155</v>
      </c>
    </row>
    <row r="876" spans="2:65" s="11" customFormat="1" x14ac:dyDescent="0.3">
      <c r="B876" s="185"/>
      <c r="C876" s="479"/>
      <c r="D876" s="186" t="s">
        <v>163</v>
      </c>
      <c r="E876" s="187" t="s">
        <v>5</v>
      </c>
      <c r="F876" s="188" t="s">
        <v>1287</v>
      </c>
      <c r="H876" s="189">
        <v>24</v>
      </c>
      <c r="I876" s="190"/>
      <c r="L876" s="185"/>
      <c r="M876" s="191"/>
      <c r="N876" s="192"/>
      <c r="O876" s="192"/>
      <c r="P876" s="192"/>
      <c r="Q876" s="192"/>
      <c r="R876" s="192"/>
      <c r="S876" s="192"/>
      <c r="T876" s="193"/>
      <c r="V876" s="476"/>
      <c r="AT876" s="187" t="s">
        <v>163</v>
      </c>
      <c r="AU876" s="187" t="s">
        <v>80</v>
      </c>
      <c r="AV876" s="11" t="s">
        <v>80</v>
      </c>
      <c r="AW876" s="11" t="s">
        <v>36</v>
      </c>
      <c r="AX876" s="11" t="s">
        <v>72</v>
      </c>
      <c r="AY876" s="187" t="s">
        <v>155</v>
      </c>
    </row>
    <row r="877" spans="2:65" s="11" customFormat="1" x14ac:dyDescent="0.3">
      <c r="B877" s="185"/>
      <c r="C877" s="479"/>
      <c r="D877" s="186" t="s">
        <v>163</v>
      </c>
      <c r="E877" s="187" t="s">
        <v>5</v>
      </c>
      <c r="F877" s="188" t="s">
        <v>1288</v>
      </c>
      <c r="H877" s="189">
        <v>0.93799999999999994</v>
      </c>
      <c r="I877" s="190"/>
      <c r="L877" s="185"/>
      <c r="M877" s="191"/>
      <c r="N877" s="192"/>
      <c r="O877" s="192"/>
      <c r="P877" s="192"/>
      <c r="Q877" s="192"/>
      <c r="R877" s="192"/>
      <c r="S877" s="192"/>
      <c r="T877" s="193"/>
      <c r="V877" s="476"/>
      <c r="AT877" s="187" t="s">
        <v>163</v>
      </c>
      <c r="AU877" s="187" t="s">
        <v>80</v>
      </c>
      <c r="AV877" s="11" t="s">
        <v>80</v>
      </c>
      <c r="AW877" s="11" t="s">
        <v>36</v>
      </c>
      <c r="AX877" s="11" t="s">
        <v>72</v>
      </c>
      <c r="AY877" s="187" t="s">
        <v>155</v>
      </c>
    </row>
    <row r="878" spans="2:65" s="12" customFormat="1" x14ac:dyDescent="0.3">
      <c r="B878" s="194"/>
      <c r="C878" s="480"/>
      <c r="D878" s="186" t="s">
        <v>163</v>
      </c>
      <c r="E878" s="195" t="s">
        <v>5</v>
      </c>
      <c r="F878" s="196" t="s">
        <v>239</v>
      </c>
      <c r="H878" s="197">
        <v>37.688000000000002</v>
      </c>
      <c r="I878" s="198"/>
      <c r="L878" s="194"/>
      <c r="M878" s="199"/>
      <c r="N878" s="200"/>
      <c r="O878" s="200"/>
      <c r="P878" s="200"/>
      <c r="Q878" s="200"/>
      <c r="R878" s="200"/>
      <c r="S878" s="200"/>
      <c r="T878" s="201"/>
      <c r="V878" s="476"/>
      <c r="AT878" s="195" t="s">
        <v>163</v>
      </c>
      <c r="AU878" s="195" t="s">
        <v>80</v>
      </c>
      <c r="AV878" s="12" t="s">
        <v>98</v>
      </c>
      <c r="AW878" s="12" t="s">
        <v>36</v>
      </c>
      <c r="AX878" s="12" t="s">
        <v>11</v>
      </c>
      <c r="AY878" s="195" t="s">
        <v>155</v>
      </c>
    </row>
    <row r="879" spans="2:65" s="1" customFormat="1" ht="16.5" customHeight="1" x14ac:dyDescent="0.3">
      <c r="B879" s="172"/>
      <c r="C879" s="481">
        <v>182</v>
      </c>
      <c r="D879" s="216" t="s">
        <v>536</v>
      </c>
      <c r="E879" s="217" t="s">
        <v>1289</v>
      </c>
      <c r="F879" s="218" t="s">
        <v>1290</v>
      </c>
      <c r="G879" s="219" t="s">
        <v>160</v>
      </c>
      <c r="H879" s="220">
        <v>37.688000000000002</v>
      </c>
      <c r="I879" s="221"/>
      <c r="J879" s="222">
        <f>ROUND(I879*H879,0)</f>
        <v>0</v>
      </c>
      <c r="K879" s="218" t="s">
        <v>5</v>
      </c>
      <c r="L879" s="223"/>
      <c r="M879" s="224" t="s">
        <v>5</v>
      </c>
      <c r="N879" s="225" t="s">
        <v>43</v>
      </c>
      <c r="O879" s="41"/>
      <c r="P879" s="182">
        <f>O879*H879</f>
        <v>0</v>
      </c>
      <c r="Q879" s="182">
        <v>0.02</v>
      </c>
      <c r="R879" s="182">
        <f>Q879*H879</f>
        <v>0.7537600000000001</v>
      </c>
      <c r="S879" s="182">
        <v>0</v>
      </c>
      <c r="T879" s="183">
        <f>S879*H879</f>
        <v>0</v>
      </c>
      <c r="V879" s="476"/>
      <c r="AR879" s="23" t="s">
        <v>502</v>
      </c>
      <c r="AT879" s="23" t="s">
        <v>536</v>
      </c>
      <c r="AU879" s="23" t="s">
        <v>80</v>
      </c>
      <c r="AY879" s="23" t="s">
        <v>155</v>
      </c>
      <c r="BE879" s="184">
        <f>IF(N879="základní",J879,0)</f>
        <v>0</v>
      </c>
      <c r="BF879" s="184">
        <f>IF(N879="snížená",J879,0)</f>
        <v>0</v>
      </c>
      <c r="BG879" s="184">
        <f>IF(N879="zákl. přenesená",J879,0)</f>
        <v>0</v>
      </c>
      <c r="BH879" s="184">
        <f>IF(N879="sníž. přenesená",J879,0)</f>
        <v>0</v>
      </c>
      <c r="BI879" s="184">
        <f>IF(N879="nulová",J879,0)</f>
        <v>0</v>
      </c>
      <c r="BJ879" s="23" t="s">
        <v>11</v>
      </c>
      <c r="BK879" s="184">
        <f>ROUND(I879*H879,0)</f>
        <v>0</v>
      </c>
      <c r="BL879" s="23" t="s">
        <v>221</v>
      </c>
      <c r="BM879" s="23" t="s">
        <v>1291</v>
      </c>
    </row>
    <row r="880" spans="2:65" s="11" customFormat="1" x14ac:dyDescent="0.3">
      <c r="B880" s="185"/>
      <c r="C880" s="479"/>
      <c r="D880" s="186" t="s">
        <v>163</v>
      </c>
      <c r="E880" s="187" t="s">
        <v>5</v>
      </c>
      <c r="F880" s="188" t="s">
        <v>1284</v>
      </c>
      <c r="H880" s="189">
        <v>5.25</v>
      </c>
      <c r="I880" s="190"/>
      <c r="L880" s="185"/>
      <c r="M880" s="191"/>
      <c r="N880" s="192"/>
      <c r="O880" s="192"/>
      <c r="P880" s="192"/>
      <c r="Q880" s="192"/>
      <c r="R880" s="192"/>
      <c r="S880" s="192"/>
      <c r="T880" s="193"/>
      <c r="V880" s="476"/>
      <c r="AT880" s="187" t="s">
        <v>163</v>
      </c>
      <c r="AU880" s="187" t="s">
        <v>80</v>
      </c>
      <c r="AV880" s="11" t="s">
        <v>80</v>
      </c>
      <c r="AW880" s="11" t="s">
        <v>36</v>
      </c>
      <c r="AX880" s="11" t="s">
        <v>72</v>
      </c>
      <c r="AY880" s="187" t="s">
        <v>155</v>
      </c>
    </row>
    <row r="881" spans="2:65" s="11" customFormat="1" x14ac:dyDescent="0.3">
      <c r="B881" s="185"/>
      <c r="C881" s="479"/>
      <c r="D881" s="186" t="s">
        <v>163</v>
      </c>
      <c r="E881" s="187" t="s">
        <v>5</v>
      </c>
      <c r="F881" s="188" t="s">
        <v>1285</v>
      </c>
      <c r="H881" s="189">
        <v>6</v>
      </c>
      <c r="I881" s="190"/>
      <c r="L881" s="185"/>
      <c r="M881" s="191"/>
      <c r="N881" s="192"/>
      <c r="O881" s="192"/>
      <c r="P881" s="192"/>
      <c r="Q881" s="192"/>
      <c r="R881" s="192"/>
      <c r="S881" s="192"/>
      <c r="T881" s="193"/>
      <c r="V881" s="476"/>
      <c r="AT881" s="187" t="s">
        <v>163</v>
      </c>
      <c r="AU881" s="187" t="s">
        <v>80</v>
      </c>
      <c r="AV881" s="11" t="s">
        <v>80</v>
      </c>
      <c r="AW881" s="11" t="s">
        <v>36</v>
      </c>
      <c r="AX881" s="11" t="s">
        <v>72</v>
      </c>
      <c r="AY881" s="187" t="s">
        <v>155</v>
      </c>
    </row>
    <row r="882" spans="2:65" s="11" customFormat="1" x14ac:dyDescent="0.3">
      <c r="B882" s="185"/>
      <c r="C882" s="479"/>
      <c r="D882" s="186" t="s">
        <v>163</v>
      </c>
      <c r="E882" s="187" t="s">
        <v>5</v>
      </c>
      <c r="F882" s="188" t="s">
        <v>1286</v>
      </c>
      <c r="H882" s="189">
        <v>1.5</v>
      </c>
      <c r="I882" s="190"/>
      <c r="L882" s="185"/>
      <c r="M882" s="191"/>
      <c r="N882" s="192"/>
      <c r="O882" s="192"/>
      <c r="P882" s="192"/>
      <c r="Q882" s="192"/>
      <c r="R882" s="192"/>
      <c r="S882" s="192"/>
      <c r="T882" s="193"/>
      <c r="V882" s="476"/>
      <c r="AT882" s="187" t="s">
        <v>163</v>
      </c>
      <c r="AU882" s="187" t="s">
        <v>80</v>
      </c>
      <c r="AV882" s="11" t="s">
        <v>80</v>
      </c>
      <c r="AW882" s="11" t="s">
        <v>36</v>
      </c>
      <c r="AX882" s="11" t="s">
        <v>72</v>
      </c>
      <c r="AY882" s="187" t="s">
        <v>155</v>
      </c>
    </row>
    <row r="883" spans="2:65" s="11" customFormat="1" x14ac:dyDescent="0.3">
      <c r="B883" s="185"/>
      <c r="C883" s="479"/>
      <c r="D883" s="186" t="s">
        <v>163</v>
      </c>
      <c r="E883" s="187" t="s">
        <v>5</v>
      </c>
      <c r="F883" s="188" t="s">
        <v>1287</v>
      </c>
      <c r="H883" s="189">
        <v>24</v>
      </c>
      <c r="I883" s="190"/>
      <c r="L883" s="185"/>
      <c r="M883" s="191"/>
      <c r="N883" s="192"/>
      <c r="O883" s="192"/>
      <c r="P883" s="192"/>
      <c r="Q883" s="192"/>
      <c r="R883" s="192"/>
      <c r="S883" s="192"/>
      <c r="T883" s="193"/>
      <c r="V883" s="476"/>
      <c r="AT883" s="187" t="s">
        <v>163</v>
      </c>
      <c r="AU883" s="187" t="s">
        <v>80</v>
      </c>
      <c r="AV883" s="11" t="s">
        <v>80</v>
      </c>
      <c r="AW883" s="11" t="s">
        <v>36</v>
      </c>
      <c r="AX883" s="11" t="s">
        <v>72</v>
      </c>
      <c r="AY883" s="187" t="s">
        <v>155</v>
      </c>
    </row>
    <row r="884" spans="2:65" s="11" customFormat="1" x14ac:dyDescent="0.3">
      <c r="B884" s="185"/>
      <c r="C884" s="479"/>
      <c r="D884" s="186" t="s">
        <v>163</v>
      </c>
      <c r="E884" s="187" t="s">
        <v>5</v>
      </c>
      <c r="F884" s="188" t="s">
        <v>1288</v>
      </c>
      <c r="H884" s="189">
        <v>0.93799999999999994</v>
      </c>
      <c r="I884" s="190"/>
      <c r="L884" s="185"/>
      <c r="M884" s="191"/>
      <c r="N884" s="192"/>
      <c r="O884" s="192"/>
      <c r="P884" s="192"/>
      <c r="Q884" s="192"/>
      <c r="R884" s="192"/>
      <c r="S884" s="192"/>
      <c r="T884" s="193"/>
      <c r="V884" s="476"/>
      <c r="AT884" s="187" t="s">
        <v>163</v>
      </c>
      <c r="AU884" s="187" t="s">
        <v>80</v>
      </c>
      <c r="AV884" s="11" t="s">
        <v>80</v>
      </c>
      <c r="AW884" s="11" t="s">
        <v>36</v>
      </c>
      <c r="AX884" s="11" t="s">
        <v>72</v>
      </c>
      <c r="AY884" s="187" t="s">
        <v>155</v>
      </c>
    </row>
    <row r="885" spans="2:65" s="12" customFormat="1" x14ac:dyDescent="0.3">
      <c r="B885" s="194"/>
      <c r="C885" s="480"/>
      <c r="D885" s="186" t="s">
        <v>163</v>
      </c>
      <c r="E885" s="195" t="s">
        <v>5</v>
      </c>
      <c r="F885" s="196" t="s">
        <v>239</v>
      </c>
      <c r="H885" s="197">
        <v>37.688000000000002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V885" s="476"/>
      <c r="AT885" s="195" t="s">
        <v>163</v>
      </c>
      <c r="AU885" s="195" t="s">
        <v>80</v>
      </c>
      <c r="AV885" s="12" t="s">
        <v>98</v>
      </c>
      <c r="AW885" s="12" t="s">
        <v>36</v>
      </c>
      <c r="AX885" s="12" t="s">
        <v>11</v>
      </c>
      <c r="AY885" s="195" t="s">
        <v>155</v>
      </c>
    </row>
    <row r="886" spans="2:65" s="1" customFormat="1" ht="16.5" customHeight="1" x14ac:dyDescent="0.3">
      <c r="B886" s="172"/>
      <c r="C886" s="478">
        <v>183</v>
      </c>
      <c r="D886" s="173" t="s">
        <v>157</v>
      </c>
      <c r="E886" s="174" t="s">
        <v>1292</v>
      </c>
      <c r="F886" s="175" t="s">
        <v>1293</v>
      </c>
      <c r="G886" s="176" t="s">
        <v>214</v>
      </c>
      <c r="H886" s="177">
        <v>111.5</v>
      </c>
      <c r="I886" s="178"/>
      <c r="J886" s="179">
        <f>ROUND(I886*H886,0)</f>
        <v>0</v>
      </c>
      <c r="K886" s="175" t="s">
        <v>161</v>
      </c>
      <c r="L886" s="40"/>
      <c r="M886" s="180" t="s">
        <v>5</v>
      </c>
      <c r="N886" s="181" t="s">
        <v>43</v>
      </c>
      <c r="O886" s="41"/>
      <c r="P886" s="182">
        <f>O886*H886</f>
        <v>0</v>
      </c>
      <c r="Q886" s="182">
        <v>1.6021000000000001E-4</v>
      </c>
      <c r="R886" s="182">
        <f>Q886*H886</f>
        <v>1.7863415000000001E-2</v>
      </c>
      <c r="S886" s="182">
        <v>0</v>
      </c>
      <c r="T886" s="183">
        <f>S886*H886</f>
        <v>0</v>
      </c>
      <c r="V886" s="476"/>
      <c r="AR886" s="23" t="s">
        <v>221</v>
      </c>
      <c r="AT886" s="23" t="s">
        <v>157</v>
      </c>
      <c r="AU886" s="23" t="s">
        <v>80</v>
      </c>
      <c r="AY886" s="23" t="s">
        <v>155</v>
      </c>
      <c r="BE886" s="184">
        <f>IF(N886="základní",J886,0)</f>
        <v>0</v>
      </c>
      <c r="BF886" s="184">
        <f>IF(N886="snížená",J886,0)</f>
        <v>0</v>
      </c>
      <c r="BG886" s="184">
        <f>IF(N886="zákl. přenesená",J886,0)</f>
        <v>0</v>
      </c>
      <c r="BH886" s="184">
        <f>IF(N886="sníž. přenesená",J886,0)</f>
        <v>0</v>
      </c>
      <c r="BI886" s="184">
        <f>IF(N886="nulová",J886,0)</f>
        <v>0</v>
      </c>
      <c r="BJ886" s="23" t="s">
        <v>11</v>
      </c>
      <c r="BK886" s="184">
        <f>ROUND(I886*H886,0)</f>
        <v>0</v>
      </c>
      <c r="BL886" s="23" t="s">
        <v>221</v>
      </c>
      <c r="BM886" s="23" t="s">
        <v>1294</v>
      </c>
    </row>
    <row r="887" spans="2:65" s="11" customFormat="1" x14ac:dyDescent="0.3">
      <c r="B887" s="185"/>
      <c r="C887" s="479"/>
      <c r="D887" s="186" t="s">
        <v>163</v>
      </c>
      <c r="E887" s="187" t="s">
        <v>5</v>
      </c>
      <c r="F887" s="188" t="s">
        <v>1295</v>
      </c>
      <c r="H887" s="189">
        <v>24.5</v>
      </c>
      <c r="I887" s="190"/>
      <c r="L887" s="185"/>
      <c r="M887" s="191"/>
      <c r="N887" s="192"/>
      <c r="O887" s="192"/>
      <c r="P887" s="192"/>
      <c r="Q887" s="192"/>
      <c r="R887" s="192"/>
      <c r="S887" s="192"/>
      <c r="T887" s="193"/>
      <c r="V887" s="476"/>
      <c r="AT887" s="187" t="s">
        <v>163</v>
      </c>
      <c r="AU887" s="187" t="s">
        <v>80</v>
      </c>
      <c r="AV887" s="11" t="s">
        <v>80</v>
      </c>
      <c r="AW887" s="11" t="s">
        <v>36</v>
      </c>
      <c r="AX887" s="11" t="s">
        <v>72</v>
      </c>
      <c r="AY887" s="187" t="s">
        <v>155</v>
      </c>
    </row>
    <row r="888" spans="2:65" s="11" customFormat="1" x14ac:dyDescent="0.3">
      <c r="B888" s="185"/>
      <c r="C888" s="479"/>
      <c r="D888" s="186" t="s">
        <v>163</v>
      </c>
      <c r="E888" s="187" t="s">
        <v>5</v>
      </c>
      <c r="F888" s="188" t="s">
        <v>1296</v>
      </c>
      <c r="H888" s="189">
        <v>22</v>
      </c>
      <c r="I888" s="190"/>
      <c r="L888" s="185"/>
      <c r="M888" s="191"/>
      <c r="N888" s="192"/>
      <c r="O888" s="192"/>
      <c r="P888" s="192"/>
      <c r="Q888" s="192"/>
      <c r="R888" s="192"/>
      <c r="S888" s="192"/>
      <c r="T888" s="193"/>
      <c r="V888" s="476"/>
      <c r="AT888" s="187" t="s">
        <v>163</v>
      </c>
      <c r="AU888" s="187" t="s">
        <v>80</v>
      </c>
      <c r="AV888" s="11" t="s">
        <v>80</v>
      </c>
      <c r="AW888" s="11" t="s">
        <v>36</v>
      </c>
      <c r="AX888" s="11" t="s">
        <v>72</v>
      </c>
      <c r="AY888" s="187" t="s">
        <v>155</v>
      </c>
    </row>
    <row r="889" spans="2:65" s="11" customFormat="1" x14ac:dyDescent="0.3">
      <c r="B889" s="185"/>
      <c r="C889" s="479"/>
      <c r="D889" s="186" t="s">
        <v>163</v>
      </c>
      <c r="E889" s="187" t="s">
        <v>5</v>
      </c>
      <c r="F889" s="188" t="s">
        <v>1297</v>
      </c>
      <c r="H889" s="189">
        <v>5</v>
      </c>
      <c r="I889" s="190"/>
      <c r="L889" s="185"/>
      <c r="M889" s="191"/>
      <c r="N889" s="192"/>
      <c r="O889" s="192"/>
      <c r="P889" s="192"/>
      <c r="Q889" s="192"/>
      <c r="R889" s="192"/>
      <c r="S889" s="192"/>
      <c r="T889" s="193"/>
      <c r="V889" s="476"/>
      <c r="AT889" s="187" t="s">
        <v>163</v>
      </c>
      <c r="AU889" s="187" t="s">
        <v>80</v>
      </c>
      <c r="AV889" s="11" t="s">
        <v>80</v>
      </c>
      <c r="AW889" s="11" t="s">
        <v>36</v>
      </c>
      <c r="AX889" s="11" t="s">
        <v>72</v>
      </c>
      <c r="AY889" s="187" t="s">
        <v>155</v>
      </c>
    </row>
    <row r="890" spans="2:65" s="11" customFormat="1" x14ac:dyDescent="0.3">
      <c r="B890" s="185"/>
      <c r="C890" s="479"/>
      <c r="D890" s="186" t="s">
        <v>163</v>
      </c>
      <c r="E890" s="187" t="s">
        <v>5</v>
      </c>
      <c r="F890" s="188" t="s">
        <v>1298</v>
      </c>
      <c r="H890" s="189">
        <v>56</v>
      </c>
      <c r="I890" s="190"/>
      <c r="L890" s="185"/>
      <c r="M890" s="191"/>
      <c r="N890" s="192"/>
      <c r="O890" s="192"/>
      <c r="P890" s="192"/>
      <c r="Q890" s="192"/>
      <c r="R890" s="192"/>
      <c r="S890" s="192"/>
      <c r="T890" s="193"/>
      <c r="V890" s="476"/>
      <c r="AT890" s="187" t="s">
        <v>163</v>
      </c>
      <c r="AU890" s="187" t="s">
        <v>80</v>
      </c>
      <c r="AV890" s="11" t="s">
        <v>80</v>
      </c>
      <c r="AW890" s="11" t="s">
        <v>36</v>
      </c>
      <c r="AX890" s="11" t="s">
        <v>72</v>
      </c>
      <c r="AY890" s="187" t="s">
        <v>155</v>
      </c>
    </row>
    <row r="891" spans="2:65" s="11" customFormat="1" x14ac:dyDescent="0.3">
      <c r="B891" s="185"/>
      <c r="C891" s="479"/>
      <c r="D891" s="186" t="s">
        <v>163</v>
      </c>
      <c r="E891" s="187" t="s">
        <v>5</v>
      </c>
      <c r="F891" s="188" t="s">
        <v>1299</v>
      </c>
      <c r="H891" s="189">
        <v>4</v>
      </c>
      <c r="I891" s="190"/>
      <c r="L891" s="185"/>
      <c r="M891" s="191"/>
      <c r="N891" s="192"/>
      <c r="O891" s="192"/>
      <c r="P891" s="192"/>
      <c r="Q891" s="192"/>
      <c r="R891" s="192"/>
      <c r="S891" s="192"/>
      <c r="T891" s="193"/>
      <c r="V891" s="476"/>
      <c r="AT891" s="187" t="s">
        <v>163</v>
      </c>
      <c r="AU891" s="187" t="s">
        <v>80</v>
      </c>
      <c r="AV891" s="11" t="s">
        <v>80</v>
      </c>
      <c r="AW891" s="11" t="s">
        <v>36</v>
      </c>
      <c r="AX891" s="11" t="s">
        <v>72</v>
      </c>
      <c r="AY891" s="187" t="s">
        <v>155</v>
      </c>
    </row>
    <row r="892" spans="2:65" s="12" customFormat="1" x14ac:dyDescent="0.3">
      <c r="B892" s="194"/>
      <c r="C892" s="480"/>
      <c r="D892" s="186" t="s">
        <v>163</v>
      </c>
      <c r="E892" s="195" t="s">
        <v>5</v>
      </c>
      <c r="F892" s="196" t="s">
        <v>239</v>
      </c>
      <c r="H892" s="197">
        <v>111.5</v>
      </c>
      <c r="I892" s="198"/>
      <c r="L892" s="194"/>
      <c r="M892" s="199"/>
      <c r="N892" s="200"/>
      <c r="O892" s="200"/>
      <c r="P892" s="200"/>
      <c r="Q892" s="200"/>
      <c r="R892" s="200"/>
      <c r="S892" s="200"/>
      <c r="T892" s="201"/>
      <c r="V892" s="476"/>
      <c r="AT892" s="195" t="s">
        <v>163</v>
      </c>
      <c r="AU892" s="195" t="s">
        <v>80</v>
      </c>
      <c r="AV892" s="12" t="s">
        <v>98</v>
      </c>
      <c r="AW892" s="12" t="s">
        <v>36</v>
      </c>
      <c r="AX892" s="12" t="s">
        <v>11</v>
      </c>
      <c r="AY892" s="195" t="s">
        <v>155</v>
      </c>
    </row>
    <row r="893" spans="2:65" s="1" customFormat="1" ht="25.5" customHeight="1" x14ac:dyDescent="0.3">
      <c r="B893" s="172"/>
      <c r="C893" s="478">
        <v>184</v>
      </c>
      <c r="D893" s="173" t="s">
        <v>157</v>
      </c>
      <c r="E893" s="174" t="s">
        <v>1300</v>
      </c>
      <c r="F893" s="175" t="s">
        <v>1301</v>
      </c>
      <c r="G893" s="176" t="s">
        <v>170</v>
      </c>
      <c r="H893" s="177">
        <v>12</v>
      </c>
      <c r="I893" s="178"/>
      <c r="J893" s="179">
        <f>ROUND(I893*H893,0)</f>
        <v>0</v>
      </c>
      <c r="K893" s="175" t="s">
        <v>161</v>
      </c>
      <c r="L893" s="40"/>
      <c r="M893" s="180" t="s">
        <v>5</v>
      </c>
      <c r="N893" s="181" t="s">
        <v>43</v>
      </c>
      <c r="O893" s="41"/>
      <c r="P893" s="182">
        <f>O893*H893</f>
        <v>0</v>
      </c>
      <c r="Q893" s="182">
        <v>0</v>
      </c>
      <c r="R893" s="182">
        <f>Q893*H893</f>
        <v>0</v>
      </c>
      <c r="S893" s="182">
        <v>0</v>
      </c>
      <c r="T893" s="183">
        <f>S893*H893</f>
        <v>0</v>
      </c>
      <c r="V893" s="476"/>
      <c r="AR893" s="23" t="s">
        <v>221</v>
      </c>
      <c r="AT893" s="23" t="s">
        <v>157</v>
      </c>
      <c r="AU893" s="23" t="s">
        <v>80</v>
      </c>
      <c r="AY893" s="23" t="s">
        <v>155</v>
      </c>
      <c r="BE893" s="184">
        <f>IF(N893="základní",J893,0)</f>
        <v>0</v>
      </c>
      <c r="BF893" s="184">
        <f>IF(N893="snížená",J893,0)</f>
        <v>0</v>
      </c>
      <c r="BG893" s="184">
        <f>IF(N893="zákl. přenesená",J893,0)</f>
        <v>0</v>
      </c>
      <c r="BH893" s="184">
        <f>IF(N893="sníž. přenesená",J893,0)</f>
        <v>0</v>
      </c>
      <c r="BI893" s="184">
        <f>IF(N893="nulová",J893,0)</f>
        <v>0</v>
      </c>
      <c r="BJ893" s="23" t="s">
        <v>11</v>
      </c>
      <c r="BK893" s="184">
        <f>ROUND(I893*H893,0)</f>
        <v>0</v>
      </c>
      <c r="BL893" s="23" t="s">
        <v>221</v>
      </c>
      <c r="BM893" s="23" t="s">
        <v>1302</v>
      </c>
    </row>
    <row r="894" spans="2:65" s="11" customFormat="1" x14ac:dyDescent="0.3">
      <c r="B894" s="185"/>
      <c r="C894" s="479"/>
      <c r="D894" s="186" t="s">
        <v>163</v>
      </c>
      <c r="E894" s="187" t="s">
        <v>5</v>
      </c>
      <c r="F894" s="188" t="s">
        <v>911</v>
      </c>
      <c r="H894" s="189">
        <v>3</v>
      </c>
      <c r="I894" s="190"/>
      <c r="L894" s="185"/>
      <c r="M894" s="191"/>
      <c r="N894" s="192"/>
      <c r="O894" s="192"/>
      <c r="P894" s="192"/>
      <c r="Q894" s="192"/>
      <c r="R894" s="192"/>
      <c r="S894" s="192"/>
      <c r="T894" s="193"/>
      <c r="V894" s="476"/>
      <c r="AT894" s="187" t="s">
        <v>163</v>
      </c>
      <c r="AU894" s="187" t="s">
        <v>80</v>
      </c>
      <c r="AV894" s="11" t="s">
        <v>80</v>
      </c>
      <c r="AW894" s="11" t="s">
        <v>36</v>
      </c>
      <c r="AX894" s="11" t="s">
        <v>72</v>
      </c>
      <c r="AY894" s="187" t="s">
        <v>155</v>
      </c>
    </row>
    <row r="895" spans="2:65" s="11" customFormat="1" x14ac:dyDescent="0.3">
      <c r="B895" s="185"/>
      <c r="C895" s="479"/>
      <c r="D895" s="186" t="s">
        <v>163</v>
      </c>
      <c r="E895" s="187" t="s">
        <v>5</v>
      </c>
      <c r="F895" s="188" t="s">
        <v>912</v>
      </c>
      <c r="H895" s="189">
        <v>2</v>
      </c>
      <c r="I895" s="190"/>
      <c r="L895" s="185"/>
      <c r="M895" s="191"/>
      <c r="N895" s="192"/>
      <c r="O895" s="192"/>
      <c r="P895" s="192"/>
      <c r="Q895" s="192"/>
      <c r="R895" s="192"/>
      <c r="S895" s="192"/>
      <c r="T895" s="193"/>
      <c r="V895" s="476"/>
      <c r="AT895" s="187" t="s">
        <v>163</v>
      </c>
      <c r="AU895" s="187" t="s">
        <v>80</v>
      </c>
      <c r="AV895" s="11" t="s">
        <v>80</v>
      </c>
      <c r="AW895" s="11" t="s">
        <v>36</v>
      </c>
      <c r="AX895" s="11" t="s">
        <v>72</v>
      </c>
      <c r="AY895" s="187" t="s">
        <v>155</v>
      </c>
    </row>
    <row r="896" spans="2:65" s="11" customFormat="1" x14ac:dyDescent="0.3">
      <c r="B896" s="185"/>
      <c r="C896" s="479"/>
      <c r="D896" s="186" t="s">
        <v>163</v>
      </c>
      <c r="E896" s="187" t="s">
        <v>5</v>
      </c>
      <c r="F896" s="188" t="s">
        <v>913</v>
      </c>
      <c r="H896" s="189">
        <v>6</v>
      </c>
      <c r="I896" s="190"/>
      <c r="L896" s="185"/>
      <c r="M896" s="191"/>
      <c r="N896" s="192"/>
      <c r="O896" s="192"/>
      <c r="P896" s="192"/>
      <c r="Q896" s="192"/>
      <c r="R896" s="192"/>
      <c r="S896" s="192"/>
      <c r="T896" s="193"/>
      <c r="V896" s="476"/>
      <c r="AT896" s="187" t="s">
        <v>163</v>
      </c>
      <c r="AU896" s="187" t="s">
        <v>80</v>
      </c>
      <c r="AV896" s="11" t="s">
        <v>80</v>
      </c>
      <c r="AW896" s="11" t="s">
        <v>36</v>
      </c>
      <c r="AX896" s="11" t="s">
        <v>72</v>
      </c>
      <c r="AY896" s="187" t="s">
        <v>155</v>
      </c>
    </row>
    <row r="897" spans="2:65" s="11" customFormat="1" x14ac:dyDescent="0.3">
      <c r="B897" s="185"/>
      <c r="C897" s="479"/>
      <c r="D897" s="186" t="s">
        <v>163</v>
      </c>
      <c r="E897" s="187" t="s">
        <v>5</v>
      </c>
      <c r="F897" s="188" t="s">
        <v>914</v>
      </c>
      <c r="H897" s="189">
        <v>1</v>
      </c>
      <c r="I897" s="190"/>
      <c r="L897" s="185"/>
      <c r="M897" s="191"/>
      <c r="N897" s="192"/>
      <c r="O897" s="192"/>
      <c r="P897" s="192"/>
      <c r="Q897" s="192"/>
      <c r="R897" s="192"/>
      <c r="S897" s="192"/>
      <c r="T897" s="193"/>
      <c r="V897" s="476"/>
      <c r="AT897" s="187" t="s">
        <v>163</v>
      </c>
      <c r="AU897" s="187" t="s">
        <v>80</v>
      </c>
      <c r="AV897" s="11" t="s">
        <v>80</v>
      </c>
      <c r="AW897" s="11" t="s">
        <v>36</v>
      </c>
      <c r="AX897" s="11" t="s">
        <v>72</v>
      </c>
      <c r="AY897" s="187" t="s">
        <v>155</v>
      </c>
    </row>
    <row r="898" spans="2:65" s="12" customFormat="1" x14ac:dyDescent="0.3">
      <c r="B898" s="194"/>
      <c r="C898" s="480"/>
      <c r="D898" s="186" t="s">
        <v>163</v>
      </c>
      <c r="E898" s="195" t="s">
        <v>5</v>
      </c>
      <c r="F898" s="196" t="s">
        <v>239</v>
      </c>
      <c r="H898" s="197">
        <v>12</v>
      </c>
      <c r="I898" s="198"/>
      <c r="L898" s="194"/>
      <c r="M898" s="199"/>
      <c r="N898" s="200"/>
      <c r="O898" s="200"/>
      <c r="P898" s="200"/>
      <c r="Q898" s="200"/>
      <c r="R898" s="200"/>
      <c r="S898" s="200"/>
      <c r="T898" s="201"/>
      <c r="V898" s="476"/>
      <c r="AT898" s="195" t="s">
        <v>163</v>
      </c>
      <c r="AU898" s="195" t="s">
        <v>80</v>
      </c>
      <c r="AV898" s="12" t="s">
        <v>98</v>
      </c>
      <c r="AW898" s="12" t="s">
        <v>36</v>
      </c>
      <c r="AX898" s="12" t="s">
        <v>11</v>
      </c>
      <c r="AY898" s="195" t="s">
        <v>155</v>
      </c>
    </row>
    <row r="899" spans="2:65" s="1" customFormat="1" ht="16.5" customHeight="1" x14ac:dyDescent="0.3">
      <c r="B899" s="172"/>
      <c r="C899" s="481">
        <v>185</v>
      </c>
      <c r="D899" s="216" t="s">
        <v>536</v>
      </c>
      <c r="E899" s="217" t="s">
        <v>1303</v>
      </c>
      <c r="F899" s="218" t="s">
        <v>1304</v>
      </c>
      <c r="G899" s="219" t="s">
        <v>170</v>
      </c>
      <c r="H899" s="220">
        <v>5</v>
      </c>
      <c r="I899" s="221"/>
      <c r="J899" s="222">
        <f>ROUND(I899*H899,0)</f>
        <v>0</v>
      </c>
      <c r="K899" s="218" t="s">
        <v>161</v>
      </c>
      <c r="L899" s="223"/>
      <c r="M899" s="224" t="s">
        <v>5</v>
      </c>
      <c r="N899" s="225" t="s">
        <v>43</v>
      </c>
      <c r="O899" s="41"/>
      <c r="P899" s="182">
        <f>O899*H899</f>
        <v>0</v>
      </c>
      <c r="Q899" s="182">
        <v>1.4E-2</v>
      </c>
      <c r="R899" s="182">
        <f>Q899*H899</f>
        <v>7.0000000000000007E-2</v>
      </c>
      <c r="S899" s="182">
        <v>0</v>
      </c>
      <c r="T899" s="183">
        <f>S899*H899</f>
        <v>0</v>
      </c>
      <c r="V899" s="476"/>
      <c r="AR899" s="23" t="s">
        <v>502</v>
      </c>
      <c r="AT899" s="23" t="s">
        <v>536</v>
      </c>
      <c r="AU899" s="23" t="s">
        <v>80</v>
      </c>
      <c r="AY899" s="23" t="s">
        <v>155</v>
      </c>
      <c r="BE899" s="184">
        <f>IF(N899="základní",J899,0)</f>
        <v>0</v>
      </c>
      <c r="BF899" s="184">
        <f>IF(N899="snížená",J899,0)</f>
        <v>0</v>
      </c>
      <c r="BG899" s="184">
        <f>IF(N899="zákl. přenesená",J899,0)</f>
        <v>0</v>
      </c>
      <c r="BH899" s="184">
        <f>IF(N899="sníž. přenesená",J899,0)</f>
        <v>0</v>
      </c>
      <c r="BI899" s="184">
        <f>IF(N899="nulová",J899,0)</f>
        <v>0</v>
      </c>
      <c r="BJ899" s="23" t="s">
        <v>11</v>
      </c>
      <c r="BK899" s="184">
        <f>ROUND(I899*H899,0)</f>
        <v>0</v>
      </c>
      <c r="BL899" s="23" t="s">
        <v>221</v>
      </c>
      <c r="BM899" s="23" t="s">
        <v>1305</v>
      </c>
    </row>
    <row r="900" spans="2:65" s="11" customFormat="1" x14ac:dyDescent="0.3">
      <c r="B900" s="185"/>
      <c r="C900" s="479"/>
      <c r="D900" s="186" t="s">
        <v>163</v>
      </c>
      <c r="E900" s="187" t="s">
        <v>5</v>
      </c>
      <c r="F900" s="188" t="s">
        <v>911</v>
      </c>
      <c r="H900" s="189">
        <v>3</v>
      </c>
      <c r="I900" s="190"/>
      <c r="L900" s="185"/>
      <c r="M900" s="191"/>
      <c r="N900" s="192"/>
      <c r="O900" s="192"/>
      <c r="P900" s="192"/>
      <c r="Q900" s="192"/>
      <c r="R900" s="192"/>
      <c r="S900" s="192"/>
      <c r="T900" s="193"/>
      <c r="V900" s="476"/>
      <c r="AT900" s="187" t="s">
        <v>163</v>
      </c>
      <c r="AU900" s="187" t="s">
        <v>80</v>
      </c>
      <c r="AV900" s="11" t="s">
        <v>80</v>
      </c>
      <c r="AW900" s="11" t="s">
        <v>36</v>
      </c>
      <c r="AX900" s="11" t="s">
        <v>72</v>
      </c>
      <c r="AY900" s="187" t="s">
        <v>155</v>
      </c>
    </row>
    <row r="901" spans="2:65" s="11" customFormat="1" x14ac:dyDescent="0.3">
      <c r="B901" s="185"/>
      <c r="C901" s="479"/>
      <c r="D901" s="186" t="s">
        <v>163</v>
      </c>
      <c r="E901" s="187" t="s">
        <v>5</v>
      </c>
      <c r="F901" s="188" t="s">
        <v>912</v>
      </c>
      <c r="H901" s="189">
        <v>2</v>
      </c>
      <c r="I901" s="190"/>
      <c r="L901" s="185"/>
      <c r="M901" s="191"/>
      <c r="N901" s="192"/>
      <c r="O901" s="192"/>
      <c r="P901" s="192"/>
      <c r="Q901" s="192"/>
      <c r="R901" s="192"/>
      <c r="S901" s="192"/>
      <c r="T901" s="193"/>
      <c r="V901" s="476"/>
      <c r="AT901" s="187" t="s">
        <v>163</v>
      </c>
      <c r="AU901" s="187" t="s">
        <v>80</v>
      </c>
      <c r="AV901" s="11" t="s">
        <v>80</v>
      </c>
      <c r="AW901" s="11" t="s">
        <v>36</v>
      </c>
      <c r="AX901" s="11" t="s">
        <v>72</v>
      </c>
      <c r="AY901" s="187" t="s">
        <v>155</v>
      </c>
    </row>
    <row r="902" spans="2:65" s="12" customFormat="1" x14ac:dyDescent="0.3">
      <c r="B902" s="194"/>
      <c r="C902" s="480"/>
      <c r="D902" s="186" t="s">
        <v>163</v>
      </c>
      <c r="E902" s="195" t="s">
        <v>5</v>
      </c>
      <c r="F902" s="196" t="s">
        <v>239</v>
      </c>
      <c r="H902" s="197">
        <v>5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V902" s="476"/>
      <c r="AT902" s="195" t="s">
        <v>163</v>
      </c>
      <c r="AU902" s="195" t="s">
        <v>80</v>
      </c>
      <c r="AV902" s="12" t="s">
        <v>98</v>
      </c>
      <c r="AW902" s="12" t="s">
        <v>36</v>
      </c>
      <c r="AX902" s="12" t="s">
        <v>11</v>
      </c>
      <c r="AY902" s="195" t="s">
        <v>155</v>
      </c>
    </row>
    <row r="903" spans="2:65" s="1" customFormat="1" ht="16.5" customHeight="1" x14ac:dyDescent="0.3">
      <c r="B903" s="172"/>
      <c r="C903" s="481">
        <v>186</v>
      </c>
      <c r="D903" s="216" t="s">
        <v>536</v>
      </c>
      <c r="E903" s="217" t="s">
        <v>1306</v>
      </c>
      <c r="F903" s="218" t="s">
        <v>1307</v>
      </c>
      <c r="G903" s="219" t="s">
        <v>170</v>
      </c>
      <c r="H903" s="220">
        <v>7</v>
      </c>
      <c r="I903" s="221"/>
      <c r="J903" s="222">
        <f>ROUND(I903*H903,0)</f>
        <v>0</v>
      </c>
      <c r="K903" s="218" t="s">
        <v>161</v>
      </c>
      <c r="L903" s="223"/>
      <c r="M903" s="224" t="s">
        <v>5</v>
      </c>
      <c r="N903" s="225" t="s">
        <v>43</v>
      </c>
      <c r="O903" s="41"/>
      <c r="P903" s="182">
        <f>O903*H903</f>
        <v>0</v>
      </c>
      <c r="Q903" s="182">
        <v>1.6E-2</v>
      </c>
      <c r="R903" s="182">
        <f>Q903*H903</f>
        <v>0.112</v>
      </c>
      <c r="S903" s="182">
        <v>0</v>
      </c>
      <c r="T903" s="183">
        <f>S903*H903</f>
        <v>0</v>
      </c>
      <c r="V903" s="476"/>
      <c r="AR903" s="23" t="s">
        <v>502</v>
      </c>
      <c r="AT903" s="23" t="s">
        <v>536</v>
      </c>
      <c r="AU903" s="23" t="s">
        <v>80</v>
      </c>
      <c r="AY903" s="23" t="s">
        <v>155</v>
      </c>
      <c r="BE903" s="184">
        <f>IF(N903="základní",J903,0)</f>
        <v>0</v>
      </c>
      <c r="BF903" s="184">
        <f>IF(N903="snížená",J903,0)</f>
        <v>0</v>
      </c>
      <c r="BG903" s="184">
        <f>IF(N903="zákl. přenesená",J903,0)</f>
        <v>0</v>
      </c>
      <c r="BH903" s="184">
        <f>IF(N903="sníž. přenesená",J903,0)</f>
        <v>0</v>
      </c>
      <c r="BI903" s="184">
        <f>IF(N903="nulová",J903,0)</f>
        <v>0</v>
      </c>
      <c r="BJ903" s="23" t="s">
        <v>11</v>
      </c>
      <c r="BK903" s="184">
        <f>ROUND(I903*H903,0)</f>
        <v>0</v>
      </c>
      <c r="BL903" s="23" t="s">
        <v>221</v>
      </c>
      <c r="BM903" s="23" t="s">
        <v>1308</v>
      </c>
    </row>
    <row r="904" spans="2:65" s="11" customFormat="1" x14ac:dyDescent="0.3">
      <c r="B904" s="185"/>
      <c r="C904" s="479"/>
      <c r="D904" s="186" t="s">
        <v>163</v>
      </c>
      <c r="E904" s="187" t="s">
        <v>5</v>
      </c>
      <c r="F904" s="188" t="s">
        <v>913</v>
      </c>
      <c r="H904" s="189">
        <v>6</v>
      </c>
      <c r="I904" s="190"/>
      <c r="L904" s="185"/>
      <c r="M904" s="191"/>
      <c r="N904" s="192"/>
      <c r="O904" s="192"/>
      <c r="P904" s="192"/>
      <c r="Q904" s="192"/>
      <c r="R904" s="192"/>
      <c r="S904" s="192"/>
      <c r="T904" s="193"/>
      <c r="V904" s="476"/>
      <c r="AT904" s="187" t="s">
        <v>163</v>
      </c>
      <c r="AU904" s="187" t="s">
        <v>80</v>
      </c>
      <c r="AV904" s="11" t="s">
        <v>80</v>
      </c>
      <c r="AW904" s="11" t="s">
        <v>36</v>
      </c>
      <c r="AX904" s="11" t="s">
        <v>72</v>
      </c>
      <c r="AY904" s="187" t="s">
        <v>155</v>
      </c>
    </row>
    <row r="905" spans="2:65" s="11" customFormat="1" x14ac:dyDescent="0.3">
      <c r="B905" s="185"/>
      <c r="C905" s="479"/>
      <c r="D905" s="186" t="s">
        <v>163</v>
      </c>
      <c r="E905" s="187" t="s">
        <v>5</v>
      </c>
      <c r="F905" s="188" t="s">
        <v>914</v>
      </c>
      <c r="H905" s="189">
        <v>1</v>
      </c>
      <c r="I905" s="190"/>
      <c r="L905" s="185"/>
      <c r="M905" s="191"/>
      <c r="N905" s="192"/>
      <c r="O905" s="192"/>
      <c r="P905" s="192"/>
      <c r="Q905" s="192"/>
      <c r="R905" s="192"/>
      <c r="S905" s="192"/>
      <c r="T905" s="193"/>
      <c r="V905" s="476"/>
      <c r="AT905" s="187" t="s">
        <v>163</v>
      </c>
      <c r="AU905" s="187" t="s">
        <v>80</v>
      </c>
      <c r="AV905" s="11" t="s">
        <v>80</v>
      </c>
      <c r="AW905" s="11" t="s">
        <v>36</v>
      </c>
      <c r="AX905" s="11" t="s">
        <v>72</v>
      </c>
      <c r="AY905" s="187" t="s">
        <v>155</v>
      </c>
    </row>
    <row r="906" spans="2:65" s="12" customFormat="1" x14ac:dyDescent="0.3">
      <c r="B906" s="194"/>
      <c r="C906" s="480"/>
      <c r="D906" s="186" t="s">
        <v>163</v>
      </c>
      <c r="E906" s="195" t="s">
        <v>5</v>
      </c>
      <c r="F906" s="196" t="s">
        <v>239</v>
      </c>
      <c r="H906" s="197">
        <v>7</v>
      </c>
      <c r="I906" s="198"/>
      <c r="L906" s="194"/>
      <c r="M906" s="199"/>
      <c r="N906" s="200"/>
      <c r="O906" s="200"/>
      <c r="P906" s="200"/>
      <c r="Q906" s="200"/>
      <c r="R906" s="200"/>
      <c r="S906" s="200"/>
      <c r="T906" s="201"/>
      <c r="V906" s="476"/>
      <c r="AT906" s="195" t="s">
        <v>163</v>
      </c>
      <c r="AU906" s="195" t="s">
        <v>80</v>
      </c>
      <c r="AV906" s="12" t="s">
        <v>98</v>
      </c>
      <c r="AW906" s="12" t="s">
        <v>36</v>
      </c>
      <c r="AX906" s="12" t="s">
        <v>11</v>
      </c>
      <c r="AY906" s="195" t="s">
        <v>155</v>
      </c>
    </row>
    <row r="907" spans="2:65" s="1" customFormat="1" ht="25.5" customHeight="1" x14ac:dyDescent="0.3">
      <c r="B907" s="172"/>
      <c r="C907" s="478">
        <v>187</v>
      </c>
      <c r="D907" s="173" t="s">
        <v>157</v>
      </c>
      <c r="E907" s="174" t="s">
        <v>1309</v>
      </c>
      <c r="F907" s="175" t="s">
        <v>1310</v>
      </c>
      <c r="G907" s="176" t="s">
        <v>170</v>
      </c>
      <c r="H907" s="177">
        <v>4</v>
      </c>
      <c r="I907" s="178"/>
      <c r="J907" s="179">
        <f>ROUND(I907*H907,0)</f>
        <v>0</v>
      </c>
      <c r="K907" s="175" t="s">
        <v>161</v>
      </c>
      <c r="L907" s="40"/>
      <c r="M907" s="180" t="s">
        <v>5</v>
      </c>
      <c r="N907" s="181" t="s">
        <v>43</v>
      </c>
      <c r="O907" s="41"/>
      <c r="P907" s="182">
        <f>O907*H907</f>
        <v>0</v>
      </c>
      <c r="Q907" s="182">
        <v>0</v>
      </c>
      <c r="R907" s="182">
        <f>Q907*H907</f>
        <v>0</v>
      </c>
      <c r="S907" s="182">
        <v>0</v>
      </c>
      <c r="T907" s="183">
        <f>S907*H907</f>
        <v>0</v>
      </c>
      <c r="V907" s="476"/>
      <c r="AR907" s="23" t="s">
        <v>221</v>
      </c>
      <c r="AT907" s="23" t="s">
        <v>157</v>
      </c>
      <c r="AU907" s="23" t="s">
        <v>80</v>
      </c>
      <c r="AY907" s="23" t="s">
        <v>155</v>
      </c>
      <c r="BE907" s="184">
        <f>IF(N907="základní",J907,0)</f>
        <v>0</v>
      </c>
      <c r="BF907" s="184">
        <f>IF(N907="snížená",J907,0)</f>
        <v>0</v>
      </c>
      <c r="BG907" s="184">
        <f>IF(N907="zákl. přenesená",J907,0)</f>
        <v>0</v>
      </c>
      <c r="BH907" s="184">
        <f>IF(N907="sníž. přenesená",J907,0)</f>
        <v>0</v>
      </c>
      <c r="BI907" s="184">
        <f>IF(N907="nulová",J907,0)</f>
        <v>0</v>
      </c>
      <c r="BJ907" s="23" t="s">
        <v>11</v>
      </c>
      <c r="BK907" s="184">
        <f>ROUND(I907*H907,0)</f>
        <v>0</v>
      </c>
      <c r="BL907" s="23" t="s">
        <v>221</v>
      </c>
      <c r="BM907" s="23" t="s">
        <v>1311</v>
      </c>
    </row>
    <row r="908" spans="2:65" s="11" customFormat="1" x14ac:dyDescent="0.3">
      <c r="B908" s="185"/>
      <c r="C908" s="479"/>
      <c r="D908" s="186" t="s">
        <v>163</v>
      </c>
      <c r="E908" s="187" t="s">
        <v>5</v>
      </c>
      <c r="F908" s="188" t="s">
        <v>915</v>
      </c>
      <c r="H908" s="189">
        <v>4</v>
      </c>
      <c r="I908" s="190"/>
      <c r="L908" s="185"/>
      <c r="M908" s="191"/>
      <c r="N908" s="192"/>
      <c r="O908" s="192"/>
      <c r="P908" s="192"/>
      <c r="Q908" s="192"/>
      <c r="R908" s="192"/>
      <c r="S908" s="192"/>
      <c r="T908" s="193"/>
      <c r="V908" s="476"/>
      <c r="AT908" s="187" t="s">
        <v>163</v>
      </c>
      <c r="AU908" s="187" t="s">
        <v>80</v>
      </c>
      <c r="AV908" s="11" t="s">
        <v>80</v>
      </c>
      <c r="AW908" s="11" t="s">
        <v>36</v>
      </c>
      <c r="AX908" s="11" t="s">
        <v>11</v>
      </c>
      <c r="AY908" s="187" t="s">
        <v>155</v>
      </c>
    </row>
    <row r="909" spans="2:65" s="1" customFormat="1" ht="16.5" customHeight="1" x14ac:dyDescent="0.3">
      <c r="B909" s="172"/>
      <c r="C909" s="481">
        <v>188</v>
      </c>
      <c r="D909" s="216" t="s">
        <v>536</v>
      </c>
      <c r="E909" s="217" t="s">
        <v>1312</v>
      </c>
      <c r="F909" s="218" t="s">
        <v>1313</v>
      </c>
      <c r="G909" s="219" t="s">
        <v>170</v>
      </c>
      <c r="H909" s="220">
        <v>4</v>
      </c>
      <c r="I909" s="221"/>
      <c r="J909" s="222">
        <f>ROUND(I909*H909,0)</f>
        <v>0</v>
      </c>
      <c r="K909" s="218" t="s">
        <v>161</v>
      </c>
      <c r="L909" s="223"/>
      <c r="M909" s="224" t="s">
        <v>5</v>
      </c>
      <c r="N909" s="225" t="s">
        <v>43</v>
      </c>
      <c r="O909" s="41"/>
      <c r="P909" s="182">
        <f>O909*H909</f>
        <v>0</v>
      </c>
      <c r="Q909" s="182">
        <v>1.9E-2</v>
      </c>
      <c r="R909" s="182">
        <f>Q909*H909</f>
        <v>7.5999999999999998E-2</v>
      </c>
      <c r="S909" s="182">
        <v>0</v>
      </c>
      <c r="T909" s="183">
        <f>S909*H909</f>
        <v>0</v>
      </c>
      <c r="V909" s="476"/>
      <c r="AR909" s="23" t="s">
        <v>502</v>
      </c>
      <c r="AT909" s="23" t="s">
        <v>536</v>
      </c>
      <c r="AU909" s="23" t="s">
        <v>80</v>
      </c>
      <c r="AY909" s="23" t="s">
        <v>155</v>
      </c>
      <c r="BE909" s="184">
        <f>IF(N909="základní",J909,0)</f>
        <v>0</v>
      </c>
      <c r="BF909" s="184">
        <f>IF(N909="snížená",J909,0)</f>
        <v>0</v>
      </c>
      <c r="BG909" s="184">
        <f>IF(N909="zákl. přenesená",J909,0)</f>
        <v>0</v>
      </c>
      <c r="BH909" s="184">
        <f>IF(N909="sníž. přenesená",J909,0)</f>
        <v>0</v>
      </c>
      <c r="BI909" s="184">
        <f>IF(N909="nulová",J909,0)</f>
        <v>0</v>
      </c>
      <c r="BJ909" s="23" t="s">
        <v>11</v>
      </c>
      <c r="BK909" s="184">
        <f>ROUND(I909*H909,0)</f>
        <v>0</v>
      </c>
      <c r="BL909" s="23" t="s">
        <v>221</v>
      </c>
      <c r="BM909" s="23" t="s">
        <v>1314</v>
      </c>
    </row>
    <row r="910" spans="2:65" s="11" customFormat="1" x14ac:dyDescent="0.3">
      <c r="B910" s="185"/>
      <c r="C910" s="479"/>
      <c r="D910" s="186" t="s">
        <v>163</v>
      </c>
      <c r="E910" s="187" t="s">
        <v>5</v>
      </c>
      <c r="F910" s="188" t="s">
        <v>915</v>
      </c>
      <c r="H910" s="189">
        <v>4</v>
      </c>
      <c r="I910" s="190"/>
      <c r="L910" s="185"/>
      <c r="M910" s="191"/>
      <c r="N910" s="192"/>
      <c r="O910" s="192"/>
      <c r="P910" s="192"/>
      <c r="Q910" s="192"/>
      <c r="R910" s="192"/>
      <c r="S910" s="192"/>
      <c r="T910" s="193"/>
      <c r="V910" s="476"/>
      <c r="AT910" s="187" t="s">
        <v>163</v>
      </c>
      <c r="AU910" s="187" t="s">
        <v>80</v>
      </c>
      <c r="AV910" s="11" t="s">
        <v>80</v>
      </c>
      <c r="AW910" s="11" t="s">
        <v>36</v>
      </c>
      <c r="AX910" s="11" t="s">
        <v>11</v>
      </c>
      <c r="AY910" s="187" t="s">
        <v>155</v>
      </c>
    </row>
    <row r="911" spans="2:65" s="1" customFormat="1" ht="25.5" customHeight="1" x14ac:dyDescent="0.3">
      <c r="B911" s="172"/>
      <c r="C911" s="478">
        <v>189</v>
      </c>
      <c r="D911" s="173" t="s">
        <v>157</v>
      </c>
      <c r="E911" s="174" t="s">
        <v>1315</v>
      </c>
      <c r="F911" s="175" t="s">
        <v>1316</v>
      </c>
      <c r="G911" s="176" t="s">
        <v>170</v>
      </c>
      <c r="H911" s="177">
        <v>1</v>
      </c>
      <c r="I911" s="178"/>
      <c r="J911" s="179">
        <f>ROUND(I911*H911,0)</f>
        <v>0</v>
      </c>
      <c r="K911" s="175" t="s">
        <v>161</v>
      </c>
      <c r="L911" s="40"/>
      <c r="M911" s="180" t="s">
        <v>5</v>
      </c>
      <c r="N911" s="181" t="s">
        <v>43</v>
      </c>
      <c r="O911" s="41"/>
      <c r="P911" s="182">
        <f>O911*H911</f>
        <v>0</v>
      </c>
      <c r="Q911" s="182">
        <v>0</v>
      </c>
      <c r="R911" s="182">
        <f>Q911*H911</f>
        <v>0</v>
      </c>
      <c r="S911" s="182">
        <v>0</v>
      </c>
      <c r="T911" s="183">
        <f>S911*H911</f>
        <v>0</v>
      </c>
      <c r="V911" s="476"/>
      <c r="AR911" s="23" t="s">
        <v>221</v>
      </c>
      <c r="AT911" s="23" t="s">
        <v>157</v>
      </c>
      <c r="AU911" s="23" t="s">
        <v>80</v>
      </c>
      <c r="AY911" s="23" t="s">
        <v>155</v>
      </c>
      <c r="BE911" s="184">
        <f>IF(N911="základní",J911,0)</f>
        <v>0</v>
      </c>
      <c r="BF911" s="184">
        <f>IF(N911="snížená",J911,0)</f>
        <v>0</v>
      </c>
      <c r="BG911" s="184">
        <f>IF(N911="zákl. přenesená",J911,0)</f>
        <v>0</v>
      </c>
      <c r="BH911" s="184">
        <f>IF(N911="sníž. přenesená",J911,0)</f>
        <v>0</v>
      </c>
      <c r="BI911" s="184">
        <f>IF(N911="nulová",J911,0)</f>
        <v>0</v>
      </c>
      <c r="BJ911" s="23" t="s">
        <v>11</v>
      </c>
      <c r="BK911" s="184">
        <f>ROUND(I911*H911,0)</f>
        <v>0</v>
      </c>
      <c r="BL911" s="23" t="s">
        <v>221</v>
      </c>
      <c r="BM911" s="23" t="s">
        <v>1317</v>
      </c>
    </row>
    <row r="912" spans="2:65" s="11" customFormat="1" x14ac:dyDescent="0.3">
      <c r="B912" s="185"/>
      <c r="C912" s="479"/>
      <c r="D912" s="186" t="s">
        <v>163</v>
      </c>
      <c r="E912" s="187" t="s">
        <v>5</v>
      </c>
      <c r="F912" s="188" t="s">
        <v>936</v>
      </c>
      <c r="H912" s="189">
        <v>1</v>
      </c>
      <c r="I912" s="190"/>
      <c r="L912" s="185"/>
      <c r="M912" s="191"/>
      <c r="N912" s="192"/>
      <c r="O912" s="192"/>
      <c r="P912" s="192"/>
      <c r="Q912" s="192"/>
      <c r="R912" s="192"/>
      <c r="S912" s="192"/>
      <c r="T912" s="193"/>
      <c r="V912" s="476"/>
      <c r="AT912" s="187" t="s">
        <v>163</v>
      </c>
      <c r="AU912" s="187" t="s">
        <v>80</v>
      </c>
      <c r="AV912" s="11" t="s">
        <v>80</v>
      </c>
      <c r="AW912" s="11" t="s">
        <v>36</v>
      </c>
      <c r="AX912" s="11" t="s">
        <v>11</v>
      </c>
      <c r="AY912" s="187" t="s">
        <v>155</v>
      </c>
    </row>
    <row r="913" spans="2:65" s="1" customFormat="1" ht="16.5" customHeight="1" x14ac:dyDescent="0.3">
      <c r="B913" s="172"/>
      <c r="C913" s="481">
        <v>190</v>
      </c>
      <c r="D913" s="216" t="s">
        <v>536</v>
      </c>
      <c r="E913" s="217" t="s">
        <v>1318</v>
      </c>
      <c r="F913" s="218" t="s">
        <v>1319</v>
      </c>
      <c r="G913" s="219" t="s">
        <v>170</v>
      </c>
      <c r="H913" s="220">
        <v>1</v>
      </c>
      <c r="I913" s="221"/>
      <c r="J913" s="222">
        <f>ROUND(I913*H913,0)</f>
        <v>0</v>
      </c>
      <c r="K913" s="218" t="s">
        <v>161</v>
      </c>
      <c r="L913" s="223"/>
      <c r="M913" s="224" t="s">
        <v>5</v>
      </c>
      <c r="N913" s="225" t="s">
        <v>43</v>
      </c>
      <c r="O913" s="41"/>
      <c r="P913" s="182">
        <f>O913*H913</f>
        <v>0</v>
      </c>
      <c r="Q913" s="182">
        <v>3.2000000000000001E-2</v>
      </c>
      <c r="R913" s="182">
        <f>Q913*H913</f>
        <v>3.2000000000000001E-2</v>
      </c>
      <c r="S913" s="182">
        <v>0</v>
      </c>
      <c r="T913" s="183">
        <f>S913*H913</f>
        <v>0</v>
      </c>
      <c r="V913" s="476"/>
      <c r="AR913" s="23" t="s">
        <v>502</v>
      </c>
      <c r="AT913" s="23" t="s">
        <v>536</v>
      </c>
      <c r="AU913" s="23" t="s">
        <v>80</v>
      </c>
      <c r="AY913" s="23" t="s">
        <v>155</v>
      </c>
      <c r="BE913" s="184">
        <f>IF(N913="základní",J913,0)</f>
        <v>0</v>
      </c>
      <c r="BF913" s="184">
        <f>IF(N913="snížená",J913,0)</f>
        <v>0</v>
      </c>
      <c r="BG913" s="184">
        <f>IF(N913="zákl. přenesená",J913,0)</f>
        <v>0</v>
      </c>
      <c r="BH913" s="184">
        <f>IF(N913="sníž. přenesená",J913,0)</f>
        <v>0</v>
      </c>
      <c r="BI913" s="184">
        <f>IF(N913="nulová",J913,0)</f>
        <v>0</v>
      </c>
      <c r="BJ913" s="23" t="s">
        <v>11</v>
      </c>
      <c r="BK913" s="184">
        <f>ROUND(I913*H913,0)</f>
        <v>0</v>
      </c>
      <c r="BL913" s="23" t="s">
        <v>221</v>
      </c>
      <c r="BM913" s="23" t="s">
        <v>1320</v>
      </c>
    </row>
    <row r="914" spans="2:65" s="11" customFormat="1" x14ac:dyDescent="0.3">
      <c r="B914" s="185"/>
      <c r="C914" s="479"/>
      <c r="D914" s="186" t="s">
        <v>163</v>
      </c>
      <c r="E914" s="187" t="s">
        <v>5</v>
      </c>
      <c r="F914" s="188" t="s">
        <v>936</v>
      </c>
      <c r="H914" s="189">
        <v>1</v>
      </c>
      <c r="I914" s="190"/>
      <c r="L914" s="185"/>
      <c r="M914" s="191"/>
      <c r="N914" s="192"/>
      <c r="O914" s="192"/>
      <c r="P914" s="192"/>
      <c r="Q914" s="192"/>
      <c r="R914" s="192"/>
      <c r="S914" s="192"/>
      <c r="T914" s="193"/>
      <c r="V914" s="476"/>
      <c r="AT914" s="187" t="s">
        <v>163</v>
      </c>
      <c r="AU914" s="187" t="s">
        <v>80</v>
      </c>
      <c r="AV914" s="11" t="s">
        <v>80</v>
      </c>
      <c r="AW914" s="11" t="s">
        <v>36</v>
      </c>
      <c r="AX914" s="11" t="s">
        <v>11</v>
      </c>
      <c r="AY914" s="187" t="s">
        <v>155</v>
      </c>
    </row>
    <row r="915" spans="2:65" s="1" customFormat="1" ht="25.5" customHeight="1" x14ac:dyDescent="0.3">
      <c r="B915" s="172"/>
      <c r="C915" s="478">
        <v>191</v>
      </c>
      <c r="D915" s="173" t="s">
        <v>157</v>
      </c>
      <c r="E915" s="174" t="s">
        <v>1321</v>
      </c>
      <c r="F915" s="175" t="s">
        <v>1322</v>
      </c>
      <c r="G915" s="176" t="s">
        <v>170</v>
      </c>
      <c r="H915" s="177">
        <v>1</v>
      </c>
      <c r="I915" s="178"/>
      <c r="J915" s="179">
        <f>ROUND(I915*H915,0)</f>
        <v>0</v>
      </c>
      <c r="K915" s="175" t="s">
        <v>161</v>
      </c>
      <c r="L915" s="40"/>
      <c r="M915" s="180" t="s">
        <v>5</v>
      </c>
      <c r="N915" s="181" t="s">
        <v>43</v>
      </c>
      <c r="O915" s="41"/>
      <c r="P915" s="182">
        <f>O915*H915</f>
        <v>0</v>
      </c>
      <c r="Q915" s="182">
        <v>0</v>
      </c>
      <c r="R915" s="182">
        <f>Q915*H915</f>
        <v>0</v>
      </c>
      <c r="S915" s="182">
        <v>0</v>
      </c>
      <c r="T915" s="183">
        <f>S915*H915</f>
        <v>0</v>
      </c>
      <c r="V915" s="476"/>
      <c r="AR915" s="23" t="s">
        <v>221</v>
      </c>
      <c r="AT915" s="23" t="s">
        <v>157</v>
      </c>
      <c r="AU915" s="23" t="s">
        <v>80</v>
      </c>
      <c r="AY915" s="23" t="s">
        <v>155</v>
      </c>
      <c r="BE915" s="184">
        <f>IF(N915="základní",J915,0)</f>
        <v>0</v>
      </c>
      <c r="BF915" s="184">
        <f>IF(N915="snížená",J915,0)</f>
        <v>0</v>
      </c>
      <c r="BG915" s="184">
        <f>IF(N915="zákl. přenesená",J915,0)</f>
        <v>0</v>
      </c>
      <c r="BH915" s="184">
        <f>IF(N915="sníž. přenesená",J915,0)</f>
        <v>0</v>
      </c>
      <c r="BI915" s="184">
        <f>IF(N915="nulová",J915,0)</f>
        <v>0</v>
      </c>
      <c r="BJ915" s="23" t="s">
        <v>11</v>
      </c>
      <c r="BK915" s="184">
        <f>ROUND(I915*H915,0)</f>
        <v>0</v>
      </c>
      <c r="BL915" s="23" t="s">
        <v>221</v>
      </c>
      <c r="BM915" s="23" t="s">
        <v>1323</v>
      </c>
    </row>
    <row r="916" spans="2:65" s="11" customFormat="1" x14ac:dyDescent="0.3">
      <c r="B916" s="185"/>
      <c r="C916" s="479"/>
      <c r="D916" s="186" t="s">
        <v>163</v>
      </c>
      <c r="E916" s="187" t="s">
        <v>5</v>
      </c>
      <c r="F916" s="188" t="s">
        <v>916</v>
      </c>
      <c r="H916" s="189">
        <v>1</v>
      </c>
      <c r="I916" s="190"/>
      <c r="L916" s="185"/>
      <c r="M916" s="191"/>
      <c r="N916" s="192"/>
      <c r="O916" s="192"/>
      <c r="P916" s="192"/>
      <c r="Q916" s="192"/>
      <c r="R916" s="192"/>
      <c r="S916" s="192"/>
      <c r="T916" s="193"/>
      <c r="V916" s="476"/>
      <c r="AT916" s="187" t="s">
        <v>163</v>
      </c>
      <c r="AU916" s="187" t="s">
        <v>80</v>
      </c>
      <c r="AV916" s="11" t="s">
        <v>80</v>
      </c>
      <c r="AW916" s="11" t="s">
        <v>36</v>
      </c>
      <c r="AX916" s="11" t="s">
        <v>11</v>
      </c>
      <c r="AY916" s="187" t="s">
        <v>155</v>
      </c>
    </row>
    <row r="917" spans="2:65" s="1" customFormat="1" ht="16.5" customHeight="1" x14ac:dyDescent="0.3">
      <c r="B917" s="172"/>
      <c r="C917" s="481">
        <v>192</v>
      </c>
      <c r="D917" s="216" t="s">
        <v>536</v>
      </c>
      <c r="E917" s="217" t="s">
        <v>1324</v>
      </c>
      <c r="F917" s="218" t="s">
        <v>1325</v>
      </c>
      <c r="G917" s="219" t="s">
        <v>170</v>
      </c>
      <c r="H917" s="220">
        <v>1</v>
      </c>
      <c r="I917" s="221"/>
      <c r="J917" s="222">
        <f>ROUND(I917*H917,0)</f>
        <v>0</v>
      </c>
      <c r="K917" s="218" t="s">
        <v>161</v>
      </c>
      <c r="L917" s="223"/>
      <c r="M917" s="224" t="s">
        <v>5</v>
      </c>
      <c r="N917" s="225" t="s">
        <v>43</v>
      </c>
      <c r="O917" s="41"/>
      <c r="P917" s="182">
        <f>O917*H917</f>
        <v>0</v>
      </c>
      <c r="Q917" s="182">
        <v>3.7999999999999999E-2</v>
      </c>
      <c r="R917" s="182">
        <f>Q917*H917</f>
        <v>3.7999999999999999E-2</v>
      </c>
      <c r="S917" s="182">
        <v>0</v>
      </c>
      <c r="T917" s="183">
        <f>S917*H917</f>
        <v>0</v>
      </c>
      <c r="V917" s="476"/>
      <c r="AR917" s="23" t="s">
        <v>502</v>
      </c>
      <c r="AT917" s="23" t="s">
        <v>536</v>
      </c>
      <c r="AU917" s="23" t="s">
        <v>80</v>
      </c>
      <c r="AY917" s="23" t="s">
        <v>155</v>
      </c>
      <c r="BE917" s="184">
        <f>IF(N917="základní",J917,0)</f>
        <v>0</v>
      </c>
      <c r="BF917" s="184">
        <f>IF(N917="snížená",J917,0)</f>
        <v>0</v>
      </c>
      <c r="BG917" s="184">
        <f>IF(N917="zákl. přenesená",J917,0)</f>
        <v>0</v>
      </c>
      <c r="BH917" s="184">
        <f>IF(N917="sníž. přenesená",J917,0)</f>
        <v>0</v>
      </c>
      <c r="BI917" s="184">
        <f>IF(N917="nulová",J917,0)</f>
        <v>0</v>
      </c>
      <c r="BJ917" s="23" t="s">
        <v>11</v>
      </c>
      <c r="BK917" s="184">
        <f>ROUND(I917*H917,0)</f>
        <v>0</v>
      </c>
      <c r="BL917" s="23" t="s">
        <v>221</v>
      </c>
      <c r="BM917" s="23" t="s">
        <v>1326</v>
      </c>
    </row>
    <row r="918" spans="2:65" s="11" customFormat="1" x14ac:dyDescent="0.3">
      <c r="B918" s="185"/>
      <c r="C918" s="479"/>
      <c r="D918" s="186" t="s">
        <v>163</v>
      </c>
      <c r="E918" s="187" t="s">
        <v>5</v>
      </c>
      <c r="F918" s="188" t="s">
        <v>916</v>
      </c>
      <c r="H918" s="189">
        <v>1</v>
      </c>
      <c r="I918" s="190"/>
      <c r="L918" s="185"/>
      <c r="M918" s="191"/>
      <c r="N918" s="192"/>
      <c r="O918" s="192"/>
      <c r="P918" s="192"/>
      <c r="Q918" s="192"/>
      <c r="R918" s="192"/>
      <c r="S918" s="192"/>
      <c r="T918" s="193"/>
      <c r="V918" s="476"/>
      <c r="AT918" s="187" t="s">
        <v>163</v>
      </c>
      <c r="AU918" s="187" t="s">
        <v>80</v>
      </c>
      <c r="AV918" s="11" t="s">
        <v>80</v>
      </c>
      <c r="AW918" s="11" t="s">
        <v>36</v>
      </c>
      <c r="AX918" s="11" t="s">
        <v>11</v>
      </c>
      <c r="AY918" s="187" t="s">
        <v>155</v>
      </c>
    </row>
    <row r="919" spans="2:65" s="1" customFormat="1" ht="25.5" customHeight="1" x14ac:dyDescent="0.3">
      <c r="B919" s="172"/>
      <c r="C919" s="478">
        <v>193</v>
      </c>
      <c r="D919" s="173" t="s">
        <v>157</v>
      </c>
      <c r="E919" s="174" t="s">
        <v>1327</v>
      </c>
      <c r="F919" s="175" t="s">
        <v>1328</v>
      </c>
      <c r="G919" s="176" t="s">
        <v>170</v>
      </c>
      <c r="H919" s="177">
        <v>7</v>
      </c>
      <c r="I919" s="178"/>
      <c r="J919" s="179">
        <f>ROUND(I919*H919,0)</f>
        <v>0</v>
      </c>
      <c r="K919" s="175" t="s">
        <v>161</v>
      </c>
      <c r="L919" s="40"/>
      <c r="M919" s="180" t="s">
        <v>5</v>
      </c>
      <c r="N919" s="181" t="s">
        <v>43</v>
      </c>
      <c r="O919" s="41"/>
      <c r="P919" s="182">
        <f>O919*H919</f>
        <v>0</v>
      </c>
      <c r="Q919" s="182">
        <v>0</v>
      </c>
      <c r="R919" s="182">
        <f>Q919*H919</f>
        <v>0</v>
      </c>
      <c r="S919" s="182">
        <v>0</v>
      </c>
      <c r="T919" s="183">
        <f>S919*H919</f>
        <v>0</v>
      </c>
      <c r="V919" s="476"/>
      <c r="AR919" s="23" t="s">
        <v>221</v>
      </c>
      <c r="AT919" s="23" t="s">
        <v>157</v>
      </c>
      <c r="AU919" s="23" t="s">
        <v>80</v>
      </c>
      <c r="AY919" s="23" t="s">
        <v>155</v>
      </c>
      <c r="BE919" s="184">
        <f>IF(N919="základní",J919,0)</f>
        <v>0</v>
      </c>
      <c r="BF919" s="184">
        <f>IF(N919="snížená",J919,0)</f>
        <v>0</v>
      </c>
      <c r="BG919" s="184">
        <f>IF(N919="zákl. přenesená",J919,0)</f>
        <v>0</v>
      </c>
      <c r="BH919" s="184">
        <f>IF(N919="sníž. přenesená",J919,0)</f>
        <v>0</v>
      </c>
      <c r="BI919" s="184">
        <f>IF(N919="nulová",J919,0)</f>
        <v>0</v>
      </c>
      <c r="BJ919" s="23" t="s">
        <v>11</v>
      </c>
      <c r="BK919" s="184">
        <f>ROUND(I919*H919,0)</f>
        <v>0</v>
      </c>
      <c r="BL919" s="23" t="s">
        <v>221</v>
      </c>
      <c r="BM919" s="23" t="s">
        <v>1329</v>
      </c>
    </row>
    <row r="920" spans="2:65" s="11" customFormat="1" x14ac:dyDescent="0.3">
      <c r="B920" s="185"/>
      <c r="C920" s="479"/>
      <c r="D920" s="186" t="s">
        <v>163</v>
      </c>
      <c r="E920" s="187" t="s">
        <v>5</v>
      </c>
      <c r="F920" s="188" t="s">
        <v>917</v>
      </c>
      <c r="H920" s="189">
        <v>7</v>
      </c>
      <c r="I920" s="190"/>
      <c r="L920" s="185"/>
      <c r="M920" s="191"/>
      <c r="N920" s="192"/>
      <c r="O920" s="192"/>
      <c r="P920" s="192"/>
      <c r="Q920" s="192"/>
      <c r="R920" s="192"/>
      <c r="S920" s="192"/>
      <c r="T920" s="193"/>
      <c r="V920" s="476"/>
      <c r="AT920" s="187" t="s">
        <v>163</v>
      </c>
      <c r="AU920" s="187" t="s">
        <v>80</v>
      </c>
      <c r="AV920" s="11" t="s">
        <v>80</v>
      </c>
      <c r="AW920" s="11" t="s">
        <v>36</v>
      </c>
      <c r="AX920" s="11" t="s">
        <v>11</v>
      </c>
      <c r="AY920" s="187" t="s">
        <v>155</v>
      </c>
    </row>
    <row r="921" spans="2:65" s="1" customFormat="1" ht="16.5" customHeight="1" x14ac:dyDescent="0.3">
      <c r="B921" s="172"/>
      <c r="C921" s="481">
        <v>194</v>
      </c>
      <c r="D921" s="216" t="s">
        <v>536</v>
      </c>
      <c r="E921" s="217" t="s">
        <v>1330</v>
      </c>
      <c r="F921" s="218" t="s">
        <v>1331</v>
      </c>
      <c r="G921" s="219" t="s">
        <v>170</v>
      </c>
      <c r="H921" s="220">
        <v>7</v>
      </c>
      <c r="I921" s="221"/>
      <c r="J921" s="222">
        <f>ROUND(I921*H921,0)</f>
        <v>0</v>
      </c>
      <c r="K921" s="218" t="s">
        <v>161</v>
      </c>
      <c r="L921" s="223"/>
      <c r="M921" s="224" t="s">
        <v>5</v>
      </c>
      <c r="N921" s="225" t="s">
        <v>43</v>
      </c>
      <c r="O921" s="41"/>
      <c r="P921" s="182">
        <f>O921*H921</f>
        <v>0</v>
      </c>
      <c r="Q921" s="182">
        <v>4.2999999999999997E-2</v>
      </c>
      <c r="R921" s="182">
        <f>Q921*H921</f>
        <v>0.30099999999999999</v>
      </c>
      <c r="S921" s="182">
        <v>0</v>
      </c>
      <c r="T921" s="183">
        <f>S921*H921</f>
        <v>0</v>
      </c>
      <c r="V921" s="476"/>
      <c r="AR921" s="23" t="s">
        <v>502</v>
      </c>
      <c r="AT921" s="23" t="s">
        <v>536</v>
      </c>
      <c r="AU921" s="23" t="s">
        <v>80</v>
      </c>
      <c r="AY921" s="23" t="s">
        <v>155</v>
      </c>
      <c r="BE921" s="184">
        <f>IF(N921="základní",J921,0)</f>
        <v>0</v>
      </c>
      <c r="BF921" s="184">
        <f>IF(N921="snížená",J921,0)</f>
        <v>0</v>
      </c>
      <c r="BG921" s="184">
        <f>IF(N921="zákl. přenesená",J921,0)</f>
        <v>0</v>
      </c>
      <c r="BH921" s="184">
        <f>IF(N921="sníž. přenesená",J921,0)</f>
        <v>0</v>
      </c>
      <c r="BI921" s="184">
        <f>IF(N921="nulová",J921,0)</f>
        <v>0</v>
      </c>
      <c r="BJ921" s="23" t="s">
        <v>11</v>
      </c>
      <c r="BK921" s="184">
        <f>ROUND(I921*H921,0)</f>
        <v>0</v>
      </c>
      <c r="BL921" s="23" t="s">
        <v>221</v>
      </c>
      <c r="BM921" s="23" t="s">
        <v>1332</v>
      </c>
    </row>
    <row r="922" spans="2:65" s="11" customFormat="1" x14ac:dyDescent="0.3">
      <c r="B922" s="185"/>
      <c r="C922" s="479"/>
      <c r="D922" s="186" t="s">
        <v>163</v>
      </c>
      <c r="E922" s="187" t="s">
        <v>5</v>
      </c>
      <c r="F922" s="188" t="s">
        <v>917</v>
      </c>
      <c r="H922" s="189">
        <v>7</v>
      </c>
      <c r="I922" s="190"/>
      <c r="L922" s="185"/>
      <c r="M922" s="191"/>
      <c r="N922" s="192"/>
      <c r="O922" s="192"/>
      <c r="P922" s="192"/>
      <c r="Q922" s="192"/>
      <c r="R922" s="192"/>
      <c r="S922" s="192"/>
      <c r="T922" s="193"/>
      <c r="V922" s="476"/>
      <c r="AT922" s="187" t="s">
        <v>163</v>
      </c>
      <c r="AU922" s="187" t="s">
        <v>80</v>
      </c>
      <c r="AV922" s="11" t="s">
        <v>80</v>
      </c>
      <c r="AW922" s="11" t="s">
        <v>36</v>
      </c>
      <c r="AX922" s="11" t="s">
        <v>11</v>
      </c>
      <c r="AY922" s="187" t="s">
        <v>155</v>
      </c>
    </row>
    <row r="923" spans="2:65" s="1" customFormat="1" ht="16.5" customHeight="1" x14ac:dyDescent="0.3">
      <c r="B923" s="172"/>
      <c r="C923" s="478">
        <v>195</v>
      </c>
      <c r="D923" s="173" t="s">
        <v>157</v>
      </c>
      <c r="E923" s="174" t="s">
        <v>1333</v>
      </c>
      <c r="F923" s="175" t="s">
        <v>1334</v>
      </c>
      <c r="G923" s="176" t="s">
        <v>170</v>
      </c>
      <c r="H923" s="177">
        <v>2</v>
      </c>
      <c r="I923" s="178"/>
      <c r="J923" s="179">
        <f>ROUND(I923*H923,0)</f>
        <v>0</v>
      </c>
      <c r="K923" s="175" t="s">
        <v>161</v>
      </c>
      <c r="L923" s="40"/>
      <c r="M923" s="180" t="s">
        <v>5</v>
      </c>
      <c r="N923" s="181" t="s">
        <v>43</v>
      </c>
      <c r="O923" s="41"/>
      <c r="P923" s="182">
        <f>O923*H923</f>
        <v>0</v>
      </c>
      <c r="Q923" s="182">
        <v>8.6920960000000001E-4</v>
      </c>
      <c r="R923" s="182">
        <f>Q923*H923</f>
        <v>1.7384192E-3</v>
      </c>
      <c r="S923" s="182">
        <v>0</v>
      </c>
      <c r="T923" s="183">
        <f>S923*H923</f>
        <v>0</v>
      </c>
      <c r="V923" s="476"/>
      <c r="AR923" s="23" t="s">
        <v>221</v>
      </c>
      <c r="AT923" s="23" t="s">
        <v>157</v>
      </c>
      <c r="AU923" s="23" t="s">
        <v>80</v>
      </c>
      <c r="AY923" s="23" t="s">
        <v>155</v>
      </c>
      <c r="BE923" s="184">
        <f>IF(N923="základní",J923,0)</f>
        <v>0</v>
      </c>
      <c r="BF923" s="184">
        <f>IF(N923="snížená",J923,0)</f>
        <v>0</v>
      </c>
      <c r="BG923" s="184">
        <f>IF(N923="zákl. přenesená",J923,0)</f>
        <v>0</v>
      </c>
      <c r="BH923" s="184">
        <f>IF(N923="sníž. přenesená",J923,0)</f>
        <v>0</v>
      </c>
      <c r="BI923" s="184">
        <f>IF(N923="nulová",J923,0)</f>
        <v>0</v>
      </c>
      <c r="BJ923" s="23" t="s">
        <v>11</v>
      </c>
      <c r="BK923" s="184">
        <f>ROUND(I923*H923,0)</f>
        <v>0</v>
      </c>
      <c r="BL923" s="23" t="s">
        <v>221</v>
      </c>
      <c r="BM923" s="23" t="s">
        <v>1335</v>
      </c>
    </row>
    <row r="924" spans="2:65" s="11" customFormat="1" x14ac:dyDescent="0.3">
      <c r="B924" s="185"/>
      <c r="C924" s="479"/>
      <c r="D924" s="186" t="s">
        <v>163</v>
      </c>
      <c r="E924" s="187" t="s">
        <v>5</v>
      </c>
      <c r="F924" s="188" t="s">
        <v>1336</v>
      </c>
      <c r="H924" s="189">
        <v>2</v>
      </c>
      <c r="I924" s="190"/>
      <c r="L924" s="185"/>
      <c r="M924" s="191"/>
      <c r="N924" s="192"/>
      <c r="O924" s="192"/>
      <c r="P924" s="192"/>
      <c r="Q924" s="192"/>
      <c r="R924" s="192"/>
      <c r="S924" s="192"/>
      <c r="T924" s="193"/>
      <c r="V924" s="476"/>
      <c r="AT924" s="187" t="s">
        <v>163</v>
      </c>
      <c r="AU924" s="187" t="s">
        <v>80</v>
      </c>
      <c r="AV924" s="11" t="s">
        <v>80</v>
      </c>
      <c r="AW924" s="11" t="s">
        <v>36</v>
      </c>
      <c r="AX924" s="11" t="s">
        <v>11</v>
      </c>
      <c r="AY924" s="187" t="s">
        <v>155</v>
      </c>
    </row>
    <row r="925" spans="2:65" s="1" customFormat="1" ht="16.5" customHeight="1" x14ac:dyDescent="0.3">
      <c r="B925" s="172"/>
      <c r="C925" s="478">
        <v>196</v>
      </c>
      <c r="D925" s="173" t="s">
        <v>157</v>
      </c>
      <c r="E925" s="174" t="s">
        <v>1337</v>
      </c>
      <c r="F925" s="175" t="s">
        <v>1338</v>
      </c>
      <c r="G925" s="176" t="s">
        <v>170</v>
      </c>
      <c r="H925" s="177">
        <v>2</v>
      </c>
      <c r="I925" s="178"/>
      <c r="J925" s="179">
        <f>ROUND(I925*H925,0)</f>
        <v>0</v>
      </c>
      <c r="K925" s="175" t="s">
        <v>161</v>
      </c>
      <c r="L925" s="40"/>
      <c r="M925" s="180" t="s">
        <v>5</v>
      </c>
      <c r="N925" s="181" t="s">
        <v>43</v>
      </c>
      <c r="O925" s="41"/>
      <c r="P925" s="182">
        <f>O925*H925</f>
        <v>0</v>
      </c>
      <c r="Q925" s="182">
        <v>8.3740099999999999E-4</v>
      </c>
      <c r="R925" s="182">
        <f>Q925*H925</f>
        <v>1.674802E-3</v>
      </c>
      <c r="S925" s="182">
        <v>0</v>
      </c>
      <c r="T925" s="183">
        <f>S925*H925</f>
        <v>0</v>
      </c>
      <c r="V925" s="476"/>
      <c r="AR925" s="23" t="s">
        <v>221</v>
      </c>
      <c r="AT925" s="23" t="s">
        <v>157</v>
      </c>
      <c r="AU925" s="23" t="s">
        <v>80</v>
      </c>
      <c r="AY925" s="23" t="s">
        <v>155</v>
      </c>
      <c r="BE925" s="184">
        <f>IF(N925="základní",J925,0)</f>
        <v>0</v>
      </c>
      <c r="BF925" s="184">
        <f>IF(N925="snížená",J925,0)</f>
        <v>0</v>
      </c>
      <c r="BG925" s="184">
        <f>IF(N925="zákl. přenesená",J925,0)</f>
        <v>0</v>
      </c>
      <c r="BH925" s="184">
        <f>IF(N925="sníž. přenesená",J925,0)</f>
        <v>0</v>
      </c>
      <c r="BI925" s="184">
        <f>IF(N925="nulová",J925,0)</f>
        <v>0</v>
      </c>
      <c r="BJ925" s="23" t="s">
        <v>11</v>
      </c>
      <c r="BK925" s="184">
        <f>ROUND(I925*H925,0)</f>
        <v>0</v>
      </c>
      <c r="BL925" s="23" t="s">
        <v>221</v>
      </c>
      <c r="BM925" s="23" t="s">
        <v>1339</v>
      </c>
    </row>
    <row r="926" spans="2:65" s="11" customFormat="1" x14ac:dyDescent="0.3">
      <c r="B926" s="185"/>
      <c r="C926" s="479"/>
      <c r="D926" s="186" t="s">
        <v>163</v>
      </c>
      <c r="E926" s="187" t="s">
        <v>5</v>
      </c>
      <c r="F926" s="188" t="s">
        <v>1340</v>
      </c>
      <c r="H926" s="189">
        <v>1</v>
      </c>
      <c r="I926" s="190"/>
      <c r="L926" s="185"/>
      <c r="M926" s="191"/>
      <c r="N926" s="192"/>
      <c r="O926" s="192"/>
      <c r="P926" s="192"/>
      <c r="Q926" s="192"/>
      <c r="R926" s="192"/>
      <c r="S926" s="192"/>
      <c r="T926" s="193"/>
      <c r="V926" s="476"/>
      <c r="AT926" s="187" t="s">
        <v>163</v>
      </c>
      <c r="AU926" s="187" t="s">
        <v>80</v>
      </c>
      <c r="AV926" s="11" t="s">
        <v>80</v>
      </c>
      <c r="AW926" s="11" t="s">
        <v>36</v>
      </c>
      <c r="AX926" s="11" t="s">
        <v>72</v>
      </c>
      <c r="AY926" s="187" t="s">
        <v>155</v>
      </c>
    </row>
    <row r="927" spans="2:65" s="11" customFormat="1" x14ac:dyDescent="0.3">
      <c r="B927" s="185"/>
      <c r="C927" s="479"/>
      <c r="D927" s="186" t="s">
        <v>163</v>
      </c>
      <c r="E927" s="187" t="s">
        <v>5</v>
      </c>
      <c r="F927" s="188" t="s">
        <v>1341</v>
      </c>
      <c r="H927" s="189">
        <v>1</v>
      </c>
      <c r="I927" s="190"/>
      <c r="L927" s="185"/>
      <c r="M927" s="191"/>
      <c r="N927" s="192"/>
      <c r="O927" s="192"/>
      <c r="P927" s="192"/>
      <c r="Q927" s="192"/>
      <c r="R927" s="192"/>
      <c r="S927" s="192"/>
      <c r="T927" s="193"/>
      <c r="V927" s="476"/>
      <c r="AT927" s="187" t="s">
        <v>163</v>
      </c>
      <c r="AU927" s="187" t="s">
        <v>80</v>
      </c>
      <c r="AV927" s="11" t="s">
        <v>80</v>
      </c>
      <c r="AW927" s="11" t="s">
        <v>36</v>
      </c>
      <c r="AX927" s="11" t="s">
        <v>72</v>
      </c>
      <c r="AY927" s="187" t="s">
        <v>155</v>
      </c>
    </row>
    <row r="928" spans="2:65" s="12" customFormat="1" x14ac:dyDescent="0.3">
      <c r="B928" s="194"/>
      <c r="C928" s="480"/>
      <c r="D928" s="186" t="s">
        <v>163</v>
      </c>
      <c r="E928" s="195" t="s">
        <v>5</v>
      </c>
      <c r="F928" s="196" t="s">
        <v>239</v>
      </c>
      <c r="H928" s="197">
        <v>2</v>
      </c>
      <c r="I928" s="198"/>
      <c r="L928" s="194"/>
      <c r="M928" s="199"/>
      <c r="N928" s="200"/>
      <c r="O928" s="200"/>
      <c r="P928" s="200"/>
      <c r="Q928" s="200"/>
      <c r="R928" s="200"/>
      <c r="S928" s="200"/>
      <c r="T928" s="201"/>
      <c r="V928" s="476"/>
      <c r="AT928" s="195" t="s">
        <v>163</v>
      </c>
      <c r="AU928" s="195" t="s">
        <v>80</v>
      </c>
      <c r="AV928" s="12" t="s">
        <v>98</v>
      </c>
      <c r="AW928" s="12" t="s">
        <v>36</v>
      </c>
      <c r="AX928" s="12" t="s">
        <v>11</v>
      </c>
      <c r="AY928" s="195" t="s">
        <v>155</v>
      </c>
    </row>
    <row r="929" spans="2:65" s="1" customFormat="1" ht="16.5" customHeight="1" x14ac:dyDescent="0.3">
      <c r="B929" s="172"/>
      <c r="C929" s="481">
        <v>197</v>
      </c>
      <c r="D929" s="216" t="s">
        <v>536</v>
      </c>
      <c r="E929" s="217" t="s">
        <v>1342</v>
      </c>
      <c r="F929" s="218" t="s">
        <v>1343</v>
      </c>
      <c r="G929" s="219" t="s">
        <v>160</v>
      </c>
      <c r="H929" s="220">
        <v>14.255000000000001</v>
      </c>
      <c r="I929" s="221"/>
      <c r="J929" s="222">
        <f>ROUND(I929*H929,0)</f>
        <v>0</v>
      </c>
      <c r="K929" s="218" t="s">
        <v>5</v>
      </c>
      <c r="L929" s="223"/>
      <c r="M929" s="224" t="s">
        <v>5</v>
      </c>
      <c r="N929" s="225" t="s">
        <v>43</v>
      </c>
      <c r="O929" s="41"/>
      <c r="P929" s="182">
        <f>O929*H929</f>
        <v>0</v>
      </c>
      <c r="Q929" s="182">
        <v>0.02</v>
      </c>
      <c r="R929" s="182">
        <f>Q929*H929</f>
        <v>0.28510000000000002</v>
      </c>
      <c r="S929" s="182">
        <v>0</v>
      </c>
      <c r="T929" s="183">
        <f>S929*H929</f>
        <v>0</v>
      </c>
      <c r="V929" s="476"/>
      <c r="AR929" s="23" t="s">
        <v>502</v>
      </c>
      <c r="AT929" s="23" t="s">
        <v>536</v>
      </c>
      <c r="AU929" s="23" t="s">
        <v>80</v>
      </c>
      <c r="AY929" s="23" t="s">
        <v>155</v>
      </c>
      <c r="BE929" s="184">
        <f>IF(N929="základní",J929,0)</f>
        <v>0</v>
      </c>
      <c r="BF929" s="184">
        <f>IF(N929="snížená",J929,0)</f>
        <v>0</v>
      </c>
      <c r="BG929" s="184">
        <f>IF(N929="zákl. přenesená",J929,0)</f>
        <v>0</v>
      </c>
      <c r="BH929" s="184">
        <f>IF(N929="sníž. přenesená",J929,0)</f>
        <v>0</v>
      </c>
      <c r="BI929" s="184">
        <f>IF(N929="nulová",J929,0)</f>
        <v>0</v>
      </c>
      <c r="BJ929" s="23" t="s">
        <v>11</v>
      </c>
      <c r="BK929" s="184">
        <f>ROUND(I929*H929,0)</f>
        <v>0</v>
      </c>
      <c r="BL929" s="23" t="s">
        <v>221</v>
      </c>
      <c r="BM929" s="23" t="s">
        <v>1344</v>
      </c>
    </row>
    <row r="930" spans="2:65" s="11" customFormat="1" x14ac:dyDescent="0.3">
      <c r="B930" s="185"/>
      <c r="C930" s="479"/>
      <c r="D930" s="186" t="s">
        <v>163</v>
      </c>
      <c r="E930" s="187" t="s">
        <v>5</v>
      </c>
      <c r="F930" s="188" t="s">
        <v>1345</v>
      </c>
      <c r="H930" s="189">
        <v>4.7</v>
      </c>
      <c r="I930" s="190"/>
      <c r="L930" s="185"/>
      <c r="M930" s="191"/>
      <c r="N930" s="192"/>
      <c r="O930" s="192"/>
      <c r="P930" s="192"/>
      <c r="Q930" s="192"/>
      <c r="R930" s="192"/>
      <c r="S930" s="192"/>
      <c r="T930" s="193"/>
      <c r="V930" s="476"/>
      <c r="AT930" s="187" t="s">
        <v>163</v>
      </c>
      <c r="AU930" s="187" t="s">
        <v>80</v>
      </c>
      <c r="AV930" s="11" t="s">
        <v>80</v>
      </c>
      <c r="AW930" s="11" t="s">
        <v>36</v>
      </c>
      <c r="AX930" s="11" t="s">
        <v>72</v>
      </c>
      <c r="AY930" s="187" t="s">
        <v>155</v>
      </c>
    </row>
    <row r="931" spans="2:65" s="11" customFormat="1" x14ac:dyDescent="0.3">
      <c r="B931" s="185"/>
      <c r="C931" s="479"/>
      <c r="D931" s="186" t="s">
        <v>163</v>
      </c>
      <c r="E931" s="187" t="s">
        <v>5</v>
      </c>
      <c r="F931" s="188" t="s">
        <v>1346</v>
      </c>
      <c r="H931" s="189">
        <v>3.5249999999999999</v>
      </c>
      <c r="I931" s="190"/>
      <c r="L931" s="185"/>
      <c r="M931" s="191"/>
      <c r="N931" s="192"/>
      <c r="O931" s="192"/>
      <c r="P931" s="192"/>
      <c r="Q931" s="192"/>
      <c r="R931" s="192"/>
      <c r="S931" s="192"/>
      <c r="T931" s="193"/>
      <c r="V931" s="476"/>
      <c r="AT931" s="187" t="s">
        <v>163</v>
      </c>
      <c r="AU931" s="187" t="s">
        <v>80</v>
      </c>
      <c r="AV931" s="11" t="s">
        <v>80</v>
      </c>
      <c r="AW931" s="11" t="s">
        <v>36</v>
      </c>
      <c r="AX931" s="11" t="s">
        <v>72</v>
      </c>
      <c r="AY931" s="187" t="s">
        <v>155</v>
      </c>
    </row>
    <row r="932" spans="2:65" s="11" customFormat="1" x14ac:dyDescent="0.3">
      <c r="B932" s="185"/>
      <c r="C932" s="479"/>
      <c r="D932" s="186" t="s">
        <v>163</v>
      </c>
      <c r="E932" s="187" t="s">
        <v>5</v>
      </c>
      <c r="F932" s="188" t="s">
        <v>1347</v>
      </c>
      <c r="H932" s="189">
        <v>6.03</v>
      </c>
      <c r="I932" s="190"/>
      <c r="L932" s="185"/>
      <c r="M932" s="191"/>
      <c r="N932" s="192"/>
      <c r="O932" s="192"/>
      <c r="P932" s="192"/>
      <c r="Q932" s="192"/>
      <c r="R932" s="192"/>
      <c r="S932" s="192"/>
      <c r="T932" s="193"/>
      <c r="V932" s="476"/>
      <c r="AT932" s="187" t="s">
        <v>163</v>
      </c>
      <c r="AU932" s="187" t="s">
        <v>80</v>
      </c>
      <c r="AV932" s="11" t="s">
        <v>80</v>
      </c>
      <c r="AW932" s="11" t="s">
        <v>36</v>
      </c>
      <c r="AX932" s="11" t="s">
        <v>72</v>
      </c>
      <c r="AY932" s="187" t="s">
        <v>155</v>
      </c>
    </row>
    <row r="933" spans="2:65" s="12" customFormat="1" x14ac:dyDescent="0.3">
      <c r="B933" s="194"/>
      <c r="C933" s="480"/>
      <c r="D933" s="186" t="s">
        <v>163</v>
      </c>
      <c r="E933" s="195" t="s">
        <v>5</v>
      </c>
      <c r="F933" s="196" t="s">
        <v>239</v>
      </c>
      <c r="H933" s="197">
        <v>14.255000000000001</v>
      </c>
      <c r="I933" s="198"/>
      <c r="L933" s="194"/>
      <c r="M933" s="199"/>
      <c r="N933" s="200"/>
      <c r="O933" s="200"/>
      <c r="P933" s="200"/>
      <c r="Q933" s="200"/>
      <c r="R933" s="200"/>
      <c r="S933" s="200"/>
      <c r="T933" s="201"/>
      <c r="V933" s="476"/>
      <c r="AT933" s="195" t="s">
        <v>163</v>
      </c>
      <c r="AU933" s="195" t="s">
        <v>80</v>
      </c>
      <c r="AV933" s="12" t="s">
        <v>98</v>
      </c>
      <c r="AW933" s="12" t="s">
        <v>36</v>
      </c>
      <c r="AX933" s="12" t="s">
        <v>11</v>
      </c>
      <c r="AY933" s="195" t="s">
        <v>155</v>
      </c>
    </row>
    <row r="934" spans="2:65" s="1" customFormat="1" ht="16.5" customHeight="1" x14ac:dyDescent="0.3">
      <c r="B934" s="172"/>
      <c r="C934" s="478">
        <v>198</v>
      </c>
      <c r="D934" s="173" t="s">
        <v>157</v>
      </c>
      <c r="E934" s="174" t="s">
        <v>1348</v>
      </c>
      <c r="F934" s="175" t="s">
        <v>1349</v>
      </c>
      <c r="G934" s="176" t="s">
        <v>170</v>
      </c>
      <c r="H934" s="177">
        <v>6</v>
      </c>
      <c r="I934" s="178"/>
      <c r="J934" s="179">
        <f>ROUND(I934*H934,0)</f>
        <v>0</v>
      </c>
      <c r="K934" s="175" t="s">
        <v>161</v>
      </c>
      <c r="L934" s="40"/>
      <c r="M934" s="180" t="s">
        <v>5</v>
      </c>
      <c r="N934" s="181" t="s">
        <v>43</v>
      </c>
      <c r="O934" s="41"/>
      <c r="P934" s="182">
        <f>O934*H934</f>
        <v>0</v>
      </c>
      <c r="Q934" s="182">
        <v>0</v>
      </c>
      <c r="R934" s="182">
        <f>Q934*H934</f>
        <v>0</v>
      </c>
      <c r="S934" s="182">
        <v>0</v>
      </c>
      <c r="T934" s="183">
        <f>S934*H934</f>
        <v>0</v>
      </c>
      <c r="V934" s="476"/>
      <c r="AR934" s="23" t="s">
        <v>221</v>
      </c>
      <c r="AT934" s="23" t="s">
        <v>157</v>
      </c>
      <c r="AU934" s="23" t="s">
        <v>80</v>
      </c>
      <c r="AY934" s="23" t="s">
        <v>155</v>
      </c>
      <c r="BE934" s="184">
        <f>IF(N934="základní",J934,0)</f>
        <v>0</v>
      </c>
      <c r="BF934" s="184">
        <f>IF(N934="snížená",J934,0)</f>
        <v>0</v>
      </c>
      <c r="BG934" s="184">
        <f>IF(N934="zákl. přenesená",J934,0)</f>
        <v>0</v>
      </c>
      <c r="BH934" s="184">
        <f>IF(N934="sníž. přenesená",J934,0)</f>
        <v>0</v>
      </c>
      <c r="BI934" s="184">
        <f>IF(N934="nulová",J934,0)</f>
        <v>0</v>
      </c>
      <c r="BJ934" s="23" t="s">
        <v>11</v>
      </c>
      <c r="BK934" s="184">
        <f>ROUND(I934*H934,0)</f>
        <v>0</v>
      </c>
      <c r="BL934" s="23" t="s">
        <v>221</v>
      </c>
      <c r="BM934" s="23" t="s">
        <v>1350</v>
      </c>
    </row>
    <row r="935" spans="2:65" s="11" customFormat="1" x14ac:dyDescent="0.3">
      <c r="B935" s="185"/>
      <c r="C935" s="479"/>
      <c r="D935" s="186" t="s">
        <v>163</v>
      </c>
      <c r="E935" s="187" t="s">
        <v>5</v>
      </c>
      <c r="F935" s="188" t="s">
        <v>911</v>
      </c>
      <c r="H935" s="189">
        <v>3</v>
      </c>
      <c r="I935" s="190"/>
      <c r="L935" s="185"/>
      <c r="M935" s="191"/>
      <c r="N935" s="192"/>
      <c r="O935" s="192"/>
      <c r="P935" s="192"/>
      <c r="Q935" s="192"/>
      <c r="R935" s="192"/>
      <c r="S935" s="192"/>
      <c r="T935" s="193"/>
      <c r="V935" s="476"/>
      <c r="AT935" s="187" t="s">
        <v>163</v>
      </c>
      <c r="AU935" s="187" t="s">
        <v>80</v>
      </c>
      <c r="AV935" s="11" t="s">
        <v>80</v>
      </c>
      <c r="AW935" s="11" t="s">
        <v>36</v>
      </c>
      <c r="AX935" s="11" t="s">
        <v>72</v>
      </c>
      <c r="AY935" s="187" t="s">
        <v>155</v>
      </c>
    </row>
    <row r="936" spans="2:65" s="11" customFormat="1" x14ac:dyDescent="0.3">
      <c r="B936" s="185"/>
      <c r="C936" s="479"/>
      <c r="D936" s="186" t="s">
        <v>163</v>
      </c>
      <c r="E936" s="187" t="s">
        <v>5</v>
      </c>
      <c r="F936" s="188" t="s">
        <v>1351</v>
      </c>
      <c r="H936" s="189">
        <v>1</v>
      </c>
      <c r="I936" s="190"/>
      <c r="L936" s="185"/>
      <c r="M936" s="191"/>
      <c r="N936" s="192"/>
      <c r="O936" s="192"/>
      <c r="P936" s="192"/>
      <c r="Q936" s="192"/>
      <c r="R936" s="192"/>
      <c r="S936" s="192"/>
      <c r="T936" s="193"/>
      <c r="V936" s="476"/>
      <c r="AT936" s="187" t="s">
        <v>163</v>
      </c>
      <c r="AU936" s="187" t="s">
        <v>80</v>
      </c>
      <c r="AV936" s="11" t="s">
        <v>80</v>
      </c>
      <c r="AW936" s="11" t="s">
        <v>36</v>
      </c>
      <c r="AX936" s="11" t="s">
        <v>72</v>
      </c>
      <c r="AY936" s="187" t="s">
        <v>155</v>
      </c>
    </row>
    <row r="937" spans="2:65" s="11" customFormat="1" x14ac:dyDescent="0.3">
      <c r="B937" s="185"/>
      <c r="C937" s="479"/>
      <c r="D937" s="186" t="s">
        <v>163</v>
      </c>
      <c r="E937" s="187" t="s">
        <v>5</v>
      </c>
      <c r="F937" s="188" t="s">
        <v>1352</v>
      </c>
      <c r="H937" s="189">
        <v>1</v>
      </c>
      <c r="I937" s="190"/>
      <c r="L937" s="185"/>
      <c r="M937" s="191"/>
      <c r="N937" s="192"/>
      <c r="O937" s="192"/>
      <c r="P937" s="192"/>
      <c r="Q937" s="192"/>
      <c r="R937" s="192"/>
      <c r="S937" s="192"/>
      <c r="T937" s="193"/>
      <c r="V937" s="476"/>
      <c r="AT937" s="187" t="s">
        <v>163</v>
      </c>
      <c r="AU937" s="187" t="s">
        <v>80</v>
      </c>
      <c r="AV937" s="11" t="s">
        <v>80</v>
      </c>
      <c r="AW937" s="11" t="s">
        <v>36</v>
      </c>
      <c r="AX937" s="11" t="s">
        <v>72</v>
      </c>
      <c r="AY937" s="187" t="s">
        <v>155</v>
      </c>
    </row>
    <row r="938" spans="2:65" s="11" customFormat="1" x14ac:dyDescent="0.3">
      <c r="B938" s="185"/>
      <c r="C938" s="479"/>
      <c r="D938" s="186" t="s">
        <v>163</v>
      </c>
      <c r="E938" s="187" t="s">
        <v>5</v>
      </c>
      <c r="F938" s="188" t="s">
        <v>914</v>
      </c>
      <c r="H938" s="189">
        <v>1</v>
      </c>
      <c r="I938" s="190"/>
      <c r="L938" s="185"/>
      <c r="M938" s="191"/>
      <c r="N938" s="192"/>
      <c r="O938" s="192"/>
      <c r="P938" s="192"/>
      <c r="Q938" s="192"/>
      <c r="R938" s="192"/>
      <c r="S938" s="192"/>
      <c r="T938" s="193"/>
      <c r="V938" s="476"/>
      <c r="AT938" s="187" t="s">
        <v>163</v>
      </c>
      <c r="AU938" s="187" t="s">
        <v>80</v>
      </c>
      <c r="AV938" s="11" t="s">
        <v>80</v>
      </c>
      <c r="AW938" s="11" t="s">
        <v>36</v>
      </c>
      <c r="AX938" s="11" t="s">
        <v>72</v>
      </c>
      <c r="AY938" s="187" t="s">
        <v>155</v>
      </c>
    </row>
    <row r="939" spans="2:65" s="12" customFormat="1" x14ac:dyDescent="0.3">
      <c r="B939" s="194"/>
      <c r="C939" s="480"/>
      <c r="D939" s="186" t="s">
        <v>163</v>
      </c>
      <c r="E939" s="195" t="s">
        <v>5</v>
      </c>
      <c r="F939" s="196" t="s">
        <v>239</v>
      </c>
      <c r="H939" s="197">
        <v>6</v>
      </c>
      <c r="I939" s="198"/>
      <c r="L939" s="194"/>
      <c r="M939" s="199"/>
      <c r="N939" s="200"/>
      <c r="O939" s="200"/>
      <c r="P939" s="200"/>
      <c r="Q939" s="200"/>
      <c r="R939" s="200"/>
      <c r="S939" s="200"/>
      <c r="T939" s="201"/>
      <c r="V939" s="476"/>
      <c r="AT939" s="195" t="s">
        <v>163</v>
      </c>
      <c r="AU939" s="195" t="s">
        <v>80</v>
      </c>
      <c r="AV939" s="12" t="s">
        <v>98</v>
      </c>
      <c r="AW939" s="12" t="s">
        <v>36</v>
      </c>
      <c r="AX939" s="12" t="s">
        <v>11</v>
      </c>
      <c r="AY939" s="195" t="s">
        <v>155</v>
      </c>
    </row>
    <row r="940" spans="2:65" s="1" customFormat="1" ht="16.5" customHeight="1" x14ac:dyDescent="0.3">
      <c r="B940" s="172"/>
      <c r="C940" s="481">
        <v>199</v>
      </c>
      <c r="D940" s="216" t="s">
        <v>536</v>
      </c>
      <c r="E940" s="217" t="s">
        <v>1353</v>
      </c>
      <c r="F940" s="218" t="s">
        <v>1354</v>
      </c>
      <c r="G940" s="219" t="s">
        <v>170</v>
      </c>
      <c r="H940" s="220">
        <v>6</v>
      </c>
      <c r="I940" s="221"/>
      <c r="J940" s="222">
        <f>ROUND(I940*H940,0)</f>
        <v>0</v>
      </c>
      <c r="K940" s="218" t="s">
        <v>5</v>
      </c>
      <c r="L940" s="223"/>
      <c r="M940" s="224" t="s">
        <v>5</v>
      </c>
      <c r="N940" s="225" t="s">
        <v>43</v>
      </c>
      <c r="O940" s="41"/>
      <c r="P940" s="182">
        <f>O940*H940</f>
        <v>0</v>
      </c>
      <c r="Q940" s="182">
        <v>2.9999999999999997E-4</v>
      </c>
      <c r="R940" s="182">
        <f>Q940*H940</f>
        <v>1.8E-3</v>
      </c>
      <c r="S940" s="182">
        <v>0</v>
      </c>
      <c r="T940" s="183">
        <f>S940*H940</f>
        <v>0</v>
      </c>
      <c r="V940" s="476"/>
      <c r="AR940" s="23" t="s">
        <v>502</v>
      </c>
      <c r="AT940" s="23" t="s">
        <v>536</v>
      </c>
      <c r="AU940" s="23" t="s">
        <v>80</v>
      </c>
      <c r="AY940" s="23" t="s">
        <v>155</v>
      </c>
      <c r="BE940" s="184">
        <f>IF(N940="základní",J940,0)</f>
        <v>0</v>
      </c>
      <c r="BF940" s="184">
        <f>IF(N940="snížená",J940,0)</f>
        <v>0</v>
      </c>
      <c r="BG940" s="184">
        <f>IF(N940="zákl. přenesená",J940,0)</f>
        <v>0</v>
      </c>
      <c r="BH940" s="184">
        <f>IF(N940="sníž. přenesená",J940,0)</f>
        <v>0</v>
      </c>
      <c r="BI940" s="184">
        <f>IF(N940="nulová",J940,0)</f>
        <v>0</v>
      </c>
      <c r="BJ940" s="23" t="s">
        <v>11</v>
      </c>
      <c r="BK940" s="184">
        <f>ROUND(I940*H940,0)</f>
        <v>0</v>
      </c>
      <c r="BL940" s="23" t="s">
        <v>221</v>
      </c>
      <c r="BM940" s="23" t="s">
        <v>1355</v>
      </c>
    </row>
    <row r="941" spans="2:65" s="1" customFormat="1" ht="16.5" customHeight="1" x14ac:dyDescent="0.3">
      <c r="B941" s="172"/>
      <c r="C941" s="478">
        <v>200</v>
      </c>
      <c r="D941" s="173" t="s">
        <v>157</v>
      </c>
      <c r="E941" s="174" t="s">
        <v>1356</v>
      </c>
      <c r="F941" s="175" t="s">
        <v>1357</v>
      </c>
      <c r="G941" s="176" t="s">
        <v>170</v>
      </c>
      <c r="H941" s="177">
        <v>25</v>
      </c>
      <c r="I941" s="178"/>
      <c r="J941" s="179">
        <f>ROUND(I941*H941,0)</f>
        <v>0</v>
      </c>
      <c r="K941" s="175" t="s">
        <v>161</v>
      </c>
      <c r="L941" s="40"/>
      <c r="M941" s="180" t="s">
        <v>5</v>
      </c>
      <c r="N941" s="181" t="s">
        <v>43</v>
      </c>
      <c r="O941" s="41"/>
      <c r="P941" s="182">
        <f>O941*H941</f>
        <v>0</v>
      </c>
      <c r="Q941" s="182">
        <v>0</v>
      </c>
      <c r="R941" s="182">
        <f>Q941*H941</f>
        <v>0</v>
      </c>
      <c r="S941" s="182">
        <v>0</v>
      </c>
      <c r="T941" s="183">
        <f>S941*H941</f>
        <v>0</v>
      </c>
      <c r="V941" s="476"/>
      <c r="AR941" s="23" t="s">
        <v>221</v>
      </c>
      <c r="AT941" s="23" t="s">
        <v>157</v>
      </c>
      <c r="AU941" s="23" t="s">
        <v>80</v>
      </c>
      <c r="AY941" s="23" t="s">
        <v>155</v>
      </c>
      <c r="BE941" s="184">
        <f>IF(N941="základní",J941,0)</f>
        <v>0</v>
      </c>
      <c r="BF941" s="184">
        <f>IF(N941="snížená",J941,0)</f>
        <v>0</v>
      </c>
      <c r="BG941" s="184">
        <f>IF(N941="zákl. přenesená",J941,0)</f>
        <v>0</v>
      </c>
      <c r="BH941" s="184">
        <f>IF(N941="sníž. přenesená",J941,0)</f>
        <v>0</v>
      </c>
      <c r="BI941" s="184">
        <f>IF(N941="nulová",J941,0)</f>
        <v>0</v>
      </c>
      <c r="BJ941" s="23" t="s">
        <v>11</v>
      </c>
      <c r="BK941" s="184">
        <f>ROUND(I941*H941,0)</f>
        <v>0</v>
      </c>
      <c r="BL941" s="23" t="s">
        <v>221</v>
      </c>
      <c r="BM941" s="23" t="s">
        <v>1358</v>
      </c>
    </row>
    <row r="942" spans="2:65" s="11" customFormat="1" x14ac:dyDescent="0.3">
      <c r="B942" s="185"/>
      <c r="C942" s="479"/>
      <c r="D942" s="186" t="s">
        <v>163</v>
      </c>
      <c r="E942" s="187" t="s">
        <v>5</v>
      </c>
      <c r="F942" s="188" t="s">
        <v>911</v>
      </c>
      <c r="H942" s="189">
        <v>3</v>
      </c>
      <c r="I942" s="190"/>
      <c r="L942" s="185"/>
      <c r="M942" s="191"/>
      <c r="N942" s="192"/>
      <c r="O942" s="192"/>
      <c r="P942" s="192"/>
      <c r="Q942" s="192"/>
      <c r="R942" s="192"/>
      <c r="S942" s="192"/>
      <c r="T942" s="193"/>
      <c r="V942" s="476"/>
      <c r="AT942" s="187" t="s">
        <v>163</v>
      </c>
      <c r="AU942" s="187" t="s">
        <v>80</v>
      </c>
      <c r="AV942" s="11" t="s">
        <v>80</v>
      </c>
      <c r="AW942" s="11" t="s">
        <v>36</v>
      </c>
      <c r="AX942" s="11" t="s">
        <v>72</v>
      </c>
      <c r="AY942" s="187" t="s">
        <v>155</v>
      </c>
    </row>
    <row r="943" spans="2:65" s="11" customFormat="1" x14ac:dyDescent="0.3">
      <c r="B943" s="185"/>
      <c r="C943" s="479"/>
      <c r="D943" s="186" t="s">
        <v>163</v>
      </c>
      <c r="E943" s="187" t="s">
        <v>5</v>
      </c>
      <c r="F943" s="188" t="s">
        <v>912</v>
      </c>
      <c r="H943" s="189">
        <v>2</v>
      </c>
      <c r="I943" s="190"/>
      <c r="L943" s="185"/>
      <c r="M943" s="191"/>
      <c r="N943" s="192"/>
      <c r="O943" s="192"/>
      <c r="P943" s="192"/>
      <c r="Q943" s="192"/>
      <c r="R943" s="192"/>
      <c r="S943" s="192"/>
      <c r="T943" s="193"/>
      <c r="V943" s="476"/>
      <c r="AT943" s="187" t="s">
        <v>163</v>
      </c>
      <c r="AU943" s="187" t="s">
        <v>80</v>
      </c>
      <c r="AV943" s="11" t="s">
        <v>80</v>
      </c>
      <c r="AW943" s="11" t="s">
        <v>36</v>
      </c>
      <c r="AX943" s="11" t="s">
        <v>72</v>
      </c>
      <c r="AY943" s="187" t="s">
        <v>155</v>
      </c>
    </row>
    <row r="944" spans="2:65" s="11" customFormat="1" x14ac:dyDescent="0.3">
      <c r="B944" s="185"/>
      <c r="C944" s="479"/>
      <c r="D944" s="186" t="s">
        <v>163</v>
      </c>
      <c r="E944" s="187" t="s">
        <v>5</v>
      </c>
      <c r="F944" s="188" t="s">
        <v>913</v>
      </c>
      <c r="H944" s="189">
        <v>6</v>
      </c>
      <c r="I944" s="190"/>
      <c r="L944" s="185"/>
      <c r="M944" s="191"/>
      <c r="N944" s="192"/>
      <c r="O944" s="192"/>
      <c r="P944" s="192"/>
      <c r="Q944" s="192"/>
      <c r="R944" s="192"/>
      <c r="S944" s="192"/>
      <c r="T944" s="193"/>
      <c r="V944" s="476"/>
      <c r="AT944" s="187" t="s">
        <v>163</v>
      </c>
      <c r="AU944" s="187" t="s">
        <v>80</v>
      </c>
      <c r="AV944" s="11" t="s">
        <v>80</v>
      </c>
      <c r="AW944" s="11" t="s">
        <v>36</v>
      </c>
      <c r="AX944" s="11" t="s">
        <v>72</v>
      </c>
      <c r="AY944" s="187" t="s">
        <v>155</v>
      </c>
    </row>
    <row r="945" spans="2:65" s="11" customFormat="1" x14ac:dyDescent="0.3">
      <c r="B945" s="185"/>
      <c r="C945" s="479"/>
      <c r="D945" s="186" t="s">
        <v>163</v>
      </c>
      <c r="E945" s="187" t="s">
        <v>5</v>
      </c>
      <c r="F945" s="188" t="s">
        <v>914</v>
      </c>
      <c r="H945" s="189">
        <v>1</v>
      </c>
      <c r="I945" s="190"/>
      <c r="L945" s="185"/>
      <c r="M945" s="191"/>
      <c r="N945" s="192"/>
      <c r="O945" s="192"/>
      <c r="P945" s="192"/>
      <c r="Q945" s="192"/>
      <c r="R945" s="192"/>
      <c r="S945" s="192"/>
      <c r="T945" s="193"/>
      <c r="V945" s="476"/>
      <c r="AT945" s="187" t="s">
        <v>163</v>
      </c>
      <c r="AU945" s="187" t="s">
        <v>80</v>
      </c>
      <c r="AV945" s="11" t="s">
        <v>80</v>
      </c>
      <c r="AW945" s="11" t="s">
        <v>36</v>
      </c>
      <c r="AX945" s="11" t="s">
        <v>72</v>
      </c>
      <c r="AY945" s="187" t="s">
        <v>155</v>
      </c>
    </row>
    <row r="946" spans="2:65" s="11" customFormat="1" x14ac:dyDescent="0.3">
      <c r="B946" s="185"/>
      <c r="C946" s="479"/>
      <c r="D946" s="186" t="s">
        <v>163</v>
      </c>
      <c r="E946" s="187" t="s">
        <v>5</v>
      </c>
      <c r="F946" s="188" t="s">
        <v>915</v>
      </c>
      <c r="H946" s="189">
        <v>4</v>
      </c>
      <c r="I946" s="190"/>
      <c r="L946" s="185"/>
      <c r="M946" s="191"/>
      <c r="N946" s="192"/>
      <c r="O946" s="192"/>
      <c r="P946" s="192"/>
      <c r="Q946" s="192"/>
      <c r="R946" s="192"/>
      <c r="S946" s="192"/>
      <c r="T946" s="193"/>
      <c r="V946" s="476"/>
      <c r="AT946" s="187" t="s">
        <v>163</v>
      </c>
      <c r="AU946" s="187" t="s">
        <v>80</v>
      </c>
      <c r="AV946" s="11" t="s">
        <v>80</v>
      </c>
      <c r="AW946" s="11" t="s">
        <v>36</v>
      </c>
      <c r="AX946" s="11" t="s">
        <v>72</v>
      </c>
      <c r="AY946" s="187" t="s">
        <v>155</v>
      </c>
    </row>
    <row r="947" spans="2:65" s="11" customFormat="1" x14ac:dyDescent="0.3">
      <c r="B947" s="185"/>
      <c r="C947" s="479"/>
      <c r="D947" s="186" t="s">
        <v>163</v>
      </c>
      <c r="E947" s="187" t="s">
        <v>5</v>
      </c>
      <c r="F947" s="188" t="s">
        <v>1359</v>
      </c>
      <c r="H947" s="189">
        <v>1</v>
      </c>
      <c r="I947" s="190"/>
      <c r="L947" s="185"/>
      <c r="M947" s="191"/>
      <c r="N947" s="192"/>
      <c r="O947" s="192"/>
      <c r="P947" s="192"/>
      <c r="Q947" s="192"/>
      <c r="R947" s="192"/>
      <c r="S947" s="192"/>
      <c r="T947" s="193"/>
      <c r="V947" s="476"/>
      <c r="AT947" s="187" t="s">
        <v>163</v>
      </c>
      <c r="AU947" s="187" t="s">
        <v>80</v>
      </c>
      <c r="AV947" s="11" t="s">
        <v>80</v>
      </c>
      <c r="AW947" s="11" t="s">
        <v>36</v>
      </c>
      <c r="AX947" s="11" t="s">
        <v>72</v>
      </c>
      <c r="AY947" s="187" t="s">
        <v>155</v>
      </c>
    </row>
    <row r="948" spans="2:65" s="11" customFormat="1" x14ac:dyDescent="0.3">
      <c r="B948" s="185"/>
      <c r="C948" s="479"/>
      <c r="D948" s="186" t="s">
        <v>163</v>
      </c>
      <c r="E948" s="187" t="s">
        <v>5</v>
      </c>
      <c r="F948" s="188" t="s">
        <v>916</v>
      </c>
      <c r="H948" s="189">
        <v>1</v>
      </c>
      <c r="I948" s="190"/>
      <c r="L948" s="185"/>
      <c r="M948" s="191"/>
      <c r="N948" s="192"/>
      <c r="O948" s="192"/>
      <c r="P948" s="192"/>
      <c r="Q948" s="192"/>
      <c r="R948" s="192"/>
      <c r="S948" s="192"/>
      <c r="T948" s="193"/>
      <c r="V948" s="476"/>
      <c r="AT948" s="187" t="s">
        <v>163</v>
      </c>
      <c r="AU948" s="187" t="s">
        <v>80</v>
      </c>
      <c r="AV948" s="11" t="s">
        <v>80</v>
      </c>
      <c r="AW948" s="11" t="s">
        <v>36</v>
      </c>
      <c r="AX948" s="11" t="s">
        <v>72</v>
      </c>
      <c r="AY948" s="187" t="s">
        <v>155</v>
      </c>
    </row>
    <row r="949" spans="2:65" s="11" customFormat="1" x14ac:dyDescent="0.3">
      <c r="B949" s="185"/>
      <c r="C949" s="479"/>
      <c r="D949" s="186" t="s">
        <v>163</v>
      </c>
      <c r="E949" s="187" t="s">
        <v>5</v>
      </c>
      <c r="F949" s="188" t="s">
        <v>917</v>
      </c>
      <c r="H949" s="189">
        <v>7</v>
      </c>
      <c r="I949" s="190"/>
      <c r="L949" s="185"/>
      <c r="M949" s="191"/>
      <c r="N949" s="192"/>
      <c r="O949" s="192"/>
      <c r="P949" s="192"/>
      <c r="Q949" s="192"/>
      <c r="R949" s="192"/>
      <c r="S949" s="192"/>
      <c r="T949" s="193"/>
      <c r="V949" s="476"/>
      <c r="AT949" s="187" t="s">
        <v>163</v>
      </c>
      <c r="AU949" s="187" t="s">
        <v>80</v>
      </c>
      <c r="AV949" s="11" t="s">
        <v>80</v>
      </c>
      <c r="AW949" s="11" t="s">
        <v>36</v>
      </c>
      <c r="AX949" s="11" t="s">
        <v>72</v>
      </c>
      <c r="AY949" s="187" t="s">
        <v>155</v>
      </c>
    </row>
    <row r="950" spans="2:65" s="12" customFormat="1" x14ac:dyDescent="0.3">
      <c r="B950" s="194"/>
      <c r="C950" s="480"/>
      <c r="D950" s="186" t="s">
        <v>163</v>
      </c>
      <c r="E950" s="195" t="s">
        <v>5</v>
      </c>
      <c r="F950" s="196" t="s">
        <v>239</v>
      </c>
      <c r="H950" s="197">
        <v>25</v>
      </c>
      <c r="I950" s="198"/>
      <c r="L950" s="194"/>
      <c r="M950" s="199"/>
      <c r="N950" s="200"/>
      <c r="O950" s="200"/>
      <c r="P950" s="200"/>
      <c r="Q950" s="200"/>
      <c r="R950" s="200"/>
      <c r="S950" s="200"/>
      <c r="T950" s="201"/>
      <c r="V950" s="476"/>
      <c r="AT950" s="195" t="s">
        <v>163</v>
      </c>
      <c r="AU950" s="195" t="s">
        <v>80</v>
      </c>
      <c r="AV950" s="12" t="s">
        <v>98</v>
      </c>
      <c r="AW950" s="12" t="s">
        <v>36</v>
      </c>
      <c r="AX950" s="12" t="s">
        <v>11</v>
      </c>
      <c r="AY950" s="195" t="s">
        <v>155</v>
      </c>
    </row>
    <row r="951" spans="2:65" s="1" customFormat="1" ht="16.5" customHeight="1" x14ac:dyDescent="0.3">
      <c r="B951" s="172"/>
      <c r="C951" s="481">
        <v>201</v>
      </c>
      <c r="D951" s="216" t="s">
        <v>536</v>
      </c>
      <c r="E951" s="217" t="s">
        <v>1360</v>
      </c>
      <c r="F951" s="218" t="s">
        <v>1361</v>
      </c>
      <c r="G951" s="219" t="s">
        <v>170</v>
      </c>
      <c r="H951" s="220">
        <v>25</v>
      </c>
      <c r="I951" s="221"/>
      <c r="J951" s="222">
        <f>ROUND(I951*H951,0)</f>
        <v>0</v>
      </c>
      <c r="K951" s="218" t="s">
        <v>5</v>
      </c>
      <c r="L951" s="223"/>
      <c r="M951" s="224" t="s">
        <v>5</v>
      </c>
      <c r="N951" s="225" t="s">
        <v>43</v>
      </c>
      <c r="O951" s="41"/>
      <c r="P951" s="182">
        <f>O951*H951</f>
        <v>0</v>
      </c>
      <c r="Q951" s="182">
        <v>0</v>
      </c>
      <c r="R951" s="182">
        <f>Q951*H951</f>
        <v>0</v>
      </c>
      <c r="S951" s="182">
        <v>0</v>
      </c>
      <c r="T951" s="183">
        <f>S951*H951</f>
        <v>0</v>
      </c>
      <c r="V951" s="476"/>
      <c r="AR951" s="23" t="s">
        <v>502</v>
      </c>
      <c r="AT951" s="23" t="s">
        <v>536</v>
      </c>
      <c r="AU951" s="23" t="s">
        <v>80</v>
      </c>
      <c r="AY951" s="23" t="s">
        <v>155</v>
      </c>
      <c r="BE951" s="184">
        <f>IF(N951="základní",J951,0)</f>
        <v>0</v>
      </c>
      <c r="BF951" s="184">
        <f>IF(N951="snížená",J951,0)</f>
        <v>0</v>
      </c>
      <c r="BG951" s="184">
        <f>IF(N951="zákl. přenesená",J951,0)</f>
        <v>0</v>
      </c>
      <c r="BH951" s="184">
        <f>IF(N951="sníž. přenesená",J951,0)</f>
        <v>0</v>
      </c>
      <c r="BI951" s="184">
        <f>IF(N951="nulová",J951,0)</f>
        <v>0</v>
      </c>
      <c r="BJ951" s="23" t="s">
        <v>11</v>
      </c>
      <c r="BK951" s="184">
        <f>ROUND(I951*H951,0)</f>
        <v>0</v>
      </c>
      <c r="BL951" s="23" t="s">
        <v>221</v>
      </c>
      <c r="BM951" s="23" t="s">
        <v>1362</v>
      </c>
    </row>
    <row r="952" spans="2:65" s="1" customFormat="1" ht="25.5" customHeight="1" x14ac:dyDescent="0.3">
      <c r="B952" s="172"/>
      <c r="C952" s="478">
        <v>202</v>
      </c>
      <c r="D952" s="173" t="s">
        <v>157</v>
      </c>
      <c r="E952" s="174" t="s">
        <v>1363</v>
      </c>
      <c r="F952" s="175" t="s">
        <v>1364</v>
      </c>
      <c r="G952" s="176" t="s">
        <v>170</v>
      </c>
      <c r="H952" s="177">
        <v>8</v>
      </c>
      <c r="I952" s="178"/>
      <c r="J952" s="179">
        <f>ROUND(I952*H952,0)</f>
        <v>0</v>
      </c>
      <c r="K952" s="175" t="s">
        <v>161</v>
      </c>
      <c r="L952" s="40"/>
      <c r="M952" s="180" t="s">
        <v>5</v>
      </c>
      <c r="N952" s="181" t="s">
        <v>43</v>
      </c>
      <c r="O952" s="41"/>
      <c r="P952" s="182">
        <f>O952*H952</f>
        <v>0</v>
      </c>
      <c r="Q952" s="182">
        <v>0</v>
      </c>
      <c r="R952" s="182">
        <f>Q952*H952</f>
        <v>0</v>
      </c>
      <c r="S952" s="182">
        <v>0</v>
      </c>
      <c r="T952" s="183">
        <f>S952*H952</f>
        <v>0</v>
      </c>
      <c r="V952" s="476"/>
      <c r="AR952" s="23" t="s">
        <v>221</v>
      </c>
      <c r="AT952" s="23" t="s">
        <v>157</v>
      </c>
      <c r="AU952" s="23" t="s">
        <v>80</v>
      </c>
      <c r="AY952" s="23" t="s">
        <v>155</v>
      </c>
      <c r="BE952" s="184">
        <f>IF(N952="základní",J952,0)</f>
        <v>0</v>
      </c>
      <c r="BF952" s="184">
        <f>IF(N952="snížená",J952,0)</f>
        <v>0</v>
      </c>
      <c r="BG952" s="184">
        <f>IF(N952="zákl. přenesená",J952,0)</f>
        <v>0</v>
      </c>
      <c r="BH952" s="184">
        <f>IF(N952="sníž. přenesená",J952,0)</f>
        <v>0</v>
      </c>
      <c r="BI952" s="184">
        <f>IF(N952="nulová",J952,0)</f>
        <v>0</v>
      </c>
      <c r="BJ952" s="23" t="s">
        <v>11</v>
      </c>
      <c r="BK952" s="184">
        <f>ROUND(I952*H952,0)</f>
        <v>0</v>
      </c>
      <c r="BL952" s="23" t="s">
        <v>221</v>
      </c>
      <c r="BM952" s="23" t="s">
        <v>1365</v>
      </c>
    </row>
    <row r="953" spans="2:65" s="11" customFormat="1" x14ac:dyDescent="0.3">
      <c r="B953" s="185"/>
      <c r="C953" s="479"/>
      <c r="D953" s="186" t="s">
        <v>163</v>
      </c>
      <c r="E953" s="187" t="s">
        <v>5</v>
      </c>
      <c r="F953" s="188" t="s">
        <v>1366</v>
      </c>
      <c r="H953" s="189">
        <v>8</v>
      </c>
      <c r="I953" s="190"/>
      <c r="L953" s="185"/>
      <c r="M953" s="191"/>
      <c r="N953" s="192"/>
      <c r="O953" s="192"/>
      <c r="P953" s="192"/>
      <c r="Q953" s="192"/>
      <c r="R953" s="192"/>
      <c r="S953" s="192"/>
      <c r="T953" s="193"/>
      <c r="V953" s="476"/>
      <c r="AT953" s="187" t="s">
        <v>163</v>
      </c>
      <c r="AU953" s="187" t="s">
        <v>80</v>
      </c>
      <c r="AV953" s="11" t="s">
        <v>80</v>
      </c>
      <c r="AW953" s="11" t="s">
        <v>36</v>
      </c>
      <c r="AX953" s="11" t="s">
        <v>11</v>
      </c>
      <c r="AY953" s="187" t="s">
        <v>155</v>
      </c>
    </row>
    <row r="954" spans="2:65" s="1" customFormat="1" ht="25.5" customHeight="1" x14ac:dyDescent="0.3">
      <c r="B954" s="172"/>
      <c r="C954" s="478">
        <v>203</v>
      </c>
      <c r="D954" s="173" t="s">
        <v>157</v>
      </c>
      <c r="E954" s="174" t="s">
        <v>1367</v>
      </c>
      <c r="F954" s="175" t="s">
        <v>1368</v>
      </c>
      <c r="G954" s="176" t="s">
        <v>170</v>
      </c>
      <c r="H954" s="177">
        <v>1</v>
      </c>
      <c r="I954" s="178"/>
      <c r="J954" s="179">
        <f>ROUND(I954*H954,0)</f>
        <v>0</v>
      </c>
      <c r="K954" s="175" t="s">
        <v>161</v>
      </c>
      <c r="L954" s="40"/>
      <c r="M954" s="180" t="s">
        <v>5</v>
      </c>
      <c r="N954" s="181" t="s">
        <v>43</v>
      </c>
      <c r="O954" s="41"/>
      <c r="P954" s="182">
        <f>O954*H954</f>
        <v>0</v>
      </c>
      <c r="Q954" s="182">
        <v>0</v>
      </c>
      <c r="R954" s="182">
        <f>Q954*H954</f>
        <v>0</v>
      </c>
      <c r="S954" s="182">
        <v>0</v>
      </c>
      <c r="T954" s="183">
        <f>S954*H954</f>
        <v>0</v>
      </c>
      <c r="V954" s="476"/>
      <c r="AR954" s="23" t="s">
        <v>221</v>
      </c>
      <c r="AT954" s="23" t="s">
        <v>157</v>
      </c>
      <c r="AU954" s="23" t="s">
        <v>80</v>
      </c>
      <c r="AY954" s="23" t="s">
        <v>155</v>
      </c>
      <c r="BE954" s="184">
        <f>IF(N954="základní",J954,0)</f>
        <v>0</v>
      </c>
      <c r="BF954" s="184">
        <f>IF(N954="snížená",J954,0)</f>
        <v>0</v>
      </c>
      <c r="BG954" s="184">
        <f>IF(N954="zákl. přenesená",J954,0)</f>
        <v>0</v>
      </c>
      <c r="BH954" s="184">
        <f>IF(N954="sníž. přenesená",J954,0)</f>
        <v>0</v>
      </c>
      <c r="BI954" s="184">
        <f>IF(N954="nulová",J954,0)</f>
        <v>0</v>
      </c>
      <c r="BJ954" s="23" t="s">
        <v>11</v>
      </c>
      <c r="BK954" s="184">
        <f>ROUND(I954*H954,0)</f>
        <v>0</v>
      </c>
      <c r="BL954" s="23" t="s">
        <v>221</v>
      </c>
      <c r="BM954" s="23" t="s">
        <v>1369</v>
      </c>
    </row>
    <row r="955" spans="2:65" s="11" customFormat="1" x14ac:dyDescent="0.3">
      <c r="B955" s="185"/>
      <c r="C955" s="479"/>
      <c r="D955" s="186" t="s">
        <v>163</v>
      </c>
      <c r="E955" s="187" t="s">
        <v>5</v>
      </c>
      <c r="F955" s="188" t="s">
        <v>11</v>
      </c>
      <c r="H955" s="189">
        <v>1</v>
      </c>
      <c r="I955" s="190"/>
      <c r="L955" s="185"/>
      <c r="M955" s="191"/>
      <c r="N955" s="192"/>
      <c r="O955" s="192"/>
      <c r="P955" s="192"/>
      <c r="Q955" s="192"/>
      <c r="R955" s="192"/>
      <c r="S955" s="192"/>
      <c r="T955" s="193"/>
      <c r="V955" s="476"/>
      <c r="AT955" s="187" t="s">
        <v>163</v>
      </c>
      <c r="AU955" s="187" t="s">
        <v>80</v>
      </c>
      <c r="AV955" s="11" t="s">
        <v>80</v>
      </c>
      <c r="AW955" s="11" t="s">
        <v>36</v>
      </c>
      <c r="AX955" s="11" t="s">
        <v>11</v>
      </c>
      <c r="AY955" s="187" t="s">
        <v>155</v>
      </c>
    </row>
    <row r="956" spans="2:65" s="1" customFormat="1" ht="25.5" customHeight="1" x14ac:dyDescent="0.3">
      <c r="B956" s="172"/>
      <c r="C956" s="478">
        <v>204</v>
      </c>
      <c r="D956" s="173" t="s">
        <v>157</v>
      </c>
      <c r="E956" s="174" t="s">
        <v>1370</v>
      </c>
      <c r="F956" s="175" t="s">
        <v>1371</v>
      </c>
      <c r="G956" s="176" t="s">
        <v>170</v>
      </c>
      <c r="H956" s="177">
        <v>12</v>
      </c>
      <c r="I956" s="178"/>
      <c r="J956" s="179">
        <f>ROUND(I956*H956,0)</f>
        <v>0</v>
      </c>
      <c r="K956" s="175" t="s">
        <v>161</v>
      </c>
      <c r="L956" s="40"/>
      <c r="M956" s="180" t="s">
        <v>5</v>
      </c>
      <c r="N956" s="181" t="s">
        <v>43</v>
      </c>
      <c r="O956" s="41"/>
      <c r="P956" s="182">
        <f>O956*H956</f>
        <v>0</v>
      </c>
      <c r="Q956" s="182">
        <v>0</v>
      </c>
      <c r="R956" s="182">
        <f>Q956*H956</f>
        <v>0</v>
      </c>
      <c r="S956" s="182">
        <v>0</v>
      </c>
      <c r="T956" s="183">
        <f>S956*H956</f>
        <v>0</v>
      </c>
      <c r="V956" s="476"/>
      <c r="AR956" s="23" t="s">
        <v>221</v>
      </c>
      <c r="AT956" s="23" t="s">
        <v>157</v>
      </c>
      <c r="AU956" s="23" t="s">
        <v>80</v>
      </c>
      <c r="AY956" s="23" t="s">
        <v>155</v>
      </c>
      <c r="BE956" s="184">
        <f>IF(N956="základní",J956,0)</f>
        <v>0</v>
      </c>
      <c r="BF956" s="184">
        <f>IF(N956="snížená",J956,0)</f>
        <v>0</v>
      </c>
      <c r="BG956" s="184">
        <f>IF(N956="zákl. přenesená",J956,0)</f>
        <v>0</v>
      </c>
      <c r="BH956" s="184">
        <f>IF(N956="sníž. přenesená",J956,0)</f>
        <v>0</v>
      </c>
      <c r="BI956" s="184">
        <f>IF(N956="nulová",J956,0)</f>
        <v>0</v>
      </c>
      <c r="BJ956" s="23" t="s">
        <v>11</v>
      </c>
      <c r="BK956" s="184">
        <f>ROUND(I956*H956,0)</f>
        <v>0</v>
      </c>
      <c r="BL956" s="23" t="s">
        <v>221</v>
      </c>
      <c r="BM956" s="23" t="s">
        <v>1372</v>
      </c>
    </row>
    <row r="957" spans="2:65" s="11" customFormat="1" x14ac:dyDescent="0.3">
      <c r="B957" s="185"/>
      <c r="C957" s="479"/>
      <c r="D957" s="186" t="s">
        <v>163</v>
      </c>
      <c r="E957" s="187" t="s">
        <v>5</v>
      </c>
      <c r="F957" s="188" t="s">
        <v>1373</v>
      </c>
      <c r="H957" s="189">
        <v>12</v>
      </c>
      <c r="I957" s="190"/>
      <c r="L957" s="185"/>
      <c r="M957" s="191"/>
      <c r="N957" s="192"/>
      <c r="O957" s="192"/>
      <c r="P957" s="192"/>
      <c r="Q957" s="192"/>
      <c r="R957" s="192"/>
      <c r="S957" s="192"/>
      <c r="T957" s="193"/>
      <c r="V957" s="476"/>
      <c r="AT957" s="187" t="s">
        <v>163</v>
      </c>
      <c r="AU957" s="187" t="s">
        <v>80</v>
      </c>
      <c r="AV957" s="11" t="s">
        <v>80</v>
      </c>
      <c r="AW957" s="11" t="s">
        <v>36</v>
      </c>
      <c r="AX957" s="11" t="s">
        <v>11</v>
      </c>
      <c r="AY957" s="187" t="s">
        <v>155</v>
      </c>
    </row>
    <row r="958" spans="2:65" s="1" customFormat="1" ht="16.5" customHeight="1" x14ac:dyDescent="0.3">
      <c r="B958" s="172"/>
      <c r="C958" s="481">
        <v>205</v>
      </c>
      <c r="D958" s="216" t="s">
        <v>536</v>
      </c>
      <c r="E958" s="217" t="s">
        <v>1374</v>
      </c>
      <c r="F958" s="218" t="s">
        <v>1375</v>
      </c>
      <c r="G958" s="219" t="s">
        <v>214</v>
      </c>
      <c r="H958" s="220">
        <v>33.25</v>
      </c>
      <c r="I958" s="221"/>
      <c r="J958" s="222">
        <f>ROUND(I958*H958,0)</f>
        <v>0</v>
      </c>
      <c r="K958" s="218" t="s">
        <v>161</v>
      </c>
      <c r="L958" s="223"/>
      <c r="M958" s="224" t="s">
        <v>5</v>
      </c>
      <c r="N958" s="225" t="s">
        <v>43</v>
      </c>
      <c r="O958" s="41"/>
      <c r="P958" s="182">
        <f>O958*H958</f>
        <v>0</v>
      </c>
      <c r="Q958" s="182">
        <v>4.0000000000000001E-3</v>
      </c>
      <c r="R958" s="182">
        <f>Q958*H958</f>
        <v>0.13300000000000001</v>
      </c>
      <c r="S958" s="182">
        <v>0</v>
      </c>
      <c r="T958" s="183">
        <f>S958*H958</f>
        <v>0</v>
      </c>
      <c r="V958" s="476"/>
      <c r="AR958" s="23" t="s">
        <v>502</v>
      </c>
      <c r="AT958" s="23" t="s">
        <v>536</v>
      </c>
      <c r="AU958" s="23" t="s">
        <v>80</v>
      </c>
      <c r="AY958" s="23" t="s">
        <v>155</v>
      </c>
      <c r="BE958" s="184">
        <f>IF(N958="základní",J958,0)</f>
        <v>0</v>
      </c>
      <c r="BF958" s="184">
        <f>IF(N958="snížená",J958,0)</f>
        <v>0</v>
      </c>
      <c r="BG958" s="184">
        <f>IF(N958="zákl. přenesená",J958,0)</f>
        <v>0</v>
      </c>
      <c r="BH958" s="184">
        <f>IF(N958="sníž. přenesená",J958,0)</f>
        <v>0</v>
      </c>
      <c r="BI958" s="184">
        <f>IF(N958="nulová",J958,0)</f>
        <v>0</v>
      </c>
      <c r="BJ958" s="23" t="s">
        <v>11</v>
      </c>
      <c r="BK958" s="184">
        <f>ROUND(I958*H958,0)</f>
        <v>0</v>
      </c>
      <c r="BL958" s="23" t="s">
        <v>221</v>
      </c>
      <c r="BM958" s="23" t="s">
        <v>1376</v>
      </c>
    </row>
    <row r="959" spans="2:65" s="11" customFormat="1" x14ac:dyDescent="0.3">
      <c r="B959" s="185"/>
      <c r="C959" s="479"/>
      <c r="D959" s="186" t="s">
        <v>163</v>
      </c>
      <c r="E959" s="187" t="s">
        <v>5</v>
      </c>
      <c r="F959" s="188" t="s">
        <v>1377</v>
      </c>
      <c r="H959" s="189">
        <v>8</v>
      </c>
      <c r="I959" s="190"/>
      <c r="L959" s="185"/>
      <c r="M959" s="191"/>
      <c r="N959" s="192"/>
      <c r="O959" s="192"/>
      <c r="P959" s="192"/>
      <c r="Q959" s="192"/>
      <c r="R959" s="192"/>
      <c r="S959" s="192"/>
      <c r="T959" s="193"/>
      <c r="V959" s="476"/>
      <c r="AT959" s="187" t="s">
        <v>163</v>
      </c>
      <c r="AU959" s="187" t="s">
        <v>80</v>
      </c>
      <c r="AV959" s="11" t="s">
        <v>80</v>
      </c>
      <c r="AW959" s="11" t="s">
        <v>36</v>
      </c>
      <c r="AX959" s="11" t="s">
        <v>72</v>
      </c>
      <c r="AY959" s="187" t="s">
        <v>155</v>
      </c>
    </row>
    <row r="960" spans="2:65" s="11" customFormat="1" x14ac:dyDescent="0.3">
      <c r="B960" s="185"/>
      <c r="C960" s="479"/>
      <c r="D960" s="186" t="s">
        <v>163</v>
      </c>
      <c r="E960" s="187" t="s">
        <v>5</v>
      </c>
      <c r="F960" s="188" t="s">
        <v>1378</v>
      </c>
      <c r="H960" s="189">
        <v>1.25</v>
      </c>
      <c r="I960" s="190"/>
      <c r="L960" s="185"/>
      <c r="M960" s="191"/>
      <c r="N960" s="192"/>
      <c r="O960" s="192"/>
      <c r="P960" s="192"/>
      <c r="Q960" s="192"/>
      <c r="R960" s="192"/>
      <c r="S960" s="192"/>
      <c r="T960" s="193"/>
      <c r="V960" s="476"/>
      <c r="AT960" s="187" t="s">
        <v>163</v>
      </c>
      <c r="AU960" s="187" t="s">
        <v>80</v>
      </c>
      <c r="AV960" s="11" t="s">
        <v>80</v>
      </c>
      <c r="AW960" s="11" t="s">
        <v>36</v>
      </c>
      <c r="AX960" s="11" t="s">
        <v>72</v>
      </c>
      <c r="AY960" s="187" t="s">
        <v>155</v>
      </c>
    </row>
    <row r="961" spans="2:65" s="11" customFormat="1" x14ac:dyDescent="0.3">
      <c r="B961" s="185"/>
      <c r="C961" s="479"/>
      <c r="D961" s="186" t="s">
        <v>163</v>
      </c>
      <c r="E961" s="187" t="s">
        <v>5</v>
      </c>
      <c r="F961" s="188" t="s">
        <v>1379</v>
      </c>
      <c r="H961" s="189">
        <v>24</v>
      </c>
      <c r="I961" s="190"/>
      <c r="L961" s="185"/>
      <c r="M961" s="191"/>
      <c r="N961" s="192"/>
      <c r="O961" s="192"/>
      <c r="P961" s="192"/>
      <c r="Q961" s="192"/>
      <c r="R961" s="192"/>
      <c r="S961" s="192"/>
      <c r="T961" s="193"/>
      <c r="V961" s="476"/>
      <c r="AT961" s="187" t="s">
        <v>163</v>
      </c>
      <c r="AU961" s="187" t="s">
        <v>80</v>
      </c>
      <c r="AV961" s="11" t="s">
        <v>80</v>
      </c>
      <c r="AW961" s="11" t="s">
        <v>36</v>
      </c>
      <c r="AX961" s="11" t="s">
        <v>72</v>
      </c>
      <c r="AY961" s="187" t="s">
        <v>155</v>
      </c>
    </row>
    <row r="962" spans="2:65" s="12" customFormat="1" x14ac:dyDescent="0.3">
      <c r="B962" s="194"/>
      <c r="C962" s="480"/>
      <c r="D962" s="186" t="s">
        <v>163</v>
      </c>
      <c r="E962" s="195" t="s">
        <v>5</v>
      </c>
      <c r="F962" s="196" t="s">
        <v>239</v>
      </c>
      <c r="H962" s="197">
        <v>33.25</v>
      </c>
      <c r="I962" s="198"/>
      <c r="L962" s="194"/>
      <c r="M962" s="199"/>
      <c r="N962" s="200"/>
      <c r="O962" s="200"/>
      <c r="P962" s="200"/>
      <c r="Q962" s="200"/>
      <c r="R962" s="200"/>
      <c r="S962" s="200"/>
      <c r="T962" s="201"/>
      <c r="V962" s="476"/>
      <c r="AT962" s="195" t="s">
        <v>163</v>
      </c>
      <c r="AU962" s="195" t="s">
        <v>80</v>
      </c>
      <c r="AV962" s="12" t="s">
        <v>98</v>
      </c>
      <c r="AW962" s="12" t="s">
        <v>36</v>
      </c>
      <c r="AX962" s="12" t="s">
        <v>11</v>
      </c>
      <c r="AY962" s="195" t="s">
        <v>155</v>
      </c>
    </row>
    <row r="963" spans="2:65" s="1" customFormat="1" ht="16.5" customHeight="1" x14ac:dyDescent="0.3">
      <c r="B963" s="172"/>
      <c r="C963" s="478">
        <v>206</v>
      </c>
      <c r="D963" s="173" t="s">
        <v>157</v>
      </c>
      <c r="E963" s="174" t="s">
        <v>1380</v>
      </c>
      <c r="F963" s="175" t="s">
        <v>1381</v>
      </c>
      <c r="G963" s="176" t="s">
        <v>214</v>
      </c>
      <c r="H963" s="177">
        <v>1.8</v>
      </c>
      <c r="I963" s="178"/>
      <c r="J963" s="179">
        <f>ROUND(I963*H963,0)</f>
        <v>0</v>
      </c>
      <c r="K963" s="175" t="s">
        <v>161</v>
      </c>
      <c r="L963" s="40"/>
      <c r="M963" s="180" t="s">
        <v>5</v>
      </c>
      <c r="N963" s="181" t="s">
        <v>43</v>
      </c>
      <c r="O963" s="41"/>
      <c r="P963" s="182">
        <f>O963*H963</f>
        <v>0</v>
      </c>
      <c r="Q963" s="182">
        <v>0</v>
      </c>
      <c r="R963" s="182">
        <f>Q963*H963</f>
        <v>0</v>
      </c>
      <c r="S963" s="182">
        <v>0</v>
      </c>
      <c r="T963" s="183">
        <f>S963*H963</f>
        <v>0</v>
      </c>
      <c r="V963" s="476"/>
      <c r="AR963" s="23" t="s">
        <v>221</v>
      </c>
      <c r="AT963" s="23" t="s">
        <v>157</v>
      </c>
      <c r="AU963" s="23" t="s">
        <v>80</v>
      </c>
      <c r="AY963" s="23" t="s">
        <v>155</v>
      </c>
      <c r="BE963" s="184">
        <f>IF(N963="základní",J963,0)</f>
        <v>0</v>
      </c>
      <c r="BF963" s="184">
        <f>IF(N963="snížená",J963,0)</f>
        <v>0</v>
      </c>
      <c r="BG963" s="184">
        <f>IF(N963="zákl. přenesená",J963,0)</f>
        <v>0</v>
      </c>
      <c r="BH963" s="184">
        <f>IF(N963="sníž. přenesená",J963,0)</f>
        <v>0</v>
      </c>
      <c r="BI963" s="184">
        <f>IF(N963="nulová",J963,0)</f>
        <v>0</v>
      </c>
      <c r="BJ963" s="23" t="s">
        <v>11</v>
      </c>
      <c r="BK963" s="184">
        <f>ROUND(I963*H963,0)</f>
        <v>0</v>
      </c>
      <c r="BL963" s="23" t="s">
        <v>221</v>
      </c>
      <c r="BM963" s="23" t="s">
        <v>1382</v>
      </c>
    </row>
    <row r="964" spans="2:65" s="11" customFormat="1" x14ac:dyDescent="0.3">
      <c r="B964" s="185"/>
      <c r="C964" s="479"/>
      <c r="D964" s="186" t="s">
        <v>163</v>
      </c>
      <c r="E964" s="187" t="s">
        <v>5</v>
      </c>
      <c r="F964" s="188" t="s">
        <v>1383</v>
      </c>
      <c r="H964" s="189">
        <v>1.8</v>
      </c>
      <c r="I964" s="190"/>
      <c r="L964" s="185"/>
      <c r="M964" s="191"/>
      <c r="N964" s="192"/>
      <c r="O964" s="192"/>
      <c r="P964" s="192"/>
      <c r="Q964" s="192"/>
      <c r="R964" s="192"/>
      <c r="S964" s="192"/>
      <c r="T964" s="193"/>
      <c r="V964" s="476"/>
      <c r="AT964" s="187" t="s">
        <v>163</v>
      </c>
      <c r="AU964" s="187" t="s">
        <v>80</v>
      </c>
      <c r="AV964" s="11" t="s">
        <v>80</v>
      </c>
      <c r="AW964" s="11" t="s">
        <v>36</v>
      </c>
      <c r="AX964" s="11" t="s">
        <v>11</v>
      </c>
      <c r="AY964" s="187" t="s">
        <v>155</v>
      </c>
    </row>
    <row r="965" spans="2:65" s="1" customFormat="1" ht="16.5" customHeight="1" x14ac:dyDescent="0.3">
      <c r="B965" s="172"/>
      <c r="C965" s="481">
        <v>207</v>
      </c>
      <c r="D965" s="216" t="s">
        <v>536</v>
      </c>
      <c r="E965" s="217" t="s">
        <v>1384</v>
      </c>
      <c r="F965" s="218" t="s">
        <v>1385</v>
      </c>
      <c r="G965" s="219" t="s">
        <v>170</v>
      </c>
      <c r="H965" s="220">
        <v>1</v>
      </c>
      <c r="I965" s="221"/>
      <c r="J965" s="222">
        <f>ROUND(I965*H965,0)</f>
        <v>0</v>
      </c>
      <c r="K965" s="218" t="s">
        <v>5</v>
      </c>
      <c r="L965" s="223"/>
      <c r="M965" s="224" t="s">
        <v>5</v>
      </c>
      <c r="N965" s="225" t="s">
        <v>43</v>
      </c>
      <c r="O965" s="41"/>
      <c r="P965" s="182">
        <f>O965*H965</f>
        <v>0</v>
      </c>
      <c r="Q965" s="182">
        <v>0.02</v>
      </c>
      <c r="R965" s="182">
        <f>Q965*H965</f>
        <v>0.02</v>
      </c>
      <c r="S965" s="182">
        <v>0</v>
      </c>
      <c r="T965" s="183">
        <f>S965*H965</f>
        <v>0</v>
      </c>
      <c r="V965" s="476"/>
      <c r="AR965" s="23" t="s">
        <v>502</v>
      </c>
      <c r="AT965" s="23" t="s">
        <v>536</v>
      </c>
      <c r="AU965" s="23" t="s">
        <v>80</v>
      </c>
      <c r="AY965" s="23" t="s">
        <v>155</v>
      </c>
      <c r="BE965" s="184">
        <f>IF(N965="základní",J965,0)</f>
        <v>0</v>
      </c>
      <c r="BF965" s="184">
        <f>IF(N965="snížená",J965,0)</f>
        <v>0</v>
      </c>
      <c r="BG965" s="184">
        <f>IF(N965="zákl. přenesená",J965,0)</f>
        <v>0</v>
      </c>
      <c r="BH965" s="184">
        <f>IF(N965="sníž. přenesená",J965,0)</f>
        <v>0</v>
      </c>
      <c r="BI965" s="184">
        <f>IF(N965="nulová",J965,0)</f>
        <v>0</v>
      </c>
      <c r="BJ965" s="23" t="s">
        <v>11</v>
      </c>
      <c r="BK965" s="184">
        <f>ROUND(I965*H965,0)</f>
        <v>0</v>
      </c>
      <c r="BL965" s="23" t="s">
        <v>221</v>
      </c>
      <c r="BM965" s="23" t="s">
        <v>1386</v>
      </c>
    </row>
    <row r="966" spans="2:65" s="11" customFormat="1" x14ac:dyDescent="0.3">
      <c r="B966" s="185"/>
      <c r="C966" s="479"/>
      <c r="D966" s="186" t="s">
        <v>163</v>
      </c>
      <c r="E966" s="187" t="s">
        <v>5</v>
      </c>
      <c r="F966" s="188" t="s">
        <v>1387</v>
      </c>
      <c r="H966" s="189">
        <v>1</v>
      </c>
      <c r="I966" s="190"/>
      <c r="L966" s="185"/>
      <c r="M966" s="191"/>
      <c r="N966" s="192"/>
      <c r="O966" s="192"/>
      <c r="P966" s="192"/>
      <c r="Q966" s="192"/>
      <c r="R966" s="192"/>
      <c r="S966" s="192"/>
      <c r="T966" s="193"/>
      <c r="V966" s="476"/>
      <c r="AT966" s="187" t="s">
        <v>163</v>
      </c>
      <c r="AU966" s="187" t="s">
        <v>80</v>
      </c>
      <c r="AV966" s="11" t="s">
        <v>80</v>
      </c>
      <c r="AW966" s="11" t="s">
        <v>36</v>
      </c>
      <c r="AX966" s="11" t="s">
        <v>11</v>
      </c>
      <c r="AY966" s="187" t="s">
        <v>155</v>
      </c>
    </row>
    <row r="967" spans="2:65" s="1" customFormat="1" ht="16.5" customHeight="1" x14ac:dyDescent="0.3">
      <c r="B967" s="172"/>
      <c r="C967" s="478">
        <v>208</v>
      </c>
      <c r="D967" s="173" t="s">
        <v>157</v>
      </c>
      <c r="E967" s="174" t="s">
        <v>1388</v>
      </c>
      <c r="F967" s="175" t="s">
        <v>1389</v>
      </c>
      <c r="G967" s="176" t="s">
        <v>170</v>
      </c>
      <c r="H967" s="177">
        <v>4</v>
      </c>
      <c r="I967" s="178"/>
      <c r="J967" s="179">
        <f>ROUND(I967*H967,0)</f>
        <v>0</v>
      </c>
      <c r="K967" s="175" t="s">
        <v>161</v>
      </c>
      <c r="L967" s="40"/>
      <c r="M967" s="180" t="s">
        <v>5</v>
      </c>
      <c r="N967" s="181" t="s">
        <v>43</v>
      </c>
      <c r="O967" s="41"/>
      <c r="P967" s="182">
        <f>O967*H967</f>
        <v>0</v>
      </c>
      <c r="Q967" s="182">
        <v>0</v>
      </c>
      <c r="R967" s="182">
        <f>Q967*H967</f>
        <v>0</v>
      </c>
      <c r="S967" s="182">
        <v>0</v>
      </c>
      <c r="T967" s="183">
        <f>S967*H967</f>
        <v>0</v>
      </c>
      <c r="V967" s="476"/>
      <c r="AR967" s="23" t="s">
        <v>221</v>
      </c>
      <c r="AT967" s="23" t="s">
        <v>157</v>
      </c>
      <c r="AU967" s="23" t="s">
        <v>80</v>
      </c>
      <c r="AY967" s="23" t="s">
        <v>155</v>
      </c>
      <c r="BE967" s="184">
        <f>IF(N967="základní",J967,0)</f>
        <v>0</v>
      </c>
      <c r="BF967" s="184">
        <f>IF(N967="snížená",J967,0)</f>
        <v>0</v>
      </c>
      <c r="BG967" s="184">
        <f>IF(N967="zákl. přenesená",J967,0)</f>
        <v>0</v>
      </c>
      <c r="BH967" s="184">
        <f>IF(N967="sníž. přenesená",J967,0)</f>
        <v>0</v>
      </c>
      <c r="BI967" s="184">
        <f>IF(N967="nulová",J967,0)</f>
        <v>0</v>
      </c>
      <c r="BJ967" s="23" t="s">
        <v>11</v>
      </c>
      <c r="BK967" s="184">
        <f>ROUND(I967*H967,0)</f>
        <v>0</v>
      </c>
      <c r="BL967" s="23" t="s">
        <v>221</v>
      </c>
      <c r="BM967" s="23" t="s">
        <v>1390</v>
      </c>
    </row>
    <row r="968" spans="2:65" s="11" customFormat="1" x14ac:dyDescent="0.3">
      <c r="B968" s="185"/>
      <c r="C968" s="479"/>
      <c r="D968" s="186" t="s">
        <v>163</v>
      </c>
      <c r="E968" s="187" t="s">
        <v>5</v>
      </c>
      <c r="F968" s="188" t="s">
        <v>1391</v>
      </c>
      <c r="H968" s="189">
        <v>4</v>
      </c>
      <c r="I968" s="190"/>
      <c r="L968" s="185"/>
      <c r="M968" s="191"/>
      <c r="N968" s="192"/>
      <c r="O968" s="192"/>
      <c r="P968" s="192"/>
      <c r="Q968" s="192"/>
      <c r="R968" s="192"/>
      <c r="S968" s="192"/>
      <c r="T968" s="193"/>
      <c r="V968" s="476"/>
      <c r="AT968" s="187" t="s">
        <v>163</v>
      </c>
      <c r="AU968" s="187" t="s">
        <v>80</v>
      </c>
      <c r="AV968" s="11" t="s">
        <v>80</v>
      </c>
      <c r="AW968" s="11" t="s">
        <v>36</v>
      </c>
      <c r="AX968" s="11" t="s">
        <v>11</v>
      </c>
      <c r="AY968" s="187" t="s">
        <v>155</v>
      </c>
    </row>
    <row r="969" spans="2:65" s="1" customFormat="1" ht="16.5" customHeight="1" x14ac:dyDescent="0.3">
      <c r="B969" s="172"/>
      <c r="C969" s="481">
        <v>209</v>
      </c>
      <c r="D969" s="216" t="s">
        <v>536</v>
      </c>
      <c r="E969" s="217" t="s">
        <v>1392</v>
      </c>
      <c r="F969" s="218" t="s">
        <v>1393</v>
      </c>
      <c r="G969" s="219" t="s">
        <v>170</v>
      </c>
      <c r="H969" s="220">
        <v>4</v>
      </c>
      <c r="I969" s="221"/>
      <c r="J969" s="222">
        <f>ROUND(I969*H969,0)</f>
        <v>0</v>
      </c>
      <c r="K969" s="218" t="s">
        <v>5</v>
      </c>
      <c r="L969" s="223"/>
      <c r="M969" s="224" t="s">
        <v>5</v>
      </c>
      <c r="N969" s="225" t="s">
        <v>43</v>
      </c>
      <c r="O969" s="41"/>
      <c r="P969" s="182">
        <f>O969*H969</f>
        <v>0</v>
      </c>
      <c r="Q969" s="182">
        <v>2.8000000000000001E-2</v>
      </c>
      <c r="R969" s="182">
        <f>Q969*H969</f>
        <v>0.112</v>
      </c>
      <c r="S969" s="182">
        <v>0</v>
      </c>
      <c r="T969" s="183">
        <f>S969*H969</f>
        <v>0</v>
      </c>
      <c r="V969" s="476"/>
      <c r="AR969" s="23" t="s">
        <v>502</v>
      </c>
      <c r="AT969" s="23" t="s">
        <v>536</v>
      </c>
      <c r="AU969" s="23" t="s">
        <v>80</v>
      </c>
      <c r="AY969" s="23" t="s">
        <v>155</v>
      </c>
      <c r="BE969" s="184">
        <f>IF(N969="základní",J969,0)</f>
        <v>0</v>
      </c>
      <c r="BF969" s="184">
        <f>IF(N969="snížená",J969,0)</f>
        <v>0</v>
      </c>
      <c r="BG969" s="184">
        <f>IF(N969="zákl. přenesená",J969,0)</f>
        <v>0</v>
      </c>
      <c r="BH969" s="184">
        <f>IF(N969="sníž. přenesená",J969,0)</f>
        <v>0</v>
      </c>
      <c r="BI969" s="184">
        <f>IF(N969="nulová",J969,0)</f>
        <v>0</v>
      </c>
      <c r="BJ969" s="23" t="s">
        <v>11</v>
      </c>
      <c r="BK969" s="184">
        <f>ROUND(I969*H969,0)</f>
        <v>0</v>
      </c>
      <c r="BL969" s="23" t="s">
        <v>221</v>
      </c>
      <c r="BM969" s="23" t="s">
        <v>1394</v>
      </c>
    </row>
    <row r="970" spans="2:65" s="11" customFormat="1" x14ac:dyDescent="0.3">
      <c r="B970" s="185"/>
      <c r="C970" s="479"/>
      <c r="D970" s="186" t="s">
        <v>163</v>
      </c>
      <c r="E970" s="187" t="s">
        <v>5</v>
      </c>
      <c r="F970" s="188" t="s">
        <v>1391</v>
      </c>
      <c r="H970" s="189">
        <v>4</v>
      </c>
      <c r="I970" s="190"/>
      <c r="L970" s="185"/>
      <c r="M970" s="191"/>
      <c r="N970" s="192"/>
      <c r="O970" s="192"/>
      <c r="P970" s="192"/>
      <c r="Q970" s="192"/>
      <c r="R970" s="192"/>
      <c r="S970" s="192"/>
      <c r="T970" s="193"/>
      <c r="V970" s="476"/>
      <c r="AT970" s="187" t="s">
        <v>163</v>
      </c>
      <c r="AU970" s="187" t="s">
        <v>80</v>
      </c>
      <c r="AV970" s="11" t="s">
        <v>80</v>
      </c>
      <c r="AW970" s="11" t="s">
        <v>36</v>
      </c>
      <c r="AX970" s="11" t="s">
        <v>11</v>
      </c>
      <c r="AY970" s="187" t="s">
        <v>155</v>
      </c>
    </row>
    <row r="971" spans="2:65" s="1" customFormat="1" ht="16.5" customHeight="1" x14ac:dyDescent="0.3">
      <c r="B971" s="172"/>
      <c r="C971" s="478">
        <v>210</v>
      </c>
      <c r="D971" s="173" t="s">
        <v>157</v>
      </c>
      <c r="E971" s="174" t="s">
        <v>1395</v>
      </c>
      <c r="F971" s="175" t="s">
        <v>1396</v>
      </c>
      <c r="G971" s="176" t="s">
        <v>170</v>
      </c>
      <c r="H971" s="177">
        <v>18</v>
      </c>
      <c r="I971" s="178"/>
      <c r="J971" s="179">
        <f>ROUND(I971*H971,0)</f>
        <v>0</v>
      </c>
      <c r="K971" s="175" t="s">
        <v>161</v>
      </c>
      <c r="L971" s="40"/>
      <c r="M971" s="180" t="s">
        <v>5</v>
      </c>
      <c r="N971" s="181" t="s">
        <v>43</v>
      </c>
      <c r="O971" s="41"/>
      <c r="P971" s="182">
        <f>O971*H971</f>
        <v>0</v>
      </c>
      <c r="Q971" s="182">
        <v>0</v>
      </c>
      <c r="R971" s="182">
        <f>Q971*H971</f>
        <v>0</v>
      </c>
      <c r="S971" s="182">
        <v>0</v>
      </c>
      <c r="T971" s="183">
        <f>S971*H971</f>
        <v>0</v>
      </c>
      <c r="V971" s="476"/>
      <c r="AR971" s="23" t="s">
        <v>221</v>
      </c>
      <c r="AT971" s="23" t="s">
        <v>157</v>
      </c>
      <c r="AU971" s="23" t="s">
        <v>80</v>
      </c>
      <c r="AY971" s="23" t="s">
        <v>155</v>
      </c>
      <c r="BE971" s="184">
        <f>IF(N971="základní",J971,0)</f>
        <v>0</v>
      </c>
      <c r="BF971" s="184">
        <f>IF(N971="snížená",J971,0)</f>
        <v>0</v>
      </c>
      <c r="BG971" s="184">
        <f>IF(N971="zákl. přenesená",J971,0)</f>
        <v>0</v>
      </c>
      <c r="BH971" s="184">
        <f>IF(N971="sníž. přenesená",J971,0)</f>
        <v>0</v>
      </c>
      <c r="BI971" s="184">
        <f>IF(N971="nulová",J971,0)</f>
        <v>0</v>
      </c>
      <c r="BJ971" s="23" t="s">
        <v>11</v>
      </c>
      <c r="BK971" s="184">
        <f>ROUND(I971*H971,0)</f>
        <v>0</v>
      </c>
      <c r="BL971" s="23" t="s">
        <v>221</v>
      </c>
      <c r="BM971" s="23" t="s">
        <v>1397</v>
      </c>
    </row>
    <row r="972" spans="2:65" s="11" customFormat="1" x14ac:dyDescent="0.3">
      <c r="B972" s="185"/>
      <c r="C972" s="479"/>
      <c r="D972" s="186" t="s">
        <v>163</v>
      </c>
      <c r="E972" s="187" t="s">
        <v>5</v>
      </c>
      <c r="F972" s="188" t="s">
        <v>1398</v>
      </c>
      <c r="H972" s="189">
        <v>18</v>
      </c>
      <c r="I972" s="190"/>
      <c r="L972" s="185"/>
      <c r="M972" s="191"/>
      <c r="N972" s="192"/>
      <c r="O972" s="192"/>
      <c r="P972" s="192"/>
      <c r="Q972" s="192"/>
      <c r="R972" s="192"/>
      <c r="S972" s="192"/>
      <c r="T972" s="193"/>
      <c r="V972" s="476"/>
      <c r="AT972" s="187" t="s">
        <v>163</v>
      </c>
      <c r="AU972" s="187" t="s">
        <v>80</v>
      </c>
      <c r="AV972" s="11" t="s">
        <v>80</v>
      </c>
      <c r="AW972" s="11" t="s">
        <v>36</v>
      </c>
      <c r="AX972" s="11" t="s">
        <v>11</v>
      </c>
      <c r="AY972" s="187" t="s">
        <v>155</v>
      </c>
    </row>
    <row r="973" spans="2:65" s="1" customFormat="1" ht="16.5" customHeight="1" x14ac:dyDescent="0.3">
      <c r="B973" s="172"/>
      <c r="C973" s="481">
        <v>211</v>
      </c>
      <c r="D973" s="216" t="s">
        <v>536</v>
      </c>
      <c r="E973" s="217" t="s">
        <v>1399</v>
      </c>
      <c r="F973" s="218" t="s">
        <v>1400</v>
      </c>
      <c r="G973" s="219" t="s">
        <v>170</v>
      </c>
      <c r="H973" s="220">
        <v>18</v>
      </c>
      <c r="I973" s="221"/>
      <c r="J973" s="222">
        <f>ROUND(I973*H973,0)</f>
        <v>0</v>
      </c>
      <c r="K973" s="218" t="s">
        <v>5</v>
      </c>
      <c r="L973" s="223"/>
      <c r="M973" s="224" t="s">
        <v>5</v>
      </c>
      <c r="N973" s="225" t="s">
        <v>43</v>
      </c>
      <c r="O973" s="41"/>
      <c r="P973" s="182">
        <f>O973*H973</f>
        <v>0</v>
      </c>
      <c r="Q973" s="182">
        <v>5.7000000000000002E-2</v>
      </c>
      <c r="R973" s="182">
        <f>Q973*H973</f>
        <v>1.026</v>
      </c>
      <c r="S973" s="182">
        <v>0</v>
      </c>
      <c r="T973" s="183">
        <f>S973*H973</f>
        <v>0</v>
      </c>
      <c r="V973" s="476"/>
      <c r="AR973" s="23" t="s">
        <v>502</v>
      </c>
      <c r="AT973" s="23" t="s">
        <v>536</v>
      </c>
      <c r="AU973" s="23" t="s">
        <v>80</v>
      </c>
      <c r="AY973" s="23" t="s">
        <v>155</v>
      </c>
      <c r="BE973" s="184">
        <f>IF(N973="základní",J973,0)</f>
        <v>0</v>
      </c>
      <c r="BF973" s="184">
        <f>IF(N973="snížená",J973,0)</f>
        <v>0</v>
      </c>
      <c r="BG973" s="184">
        <f>IF(N973="zákl. přenesená",J973,0)</f>
        <v>0</v>
      </c>
      <c r="BH973" s="184">
        <f>IF(N973="sníž. přenesená",J973,0)</f>
        <v>0</v>
      </c>
      <c r="BI973" s="184">
        <f>IF(N973="nulová",J973,0)</f>
        <v>0</v>
      </c>
      <c r="BJ973" s="23" t="s">
        <v>11</v>
      </c>
      <c r="BK973" s="184">
        <f>ROUND(I973*H973,0)</f>
        <v>0</v>
      </c>
      <c r="BL973" s="23" t="s">
        <v>221</v>
      </c>
      <c r="BM973" s="23" t="s">
        <v>1401</v>
      </c>
    </row>
    <row r="974" spans="2:65" s="11" customFormat="1" x14ac:dyDescent="0.3">
      <c r="B974" s="185"/>
      <c r="C974" s="479"/>
      <c r="D974" s="186" t="s">
        <v>163</v>
      </c>
      <c r="E974" s="187" t="s">
        <v>5</v>
      </c>
      <c r="F974" s="188" t="s">
        <v>1398</v>
      </c>
      <c r="H974" s="189">
        <v>18</v>
      </c>
      <c r="I974" s="190"/>
      <c r="L974" s="185"/>
      <c r="M974" s="191"/>
      <c r="N974" s="192"/>
      <c r="O974" s="192"/>
      <c r="P974" s="192"/>
      <c r="Q974" s="192"/>
      <c r="R974" s="192"/>
      <c r="S974" s="192"/>
      <c r="T974" s="193"/>
      <c r="V974" s="476"/>
      <c r="AT974" s="187" t="s">
        <v>163</v>
      </c>
      <c r="AU974" s="187" t="s">
        <v>80</v>
      </c>
      <c r="AV974" s="11" t="s">
        <v>80</v>
      </c>
      <c r="AW974" s="11" t="s">
        <v>36</v>
      </c>
      <c r="AX974" s="11" t="s">
        <v>11</v>
      </c>
      <c r="AY974" s="187" t="s">
        <v>155</v>
      </c>
    </row>
    <row r="975" spans="2:65" s="1" customFormat="1" ht="16.5" customHeight="1" x14ac:dyDescent="0.3">
      <c r="B975" s="172"/>
      <c r="C975" s="481">
        <v>212</v>
      </c>
      <c r="D975" s="216" t="s">
        <v>536</v>
      </c>
      <c r="E975" s="217" t="s">
        <v>1402</v>
      </c>
      <c r="F975" s="218" t="s">
        <v>1403</v>
      </c>
      <c r="G975" s="219" t="s">
        <v>170</v>
      </c>
      <c r="H975" s="220">
        <v>1</v>
      </c>
      <c r="I975" s="221"/>
      <c r="J975" s="222">
        <f>ROUND(I975*H975,0)</f>
        <v>0</v>
      </c>
      <c r="K975" s="218" t="s">
        <v>5</v>
      </c>
      <c r="L975" s="223"/>
      <c r="M975" s="224" t="s">
        <v>5</v>
      </c>
      <c r="N975" s="225" t="s">
        <v>43</v>
      </c>
      <c r="O975" s="41"/>
      <c r="P975" s="182">
        <f>O975*H975</f>
        <v>0</v>
      </c>
      <c r="Q975" s="182">
        <v>0</v>
      </c>
      <c r="R975" s="182">
        <f>Q975*H975</f>
        <v>0</v>
      </c>
      <c r="S975" s="182">
        <v>0</v>
      </c>
      <c r="T975" s="183">
        <f>S975*H975</f>
        <v>0</v>
      </c>
      <c r="V975" s="476"/>
      <c r="AR975" s="23" t="s">
        <v>502</v>
      </c>
      <c r="AT975" s="23" t="s">
        <v>536</v>
      </c>
      <c r="AU975" s="23" t="s">
        <v>80</v>
      </c>
      <c r="AY975" s="23" t="s">
        <v>155</v>
      </c>
      <c r="BE975" s="184">
        <f>IF(N975="základní",J975,0)</f>
        <v>0</v>
      </c>
      <c r="BF975" s="184">
        <f>IF(N975="snížená",J975,0)</f>
        <v>0</v>
      </c>
      <c r="BG975" s="184">
        <f>IF(N975="zákl. přenesená",J975,0)</f>
        <v>0</v>
      </c>
      <c r="BH975" s="184">
        <f>IF(N975="sníž. přenesená",J975,0)</f>
        <v>0</v>
      </c>
      <c r="BI975" s="184">
        <f>IF(N975="nulová",J975,0)</f>
        <v>0</v>
      </c>
      <c r="BJ975" s="23" t="s">
        <v>11</v>
      </c>
      <c r="BK975" s="184">
        <f>ROUND(I975*H975,0)</f>
        <v>0</v>
      </c>
      <c r="BL975" s="23" t="s">
        <v>221</v>
      </c>
      <c r="BM975" s="23" t="s">
        <v>1404</v>
      </c>
    </row>
    <row r="976" spans="2:65" s="1" customFormat="1" ht="16.5" customHeight="1" x14ac:dyDescent="0.3">
      <c r="B976" s="172"/>
      <c r="C976" s="481">
        <v>213</v>
      </c>
      <c r="D976" s="216" t="s">
        <v>536</v>
      </c>
      <c r="E976" s="217" t="s">
        <v>1405</v>
      </c>
      <c r="F976" s="218" t="s">
        <v>1406</v>
      </c>
      <c r="G976" s="219" t="s">
        <v>170</v>
      </c>
      <c r="H976" s="220">
        <v>1</v>
      </c>
      <c r="I976" s="221"/>
      <c r="J976" s="222">
        <f>ROUND(I976*H976,0)</f>
        <v>0</v>
      </c>
      <c r="K976" s="218" t="s">
        <v>5</v>
      </c>
      <c r="L976" s="223"/>
      <c r="M976" s="224" t="s">
        <v>5</v>
      </c>
      <c r="N976" s="225" t="s">
        <v>43</v>
      </c>
      <c r="O976" s="41"/>
      <c r="P976" s="182">
        <f>O976*H976</f>
        <v>0</v>
      </c>
      <c r="Q976" s="182">
        <v>0</v>
      </c>
      <c r="R976" s="182">
        <f>Q976*H976</f>
        <v>0</v>
      </c>
      <c r="S976" s="182">
        <v>0</v>
      </c>
      <c r="T976" s="183">
        <f>S976*H976</f>
        <v>0</v>
      </c>
      <c r="V976" s="476"/>
      <c r="AR976" s="23" t="s">
        <v>502</v>
      </c>
      <c r="AT976" s="23" t="s">
        <v>536</v>
      </c>
      <c r="AU976" s="23" t="s">
        <v>80</v>
      </c>
      <c r="AY976" s="23" t="s">
        <v>155</v>
      </c>
      <c r="BE976" s="184">
        <f>IF(N976="základní",J976,0)</f>
        <v>0</v>
      </c>
      <c r="BF976" s="184">
        <f>IF(N976="snížená",J976,0)</f>
        <v>0</v>
      </c>
      <c r="BG976" s="184">
        <f>IF(N976="zákl. přenesená",J976,0)</f>
        <v>0</v>
      </c>
      <c r="BH976" s="184">
        <f>IF(N976="sníž. přenesená",J976,0)</f>
        <v>0</v>
      </c>
      <c r="BI976" s="184">
        <f>IF(N976="nulová",J976,0)</f>
        <v>0</v>
      </c>
      <c r="BJ976" s="23" t="s">
        <v>11</v>
      </c>
      <c r="BK976" s="184">
        <f>ROUND(I976*H976,0)</f>
        <v>0</v>
      </c>
      <c r="BL976" s="23" t="s">
        <v>221</v>
      </c>
      <c r="BM976" s="23" t="s">
        <v>1407</v>
      </c>
    </row>
    <row r="977" spans="2:65" s="1" customFormat="1" ht="16.5" customHeight="1" x14ac:dyDescent="0.3">
      <c r="B977" s="172"/>
      <c r="C977" s="478">
        <v>214</v>
      </c>
      <c r="D977" s="173" t="s">
        <v>157</v>
      </c>
      <c r="E977" s="174" t="s">
        <v>1408</v>
      </c>
      <c r="F977" s="175" t="s">
        <v>1409</v>
      </c>
      <c r="G977" s="176" t="s">
        <v>247</v>
      </c>
      <c r="H977" s="177">
        <v>2.992</v>
      </c>
      <c r="I977" s="178"/>
      <c r="J977" s="179">
        <f>ROUND(I977*H977,0)</f>
        <v>0</v>
      </c>
      <c r="K977" s="175" t="s">
        <v>161</v>
      </c>
      <c r="L977" s="40"/>
      <c r="M977" s="180" t="s">
        <v>5</v>
      </c>
      <c r="N977" s="181" t="s">
        <v>43</v>
      </c>
      <c r="O977" s="41"/>
      <c r="P977" s="182">
        <f>O977*H977</f>
        <v>0</v>
      </c>
      <c r="Q977" s="182">
        <v>0</v>
      </c>
      <c r="R977" s="182">
        <f>Q977*H977</f>
        <v>0</v>
      </c>
      <c r="S977" s="182">
        <v>0</v>
      </c>
      <c r="T977" s="183">
        <f>S977*H977</f>
        <v>0</v>
      </c>
      <c r="V977" s="476"/>
      <c r="AR977" s="23" t="s">
        <v>221</v>
      </c>
      <c r="AT977" s="23" t="s">
        <v>157</v>
      </c>
      <c r="AU977" s="23" t="s">
        <v>80</v>
      </c>
      <c r="AY977" s="23" t="s">
        <v>155</v>
      </c>
      <c r="BE977" s="184">
        <f>IF(N977="základní",J977,0)</f>
        <v>0</v>
      </c>
      <c r="BF977" s="184">
        <f>IF(N977="snížená",J977,0)</f>
        <v>0</v>
      </c>
      <c r="BG977" s="184">
        <f>IF(N977="zákl. přenesená",J977,0)</f>
        <v>0</v>
      </c>
      <c r="BH977" s="184">
        <f>IF(N977="sníž. přenesená",J977,0)</f>
        <v>0</v>
      </c>
      <c r="BI977" s="184">
        <f>IF(N977="nulová",J977,0)</f>
        <v>0</v>
      </c>
      <c r="BJ977" s="23" t="s">
        <v>11</v>
      </c>
      <c r="BK977" s="184">
        <f>ROUND(I977*H977,0)</f>
        <v>0</v>
      </c>
      <c r="BL977" s="23" t="s">
        <v>221</v>
      </c>
      <c r="BM977" s="23" t="s">
        <v>1410</v>
      </c>
    </row>
    <row r="978" spans="2:65" s="10" customFormat="1" ht="29.85" customHeight="1" x14ac:dyDescent="0.3">
      <c r="B978" s="159"/>
      <c r="C978" s="482"/>
      <c r="D978" s="160" t="s">
        <v>71</v>
      </c>
      <c r="E978" s="170" t="s">
        <v>1411</v>
      </c>
      <c r="F978" s="170" t="s">
        <v>1412</v>
      </c>
      <c r="I978" s="162"/>
      <c r="J978" s="171">
        <f>BK978</f>
        <v>0</v>
      </c>
      <c r="L978" s="159"/>
      <c r="M978" s="164"/>
      <c r="N978" s="165"/>
      <c r="O978" s="165"/>
      <c r="P978" s="166">
        <f>SUM(P979:P1034)</f>
        <v>0</v>
      </c>
      <c r="Q978" s="165"/>
      <c r="R978" s="166">
        <f>SUM(R979:R1034)</f>
        <v>4.6611039668999998</v>
      </c>
      <c r="S978" s="165"/>
      <c r="T978" s="167">
        <f>SUM(T979:T1034)</f>
        <v>0</v>
      </c>
      <c r="V978" s="476"/>
      <c r="AR978" s="160" t="s">
        <v>80</v>
      </c>
      <c r="AT978" s="168" t="s">
        <v>71</v>
      </c>
      <c r="AU978" s="168" t="s">
        <v>11</v>
      </c>
      <c r="AY978" s="160" t="s">
        <v>155</v>
      </c>
      <c r="BK978" s="169">
        <f>SUM(BK979:BK1034)</f>
        <v>0</v>
      </c>
    </row>
    <row r="979" spans="2:65" s="1" customFormat="1" ht="25.5" customHeight="1" x14ac:dyDescent="0.3">
      <c r="B979" s="172"/>
      <c r="C979" s="478">
        <v>215</v>
      </c>
      <c r="D979" s="173" t="s">
        <v>157</v>
      </c>
      <c r="E979" s="174" t="s">
        <v>1413</v>
      </c>
      <c r="F979" s="175" t="s">
        <v>1414</v>
      </c>
      <c r="G979" s="176" t="s">
        <v>214</v>
      </c>
      <c r="H979" s="177">
        <v>9</v>
      </c>
      <c r="I979" s="178"/>
      <c r="J979" s="179">
        <f>ROUND(I979*H979,0)</f>
        <v>0</v>
      </c>
      <c r="K979" s="175" t="s">
        <v>161</v>
      </c>
      <c r="L979" s="40"/>
      <c r="M979" s="180" t="s">
        <v>5</v>
      </c>
      <c r="N979" s="181" t="s">
        <v>43</v>
      </c>
      <c r="O979" s="41"/>
      <c r="P979" s="182">
        <f>O979*H979</f>
        <v>0</v>
      </c>
      <c r="Q979" s="182">
        <v>5.6400000000000002E-5</v>
      </c>
      <c r="R979" s="182">
        <f>Q979*H979</f>
        <v>5.0759999999999998E-4</v>
      </c>
      <c r="S979" s="182">
        <v>0</v>
      </c>
      <c r="T979" s="183">
        <f>S979*H979</f>
        <v>0</v>
      </c>
      <c r="V979" s="476"/>
      <c r="AR979" s="23" t="s">
        <v>221</v>
      </c>
      <c r="AT979" s="23" t="s">
        <v>157</v>
      </c>
      <c r="AU979" s="23" t="s">
        <v>80</v>
      </c>
      <c r="AY979" s="23" t="s">
        <v>155</v>
      </c>
      <c r="BE979" s="184">
        <f>IF(N979="základní",J979,0)</f>
        <v>0</v>
      </c>
      <c r="BF979" s="184">
        <f>IF(N979="snížená",J979,0)</f>
        <v>0</v>
      </c>
      <c r="BG979" s="184">
        <f>IF(N979="zákl. přenesená",J979,0)</f>
        <v>0</v>
      </c>
      <c r="BH979" s="184">
        <f>IF(N979="sníž. přenesená",J979,0)</f>
        <v>0</v>
      </c>
      <c r="BI979" s="184">
        <f>IF(N979="nulová",J979,0)</f>
        <v>0</v>
      </c>
      <c r="BJ979" s="23" t="s">
        <v>11</v>
      </c>
      <c r="BK979" s="184">
        <f>ROUND(I979*H979,0)</f>
        <v>0</v>
      </c>
      <c r="BL979" s="23" t="s">
        <v>221</v>
      </c>
      <c r="BM979" s="23" t="s">
        <v>1415</v>
      </c>
    </row>
    <row r="980" spans="2:65" s="11" customFormat="1" x14ac:dyDescent="0.3">
      <c r="B980" s="185"/>
      <c r="C980" s="479"/>
      <c r="D980" s="186" t="s">
        <v>163</v>
      </c>
      <c r="E980" s="187" t="s">
        <v>5</v>
      </c>
      <c r="F980" s="188" t="s">
        <v>1416</v>
      </c>
      <c r="H980" s="189">
        <v>9</v>
      </c>
      <c r="I980" s="190"/>
      <c r="L980" s="185"/>
      <c r="M980" s="191"/>
      <c r="N980" s="192"/>
      <c r="O980" s="192"/>
      <c r="P980" s="192"/>
      <c r="Q980" s="192"/>
      <c r="R980" s="192"/>
      <c r="S980" s="192"/>
      <c r="T980" s="193"/>
      <c r="V980" s="476"/>
      <c r="AT980" s="187" t="s">
        <v>163</v>
      </c>
      <c r="AU980" s="187" t="s">
        <v>80</v>
      </c>
      <c r="AV980" s="11" t="s">
        <v>80</v>
      </c>
      <c r="AW980" s="11" t="s">
        <v>36</v>
      </c>
      <c r="AX980" s="11" t="s">
        <v>11</v>
      </c>
      <c r="AY980" s="187" t="s">
        <v>155</v>
      </c>
    </row>
    <row r="981" spans="2:65" s="1" customFormat="1" ht="16.5" customHeight="1" x14ac:dyDescent="0.3">
      <c r="B981" s="172"/>
      <c r="C981" s="481">
        <v>216</v>
      </c>
      <c r="D981" s="216" t="s">
        <v>536</v>
      </c>
      <c r="E981" s="217" t="s">
        <v>1417</v>
      </c>
      <c r="F981" s="218" t="s">
        <v>1418</v>
      </c>
      <c r="G981" s="219" t="s">
        <v>214</v>
      </c>
      <c r="H981" s="220">
        <v>9</v>
      </c>
      <c r="I981" s="221"/>
      <c r="J981" s="222">
        <f>ROUND(I981*H981,0)</f>
        <v>0</v>
      </c>
      <c r="K981" s="218" t="s">
        <v>5</v>
      </c>
      <c r="L981" s="223"/>
      <c r="M981" s="224" t="s">
        <v>5</v>
      </c>
      <c r="N981" s="225" t="s">
        <v>43</v>
      </c>
      <c r="O981" s="41"/>
      <c r="P981" s="182">
        <f>O981*H981</f>
        <v>0</v>
      </c>
      <c r="Q981" s="182">
        <v>0.02</v>
      </c>
      <c r="R981" s="182">
        <f>Q981*H981</f>
        <v>0.18</v>
      </c>
      <c r="S981" s="182">
        <v>0</v>
      </c>
      <c r="T981" s="183">
        <f>S981*H981</f>
        <v>0</v>
      </c>
      <c r="V981" s="476"/>
      <c r="AR981" s="23" t="s">
        <v>502</v>
      </c>
      <c r="AT981" s="23" t="s">
        <v>536</v>
      </c>
      <c r="AU981" s="23" t="s">
        <v>80</v>
      </c>
      <c r="AY981" s="23" t="s">
        <v>155</v>
      </c>
      <c r="BE981" s="184">
        <f>IF(N981="základní",J981,0)</f>
        <v>0</v>
      </c>
      <c r="BF981" s="184">
        <f>IF(N981="snížená",J981,0)</f>
        <v>0</v>
      </c>
      <c r="BG981" s="184">
        <f>IF(N981="zákl. přenesená",J981,0)</f>
        <v>0</v>
      </c>
      <c r="BH981" s="184">
        <f>IF(N981="sníž. přenesená",J981,0)</f>
        <v>0</v>
      </c>
      <c r="BI981" s="184">
        <f>IF(N981="nulová",J981,0)</f>
        <v>0</v>
      </c>
      <c r="BJ981" s="23" t="s">
        <v>11</v>
      </c>
      <c r="BK981" s="184">
        <f>ROUND(I981*H981,0)</f>
        <v>0</v>
      </c>
      <c r="BL981" s="23" t="s">
        <v>221</v>
      </c>
      <c r="BM981" s="23" t="s">
        <v>1419</v>
      </c>
    </row>
    <row r="982" spans="2:65" s="11" customFormat="1" x14ac:dyDescent="0.3">
      <c r="B982" s="185"/>
      <c r="C982" s="479"/>
      <c r="D982" s="186" t="s">
        <v>163</v>
      </c>
      <c r="E982" s="187" t="s">
        <v>5</v>
      </c>
      <c r="F982" s="188" t="s">
        <v>1416</v>
      </c>
      <c r="H982" s="189">
        <v>9</v>
      </c>
      <c r="I982" s="190"/>
      <c r="L982" s="185"/>
      <c r="M982" s="191"/>
      <c r="N982" s="192"/>
      <c r="O982" s="192"/>
      <c r="P982" s="192"/>
      <c r="Q982" s="192"/>
      <c r="R982" s="192"/>
      <c r="S982" s="192"/>
      <c r="T982" s="193"/>
      <c r="V982" s="476"/>
      <c r="AT982" s="187" t="s">
        <v>163</v>
      </c>
      <c r="AU982" s="187" t="s">
        <v>80</v>
      </c>
      <c r="AV982" s="11" t="s">
        <v>80</v>
      </c>
      <c r="AW982" s="11" t="s">
        <v>36</v>
      </c>
      <c r="AX982" s="11" t="s">
        <v>11</v>
      </c>
      <c r="AY982" s="187" t="s">
        <v>155</v>
      </c>
    </row>
    <row r="983" spans="2:65" s="1" customFormat="1" ht="25.5" customHeight="1" x14ac:dyDescent="0.3">
      <c r="B983" s="172"/>
      <c r="C983" s="478">
        <v>217</v>
      </c>
      <c r="D983" s="173" t="s">
        <v>157</v>
      </c>
      <c r="E983" s="174" t="s">
        <v>1420</v>
      </c>
      <c r="F983" s="175" t="s">
        <v>1421</v>
      </c>
      <c r="G983" s="176" t="s">
        <v>214</v>
      </c>
      <c r="H983" s="177">
        <v>9.1999999999999993</v>
      </c>
      <c r="I983" s="178"/>
      <c r="J983" s="179">
        <f>ROUND(I983*H983,0)</f>
        <v>0</v>
      </c>
      <c r="K983" s="175" t="s">
        <v>161</v>
      </c>
      <c r="L983" s="40"/>
      <c r="M983" s="180" t="s">
        <v>5</v>
      </c>
      <c r="N983" s="181" t="s">
        <v>43</v>
      </c>
      <c r="O983" s="41"/>
      <c r="P983" s="182">
        <f>O983*H983</f>
        <v>0</v>
      </c>
      <c r="Q983" s="182">
        <v>8.5975000000000005E-4</v>
      </c>
      <c r="R983" s="182">
        <f>Q983*H983</f>
        <v>7.9097000000000004E-3</v>
      </c>
      <c r="S983" s="182">
        <v>0</v>
      </c>
      <c r="T983" s="183">
        <f>S983*H983</f>
        <v>0</v>
      </c>
      <c r="V983" s="476"/>
      <c r="AR983" s="23" t="s">
        <v>221</v>
      </c>
      <c r="AT983" s="23" t="s">
        <v>157</v>
      </c>
      <c r="AU983" s="23" t="s">
        <v>80</v>
      </c>
      <c r="AY983" s="23" t="s">
        <v>155</v>
      </c>
      <c r="BE983" s="184">
        <f>IF(N983="základní",J983,0)</f>
        <v>0</v>
      </c>
      <c r="BF983" s="184">
        <f>IF(N983="snížená",J983,0)</f>
        <v>0</v>
      </c>
      <c r="BG983" s="184">
        <f>IF(N983="zákl. přenesená",J983,0)</f>
        <v>0</v>
      </c>
      <c r="BH983" s="184">
        <f>IF(N983="sníž. přenesená",J983,0)</f>
        <v>0</v>
      </c>
      <c r="BI983" s="184">
        <f>IF(N983="nulová",J983,0)</f>
        <v>0</v>
      </c>
      <c r="BJ983" s="23" t="s">
        <v>11</v>
      </c>
      <c r="BK983" s="184">
        <f>ROUND(I983*H983,0)</f>
        <v>0</v>
      </c>
      <c r="BL983" s="23" t="s">
        <v>221</v>
      </c>
      <c r="BM983" s="23" t="s">
        <v>1422</v>
      </c>
    </row>
    <row r="984" spans="2:65" s="11" customFormat="1" x14ac:dyDescent="0.3">
      <c r="B984" s="185"/>
      <c r="C984" s="479"/>
      <c r="D984" s="186" t="s">
        <v>163</v>
      </c>
      <c r="E984" s="187" t="s">
        <v>5</v>
      </c>
      <c r="F984" s="188" t="s">
        <v>1423</v>
      </c>
      <c r="H984" s="189">
        <v>9.1999999999999993</v>
      </c>
      <c r="I984" s="190"/>
      <c r="L984" s="185"/>
      <c r="M984" s="191"/>
      <c r="N984" s="192"/>
      <c r="O984" s="192"/>
      <c r="P984" s="192"/>
      <c r="Q984" s="192"/>
      <c r="R984" s="192"/>
      <c r="S984" s="192"/>
      <c r="T984" s="193"/>
      <c r="V984" s="476"/>
      <c r="AT984" s="187" t="s">
        <v>163</v>
      </c>
      <c r="AU984" s="187" t="s">
        <v>80</v>
      </c>
      <c r="AV984" s="11" t="s">
        <v>80</v>
      </c>
      <c r="AW984" s="11" t="s">
        <v>36</v>
      </c>
      <c r="AX984" s="11" t="s">
        <v>11</v>
      </c>
      <c r="AY984" s="187" t="s">
        <v>155</v>
      </c>
    </row>
    <row r="985" spans="2:65" s="1" customFormat="1" ht="16.5" customHeight="1" x14ac:dyDescent="0.3">
      <c r="B985" s="172"/>
      <c r="C985" s="481">
        <v>218</v>
      </c>
      <c r="D985" s="216" t="s">
        <v>536</v>
      </c>
      <c r="E985" s="217" t="s">
        <v>1424</v>
      </c>
      <c r="F985" s="218" t="s">
        <v>1425</v>
      </c>
      <c r="G985" s="219" t="s">
        <v>160</v>
      </c>
      <c r="H985" s="220">
        <v>45.5</v>
      </c>
      <c r="I985" s="221"/>
      <c r="J985" s="222">
        <f>ROUND(I985*H985,0)</f>
        <v>0</v>
      </c>
      <c r="K985" s="218" t="s">
        <v>5</v>
      </c>
      <c r="L985" s="223"/>
      <c r="M985" s="224" t="s">
        <v>5</v>
      </c>
      <c r="N985" s="225" t="s">
        <v>43</v>
      </c>
      <c r="O985" s="41"/>
      <c r="P985" s="182">
        <f>O985*H985</f>
        <v>0</v>
      </c>
      <c r="Q985" s="182">
        <v>0.05</v>
      </c>
      <c r="R985" s="182">
        <f>Q985*H985</f>
        <v>2.2749999999999999</v>
      </c>
      <c r="S985" s="182">
        <v>0</v>
      </c>
      <c r="T985" s="183">
        <f>S985*H985</f>
        <v>0</v>
      </c>
      <c r="V985" s="476"/>
      <c r="AR985" s="23" t="s">
        <v>502</v>
      </c>
      <c r="AT985" s="23" t="s">
        <v>536</v>
      </c>
      <c r="AU985" s="23" t="s">
        <v>80</v>
      </c>
      <c r="AY985" s="23" t="s">
        <v>155</v>
      </c>
      <c r="BE985" s="184">
        <f>IF(N985="základní",J985,0)</f>
        <v>0</v>
      </c>
      <c r="BF985" s="184">
        <f>IF(N985="snížená",J985,0)</f>
        <v>0</v>
      </c>
      <c r="BG985" s="184">
        <f>IF(N985="zákl. přenesená",J985,0)</f>
        <v>0</v>
      </c>
      <c r="BH985" s="184">
        <f>IF(N985="sníž. přenesená",J985,0)</f>
        <v>0</v>
      </c>
      <c r="BI985" s="184">
        <f>IF(N985="nulová",J985,0)</f>
        <v>0</v>
      </c>
      <c r="BJ985" s="23" t="s">
        <v>11</v>
      </c>
      <c r="BK985" s="184">
        <f>ROUND(I985*H985,0)</f>
        <v>0</v>
      </c>
      <c r="BL985" s="23" t="s">
        <v>221</v>
      </c>
      <c r="BM985" s="23" t="s">
        <v>1426</v>
      </c>
    </row>
    <row r="986" spans="2:65" s="11" customFormat="1" x14ac:dyDescent="0.3">
      <c r="B986" s="185"/>
      <c r="C986" s="479"/>
      <c r="D986" s="186" t="s">
        <v>163</v>
      </c>
      <c r="E986" s="187" t="s">
        <v>5</v>
      </c>
      <c r="F986" s="188" t="s">
        <v>1427</v>
      </c>
      <c r="H986" s="189">
        <v>36.799999999999997</v>
      </c>
      <c r="I986" s="190"/>
      <c r="L986" s="185"/>
      <c r="M986" s="191"/>
      <c r="N986" s="192"/>
      <c r="O986" s="192"/>
      <c r="P986" s="192"/>
      <c r="Q986" s="192"/>
      <c r="R986" s="192"/>
      <c r="S986" s="192"/>
      <c r="T986" s="193"/>
      <c r="V986" s="476"/>
      <c r="AT986" s="187" t="s">
        <v>163</v>
      </c>
      <c r="AU986" s="187" t="s">
        <v>80</v>
      </c>
      <c r="AV986" s="11" t="s">
        <v>80</v>
      </c>
      <c r="AW986" s="11" t="s">
        <v>36</v>
      </c>
      <c r="AX986" s="11" t="s">
        <v>72</v>
      </c>
      <c r="AY986" s="187" t="s">
        <v>155</v>
      </c>
    </row>
    <row r="987" spans="2:65" s="11" customFormat="1" x14ac:dyDescent="0.3">
      <c r="B987" s="185"/>
      <c r="C987" s="479"/>
      <c r="D987" s="186" t="s">
        <v>163</v>
      </c>
      <c r="E987" s="187" t="s">
        <v>5</v>
      </c>
      <c r="F987" s="188" t="s">
        <v>1428</v>
      </c>
      <c r="H987" s="189">
        <v>8.6999999999999993</v>
      </c>
      <c r="I987" s="190"/>
      <c r="L987" s="185"/>
      <c r="M987" s="191"/>
      <c r="N987" s="192"/>
      <c r="O987" s="192"/>
      <c r="P987" s="192"/>
      <c r="Q987" s="192"/>
      <c r="R987" s="192"/>
      <c r="S987" s="192"/>
      <c r="T987" s="193"/>
      <c r="V987" s="476"/>
      <c r="AT987" s="187" t="s">
        <v>163</v>
      </c>
      <c r="AU987" s="187" t="s">
        <v>80</v>
      </c>
      <c r="AV987" s="11" t="s">
        <v>80</v>
      </c>
      <c r="AW987" s="11" t="s">
        <v>36</v>
      </c>
      <c r="AX987" s="11" t="s">
        <v>72</v>
      </c>
      <c r="AY987" s="187" t="s">
        <v>155</v>
      </c>
    </row>
    <row r="988" spans="2:65" s="12" customFormat="1" x14ac:dyDescent="0.3">
      <c r="B988" s="194"/>
      <c r="C988" s="480"/>
      <c r="D988" s="186" t="s">
        <v>163</v>
      </c>
      <c r="E988" s="195" t="s">
        <v>5</v>
      </c>
      <c r="F988" s="196" t="s">
        <v>239</v>
      </c>
      <c r="H988" s="197">
        <v>45.5</v>
      </c>
      <c r="I988" s="198"/>
      <c r="L988" s="194"/>
      <c r="M988" s="199"/>
      <c r="N988" s="200"/>
      <c r="O988" s="200"/>
      <c r="P988" s="200"/>
      <c r="Q988" s="200"/>
      <c r="R988" s="200"/>
      <c r="S988" s="200"/>
      <c r="T988" s="201"/>
      <c r="V988" s="476"/>
      <c r="AT988" s="195" t="s">
        <v>163</v>
      </c>
      <c r="AU988" s="195" t="s">
        <v>80</v>
      </c>
      <c r="AV988" s="12" t="s">
        <v>98</v>
      </c>
      <c r="AW988" s="12" t="s">
        <v>36</v>
      </c>
      <c r="AX988" s="12" t="s">
        <v>11</v>
      </c>
      <c r="AY988" s="195" t="s">
        <v>155</v>
      </c>
    </row>
    <row r="989" spans="2:65" s="1" customFormat="1" ht="16.5" customHeight="1" x14ac:dyDescent="0.3">
      <c r="B989" s="172"/>
      <c r="C989" s="478">
        <v>219</v>
      </c>
      <c r="D989" s="173" t="s">
        <v>157</v>
      </c>
      <c r="E989" s="174" t="s">
        <v>1429</v>
      </c>
      <c r="F989" s="175" t="s">
        <v>1430</v>
      </c>
      <c r="G989" s="176" t="s">
        <v>170</v>
      </c>
      <c r="H989" s="177">
        <v>4</v>
      </c>
      <c r="I989" s="178"/>
      <c r="J989" s="179">
        <f>ROUND(I989*H989,0)</f>
        <v>0</v>
      </c>
      <c r="K989" s="175" t="s">
        <v>161</v>
      </c>
      <c r="L989" s="40"/>
      <c r="M989" s="180" t="s">
        <v>5</v>
      </c>
      <c r="N989" s="181" t="s">
        <v>43</v>
      </c>
      <c r="O989" s="41"/>
      <c r="P989" s="182">
        <f>O989*H989</f>
        <v>0</v>
      </c>
      <c r="Q989" s="182">
        <v>9.3999999999999994E-5</v>
      </c>
      <c r="R989" s="182">
        <f>Q989*H989</f>
        <v>3.7599999999999998E-4</v>
      </c>
      <c r="S989" s="182">
        <v>0</v>
      </c>
      <c r="T989" s="183">
        <f>S989*H989</f>
        <v>0</v>
      </c>
      <c r="V989" s="476"/>
      <c r="AR989" s="23" t="s">
        <v>221</v>
      </c>
      <c r="AT989" s="23" t="s">
        <v>157</v>
      </c>
      <c r="AU989" s="23" t="s">
        <v>80</v>
      </c>
      <c r="AY989" s="23" t="s">
        <v>155</v>
      </c>
      <c r="BE989" s="184">
        <f>IF(N989="základní",J989,0)</f>
        <v>0</v>
      </c>
      <c r="BF989" s="184">
        <f>IF(N989="snížená",J989,0)</f>
        <v>0</v>
      </c>
      <c r="BG989" s="184">
        <f>IF(N989="zákl. přenesená",J989,0)</f>
        <v>0</v>
      </c>
      <c r="BH989" s="184">
        <f>IF(N989="sníž. přenesená",J989,0)</f>
        <v>0</v>
      </c>
      <c r="BI989" s="184">
        <f>IF(N989="nulová",J989,0)</f>
        <v>0</v>
      </c>
      <c r="BJ989" s="23" t="s">
        <v>11</v>
      </c>
      <c r="BK989" s="184">
        <f>ROUND(I989*H989,0)</f>
        <v>0</v>
      </c>
      <c r="BL989" s="23" t="s">
        <v>221</v>
      </c>
      <c r="BM989" s="23" t="s">
        <v>1431</v>
      </c>
    </row>
    <row r="990" spans="2:65" s="11" customFormat="1" x14ac:dyDescent="0.3">
      <c r="B990" s="185"/>
      <c r="C990" s="479"/>
      <c r="D990" s="186" t="s">
        <v>163</v>
      </c>
      <c r="E990" s="187" t="s">
        <v>5</v>
      </c>
      <c r="F990" s="188" t="s">
        <v>1432</v>
      </c>
      <c r="H990" s="189">
        <v>4</v>
      </c>
      <c r="I990" s="190"/>
      <c r="L990" s="185"/>
      <c r="M990" s="191"/>
      <c r="N990" s="192"/>
      <c r="O990" s="192"/>
      <c r="P990" s="192"/>
      <c r="Q990" s="192"/>
      <c r="R990" s="192"/>
      <c r="S990" s="192"/>
      <c r="T990" s="193"/>
      <c r="V990" s="476"/>
      <c r="AT990" s="187" t="s">
        <v>163</v>
      </c>
      <c r="AU990" s="187" t="s">
        <v>80</v>
      </c>
      <c r="AV990" s="11" t="s">
        <v>80</v>
      </c>
      <c r="AW990" s="11" t="s">
        <v>36</v>
      </c>
      <c r="AX990" s="11" t="s">
        <v>11</v>
      </c>
      <c r="AY990" s="187" t="s">
        <v>155</v>
      </c>
    </row>
    <row r="991" spans="2:65" s="1" customFormat="1" ht="16.5" customHeight="1" x14ac:dyDescent="0.3">
      <c r="B991" s="172"/>
      <c r="C991" s="478">
        <v>220</v>
      </c>
      <c r="D991" s="173" t="s">
        <v>157</v>
      </c>
      <c r="E991" s="174" t="s">
        <v>1433</v>
      </c>
      <c r="F991" s="175" t="s">
        <v>1434</v>
      </c>
      <c r="G991" s="176" t="s">
        <v>160</v>
      </c>
      <c r="H991" s="177">
        <v>43.575000000000003</v>
      </c>
      <c r="I991" s="178"/>
      <c r="J991" s="179">
        <f>ROUND(I991*H991,0)</f>
        <v>0</v>
      </c>
      <c r="K991" s="175" t="s">
        <v>161</v>
      </c>
      <c r="L991" s="40"/>
      <c r="M991" s="180" t="s">
        <v>5</v>
      </c>
      <c r="N991" s="181" t="s">
        <v>43</v>
      </c>
      <c r="O991" s="41"/>
      <c r="P991" s="182">
        <f>O991*H991</f>
        <v>0</v>
      </c>
      <c r="Q991" s="182">
        <v>6.2453200000000002E-4</v>
      </c>
      <c r="R991" s="182">
        <f>Q991*H991</f>
        <v>2.7213981900000003E-2</v>
      </c>
      <c r="S991" s="182">
        <v>0</v>
      </c>
      <c r="T991" s="183">
        <f>S991*H991</f>
        <v>0</v>
      </c>
      <c r="V991" s="476"/>
      <c r="AR991" s="23" t="s">
        <v>221</v>
      </c>
      <c r="AT991" s="23" t="s">
        <v>157</v>
      </c>
      <c r="AU991" s="23" t="s">
        <v>80</v>
      </c>
      <c r="AY991" s="23" t="s">
        <v>155</v>
      </c>
      <c r="BE991" s="184">
        <f>IF(N991="základní",J991,0)</f>
        <v>0</v>
      </c>
      <c r="BF991" s="184">
        <f>IF(N991="snížená",J991,0)</f>
        <v>0</v>
      </c>
      <c r="BG991" s="184">
        <f>IF(N991="zákl. přenesená",J991,0)</f>
        <v>0</v>
      </c>
      <c r="BH991" s="184">
        <f>IF(N991="sníž. přenesená",J991,0)</f>
        <v>0</v>
      </c>
      <c r="BI991" s="184">
        <f>IF(N991="nulová",J991,0)</f>
        <v>0</v>
      </c>
      <c r="BJ991" s="23" t="s">
        <v>11</v>
      </c>
      <c r="BK991" s="184">
        <f>ROUND(I991*H991,0)</f>
        <v>0</v>
      </c>
      <c r="BL991" s="23" t="s">
        <v>221</v>
      </c>
      <c r="BM991" s="23" t="s">
        <v>1435</v>
      </c>
    </row>
    <row r="992" spans="2:65" s="11" customFormat="1" x14ac:dyDescent="0.3">
      <c r="B992" s="185"/>
      <c r="C992" s="479"/>
      <c r="D992" s="186" t="s">
        <v>163</v>
      </c>
      <c r="E992" s="187" t="s">
        <v>5</v>
      </c>
      <c r="F992" s="188" t="s">
        <v>1436</v>
      </c>
      <c r="H992" s="189">
        <v>38.25</v>
      </c>
      <c r="I992" s="190"/>
      <c r="L992" s="185"/>
      <c r="M992" s="191"/>
      <c r="N992" s="192"/>
      <c r="O992" s="192"/>
      <c r="P992" s="192"/>
      <c r="Q992" s="192"/>
      <c r="R992" s="192"/>
      <c r="S992" s="192"/>
      <c r="T992" s="193"/>
      <c r="V992" s="476"/>
      <c r="AT992" s="187" t="s">
        <v>163</v>
      </c>
      <c r="AU992" s="187" t="s">
        <v>80</v>
      </c>
      <c r="AV992" s="11" t="s">
        <v>80</v>
      </c>
      <c r="AW992" s="11" t="s">
        <v>36</v>
      </c>
      <c r="AX992" s="11" t="s">
        <v>72</v>
      </c>
      <c r="AY992" s="187" t="s">
        <v>155</v>
      </c>
    </row>
    <row r="993" spans="2:65" s="12" customFormat="1" x14ac:dyDescent="0.3">
      <c r="B993" s="194"/>
      <c r="C993" s="480"/>
      <c r="D993" s="186" t="s">
        <v>163</v>
      </c>
      <c r="E993" s="195" t="s">
        <v>5</v>
      </c>
      <c r="F993" s="196" t="s">
        <v>1437</v>
      </c>
      <c r="H993" s="197">
        <v>38.25</v>
      </c>
      <c r="I993" s="198"/>
      <c r="L993" s="194"/>
      <c r="M993" s="199"/>
      <c r="N993" s="200"/>
      <c r="O993" s="200"/>
      <c r="P993" s="200"/>
      <c r="Q993" s="200"/>
      <c r="R993" s="200"/>
      <c r="S993" s="200"/>
      <c r="T993" s="201"/>
      <c r="V993" s="476"/>
      <c r="AT993" s="195" t="s">
        <v>163</v>
      </c>
      <c r="AU993" s="195" t="s">
        <v>80</v>
      </c>
      <c r="AV993" s="12" t="s">
        <v>98</v>
      </c>
      <c r="AW993" s="12" t="s">
        <v>36</v>
      </c>
      <c r="AX993" s="12" t="s">
        <v>72</v>
      </c>
      <c r="AY993" s="195" t="s">
        <v>155</v>
      </c>
    </row>
    <row r="994" spans="2:65" s="11" customFormat="1" x14ac:dyDescent="0.3">
      <c r="B994" s="185"/>
      <c r="C994" s="479"/>
      <c r="D994" s="186" t="s">
        <v>163</v>
      </c>
      <c r="E994" s="187" t="s">
        <v>5</v>
      </c>
      <c r="F994" s="188" t="s">
        <v>1438</v>
      </c>
      <c r="H994" s="189">
        <v>2.6</v>
      </c>
      <c r="I994" s="190"/>
      <c r="L994" s="185"/>
      <c r="M994" s="191"/>
      <c r="N994" s="192"/>
      <c r="O994" s="192"/>
      <c r="P994" s="192"/>
      <c r="Q994" s="192"/>
      <c r="R994" s="192"/>
      <c r="S994" s="192"/>
      <c r="T994" s="193"/>
      <c r="V994" s="476"/>
      <c r="AT994" s="187" t="s">
        <v>163</v>
      </c>
      <c r="AU994" s="187" t="s">
        <v>80</v>
      </c>
      <c r="AV994" s="11" t="s">
        <v>80</v>
      </c>
      <c r="AW994" s="11" t="s">
        <v>36</v>
      </c>
      <c r="AX994" s="11" t="s">
        <v>72</v>
      </c>
      <c r="AY994" s="187" t="s">
        <v>155</v>
      </c>
    </row>
    <row r="995" spans="2:65" s="11" customFormat="1" x14ac:dyDescent="0.3">
      <c r="B995" s="185"/>
      <c r="C995" s="479"/>
      <c r="D995" s="186" t="s">
        <v>163</v>
      </c>
      <c r="E995" s="187" t="s">
        <v>5</v>
      </c>
      <c r="F995" s="188" t="s">
        <v>1439</v>
      </c>
      <c r="H995" s="189">
        <v>2.7250000000000001</v>
      </c>
      <c r="I995" s="190"/>
      <c r="L995" s="185"/>
      <c r="M995" s="191"/>
      <c r="N995" s="192"/>
      <c r="O995" s="192"/>
      <c r="P995" s="192"/>
      <c r="Q995" s="192"/>
      <c r="R995" s="192"/>
      <c r="S995" s="192"/>
      <c r="T995" s="193"/>
      <c r="V995" s="476"/>
      <c r="AT995" s="187" t="s">
        <v>163</v>
      </c>
      <c r="AU995" s="187" t="s">
        <v>80</v>
      </c>
      <c r="AV995" s="11" t="s">
        <v>80</v>
      </c>
      <c r="AW995" s="11" t="s">
        <v>36</v>
      </c>
      <c r="AX995" s="11" t="s">
        <v>72</v>
      </c>
      <c r="AY995" s="187" t="s">
        <v>155</v>
      </c>
    </row>
    <row r="996" spans="2:65" s="12" customFormat="1" x14ac:dyDescent="0.3">
      <c r="B996" s="194"/>
      <c r="C996" s="480"/>
      <c r="D996" s="186" t="s">
        <v>163</v>
      </c>
      <c r="E996" s="195" t="s">
        <v>5</v>
      </c>
      <c r="F996" s="196" t="s">
        <v>1440</v>
      </c>
      <c r="H996" s="197">
        <v>5.3250000000000002</v>
      </c>
      <c r="I996" s="198"/>
      <c r="L996" s="194"/>
      <c r="M996" s="199"/>
      <c r="N996" s="200"/>
      <c r="O996" s="200"/>
      <c r="P996" s="200"/>
      <c r="Q996" s="200"/>
      <c r="R996" s="200"/>
      <c r="S996" s="200"/>
      <c r="T996" s="201"/>
      <c r="V996" s="476"/>
      <c r="AT996" s="195" t="s">
        <v>163</v>
      </c>
      <c r="AU996" s="195" t="s">
        <v>80</v>
      </c>
      <c r="AV996" s="12" t="s">
        <v>98</v>
      </c>
      <c r="AW996" s="12" t="s">
        <v>36</v>
      </c>
      <c r="AX996" s="12" t="s">
        <v>72</v>
      </c>
      <c r="AY996" s="195" t="s">
        <v>155</v>
      </c>
    </row>
    <row r="997" spans="2:65" s="13" customFormat="1" x14ac:dyDescent="0.3">
      <c r="B997" s="202"/>
      <c r="C997" s="483"/>
      <c r="D997" s="186" t="s">
        <v>163</v>
      </c>
      <c r="E997" s="203" t="s">
        <v>5</v>
      </c>
      <c r="F997" s="204" t="s">
        <v>241</v>
      </c>
      <c r="H997" s="205">
        <v>43.575000000000003</v>
      </c>
      <c r="I997" s="206"/>
      <c r="L997" s="202"/>
      <c r="M997" s="207"/>
      <c r="N997" s="208"/>
      <c r="O997" s="208"/>
      <c r="P997" s="208"/>
      <c r="Q997" s="208"/>
      <c r="R997" s="208"/>
      <c r="S997" s="208"/>
      <c r="T997" s="209"/>
      <c r="V997" s="476"/>
      <c r="AT997" s="203" t="s">
        <v>163</v>
      </c>
      <c r="AU997" s="203" t="s">
        <v>80</v>
      </c>
      <c r="AV997" s="13" t="s">
        <v>101</v>
      </c>
      <c r="AW997" s="13" t="s">
        <v>36</v>
      </c>
      <c r="AX997" s="13" t="s">
        <v>11</v>
      </c>
      <c r="AY997" s="203" t="s">
        <v>155</v>
      </c>
    </row>
    <row r="998" spans="2:65" s="1" customFormat="1" ht="16.5" customHeight="1" x14ac:dyDescent="0.3">
      <c r="B998" s="172"/>
      <c r="C998" s="481">
        <v>221</v>
      </c>
      <c r="D998" s="216" t="s">
        <v>536</v>
      </c>
      <c r="E998" s="217" t="s">
        <v>1441</v>
      </c>
      <c r="F998" s="218" t="s">
        <v>3549</v>
      </c>
      <c r="G998" s="219" t="s">
        <v>160</v>
      </c>
      <c r="H998" s="220">
        <v>38.25</v>
      </c>
      <c r="I998" s="221"/>
      <c r="J998" s="222">
        <f>ROUND(I998*H998,0)</f>
        <v>0</v>
      </c>
      <c r="K998" s="218" t="s">
        <v>5</v>
      </c>
      <c r="L998" s="223"/>
      <c r="M998" s="224" t="s">
        <v>5</v>
      </c>
      <c r="N998" s="225" t="s">
        <v>43</v>
      </c>
      <c r="O998" s="41"/>
      <c r="P998" s="182">
        <f>O998*H998</f>
        <v>0</v>
      </c>
      <c r="Q998" s="182">
        <v>0</v>
      </c>
      <c r="R998" s="182">
        <f>Q998*H998</f>
        <v>0</v>
      </c>
      <c r="S998" s="182">
        <v>0</v>
      </c>
      <c r="T998" s="183">
        <f>S998*H998</f>
        <v>0</v>
      </c>
      <c r="V998" s="476"/>
      <c r="AR998" s="23" t="s">
        <v>502</v>
      </c>
      <c r="AT998" s="23" t="s">
        <v>536</v>
      </c>
      <c r="AU998" s="23" t="s">
        <v>80</v>
      </c>
      <c r="AY998" s="23" t="s">
        <v>155</v>
      </c>
      <c r="BE998" s="184">
        <f>IF(N998="základní",J998,0)</f>
        <v>0</v>
      </c>
      <c r="BF998" s="184">
        <f>IF(N998="snížená",J998,0)</f>
        <v>0</v>
      </c>
      <c r="BG998" s="184">
        <f>IF(N998="zákl. přenesená",J998,0)</f>
        <v>0</v>
      </c>
      <c r="BH998" s="184">
        <f>IF(N998="sníž. přenesená",J998,0)</f>
        <v>0</v>
      </c>
      <c r="BI998" s="184">
        <f>IF(N998="nulová",J998,0)</f>
        <v>0</v>
      </c>
      <c r="BJ998" s="23" t="s">
        <v>11</v>
      </c>
      <c r="BK998" s="184">
        <f>ROUND(I998*H998,0)</f>
        <v>0</v>
      </c>
      <c r="BL998" s="23" t="s">
        <v>221</v>
      </c>
      <c r="BM998" s="23" t="s">
        <v>1442</v>
      </c>
    </row>
    <row r="999" spans="2:65" s="11" customFormat="1" x14ac:dyDescent="0.3">
      <c r="B999" s="185"/>
      <c r="C999" s="479"/>
      <c r="D999" s="186" t="s">
        <v>163</v>
      </c>
      <c r="E999" s="187" t="s">
        <v>5</v>
      </c>
      <c r="F999" s="188" t="s">
        <v>1436</v>
      </c>
      <c r="H999" s="189">
        <v>38.25</v>
      </c>
      <c r="I999" s="190"/>
      <c r="L999" s="185"/>
      <c r="M999" s="191"/>
      <c r="N999" s="192"/>
      <c r="O999" s="192"/>
      <c r="P999" s="192"/>
      <c r="Q999" s="192"/>
      <c r="R999" s="192"/>
      <c r="S999" s="192"/>
      <c r="T999" s="193"/>
      <c r="V999" s="476"/>
      <c r="AT999" s="187" t="s">
        <v>163</v>
      </c>
      <c r="AU999" s="187" t="s">
        <v>80</v>
      </c>
      <c r="AV999" s="11" t="s">
        <v>80</v>
      </c>
      <c r="AW999" s="11" t="s">
        <v>36</v>
      </c>
      <c r="AX999" s="11" t="s">
        <v>72</v>
      </c>
      <c r="AY999" s="187" t="s">
        <v>155</v>
      </c>
    </row>
    <row r="1000" spans="2:65" s="12" customFormat="1" x14ac:dyDescent="0.3">
      <c r="B1000" s="194"/>
      <c r="C1000" s="480"/>
      <c r="D1000" s="186" t="s">
        <v>163</v>
      </c>
      <c r="E1000" s="195" t="s">
        <v>5</v>
      </c>
      <c r="F1000" s="196" t="s">
        <v>1437</v>
      </c>
      <c r="H1000" s="197">
        <v>38.25</v>
      </c>
      <c r="I1000" s="198"/>
      <c r="L1000" s="194"/>
      <c r="M1000" s="199"/>
      <c r="N1000" s="200"/>
      <c r="O1000" s="200"/>
      <c r="P1000" s="200"/>
      <c r="Q1000" s="200"/>
      <c r="R1000" s="200"/>
      <c r="S1000" s="200"/>
      <c r="T1000" s="201"/>
      <c r="V1000" s="476"/>
      <c r="AT1000" s="195" t="s">
        <v>163</v>
      </c>
      <c r="AU1000" s="195" t="s">
        <v>80</v>
      </c>
      <c r="AV1000" s="12" t="s">
        <v>98</v>
      </c>
      <c r="AW1000" s="12" t="s">
        <v>36</v>
      </c>
      <c r="AX1000" s="12" t="s">
        <v>11</v>
      </c>
      <c r="AY1000" s="195" t="s">
        <v>155</v>
      </c>
    </row>
    <row r="1001" spans="2:65" s="1" customFormat="1" ht="16.5" customHeight="1" x14ac:dyDescent="0.3">
      <c r="B1001" s="172"/>
      <c r="C1001" s="481">
        <v>222</v>
      </c>
      <c r="D1001" s="216" t="s">
        <v>536</v>
      </c>
      <c r="E1001" s="217" t="s">
        <v>1443</v>
      </c>
      <c r="F1001" s="218" t="s">
        <v>1444</v>
      </c>
      <c r="G1001" s="219" t="s">
        <v>160</v>
      </c>
      <c r="H1001" s="220">
        <v>5.3250000000000002</v>
      </c>
      <c r="I1001" s="221"/>
      <c r="J1001" s="222">
        <f>ROUND(I1001*H1001,0)</f>
        <v>0</v>
      </c>
      <c r="K1001" s="218" t="s">
        <v>5</v>
      </c>
      <c r="L1001" s="223"/>
      <c r="M1001" s="224" t="s">
        <v>5</v>
      </c>
      <c r="N1001" s="225" t="s">
        <v>43</v>
      </c>
      <c r="O1001" s="41"/>
      <c r="P1001" s="182">
        <f>O1001*H1001</f>
        <v>0</v>
      </c>
      <c r="Q1001" s="182">
        <v>0.01</v>
      </c>
      <c r="R1001" s="182">
        <f>Q1001*H1001</f>
        <v>5.3250000000000006E-2</v>
      </c>
      <c r="S1001" s="182">
        <v>0</v>
      </c>
      <c r="T1001" s="183">
        <f>S1001*H1001</f>
        <v>0</v>
      </c>
      <c r="V1001" s="476"/>
      <c r="AR1001" s="23" t="s">
        <v>502</v>
      </c>
      <c r="AT1001" s="23" t="s">
        <v>536</v>
      </c>
      <c r="AU1001" s="23" t="s">
        <v>80</v>
      </c>
      <c r="AY1001" s="23" t="s">
        <v>155</v>
      </c>
      <c r="BE1001" s="184">
        <f>IF(N1001="základní",J1001,0)</f>
        <v>0</v>
      </c>
      <c r="BF1001" s="184">
        <f>IF(N1001="snížená",J1001,0)</f>
        <v>0</v>
      </c>
      <c r="BG1001" s="184">
        <f>IF(N1001="zákl. přenesená",J1001,0)</f>
        <v>0</v>
      </c>
      <c r="BH1001" s="184">
        <f>IF(N1001="sníž. přenesená",J1001,0)</f>
        <v>0</v>
      </c>
      <c r="BI1001" s="184">
        <f>IF(N1001="nulová",J1001,0)</f>
        <v>0</v>
      </c>
      <c r="BJ1001" s="23" t="s">
        <v>11</v>
      </c>
      <c r="BK1001" s="184">
        <f>ROUND(I1001*H1001,0)</f>
        <v>0</v>
      </c>
      <c r="BL1001" s="23" t="s">
        <v>221</v>
      </c>
      <c r="BM1001" s="23" t="s">
        <v>1445</v>
      </c>
    </row>
    <row r="1002" spans="2:65" s="11" customFormat="1" x14ac:dyDescent="0.3">
      <c r="B1002" s="185"/>
      <c r="C1002" s="479"/>
      <c r="D1002" s="186" t="s">
        <v>163</v>
      </c>
      <c r="E1002" s="187" t="s">
        <v>5</v>
      </c>
      <c r="F1002" s="188" t="s">
        <v>1438</v>
      </c>
      <c r="H1002" s="189">
        <v>2.6</v>
      </c>
      <c r="I1002" s="190"/>
      <c r="L1002" s="185"/>
      <c r="M1002" s="191"/>
      <c r="N1002" s="192"/>
      <c r="O1002" s="192"/>
      <c r="P1002" s="192"/>
      <c r="Q1002" s="192"/>
      <c r="R1002" s="192"/>
      <c r="S1002" s="192"/>
      <c r="T1002" s="193"/>
      <c r="V1002" s="476"/>
      <c r="AT1002" s="187" t="s">
        <v>163</v>
      </c>
      <c r="AU1002" s="187" t="s">
        <v>80</v>
      </c>
      <c r="AV1002" s="11" t="s">
        <v>80</v>
      </c>
      <c r="AW1002" s="11" t="s">
        <v>36</v>
      </c>
      <c r="AX1002" s="11" t="s">
        <v>72</v>
      </c>
      <c r="AY1002" s="187" t="s">
        <v>155</v>
      </c>
    </row>
    <row r="1003" spans="2:65" s="11" customFormat="1" x14ac:dyDescent="0.3">
      <c r="B1003" s="185"/>
      <c r="C1003" s="479"/>
      <c r="D1003" s="186" t="s">
        <v>163</v>
      </c>
      <c r="E1003" s="187" t="s">
        <v>5</v>
      </c>
      <c r="F1003" s="188" t="s">
        <v>1439</v>
      </c>
      <c r="H1003" s="189">
        <v>2.7250000000000001</v>
      </c>
      <c r="I1003" s="190"/>
      <c r="L1003" s="185"/>
      <c r="M1003" s="191"/>
      <c r="N1003" s="192"/>
      <c r="O1003" s="192"/>
      <c r="P1003" s="192"/>
      <c r="Q1003" s="192"/>
      <c r="R1003" s="192"/>
      <c r="S1003" s="192"/>
      <c r="T1003" s="193"/>
      <c r="V1003" s="476"/>
      <c r="AT1003" s="187" t="s">
        <v>163</v>
      </c>
      <c r="AU1003" s="187" t="s">
        <v>80</v>
      </c>
      <c r="AV1003" s="11" t="s">
        <v>80</v>
      </c>
      <c r="AW1003" s="11" t="s">
        <v>36</v>
      </c>
      <c r="AX1003" s="11" t="s">
        <v>72</v>
      </c>
      <c r="AY1003" s="187" t="s">
        <v>155</v>
      </c>
    </row>
    <row r="1004" spans="2:65" s="12" customFormat="1" x14ac:dyDescent="0.3">
      <c r="B1004" s="194"/>
      <c r="C1004" s="480"/>
      <c r="D1004" s="186" t="s">
        <v>163</v>
      </c>
      <c r="E1004" s="195" t="s">
        <v>5</v>
      </c>
      <c r="F1004" s="196" t="s">
        <v>1440</v>
      </c>
      <c r="H1004" s="197">
        <v>5.3250000000000002</v>
      </c>
      <c r="I1004" s="198"/>
      <c r="L1004" s="194"/>
      <c r="M1004" s="199"/>
      <c r="N1004" s="200"/>
      <c r="O1004" s="200"/>
      <c r="P1004" s="200"/>
      <c r="Q1004" s="200"/>
      <c r="R1004" s="200"/>
      <c r="S1004" s="200"/>
      <c r="T1004" s="201"/>
      <c r="V1004" s="476"/>
      <c r="AT1004" s="195" t="s">
        <v>163</v>
      </c>
      <c r="AU1004" s="195" t="s">
        <v>80</v>
      </c>
      <c r="AV1004" s="12" t="s">
        <v>98</v>
      </c>
      <c r="AW1004" s="12" t="s">
        <v>36</v>
      </c>
      <c r="AX1004" s="12" t="s">
        <v>11</v>
      </c>
      <c r="AY1004" s="195" t="s">
        <v>155</v>
      </c>
    </row>
    <row r="1005" spans="2:65" s="1" customFormat="1" ht="16.5" customHeight="1" x14ac:dyDescent="0.3">
      <c r="B1005" s="172"/>
      <c r="C1005" s="478">
        <v>223</v>
      </c>
      <c r="D1005" s="173" t="s">
        <v>157</v>
      </c>
      <c r="E1005" s="174" t="s">
        <v>1446</v>
      </c>
      <c r="F1005" s="175" t="s">
        <v>1447</v>
      </c>
      <c r="G1005" s="176" t="s">
        <v>170</v>
      </c>
      <c r="H1005" s="177">
        <v>3</v>
      </c>
      <c r="I1005" s="178"/>
      <c r="J1005" s="179">
        <f>ROUND(I1005*H1005,0)</f>
        <v>0</v>
      </c>
      <c r="K1005" s="175" t="s">
        <v>161</v>
      </c>
      <c r="L1005" s="40"/>
      <c r="M1005" s="180" t="s">
        <v>5</v>
      </c>
      <c r="N1005" s="181" t="s">
        <v>43</v>
      </c>
      <c r="O1005" s="41"/>
      <c r="P1005" s="182">
        <f>O1005*H1005</f>
        <v>0</v>
      </c>
      <c r="Q1005" s="182">
        <v>8.9300000000000002E-4</v>
      </c>
      <c r="R1005" s="182">
        <f>Q1005*H1005</f>
        <v>2.679E-3</v>
      </c>
      <c r="S1005" s="182">
        <v>0</v>
      </c>
      <c r="T1005" s="183">
        <f>S1005*H1005</f>
        <v>0</v>
      </c>
      <c r="V1005" s="476"/>
      <c r="AR1005" s="23" t="s">
        <v>221</v>
      </c>
      <c r="AT1005" s="23" t="s">
        <v>157</v>
      </c>
      <c r="AU1005" s="23" t="s">
        <v>80</v>
      </c>
      <c r="AY1005" s="23" t="s">
        <v>155</v>
      </c>
      <c r="BE1005" s="184">
        <f>IF(N1005="základní",J1005,0)</f>
        <v>0</v>
      </c>
      <c r="BF1005" s="184">
        <f>IF(N1005="snížená",J1005,0)</f>
        <v>0</v>
      </c>
      <c r="BG1005" s="184">
        <f>IF(N1005="zákl. přenesená",J1005,0)</f>
        <v>0</v>
      </c>
      <c r="BH1005" s="184">
        <f>IF(N1005="sníž. přenesená",J1005,0)</f>
        <v>0</v>
      </c>
      <c r="BI1005" s="184">
        <f>IF(N1005="nulová",J1005,0)</f>
        <v>0</v>
      </c>
      <c r="BJ1005" s="23" t="s">
        <v>11</v>
      </c>
      <c r="BK1005" s="184">
        <f>ROUND(I1005*H1005,0)</f>
        <v>0</v>
      </c>
      <c r="BL1005" s="23" t="s">
        <v>221</v>
      </c>
      <c r="BM1005" s="23" t="s">
        <v>1448</v>
      </c>
    </row>
    <row r="1006" spans="2:65" s="11" customFormat="1" x14ac:dyDescent="0.3">
      <c r="B1006" s="185"/>
      <c r="C1006" s="479"/>
      <c r="D1006" s="186" t="s">
        <v>163</v>
      </c>
      <c r="E1006" s="187" t="s">
        <v>5</v>
      </c>
      <c r="F1006" s="188" t="s">
        <v>1449</v>
      </c>
      <c r="H1006" s="189">
        <v>2</v>
      </c>
      <c r="I1006" s="190"/>
      <c r="L1006" s="185"/>
      <c r="M1006" s="191"/>
      <c r="N1006" s="192"/>
      <c r="O1006" s="192"/>
      <c r="P1006" s="192"/>
      <c r="Q1006" s="192"/>
      <c r="R1006" s="192"/>
      <c r="S1006" s="192"/>
      <c r="T1006" s="193"/>
      <c r="V1006" s="476"/>
      <c r="AT1006" s="187" t="s">
        <v>163</v>
      </c>
      <c r="AU1006" s="187" t="s">
        <v>80</v>
      </c>
      <c r="AV1006" s="11" t="s">
        <v>80</v>
      </c>
      <c r="AW1006" s="11" t="s">
        <v>36</v>
      </c>
      <c r="AX1006" s="11" t="s">
        <v>72</v>
      </c>
      <c r="AY1006" s="187" t="s">
        <v>155</v>
      </c>
    </row>
    <row r="1007" spans="2:65" s="11" customFormat="1" x14ac:dyDescent="0.3">
      <c r="B1007" s="185"/>
      <c r="C1007" s="479"/>
      <c r="D1007" s="186" t="s">
        <v>163</v>
      </c>
      <c r="E1007" s="187" t="s">
        <v>5</v>
      </c>
      <c r="F1007" s="188" t="s">
        <v>1450</v>
      </c>
      <c r="H1007" s="189">
        <v>1</v>
      </c>
      <c r="I1007" s="190"/>
      <c r="L1007" s="185"/>
      <c r="M1007" s="191"/>
      <c r="N1007" s="192"/>
      <c r="O1007" s="192"/>
      <c r="P1007" s="192"/>
      <c r="Q1007" s="192"/>
      <c r="R1007" s="192"/>
      <c r="S1007" s="192"/>
      <c r="T1007" s="193"/>
      <c r="V1007" s="476"/>
      <c r="AT1007" s="187" t="s">
        <v>163</v>
      </c>
      <c r="AU1007" s="187" t="s">
        <v>80</v>
      </c>
      <c r="AV1007" s="11" t="s">
        <v>80</v>
      </c>
      <c r="AW1007" s="11" t="s">
        <v>36</v>
      </c>
      <c r="AX1007" s="11" t="s">
        <v>72</v>
      </c>
      <c r="AY1007" s="187" t="s">
        <v>155</v>
      </c>
    </row>
    <row r="1008" spans="2:65" s="12" customFormat="1" x14ac:dyDescent="0.3">
      <c r="B1008" s="194"/>
      <c r="C1008" s="480"/>
      <c r="D1008" s="186" t="s">
        <v>163</v>
      </c>
      <c r="E1008" s="195" t="s">
        <v>5</v>
      </c>
      <c r="F1008" s="196" t="s">
        <v>239</v>
      </c>
      <c r="H1008" s="197">
        <v>3</v>
      </c>
      <c r="I1008" s="198"/>
      <c r="L1008" s="194"/>
      <c r="M1008" s="199"/>
      <c r="N1008" s="200"/>
      <c r="O1008" s="200"/>
      <c r="P1008" s="200"/>
      <c r="Q1008" s="200"/>
      <c r="R1008" s="200"/>
      <c r="S1008" s="200"/>
      <c r="T1008" s="201"/>
      <c r="V1008" s="476"/>
      <c r="AT1008" s="195" t="s">
        <v>163</v>
      </c>
      <c r="AU1008" s="195" t="s">
        <v>80</v>
      </c>
      <c r="AV1008" s="12" t="s">
        <v>98</v>
      </c>
      <c r="AW1008" s="12" t="s">
        <v>36</v>
      </c>
      <c r="AX1008" s="12" t="s">
        <v>11</v>
      </c>
      <c r="AY1008" s="195" t="s">
        <v>155</v>
      </c>
    </row>
    <row r="1009" spans="2:65" s="1" customFormat="1" ht="25.5" customHeight="1" x14ac:dyDescent="0.3">
      <c r="B1009" s="172"/>
      <c r="C1009" s="481">
        <v>224</v>
      </c>
      <c r="D1009" s="216" t="s">
        <v>536</v>
      </c>
      <c r="E1009" s="217" t="s">
        <v>1451</v>
      </c>
      <c r="F1009" s="218" t="s">
        <v>1452</v>
      </c>
      <c r="G1009" s="219" t="s">
        <v>170</v>
      </c>
      <c r="H1009" s="220">
        <v>3</v>
      </c>
      <c r="I1009" s="221"/>
      <c r="J1009" s="222">
        <f>ROUND(I1009*H1009,0)</f>
        <v>0</v>
      </c>
      <c r="K1009" s="218" t="s">
        <v>5</v>
      </c>
      <c r="L1009" s="223"/>
      <c r="M1009" s="224" t="s">
        <v>5</v>
      </c>
      <c r="N1009" s="225" t="s">
        <v>43</v>
      </c>
      <c r="O1009" s="41"/>
      <c r="P1009" s="182">
        <f>O1009*H1009</f>
        <v>0</v>
      </c>
      <c r="Q1009" s="182">
        <v>0.18099999999999999</v>
      </c>
      <c r="R1009" s="182">
        <f>Q1009*H1009</f>
        <v>0.54299999999999993</v>
      </c>
      <c r="S1009" s="182">
        <v>0</v>
      </c>
      <c r="T1009" s="183">
        <f>S1009*H1009</f>
        <v>0</v>
      </c>
      <c r="V1009" s="476"/>
      <c r="AR1009" s="23" t="s">
        <v>502</v>
      </c>
      <c r="AT1009" s="23" t="s">
        <v>536</v>
      </c>
      <c r="AU1009" s="23" t="s">
        <v>80</v>
      </c>
      <c r="AY1009" s="23" t="s">
        <v>155</v>
      </c>
      <c r="BE1009" s="184">
        <f>IF(N1009="základní",J1009,0)</f>
        <v>0</v>
      </c>
      <c r="BF1009" s="184">
        <f>IF(N1009="snížená",J1009,0)</f>
        <v>0</v>
      </c>
      <c r="BG1009" s="184">
        <f>IF(N1009="zákl. přenesená",J1009,0)</f>
        <v>0</v>
      </c>
      <c r="BH1009" s="184">
        <f>IF(N1009="sníž. přenesená",J1009,0)</f>
        <v>0</v>
      </c>
      <c r="BI1009" s="184">
        <f>IF(N1009="nulová",J1009,0)</f>
        <v>0</v>
      </c>
      <c r="BJ1009" s="23" t="s">
        <v>11</v>
      </c>
      <c r="BK1009" s="184">
        <f>ROUND(I1009*H1009,0)</f>
        <v>0</v>
      </c>
      <c r="BL1009" s="23" t="s">
        <v>221</v>
      </c>
      <c r="BM1009" s="23" t="s">
        <v>1453</v>
      </c>
    </row>
    <row r="1010" spans="2:65" s="11" customFormat="1" x14ac:dyDescent="0.3">
      <c r="B1010" s="185"/>
      <c r="C1010" s="479"/>
      <c r="D1010" s="186" t="s">
        <v>163</v>
      </c>
      <c r="E1010" s="187" t="s">
        <v>5</v>
      </c>
      <c r="F1010" s="188" t="s">
        <v>1449</v>
      </c>
      <c r="H1010" s="189">
        <v>2</v>
      </c>
      <c r="I1010" s="190"/>
      <c r="L1010" s="185"/>
      <c r="M1010" s="191"/>
      <c r="N1010" s="192"/>
      <c r="O1010" s="192"/>
      <c r="P1010" s="192"/>
      <c r="Q1010" s="192"/>
      <c r="R1010" s="192"/>
      <c r="S1010" s="192"/>
      <c r="T1010" s="193"/>
      <c r="V1010" s="476"/>
      <c r="AT1010" s="187" t="s">
        <v>163</v>
      </c>
      <c r="AU1010" s="187" t="s">
        <v>80</v>
      </c>
      <c r="AV1010" s="11" t="s">
        <v>80</v>
      </c>
      <c r="AW1010" s="11" t="s">
        <v>36</v>
      </c>
      <c r="AX1010" s="11" t="s">
        <v>72</v>
      </c>
      <c r="AY1010" s="187" t="s">
        <v>155</v>
      </c>
    </row>
    <row r="1011" spans="2:65" s="11" customFormat="1" x14ac:dyDescent="0.3">
      <c r="B1011" s="185"/>
      <c r="C1011" s="479"/>
      <c r="D1011" s="186" t="s">
        <v>163</v>
      </c>
      <c r="E1011" s="187" t="s">
        <v>5</v>
      </c>
      <c r="F1011" s="188" t="s">
        <v>1450</v>
      </c>
      <c r="H1011" s="189">
        <v>1</v>
      </c>
      <c r="I1011" s="190"/>
      <c r="L1011" s="185"/>
      <c r="M1011" s="191"/>
      <c r="N1011" s="192"/>
      <c r="O1011" s="192"/>
      <c r="P1011" s="192"/>
      <c r="Q1011" s="192"/>
      <c r="R1011" s="192"/>
      <c r="S1011" s="192"/>
      <c r="T1011" s="193"/>
      <c r="V1011" s="476"/>
      <c r="AT1011" s="187" t="s">
        <v>163</v>
      </c>
      <c r="AU1011" s="187" t="s">
        <v>80</v>
      </c>
      <c r="AV1011" s="11" t="s">
        <v>80</v>
      </c>
      <c r="AW1011" s="11" t="s">
        <v>36</v>
      </c>
      <c r="AX1011" s="11" t="s">
        <v>72</v>
      </c>
      <c r="AY1011" s="187" t="s">
        <v>155</v>
      </c>
    </row>
    <row r="1012" spans="2:65" s="12" customFormat="1" x14ac:dyDescent="0.3">
      <c r="B1012" s="194"/>
      <c r="C1012" s="480"/>
      <c r="D1012" s="186" t="s">
        <v>163</v>
      </c>
      <c r="E1012" s="195" t="s">
        <v>5</v>
      </c>
      <c r="F1012" s="196" t="s">
        <v>239</v>
      </c>
      <c r="H1012" s="197">
        <v>3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V1012" s="476"/>
      <c r="AT1012" s="195" t="s">
        <v>163</v>
      </c>
      <c r="AU1012" s="195" t="s">
        <v>80</v>
      </c>
      <c r="AV1012" s="12" t="s">
        <v>98</v>
      </c>
      <c r="AW1012" s="12" t="s">
        <v>36</v>
      </c>
      <c r="AX1012" s="12" t="s">
        <v>11</v>
      </c>
      <c r="AY1012" s="195" t="s">
        <v>155</v>
      </c>
    </row>
    <row r="1013" spans="2:65" s="1" customFormat="1" ht="16.5" customHeight="1" x14ac:dyDescent="0.3">
      <c r="B1013" s="172"/>
      <c r="C1013" s="478">
        <v>225</v>
      </c>
      <c r="D1013" s="173" t="s">
        <v>157</v>
      </c>
      <c r="E1013" s="174" t="s">
        <v>1454</v>
      </c>
      <c r="F1013" s="175" t="s">
        <v>1455</v>
      </c>
      <c r="G1013" s="176" t="s">
        <v>170</v>
      </c>
      <c r="H1013" s="177">
        <v>8</v>
      </c>
      <c r="I1013" s="178"/>
      <c r="J1013" s="179">
        <f>ROUND(I1013*H1013,0)</f>
        <v>0</v>
      </c>
      <c r="K1013" s="175" t="s">
        <v>161</v>
      </c>
      <c r="L1013" s="40"/>
      <c r="M1013" s="180" t="s">
        <v>5</v>
      </c>
      <c r="N1013" s="181" t="s">
        <v>43</v>
      </c>
      <c r="O1013" s="41"/>
      <c r="P1013" s="182">
        <f>O1013*H1013</f>
        <v>0</v>
      </c>
      <c r="Q1013" s="182">
        <v>0</v>
      </c>
      <c r="R1013" s="182">
        <f>Q1013*H1013</f>
        <v>0</v>
      </c>
      <c r="S1013" s="182">
        <v>0</v>
      </c>
      <c r="T1013" s="183">
        <f>S1013*H1013</f>
        <v>0</v>
      </c>
      <c r="V1013" s="476"/>
      <c r="AR1013" s="23" t="s">
        <v>221</v>
      </c>
      <c r="AT1013" s="23" t="s">
        <v>157</v>
      </c>
      <c r="AU1013" s="23" t="s">
        <v>80</v>
      </c>
      <c r="AY1013" s="23" t="s">
        <v>155</v>
      </c>
      <c r="BE1013" s="184">
        <f>IF(N1013="základní",J1013,0)</f>
        <v>0</v>
      </c>
      <c r="BF1013" s="184">
        <f>IF(N1013="snížená",J1013,0)</f>
        <v>0</v>
      </c>
      <c r="BG1013" s="184">
        <f>IF(N1013="zákl. přenesená",J1013,0)</f>
        <v>0</v>
      </c>
      <c r="BH1013" s="184">
        <f>IF(N1013="sníž. přenesená",J1013,0)</f>
        <v>0</v>
      </c>
      <c r="BI1013" s="184">
        <f>IF(N1013="nulová",J1013,0)</f>
        <v>0</v>
      </c>
      <c r="BJ1013" s="23" t="s">
        <v>11</v>
      </c>
      <c r="BK1013" s="184">
        <f>ROUND(I1013*H1013,0)</f>
        <v>0</v>
      </c>
      <c r="BL1013" s="23" t="s">
        <v>221</v>
      </c>
      <c r="BM1013" s="23" t="s">
        <v>1456</v>
      </c>
    </row>
    <row r="1014" spans="2:65" s="11" customFormat="1" x14ac:dyDescent="0.3">
      <c r="B1014" s="185"/>
      <c r="C1014" s="479"/>
      <c r="D1014" s="186" t="s">
        <v>163</v>
      </c>
      <c r="E1014" s="187" t="s">
        <v>5</v>
      </c>
      <c r="F1014" s="188" t="s">
        <v>1457</v>
      </c>
      <c r="H1014" s="189">
        <v>8</v>
      </c>
      <c r="I1014" s="190"/>
      <c r="L1014" s="185"/>
      <c r="M1014" s="191"/>
      <c r="N1014" s="192"/>
      <c r="O1014" s="192"/>
      <c r="P1014" s="192"/>
      <c r="Q1014" s="192"/>
      <c r="R1014" s="192"/>
      <c r="S1014" s="192"/>
      <c r="T1014" s="193"/>
      <c r="V1014" s="476"/>
      <c r="AT1014" s="187" t="s">
        <v>163</v>
      </c>
      <c r="AU1014" s="187" t="s">
        <v>80</v>
      </c>
      <c r="AV1014" s="11" t="s">
        <v>80</v>
      </c>
      <c r="AW1014" s="11" t="s">
        <v>36</v>
      </c>
      <c r="AX1014" s="11" t="s">
        <v>11</v>
      </c>
      <c r="AY1014" s="187" t="s">
        <v>155</v>
      </c>
    </row>
    <row r="1015" spans="2:65" s="1" customFormat="1" ht="16.5" customHeight="1" x14ac:dyDescent="0.3">
      <c r="B1015" s="172"/>
      <c r="C1015" s="481">
        <v>226</v>
      </c>
      <c r="D1015" s="216" t="s">
        <v>536</v>
      </c>
      <c r="E1015" s="217" t="s">
        <v>1458</v>
      </c>
      <c r="F1015" s="218" t="s">
        <v>1459</v>
      </c>
      <c r="G1015" s="219" t="s">
        <v>170</v>
      </c>
      <c r="H1015" s="220">
        <v>8</v>
      </c>
      <c r="I1015" s="221"/>
      <c r="J1015" s="222">
        <f>ROUND(I1015*H1015,0)</f>
        <v>0</v>
      </c>
      <c r="K1015" s="218" t="s">
        <v>161</v>
      </c>
      <c r="L1015" s="223"/>
      <c r="M1015" s="224" t="s">
        <v>5</v>
      </c>
      <c r="N1015" s="225" t="s">
        <v>43</v>
      </c>
      <c r="O1015" s="41"/>
      <c r="P1015" s="182">
        <f>O1015*H1015</f>
        <v>0</v>
      </c>
      <c r="Q1015" s="182">
        <v>4.6000000000000001E-4</v>
      </c>
      <c r="R1015" s="182">
        <f>Q1015*H1015</f>
        <v>3.6800000000000001E-3</v>
      </c>
      <c r="S1015" s="182">
        <v>0</v>
      </c>
      <c r="T1015" s="183">
        <f>S1015*H1015</f>
        <v>0</v>
      </c>
      <c r="V1015" s="476"/>
      <c r="AR1015" s="23" t="s">
        <v>502</v>
      </c>
      <c r="AT1015" s="23" t="s">
        <v>536</v>
      </c>
      <c r="AU1015" s="23" t="s">
        <v>80</v>
      </c>
      <c r="AY1015" s="23" t="s">
        <v>155</v>
      </c>
      <c r="BE1015" s="184">
        <f>IF(N1015="základní",J1015,0)</f>
        <v>0</v>
      </c>
      <c r="BF1015" s="184">
        <f>IF(N1015="snížená",J1015,0)</f>
        <v>0</v>
      </c>
      <c r="BG1015" s="184">
        <f>IF(N1015="zákl. přenesená",J1015,0)</f>
        <v>0</v>
      </c>
      <c r="BH1015" s="184">
        <f>IF(N1015="sníž. přenesená",J1015,0)</f>
        <v>0</v>
      </c>
      <c r="BI1015" s="184">
        <f>IF(N1015="nulová",J1015,0)</f>
        <v>0</v>
      </c>
      <c r="BJ1015" s="23" t="s">
        <v>11</v>
      </c>
      <c r="BK1015" s="184">
        <f>ROUND(I1015*H1015,0)</f>
        <v>0</v>
      </c>
      <c r="BL1015" s="23" t="s">
        <v>221</v>
      </c>
      <c r="BM1015" s="23" t="s">
        <v>1460</v>
      </c>
    </row>
    <row r="1016" spans="2:65" s="1" customFormat="1" ht="16.5" customHeight="1" x14ac:dyDescent="0.3">
      <c r="B1016" s="172"/>
      <c r="C1016" s="478">
        <v>227</v>
      </c>
      <c r="D1016" s="173" t="s">
        <v>157</v>
      </c>
      <c r="E1016" s="174" t="s">
        <v>1461</v>
      </c>
      <c r="F1016" s="175" t="s">
        <v>1462</v>
      </c>
      <c r="G1016" s="176" t="s">
        <v>170</v>
      </c>
      <c r="H1016" s="177">
        <v>1</v>
      </c>
      <c r="I1016" s="178"/>
      <c r="J1016" s="179">
        <f>ROUND(I1016*H1016,0)</f>
        <v>0</v>
      </c>
      <c r="K1016" s="175" t="s">
        <v>161</v>
      </c>
      <c r="L1016" s="40"/>
      <c r="M1016" s="180" t="s">
        <v>5</v>
      </c>
      <c r="N1016" s="181" t="s">
        <v>43</v>
      </c>
      <c r="O1016" s="41"/>
      <c r="P1016" s="182">
        <f>O1016*H1016</f>
        <v>0</v>
      </c>
      <c r="Q1016" s="182">
        <v>1.1756000000000001E-4</v>
      </c>
      <c r="R1016" s="182">
        <f>Q1016*H1016</f>
        <v>1.1756000000000001E-4</v>
      </c>
      <c r="S1016" s="182">
        <v>0</v>
      </c>
      <c r="T1016" s="183">
        <f>S1016*H1016</f>
        <v>0</v>
      </c>
      <c r="V1016" s="476"/>
      <c r="AR1016" s="23" t="s">
        <v>221</v>
      </c>
      <c r="AT1016" s="23" t="s">
        <v>157</v>
      </c>
      <c r="AU1016" s="23" t="s">
        <v>80</v>
      </c>
      <c r="AY1016" s="23" t="s">
        <v>155</v>
      </c>
      <c r="BE1016" s="184">
        <f>IF(N1016="základní",J1016,0)</f>
        <v>0</v>
      </c>
      <c r="BF1016" s="184">
        <f>IF(N1016="snížená",J1016,0)</f>
        <v>0</v>
      </c>
      <c r="BG1016" s="184">
        <f>IF(N1016="zákl. přenesená",J1016,0)</f>
        <v>0</v>
      </c>
      <c r="BH1016" s="184">
        <f>IF(N1016="sníž. přenesená",J1016,0)</f>
        <v>0</v>
      </c>
      <c r="BI1016" s="184">
        <f>IF(N1016="nulová",J1016,0)</f>
        <v>0</v>
      </c>
      <c r="BJ1016" s="23" t="s">
        <v>11</v>
      </c>
      <c r="BK1016" s="184">
        <f>ROUND(I1016*H1016,0)</f>
        <v>0</v>
      </c>
      <c r="BL1016" s="23" t="s">
        <v>221</v>
      </c>
      <c r="BM1016" s="23" t="s">
        <v>1463</v>
      </c>
    </row>
    <row r="1017" spans="2:65" s="11" customFormat="1" x14ac:dyDescent="0.3">
      <c r="B1017" s="185"/>
      <c r="C1017" s="479"/>
      <c r="D1017" s="186" t="s">
        <v>163</v>
      </c>
      <c r="E1017" s="187" t="s">
        <v>5</v>
      </c>
      <c r="F1017" s="188" t="s">
        <v>1464</v>
      </c>
      <c r="H1017" s="189">
        <v>1</v>
      </c>
      <c r="I1017" s="190"/>
      <c r="L1017" s="185"/>
      <c r="M1017" s="191"/>
      <c r="N1017" s="192"/>
      <c r="O1017" s="192"/>
      <c r="P1017" s="192"/>
      <c r="Q1017" s="192"/>
      <c r="R1017" s="192"/>
      <c r="S1017" s="192"/>
      <c r="T1017" s="193"/>
      <c r="V1017" s="476"/>
      <c r="AT1017" s="187" t="s">
        <v>163</v>
      </c>
      <c r="AU1017" s="187" t="s">
        <v>80</v>
      </c>
      <c r="AV1017" s="11" t="s">
        <v>80</v>
      </c>
      <c r="AW1017" s="11" t="s">
        <v>36</v>
      </c>
      <c r="AX1017" s="11" t="s">
        <v>11</v>
      </c>
      <c r="AY1017" s="187" t="s">
        <v>155</v>
      </c>
    </row>
    <row r="1018" spans="2:65" s="1" customFormat="1" ht="16.5" customHeight="1" x14ac:dyDescent="0.3">
      <c r="B1018" s="172"/>
      <c r="C1018" s="481">
        <v>228</v>
      </c>
      <c r="D1018" s="216" t="s">
        <v>536</v>
      </c>
      <c r="E1018" s="217" t="s">
        <v>1465</v>
      </c>
      <c r="F1018" s="218" t="s">
        <v>1466</v>
      </c>
      <c r="G1018" s="219" t="s">
        <v>170</v>
      </c>
      <c r="H1018" s="220">
        <v>1</v>
      </c>
      <c r="I1018" s="221"/>
      <c r="J1018" s="222">
        <f>ROUND(I1018*H1018,0)</f>
        <v>0</v>
      </c>
      <c r="K1018" s="218" t="s">
        <v>5</v>
      </c>
      <c r="L1018" s="223"/>
      <c r="M1018" s="224" t="s">
        <v>5</v>
      </c>
      <c r="N1018" s="225" t="s">
        <v>43</v>
      </c>
      <c r="O1018" s="41"/>
      <c r="P1018" s="182">
        <f>O1018*H1018</f>
        <v>0</v>
      </c>
      <c r="Q1018" s="182">
        <v>3.5999999999999997E-2</v>
      </c>
      <c r="R1018" s="182">
        <f>Q1018*H1018</f>
        <v>3.5999999999999997E-2</v>
      </c>
      <c r="S1018" s="182">
        <v>0</v>
      </c>
      <c r="T1018" s="183">
        <f>S1018*H1018</f>
        <v>0</v>
      </c>
      <c r="V1018" s="476"/>
      <c r="AR1018" s="23" t="s">
        <v>502</v>
      </c>
      <c r="AT1018" s="23" t="s">
        <v>536</v>
      </c>
      <c r="AU1018" s="23" t="s">
        <v>80</v>
      </c>
      <c r="AY1018" s="23" t="s">
        <v>155</v>
      </c>
      <c r="BE1018" s="184">
        <f>IF(N1018="základní",J1018,0)</f>
        <v>0</v>
      </c>
      <c r="BF1018" s="184">
        <f>IF(N1018="snížená",J1018,0)</f>
        <v>0</v>
      </c>
      <c r="BG1018" s="184">
        <f>IF(N1018="zákl. přenesená",J1018,0)</f>
        <v>0</v>
      </c>
      <c r="BH1018" s="184">
        <f>IF(N1018="sníž. přenesená",J1018,0)</f>
        <v>0</v>
      </c>
      <c r="BI1018" s="184">
        <f>IF(N1018="nulová",J1018,0)</f>
        <v>0</v>
      </c>
      <c r="BJ1018" s="23" t="s">
        <v>11</v>
      </c>
      <c r="BK1018" s="184">
        <f>ROUND(I1018*H1018,0)</f>
        <v>0</v>
      </c>
      <c r="BL1018" s="23" t="s">
        <v>221</v>
      </c>
      <c r="BM1018" s="23" t="s">
        <v>1467</v>
      </c>
    </row>
    <row r="1019" spans="2:65" s="11" customFormat="1" x14ac:dyDescent="0.3">
      <c r="B1019" s="185"/>
      <c r="C1019" s="479"/>
      <c r="D1019" s="186" t="s">
        <v>163</v>
      </c>
      <c r="E1019" s="187" t="s">
        <v>5</v>
      </c>
      <c r="F1019" s="188" t="s">
        <v>1468</v>
      </c>
      <c r="H1019" s="189">
        <v>1</v>
      </c>
      <c r="I1019" s="190"/>
      <c r="L1019" s="185"/>
      <c r="M1019" s="191"/>
      <c r="N1019" s="192"/>
      <c r="O1019" s="192"/>
      <c r="P1019" s="192"/>
      <c r="Q1019" s="192"/>
      <c r="R1019" s="192"/>
      <c r="S1019" s="192"/>
      <c r="T1019" s="193"/>
      <c r="V1019" s="476"/>
      <c r="AT1019" s="187" t="s">
        <v>163</v>
      </c>
      <c r="AU1019" s="187" t="s">
        <v>80</v>
      </c>
      <c r="AV1019" s="11" t="s">
        <v>80</v>
      </c>
      <c r="AW1019" s="11" t="s">
        <v>36</v>
      </c>
      <c r="AX1019" s="11" t="s">
        <v>11</v>
      </c>
      <c r="AY1019" s="187" t="s">
        <v>155</v>
      </c>
    </row>
    <row r="1020" spans="2:65" s="1" customFormat="1" ht="16.5" customHeight="1" x14ac:dyDescent="0.3">
      <c r="B1020" s="172"/>
      <c r="C1020" s="478">
        <v>229</v>
      </c>
      <c r="D1020" s="173" t="s">
        <v>157</v>
      </c>
      <c r="E1020" s="174" t="s">
        <v>1469</v>
      </c>
      <c r="F1020" s="175" t="s">
        <v>1470</v>
      </c>
      <c r="G1020" s="176" t="s">
        <v>214</v>
      </c>
      <c r="H1020" s="177">
        <v>29.5</v>
      </c>
      <c r="I1020" s="178"/>
      <c r="J1020" s="179">
        <f>ROUND(I1020*H1020,0)</f>
        <v>0</v>
      </c>
      <c r="K1020" s="175" t="s">
        <v>161</v>
      </c>
      <c r="L1020" s="40"/>
      <c r="M1020" s="180" t="s">
        <v>5</v>
      </c>
      <c r="N1020" s="181" t="s">
        <v>43</v>
      </c>
      <c r="O1020" s="41"/>
      <c r="P1020" s="182">
        <f>O1020*H1020</f>
        <v>0</v>
      </c>
      <c r="Q1020" s="182">
        <v>9.3999999999999994E-5</v>
      </c>
      <c r="R1020" s="182">
        <f>Q1020*H1020</f>
        <v>2.7729999999999999E-3</v>
      </c>
      <c r="S1020" s="182">
        <v>0</v>
      </c>
      <c r="T1020" s="183">
        <f>S1020*H1020</f>
        <v>0</v>
      </c>
      <c r="V1020" s="476"/>
      <c r="AR1020" s="23" t="s">
        <v>221</v>
      </c>
      <c r="AT1020" s="23" t="s">
        <v>157</v>
      </c>
      <c r="AU1020" s="23" t="s">
        <v>80</v>
      </c>
      <c r="AY1020" s="23" t="s">
        <v>155</v>
      </c>
      <c r="BE1020" s="184">
        <f>IF(N1020="základní",J1020,0)</f>
        <v>0</v>
      </c>
      <c r="BF1020" s="184">
        <f>IF(N1020="snížená",J1020,0)</f>
        <v>0</v>
      </c>
      <c r="BG1020" s="184">
        <f>IF(N1020="zákl. přenesená",J1020,0)</f>
        <v>0</v>
      </c>
      <c r="BH1020" s="184">
        <f>IF(N1020="sníž. přenesená",J1020,0)</f>
        <v>0</v>
      </c>
      <c r="BI1020" s="184">
        <f>IF(N1020="nulová",J1020,0)</f>
        <v>0</v>
      </c>
      <c r="BJ1020" s="23" t="s">
        <v>11</v>
      </c>
      <c r="BK1020" s="184">
        <f>ROUND(I1020*H1020,0)</f>
        <v>0</v>
      </c>
      <c r="BL1020" s="23" t="s">
        <v>221</v>
      </c>
      <c r="BM1020" s="23" t="s">
        <v>1471</v>
      </c>
    </row>
    <row r="1021" spans="2:65" s="11" customFormat="1" x14ac:dyDescent="0.3">
      <c r="B1021" s="185"/>
      <c r="C1021" s="479"/>
      <c r="D1021" s="186" t="s">
        <v>163</v>
      </c>
      <c r="E1021" s="187" t="s">
        <v>5</v>
      </c>
      <c r="F1021" s="188" t="s">
        <v>1472</v>
      </c>
      <c r="H1021" s="189">
        <v>19.2</v>
      </c>
      <c r="I1021" s="190"/>
      <c r="L1021" s="185"/>
      <c r="M1021" s="191"/>
      <c r="N1021" s="192"/>
      <c r="O1021" s="192"/>
      <c r="P1021" s="192"/>
      <c r="Q1021" s="192"/>
      <c r="R1021" s="192"/>
      <c r="S1021" s="192"/>
      <c r="T1021" s="193"/>
      <c r="V1021" s="476"/>
      <c r="AT1021" s="187" t="s">
        <v>163</v>
      </c>
      <c r="AU1021" s="187" t="s">
        <v>80</v>
      </c>
      <c r="AV1021" s="11" t="s">
        <v>80</v>
      </c>
      <c r="AW1021" s="11" t="s">
        <v>36</v>
      </c>
      <c r="AX1021" s="11" t="s">
        <v>72</v>
      </c>
      <c r="AY1021" s="187" t="s">
        <v>155</v>
      </c>
    </row>
    <row r="1022" spans="2:65" s="11" customFormat="1" x14ac:dyDescent="0.3">
      <c r="B1022" s="185"/>
      <c r="C1022" s="479"/>
      <c r="D1022" s="186" t="s">
        <v>163</v>
      </c>
      <c r="E1022" s="187" t="s">
        <v>5</v>
      </c>
      <c r="F1022" s="188" t="s">
        <v>1473</v>
      </c>
      <c r="H1022" s="189">
        <v>10.3</v>
      </c>
      <c r="I1022" s="190"/>
      <c r="L1022" s="185"/>
      <c r="M1022" s="191"/>
      <c r="N1022" s="192"/>
      <c r="O1022" s="192"/>
      <c r="P1022" s="192"/>
      <c r="Q1022" s="192"/>
      <c r="R1022" s="192"/>
      <c r="S1022" s="192"/>
      <c r="T1022" s="193"/>
      <c r="V1022" s="476"/>
      <c r="AT1022" s="187" t="s">
        <v>163</v>
      </c>
      <c r="AU1022" s="187" t="s">
        <v>80</v>
      </c>
      <c r="AV1022" s="11" t="s">
        <v>80</v>
      </c>
      <c r="AW1022" s="11" t="s">
        <v>36</v>
      </c>
      <c r="AX1022" s="11" t="s">
        <v>72</v>
      </c>
      <c r="AY1022" s="187" t="s">
        <v>155</v>
      </c>
    </row>
    <row r="1023" spans="2:65" s="12" customFormat="1" x14ac:dyDescent="0.3">
      <c r="B1023" s="194"/>
      <c r="C1023" s="480"/>
      <c r="D1023" s="186" t="s">
        <v>163</v>
      </c>
      <c r="E1023" s="195" t="s">
        <v>5</v>
      </c>
      <c r="F1023" s="196" t="s">
        <v>239</v>
      </c>
      <c r="H1023" s="197">
        <v>29.5</v>
      </c>
      <c r="I1023" s="198"/>
      <c r="L1023" s="194"/>
      <c r="M1023" s="199"/>
      <c r="N1023" s="200"/>
      <c r="O1023" s="200"/>
      <c r="P1023" s="200"/>
      <c r="Q1023" s="200"/>
      <c r="R1023" s="200"/>
      <c r="S1023" s="200"/>
      <c r="T1023" s="201"/>
      <c r="V1023" s="476"/>
      <c r="AT1023" s="195" t="s">
        <v>163</v>
      </c>
      <c r="AU1023" s="195" t="s">
        <v>80</v>
      </c>
      <c r="AV1023" s="12" t="s">
        <v>98</v>
      </c>
      <c r="AW1023" s="12" t="s">
        <v>36</v>
      </c>
      <c r="AX1023" s="12" t="s">
        <v>11</v>
      </c>
      <c r="AY1023" s="195" t="s">
        <v>155</v>
      </c>
    </row>
    <row r="1024" spans="2:65" s="1" customFormat="1" ht="16.5" customHeight="1" x14ac:dyDescent="0.3">
      <c r="B1024" s="172"/>
      <c r="C1024" s="481">
        <v>230</v>
      </c>
      <c r="D1024" s="216" t="s">
        <v>536</v>
      </c>
      <c r="E1024" s="217" t="s">
        <v>1474</v>
      </c>
      <c r="F1024" s="218" t="s">
        <v>1475</v>
      </c>
      <c r="G1024" s="219" t="s">
        <v>214</v>
      </c>
      <c r="H1024" s="220">
        <v>29.5</v>
      </c>
      <c r="I1024" s="221"/>
      <c r="J1024" s="222">
        <f>ROUND(I1024*H1024,0)</f>
        <v>0</v>
      </c>
      <c r="K1024" s="218" t="s">
        <v>5</v>
      </c>
      <c r="L1024" s="223"/>
      <c r="M1024" s="224" t="s">
        <v>5</v>
      </c>
      <c r="N1024" s="225" t="s">
        <v>43</v>
      </c>
      <c r="O1024" s="41"/>
      <c r="P1024" s="182">
        <f>O1024*H1024</f>
        <v>0</v>
      </c>
      <c r="Q1024" s="182">
        <v>0.05</v>
      </c>
      <c r="R1024" s="182">
        <f>Q1024*H1024</f>
        <v>1.4750000000000001</v>
      </c>
      <c r="S1024" s="182">
        <v>0</v>
      </c>
      <c r="T1024" s="183">
        <f>S1024*H1024</f>
        <v>0</v>
      </c>
      <c r="V1024" s="476"/>
      <c r="AR1024" s="23" t="s">
        <v>502</v>
      </c>
      <c r="AT1024" s="23" t="s">
        <v>536</v>
      </c>
      <c r="AU1024" s="23" t="s">
        <v>80</v>
      </c>
      <c r="AY1024" s="23" t="s">
        <v>155</v>
      </c>
      <c r="BE1024" s="184">
        <f>IF(N1024="základní",J1024,0)</f>
        <v>0</v>
      </c>
      <c r="BF1024" s="184">
        <f>IF(N1024="snížená",J1024,0)</f>
        <v>0</v>
      </c>
      <c r="BG1024" s="184">
        <f>IF(N1024="zákl. přenesená",J1024,0)</f>
        <v>0</v>
      </c>
      <c r="BH1024" s="184">
        <f>IF(N1024="sníž. přenesená",J1024,0)</f>
        <v>0</v>
      </c>
      <c r="BI1024" s="184">
        <f>IF(N1024="nulová",J1024,0)</f>
        <v>0</v>
      </c>
      <c r="BJ1024" s="23" t="s">
        <v>11</v>
      </c>
      <c r="BK1024" s="184">
        <f>ROUND(I1024*H1024,0)</f>
        <v>0</v>
      </c>
      <c r="BL1024" s="23" t="s">
        <v>221</v>
      </c>
      <c r="BM1024" s="23" t="s">
        <v>1476</v>
      </c>
    </row>
    <row r="1025" spans="2:65" s="11" customFormat="1" x14ac:dyDescent="0.3">
      <c r="B1025" s="185"/>
      <c r="C1025" s="479"/>
      <c r="D1025" s="186" t="s">
        <v>163</v>
      </c>
      <c r="E1025" s="187" t="s">
        <v>5</v>
      </c>
      <c r="F1025" s="188" t="s">
        <v>1477</v>
      </c>
      <c r="H1025" s="189">
        <v>19.2</v>
      </c>
      <c r="I1025" s="190"/>
      <c r="L1025" s="185"/>
      <c r="M1025" s="191"/>
      <c r="N1025" s="192"/>
      <c r="O1025" s="192"/>
      <c r="P1025" s="192"/>
      <c r="Q1025" s="192"/>
      <c r="R1025" s="192"/>
      <c r="S1025" s="192"/>
      <c r="T1025" s="193"/>
      <c r="V1025" s="476"/>
      <c r="AT1025" s="187" t="s">
        <v>163</v>
      </c>
      <c r="AU1025" s="187" t="s">
        <v>80</v>
      </c>
      <c r="AV1025" s="11" t="s">
        <v>80</v>
      </c>
      <c r="AW1025" s="11" t="s">
        <v>36</v>
      </c>
      <c r="AX1025" s="11" t="s">
        <v>72</v>
      </c>
      <c r="AY1025" s="187" t="s">
        <v>155</v>
      </c>
    </row>
    <row r="1026" spans="2:65" s="11" customFormat="1" x14ac:dyDescent="0.3">
      <c r="B1026" s="185"/>
      <c r="C1026" s="479"/>
      <c r="D1026" s="186" t="s">
        <v>163</v>
      </c>
      <c r="E1026" s="187" t="s">
        <v>5</v>
      </c>
      <c r="F1026" s="188" t="s">
        <v>1478</v>
      </c>
      <c r="H1026" s="189">
        <v>10.3</v>
      </c>
      <c r="I1026" s="190"/>
      <c r="L1026" s="185"/>
      <c r="M1026" s="191"/>
      <c r="N1026" s="192"/>
      <c r="O1026" s="192"/>
      <c r="P1026" s="192"/>
      <c r="Q1026" s="192"/>
      <c r="R1026" s="192"/>
      <c r="S1026" s="192"/>
      <c r="T1026" s="193"/>
      <c r="V1026" s="476"/>
      <c r="AT1026" s="187" t="s">
        <v>163</v>
      </c>
      <c r="AU1026" s="187" t="s">
        <v>80</v>
      </c>
      <c r="AV1026" s="11" t="s">
        <v>80</v>
      </c>
      <c r="AW1026" s="11" t="s">
        <v>36</v>
      </c>
      <c r="AX1026" s="11" t="s">
        <v>72</v>
      </c>
      <c r="AY1026" s="187" t="s">
        <v>155</v>
      </c>
    </row>
    <row r="1027" spans="2:65" s="12" customFormat="1" x14ac:dyDescent="0.3">
      <c r="B1027" s="194"/>
      <c r="C1027" s="480"/>
      <c r="D1027" s="186" t="s">
        <v>163</v>
      </c>
      <c r="E1027" s="195" t="s">
        <v>5</v>
      </c>
      <c r="F1027" s="196" t="s">
        <v>239</v>
      </c>
      <c r="H1027" s="197">
        <v>29.5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V1027" s="476"/>
      <c r="AT1027" s="195" t="s">
        <v>163</v>
      </c>
      <c r="AU1027" s="195" t="s">
        <v>80</v>
      </c>
      <c r="AV1027" s="12" t="s">
        <v>98</v>
      </c>
      <c r="AW1027" s="12" t="s">
        <v>36</v>
      </c>
      <c r="AX1027" s="12" t="s">
        <v>11</v>
      </c>
      <c r="AY1027" s="195" t="s">
        <v>155</v>
      </c>
    </row>
    <row r="1028" spans="2:65" s="1" customFormat="1" ht="16.5" customHeight="1" x14ac:dyDescent="0.3">
      <c r="B1028" s="172"/>
      <c r="C1028" s="478">
        <v>231</v>
      </c>
      <c r="D1028" s="173" t="s">
        <v>157</v>
      </c>
      <c r="E1028" s="174" t="s">
        <v>1479</v>
      </c>
      <c r="F1028" s="175" t="s">
        <v>1480</v>
      </c>
      <c r="G1028" s="176" t="s">
        <v>214</v>
      </c>
      <c r="H1028" s="177">
        <v>11</v>
      </c>
      <c r="I1028" s="178"/>
      <c r="J1028" s="179">
        <f>ROUND(I1028*H1028,0)</f>
        <v>0</v>
      </c>
      <c r="K1028" s="175" t="s">
        <v>161</v>
      </c>
      <c r="L1028" s="40"/>
      <c r="M1028" s="180" t="s">
        <v>5</v>
      </c>
      <c r="N1028" s="181" t="s">
        <v>43</v>
      </c>
      <c r="O1028" s="41"/>
      <c r="P1028" s="182">
        <f>O1028*H1028</f>
        <v>0</v>
      </c>
      <c r="Q1028" s="182">
        <v>9.3999999999999994E-5</v>
      </c>
      <c r="R1028" s="182">
        <f>Q1028*H1028</f>
        <v>1.034E-3</v>
      </c>
      <c r="S1028" s="182">
        <v>0</v>
      </c>
      <c r="T1028" s="183">
        <f>S1028*H1028</f>
        <v>0</v>
      </c>
      <c r="V1028" s="476"/>
      <c r="AR1028" s="23" t="s">
        <v>221</v>
      </c>
      <c r="AT1028" s="23" t="s">
        <v>157</v>
      </c>
      <c r="AU1028" s="23" t="s">
        <v>80</v>
      </c>
      <c r="AY1028" s="23" t="s">
        <v>155</v>
      </c>
      <c r="BE1028" s="184">
        <f>IF(N1028="základní",J1028,0)</f>
        <v>0</v>
      </c>
      <c r="BF1028" s="184">
        <f>IF(N1028="snížená",J1028,0)</f>
        <v>0</v>
      </c>
      <c r="BG1028" s="184">
        <f>IF(N1028="zákl. přenesená",J1028,0)</f>
        <v>0</v>
      </c>
      <c r="BH1028" s="184">
        <f>IF(N1028="sníž. přenesená",J1028,0)</f>
        <v>0</v>
      </c>
      <c r="BI1028" s="184">
        <f>IF(N1028="nulová",J1028,0)</f>
        <v>0</v>
      </c>
      <c r="BJ1028" s="23" t="s">
        <v>11</v>
      </c>
      <c r="BK1028" s="184">
        <f>ROUND(I1028*H1028,0)</f>
        <v>0</v>
      </c>
      <c r="BL1028" s="23" t="s">
        <v>221</v>
      </c>
      <c r="BM1028" s="23" t="s">
        <v>1481</v>
      </c>
    </row>
    <row r="1029" spans="2:65" s="11" customFormat="1" x14ac:dyDescent="0.3">
      <c r="B1029" s="185"/>
      <c r="C1029" s="479"/>
      <c r="D1029" s="186" t="s">
        <v>163</v>
      </c>
      <c r="E1029" s="187" t="s">
        <v>5</v>
      </c>
      <c r="F1029" s="188" t="s">
        <v>1482</v>
      </c>
      <c r="H1029" s="189">
        <v>11</v>
      </c>
      <c r="I1029" s="190"/>
      <c r="L1029" s="185"/>
      <c r="M1029" s="191"/>
      <c r="N1029" s="192"/>
      <c r="O1029" s="192"/>
      <c r="P1029" s="192"/>
      <c r="Q1029" s="192"/>
      <c r="R1029" s="192"/>
      <c r="S1029" s="192"/>
      <c r="T1029" s="193"/>
      <c r="V1029" s="476"/>
      <c r="AT1029" s="187" t="s">
        <v>163</v>
      </c>
      <c r="AU1029" s="187" t="s">
        <v>80</v>
      </c>
      <c r="AV1029" s="11" t="s">
        <v>80</v>
      </c>
      <c r="AW1029" s="11" t="s">
        <v>36</v>
      </c>
      <c r="AX1029" s="11" t="s">
        <v>11</v>
      </c>
      <c r="AY1029" s="187" t="s">
        <v>155</v>
      </c>
    </row>
    <row r="1030" spans="2:65" s="1" customFormat="1" ht="16.5" customHeight="1" x14ac:dyDescent="0.3">
      <c r="B1030" s="172"/>
      <c r="C1030" s="478">
        <v>232</v>
      </c>
      <c r="D1030" s="173" t="s">
        <v>157</v>
      </c>
      <c r="E1030" s="174" t="s">
        <v>1483</v>
      </c>
      <c r="F1030" s="175" t="s">
        <v>1484</v>
      </c>
      <c r="G1030" s="176" t="s">
        <v>1059</v>
      </c>
      <c r="H1030" s="177">
        <v>50</v>
      </c>
      <c r="I1030" s="178"/>
      <c r="J1030" s="179">
        <f>ROUND(I1030*H1030,0)</f>
        <v>0</v>
      </c>
      <c r="K1030" s="175" t="s">
        <v>161</v>
      </c>
      <c r="L1030" s="40"/>
      <c r="M1030" s="180" t="s">
        <v>5</v>
      </c>
      <c r="N1030" s="181" t="s">
        <v>43</v>
      </c>
      <c r="O1030" s="41"/>
      <c r="P1030" s="182">
        <f>O1030*H1030</f>
        <v>0</v>
      </c>
      <c r="Q1030" s="182">
        <v>5.1262499999999999E-5</v>
      </c>
      <c r="R1030" s="182">
        <f>Q1030*H1030</f>
        <v>2.5631249999999999E-3</v>
      </c>
      <c r="S1030" s="182">
        <v>0</v>
      </c>
      <c r="T1030" s="183">
        <f>S1030*H1030</f>
        <v>0</v>
      </c>
      <c r="V1030" s="476"/>
      <c r="AR1030" s="23" t="s">
        <v>221</v>
      </c>
      <c r="AT1030" s="23" t="s">
        <v>157</v>
      </c>
      <c r="AU1030" s="23" t="s">
        <v>80</v>
      </c>
      <c r="AY1030" s="23" t="s">
        <v>155</v>
      </c>
      <c r="BE1030" s="184">
        <f>IF(N1030="základní",J1030,0)</f>
        <v>0</v>
      </c>
      <c r="BF1030" s="184">
        <f>IF(N1030="snížená",J1030,0)</f>
        <v>0</v>
      </c>
      <c r="BG1030" s="184">
        <f>IF(N1030="zákl. přenesená",J1030,0)</f>
        <v>0</v>
      </c>
      <c r="BH1030" s="184">
        <f>IF(N1030="sníž. přenesená",J1030,0)</f>
        <v>0</v>
      </c>
      <c r="BI1030" s="184">
        <f>IF(N1030="nulová",J1030,0)</f>
        <v>0</v>
      </c>
      <c r="BJ1030" s="23" t="s">
        <v>11</v>
      </c>
      <c r="BK1030" s="184">
        <f>ROUND(I1030*H1030,0)</f>
        <v>0</v>
      </c>
      <c r="BL1030" s="23" t="s">
        <v>221</v>
      </c>
      <c r="BM1030" s="23" t="s">
        <v>1485</v>
      </c>
    </row>
    <row r="1031" spans="2:65" s="11" customFormat="1" x14ac:dyDescent="0.3">
      <c r="B1031" s="185"/>
      <c r="C1031" s="479"/>
      <c r="D1031" s="186" t="s">
        <v>163</v>
      </c>
      <c r="E1031" s="187" t="s">
        <v>5</v>
      </c>
      <c r="F1031" s="188" t="s">
        <v>1486</v>
      </c>
      <c r="H1031" s="189">
        <v>50</v>
      </c>
      <c r="I1031" s="190"/>
      <c r="L1031" s="185"/>
      <c r="M1031" s="191"/>
      <c r="N1031" s="192"/>
      <c r="O1031" s="192"/>
      <c r="P1031" s="192"/>
      <c r="Q1031" s="192"/>
      <c r="R1031" s="192"/>
      <c r="S1031" s="192"/>
      <c r="T1031" s="193"/>
      <c r="V1031" s="476"/>
      <c r="AT1031" s="187" t="s">
        <v>163</v>
      </c>
      <c r="AU1031" s="187" t="s">
        <v>80</v>
      </c>
      <c r="AV1031" s="11" t="s">
        <v>80</v>
      </c>
      <c r="AW1031" s="11" t="s">
        <v>36</v>
      </c>
      <c r="AX1031" s="11" t="s">
        <v>11</v>
      </c>
      <c r="AY1031" s="187" t="s">
        <v>155</v>
      </c>
    </row>
    <row r="1032" spans="2:65" s="1" customFormat="1" ht="16.5" customHeight="1" x14ac:dyDescent="0.3">
      <c r="B1032" s="172"/>
      <c r="C1032" s="481">
        <v>233</v>
      </c>
      <c r="D1032" s="216" t="s">
        <v>536</v>
      </c>
      <c r="E1032" s="217" t="s">
        <v>1487</v>
      </c>
      <c r="F1032" s="218" t="s">
        <v>1488</v>
      </c>
      <c r="G1032" s="219" t="s">
        <v>1059</v>
      </c>
      <c r="H1032" s="220">
        <v>50</v>
      </c>
      <c r="I1032" s="221"/>
      <c r="J1032" s="222">
        <f>ROUND(I1032*H1032,0)</f>
        <v>0</v>
      </c>
      <c r="K1032" s="218" t="s">
        <v>5</v>
      </c>
      <c r="L1032" s="223"/>
      <c r="M1032" s="224" t="s">
        <v>5</v>
      </c>
      <c r="N1032" s="225" t="s">
        <v>43</v>
      </c>
      <c r="O1032" s="41"/>
      <c r="P1032" s="182">
        <f>O1032*H1032</f>
        <v>0</v>
      </c>
      <c r="Q1032" s="182">
        <v>1E-3</v>
      </c>
      <c r="R1032" s="182">
        <f>Q1032*H1032</f>
        <v>0.05</v>
      </c>
      <c r="S1032" s="182">
        <v>0</v>
      </c>
      <c r="T1032" s="183">
        <f>S1032*H1032</f>
        <v>0</v>
      </c>
      <c r="V1032" s="476"/>
      <c r="AR1032" s="23" t="s">
        <v>502</v>
      </c>
      <c r="AT1032" s="23" t="s">
        <v>536</v>
      </c>
      <c r="AU1032" s="23" t="s">
        <v>80</v>
      </c>
      <c r="AY1032" s="23" t="s">
        <v>155</v>
      </c>
      <c r="BE1032" s="184">
        <f>IF(N1032="základní",J1032,0)</f>
        <v>0</v>
      </c>
      <c r="BF1032" s="184">
        <f>IF(N1032="snížená",J1032,0)</f>
        <v>0</v>
      </c>
      <c r="BG1032" s="184">
        <f>IF(N1032="zákl. přenesená",J1032,0)</f>
        <v>0</v>
      </c>
      <c r="BH1032" s="184">
        <f>IF(N1032="sníž. přenesená",J1032,0)</f>
        <v>0</v>
      </c>
      <c r="BI1032" s="184">
        <f>IF(N1032="nulová",J1032,0)</f>
        <v>0</v>
      </c>
      <c r="BJ1032" s="23" t="s">
        <v>11</v>
      </c>
      <c r="BK1032" s="184">
        <f>ROUND(I1032*H1032,0)</f>
        <v>0</v>
      </c>
      <c r="BL1032" s="23" t="s">
        <v>221</v>
      </c>
      <c r="BM1032" s="23" t="s">
        <v>1489</v>
      </c>
    </row>
    <row r="1033" spans="2:65" s="11" customFormat="1" x14ac:dyDescent="0.3">
      <c r="B1033" s="185"/>
      <c r="C1033" s="479"/>
      <c r="D1033" s="186" t="s">
        <v>163</v>
      </c>
      <c r="E1033" s="187" t="s">
        <v>5</v>
      </c>
      <c r="F1033" s="188" t="s">
        <v>1486</v>
      </c>
      <c r="H1033" s="189">
        <v>50</v>
      </c>
      <c r="I1033" s="190"/>
      <c r="L1033" s="185"/>
      <c r="M1033" s="191"/>
      <c r="N1033" s="192"/>
      <c r="O1033" s="192"/>
      <c r="P1033" s="192"/>
      <c r="Q1033" s="192"/>
      <c r="R1033" s="192"/>
      <c r="S1033" s="192"/>
      <c r="T1033" s="193"/>
      <c r="V1033" s="476"/>
      <c r="AT1033" s="187" t="s">
        <v>163</v>
      </c>
      <c r="AU1033" s="187" t="s">
        <v>80</v>
      </c>
      <c r="AV1033" s="11" t="s">
        <v>80</v>
      </c>
      <c r="AW1033" s="11" t="s">
        <v>36</v>
      </c>
      <c r="AX1033" s="11" t="s">
        <v>11</v>
      </c>
      <c r="AY1033" s="187" t="s">
        <v>155</v>
      </c>
    </row>
    <row r="1034" spans="2:65" s="1" customFormat="1" ht="16.5" customHeight="1" x14ac:dyDescent="0.3">
      <c r="B1034" s="172"/>
      <c r="C1034" s="478">
        <v>234</v>
      </c>
      <c r="D1034" s="173" t="s">
        <v>157</v>
      </c>
      <c r="E1034" s="174" t="s">
        <v>1490</v>
      </c>
      <c r="F1034" s="175" t="s">
        <v>1491</v>
      </c>
      <c r="G1034" s="176" t="s">
        <v>247</v>
      </c>
      <c r="H1034" s="177">
        <v>4.6609999999999996</v>
      </c>
      <c r="I1034" s="178"/>
      <c r="J1034" s="179">
        <f>ROUND(I1034*H1034,0)</f>
        <v>0</v>
      </c>
      <c r="K1034" s="175" t="s">
        <v>161</v>
      </c>
      <c r="L1034" s="40"/>
      <c r="M1034" s="180" t="s">
        <v>5</v>
      </c>
      <c r="N1034" s="181" t="s">
        <v>43</v>
      </c>
      <c r="O1034" s="41"/>
      <c r="P1034" s="182">
        <f>O1034*H1034</f>
        <v>0</v>
      </c>
      <c r="Q1034" s="182">
        <v>0</v>
      </c>
      <c r="R1034" s="182">
        <f>Q1034*H1034</f>
        <v>0</v>
      </c>
      <c r="S1034" s="182">
        <v>0</v>
      </c>
      <c r="T1034" s="183">
        <f>S1034*H1034</f>
        <v>0</v>
      </c>
      <c r="V1034" s="476"/>
      <c r="AR1034" s="23" t="s">
        <v>221</v>
      </c>
      <c r="AT1034" s="23" t="s">
        <v>157</v>
      </c>
      <c r="AU1034" s="23" t="s">
        <v>80</v>
      </c>
      <c r="AY1034" s="23" t="s">
        <v>155</v>
      </c>
      <c r="BE1034" s="184">
        <f>IF(N1034="základní",J1034,0)</f>
        <v>0</v>
      </c>
      <c r="BF1034" s="184">
        <f>IF(N1034="snížená",J1034,0)</f>
        <v>0</v>
      </c>
      <c r="BG1034" s="184">
        <f>IF(N1034="zákl. přenesená",J1034,0)</f>
        <v>0</v>
      </c>
      <c r="BH1034" s="184">
        <f>IF(N1034="sníž. přenesená",J1034,0)</f>
        <v>0</v>
      </c>
      <c r="BI1034" s="184">
        <f>IF(N1034="nulová",J1034,0)</f>
        <v>0</v>
      </c>
      <c r="BJ1034" s="23" t="s">
        <v>11</v>
      </c>
      <c r="BK1034" s="184">
        <f>ROUND(I1034*H1034,0)</f>
        <v>0</v>
      </c>
      <c r="BL1034" s="23" t="s">
        <v>221</v>
      </c>
      <c r="BM1034" s="23" t="s">
        <v>1492</v>
      </c>
    </row>
    <row r="1035" spans="2:65" s="10" customFormat="1" ht="29.85" customHeight="1" x14ac:dyDescent="0.3">
      <c r="B1035" s="159"/>
      <c r="C1035" s="482"/>
      <c r="D1035" s="160" t="s">
        <v>71</v>
      </c>
      <c r="E1035" s="170" t="s">
        <v>1493</v>
      </c>
      <c r="F1035" s="170" t="s">
        <v>1494</v>
      </c>
      <c r="I1035" s="162"/>
      <c r="J1035" s="171">
        <f>BK1035</f>
        <v>0</v>
      </c>
      <c r="L1035" s="159"/>
      <c r="M1035" s="164"/>
      <c r="N1035" s="165"/>
      <c r="O1035" s="165"/>
      <c r="P1035" s="166">
        <f>SUM(P1036:P1046)</f>
        <v>0</v>
      </c>
      <c r="Q1035" s="165"/>
      <c r="R1035" s="166">
        <f>SUM(R1036:R1046)</f>
        <v>9.0675608499999996</v>
      </c>
      <c r="S1035" s="165"/>
      <c r="T1035" s="167">
        <f>SUM(T1036:T1046)</f>
        <v>0</v>
      </c>
      <c r="V1035" s="476"/>
      <c r="AR1035" s="160" t="s">
        <v>80</v>
      </c>
      <c r="AT1035" s="168" t="s">
        <v>71</v>
      </c>
      <c r="AU1035" s="168" t="s">
        <v>11</v>
      </c>
      <c r="AY1035" s="160" t="s">
        <v>155</v>
      </c>
      <c r="BK1035" s="169">
        <f>SUM(BK1036:BK1046)</f>
        <v>0</v>
      </c>
    </row>
    <row r="1036" spans="2:65" s="1" customFormat="1" ht="16.5" customHeight="1" x14ac:dyDescent="0.3">
      <c r="B1036" s="172"/>
      <c r="C1036" s="478">
        <v>235</v>
      </c>
      <c r="D1036" s="173" t="s">
        <v>157</v>
      </c>
      <c r="E1036" s="174" t="s">
        <v>1495</v>
      </c>
      <c r="F1036" s="175" t="s">
        <v>1496</v>
      </c>
      <c r="G1036" s="176" t="s">
        <v>214</v>
      </c>
      <c r="H1036" s="177">
        <v>314.05</v>
      </c>
      <c r="I1036" s="178"/>
      <c r="J1036" s="179">
        <f>ROUND(I1036*H1036,0)</f>
        <v>0</v>
      </c>
      <c r="K1036" s="175" t="s">
        <v>161</v>
      </c>
      <c r="L1036" s="40"/>
      <c r="M1036" s="180" t="s">
        <v>5</v>
      </c>
      <c r="N1036" s="181" t="s">
        <v>43</v>
      </c>
      <c r="O1036" s="41"/>
      <c r="P1036" s="182">
        <f>O1036*H1036</f>
        <v>0</v>
      </c>
      <c r="Q1036" s="182">
        <v>7.85E-4</v>
      </c>
      <c r="R1036" s="182">
        <f>Q1036*H1036</f>
        <v>0.24652925000000001</v>
      </c>
      <c r="S1036" s="182">
        <v>0</v>
      </c>
      <c r="T1036" s="183">
        <f>S1036*H1036</f>
        <v>0</v>
      </c>
      <c r="V1036" s="476"/>
      <c r="AR1036" s="23" t="s">
        <v>221</v>
      </c>
      <c r="AT1036" s="23" t="s">
        <v>157</v>
      </c>
      <c r="AU1036" s="23" t="s">
        <v>80</v>
      </c>
      <c r="AY1036" s="23" t="s">
        <v>155</v>
      </c>
      <c r="BE1036" s="184">
        <f>IF(N1036="základní",J1036,0)</f>
        <v>0</v>
      </c>
      <c r="BF1036" s="184">
        <f>IF(N1036="snížená",J1036,0)</f>
        <v>0</v>
      </c>
      <c r="BG1036" s="184">
        <f>IF(N1036="zákl. přenesená",J1036,0)</f>
        <v>0</v>
      </c>
      <c r="BH1036" s="184">
        <f>IF(N1036="sníž. přenesená",J1036,0)</f>
        <v>0</v>
      </c>
      <c r="BI1036" s="184">
        <f>IF(N1036="nulová",J1036,0)</f>
        <v>0</v>
      </c>
      <c r="BJ1036" s="23" t="s">
        <v>11</v>
      </c>
      <c r="BK1036" s="184">
        <f>ROUND(I1036*H1036,0)</f>
        <v>0</v>
      </c>
      <c r="BL1036" s="23" t="s">
        <v>221</v>
      </c>
      <c r="BM1036" s="23" t="s">
        <v>1497</v>
      </c>
    </row>
    <row r="1037" spans="2:65" s="11" customFormat="1" x14ac:dyDescent="0.3">
      <c r="B1037" s="185"/>
      <c r="C1037" s="479"/>
      <c r="D1037" s="186" t="s">
        <v>163</v>
      </c>
      <c r="E1037" s="187" t="s">
        <v>5</v>
      </c>
      <c r="F1037" s="188" t="s">
        <v>1155</v>
      </c>
      <c r="H1037" s="189">
        <v>314.05</v>
      </c>
      <c r="I1037" s="190"/>
      <c r="L1037" s="185"/>
      <c r="M1037" s="191"/>
      <c r="N1037" s="192"/>
      <c r="O1037" s="192"/>
      <c r="P1037" s="192"/>
      <c r="Q1037" s="192"/>
      <c r="R1037" s="192"/>
      <c r="S1037" s="192"/>
      <c r="T1037" s="193"/>
      <c r="V1037" s="476"/>
      <c r="AT1037" s="187" t="s">
        <v>163</v>
      </c>
      <c r="AU1037" s="187" t="s">
        <v>80</v>
      </c>
      <c r="AV1037" s="11" t="s">
        <v>80</v>
      </c>
      <c r="AW1037" s="11" t="s">
        <v>36</v>
      </c>
      <c r="AX1037" s="11" t="s">
        <v>11</v>
      </c>
      <c r="AY1037" s="187" t="s">
        <v>155</v>
      </c>
    </row>
    <row r="1038" spans="2:65" s="1" customFormat="1" ht="25.5" customHeight="1" x14ac:dyDescent="0.3">
      <c r="B1038" s="172"/>
      <c r="C1038" s="478">
        <v>236</v>
      </c>
      <c r="D1038" s="173" t="s">
        <v>157</v>
      </c>
      <c r="E1038" s="174" t="s">
        <v>1498</v>
      </c>
      <c r="F1038" s="175" t="s">
        <v>1499</v>
      </c>
      <c r="G1038" s="176" t="s">
        <v>160</v>
      </c>
      <c r="H1038" s="177">
        <v>314.05</v>
      </c>
      <c r="I1038" s="178"/>
      <c r="J1038" s="179">
        <f>ROUND(I1038*H1038,0)</f>
        <v>0</v>
      </c>
      <c r="K1038" s="175" t="s">
        <v>161</v>
      </c>
      <c r="L1038" s="40"/>
      <c r="M1038" s="180" t="s">
        <v>5</v>
      </c>
      <c r="N1038" s="181" t="s">
        <v>43</v>
      </c>
      <c r="O1038" s="41"/>
      <c r="P1038" s="182">
        <f>O1038*H1038</f>
        <v>0</v>
      </c>
      <c r="Q1038" s="182">
        <v>3.5000000000000001E-3</v>
      </c>
      <c r="R1038" s="182">
        <f>Q1038*H1038</f>
        <v>1.099175</v>
      </c>
      <c r="S1038" s="182">
        <v>0</v>
      </c>
      <c r="T1038" s="183">
        <f>S1038*H1038</f>
        <v>0</v>
      </c>
      <c r="V1038" s="476"/>
      <c r="AR1038" s="23" t="s">
        <v>221</v>
      </c>
      <c r="AT1038" s="23" t="s">
        <v>157</v>
      </c>
      <c r="AU1038" s="23" t="s">
        <v>80</v>
      </c>
      <c r="AY1038" s="23" t="s">
        <v>155</v>
      </c>
      <c r="BE1038" s="184">
        <f>IF(N1038="základní",J1038,0)</f>
        <v>0</v>
      </c>
      <c r="BF1038" s="184">
        <f>IF(N1038="snížená",J1038,0)</f>
        <v>0</v>
      </c>
      <c r="BG1038" s="184">
        <f>IF(N1038="zákl. přenesená",J1038,0)</f>
        <v>0</v>
      </c>
      <c r="BH1038" s="184">
        <f>IF(N1038="sníž. přenesená",J1038,0)</f>
        <v>0</v>
      </c>
      <c r="BI1038" s="184">
        <f>IF(N1038="nulová",J1038,0)</f>
        <v>0</v>
      </c>
      <c r="BJ1038" s="23" t="s">
        <v>11</v>
      </c>
      <c r="BK1038" s="184">
        <f>ROUND(I1038*H1038,0)</f>
        <v>0</v>
      </c>
      <c r="BL1038" s="23" t="s">
        <v>221</v>
      </c>
      <c r="BM1038" s="23" t="s">
        <v>1500</v>
      </c>
    </row>
    <row r="1039" spans="2:65" s="11" customFormat="1" x14ac:dyDescent="0.3">
      <c r="B1039" s="185"/>
      <c r="C1039" s="479"/>
      <c r="D1039" s="186" t="s">
        <v>163</v>
      </c>
      <c r="E1039" s="187" t="s">
        <v>5</v>
      </c>
      <c r="F1039" s="188" t="s">
        <v>1155</v>
      </c>
      <c r="H1039" s="189">
        <v>314.05</v>
      </c>
      <c r="I1039" s="190"/>
      <c r="L1039" s="185"/>
      <c r="M1039" s="191"/>
      <c r="N1039" s="192"/>
      <c r="O1039" s="192"/>
      <c r="P1039" s="192"/>
      <c r="Q1039" s="192"/>
      <c r="R1039" s="192"/>
      <c r="S1039" s="192"/>
      <c r="T1039" s="193"/>
      <c r="V1039" s="476"/>
      <c r="AT1039" s="187" t="s">
        <v>163</v>
      </c>
      <c r="AU1039" s="187" t="s">
        <v>80</v>
      </c>
      <c r="AV1039" s="11" t="s">
        <v>80</v>
      </c>
      <c r="AW1039" s="11" t="s">
        <v>36</v>
      </c>
      <c r="AX1039" s="11" t="s">
        <v>11</v>
      </c>
      <c r="AY1039" s="187" t="s">
        <v>155</v>
      </c>
    </row>
    <row r="1040" spans="2:65" s="1" customFormat="1" ht="25.5" customHeight="1" x14ac:dyDescent="0.3">
      <c r="B1040" s="172"/>
      <c r="C1040" s="481">
        <v>237</v>
      </c>
      <c r="D1040" s="216" t="s">
        <v>536</v>
      </c>
      <c r="E1040" s="217" t="s">
        <v>1501</v>
      </c>
      <c r="F1040" s="218" t="s">
        <v>3550</v>
      </c>
      <c r="G1040" s="219" t="s">
        <v>160</v>
      </c>
      <c r="H1040" s="220">
        <v>397.27300000000002</v>
      </c>
      <c r="I1040" s="221"/>
      <c r="J1040" s="222">
        <f>ROUND(I1040*H1040,0)</f>
        <v>0</v>
      </c>
      <c r="K1040" s="218" t="s">
        <v>161</v>
      </c>
      <c r="L1040" s="223"/>
      <c r="M1040" s="224" t="s">
        <v>5</v>
      </c>
      <c r="N1040" s="225" t="s">
        <v>43</v>
      </c>
      <c r="O1040" s="41"/>
      <c r="P1040" s="182">
        <f>O1040*H1040</f>
        <v>0</v>
      </c>
      <c r="Q1040" s="182">
        <v>1.9199999999999998E-2</v>
      </c>
      <c r="R1040" s="182">
        <f>Q1040*H1040</f>
        <v>7.6276415999999996</v>
      </c>
      <c r="S1040" s="182">
        <v>0</v>
      </c>
      <c r="T1040" s="183">
        <f>S1040*H1040</f>
        <v>0</v>
      </c>
      <c r="V1040" s="476"/>
      <c r="AR1040" s="23" t="s">
        <v>502</v>
      </c>
      <c r="AT1040" s="23" t="s">
        <v>536</v>
      </c>
      <c r="AU1040" s="23" t="s">
        <v>80</v>
      </c>
      <c r="AY1040" s="23" t="s">
        <v>155</v>
      </c>
      <c r="BE1040" s="184">
        <f>IF(N1040="základní",J1040,0)</f>
        <v>0</v>
      </c>
      <c r="BF1040" s="184">
        <f>IF(N1040="snížená",J1040,0)</f>
        <v>0</v>
      </c>
      <c r="BG1040" s="184">
        <f>IF(N1040="zákl. přenesená",J1040,0)</f>
        <v>0</v>
      </c>
      <c r="BH1040" s="184">
        <f>IF(N1040="sníž. přenesená",J1040,0)</f>
        <v>0</v>
      </c>
      <c r="BI1040" s="184">
        <f>IF(N1040="nulová",J1040,0)</f>
        <v>0</v>
      </c>
      <c r="BJ1040" s="23" t="s">
        <v>11</v>
      </c>
      <c r="BK1040" s="184">
        <f>ROUND(I1040*H1040,0)</f>
        <v>0</v>
      </c>
      <c r="BL1040" s="23" t="s">
        <v>221</v>
      </c>
      <c r="BM1040" s="23" t="s">
        <v>1502</v>
      </c>
    </row>
    <row r="1041" spans="2:65" s="11" customFormat="1" x14ac:dyDescent="0.3">
      <c r="B1041" s="185"/>
      <c r="C1041" s="479"/>
      <c r="D1041" s="186" t="s">
        <v>163</v>
      </c>
      <c r="E1041" s="187" t="s">
        <v>5</v>
      </c>
      <c r="F1041" s="188" t="s">
        <v>1503</v>
      </c>
      <c r="H1041" s="189">
        <v>51.817999999999998</v>
      </c>
      <c r="I1041" s="190"/>
      <c r="L1041" s="185"/>
      <c r="M1041" s="191"/>
      <c r="N1041" s="192"/>
      <c r="O1041" s="192"/>
      <c r="P1041" s="192"/>
      <c r="Q1041" s="192"/>
      <c r="R1041" s="192"/>
      <c r="S1041" s="192"/>
      <c r="T1041" s="193"/>
      <c r="V1041" s="476"/>
      <c r="AT1041" s="187" t="s">
        <v>163</v>
      </c>
      <c r="AU1041" s="187" t="s">
        <v>80</v>
      </c>
      <c r="AV1041" s="11" t="s">
        <v>80</v>
      </c>
      <c r="AW1041" s="11" t="s">
        <v>36</v>
      </c>
      <c r="AX1041" s="11" t="s">
        <v>72</v>
      </c>
      <c r="AY1041" s="187" t="s">
        <v>155</v>
      </c>
    </row>
    <row r="1042" spans="2:65" s="11" customFormat="1" x14ac:dyDescent="0.3">
      <c r="B1042" s="185"/>
      <c r="C1042" s="479"/>
      <c r="D1042" s="186" t="s">
        <v>163</v>
      </c>
      <c r="E1042" s="187" t="s">
        <v>5</v>
      </c>
      <c r="F1042" s="188" t="s">
        <v>1187</v>
      </c>
      <c r="H1042" s="189">
        <v>345.45499999999998</v>
      </c>
      <c r="I1042" s="190"/>
      <c r="L1042" s="185"/>
      <c r="M1042" s="191"/>
      <c r="N1042" s="192"/>
      <c r="O1042" s="192"/>
      <c r="P1042" s="192"/>
      <c r="Q1042" s="192"/>
      <c r="R1042" s="192"/>
      <c r="S1042" s="192"/>
      <c r="T1042" s="193"/>
      <c r="V1042" s="476"/>
      <c r="AT1042" s="187" t="s">
        <v>163</v>
      </c>
      <c r="AU1042" s="187" t="s">
        <v>80</v>
      </c>
      <c r="AV1042" s="11" t="s">
        <v>80</v>
      </c>
      <c r="AW1042" s="11" t="s">
        <v>36</v>
      </c>
      <c r="AX1042" s="11" t="s">
        <v>72</v>
      </c>
      <c r="AY1042" s="187" t="s">
        <v>155</v>
      </c>
    </row>
    <row r="1043" spans="2:65" s="12" customFormat="1" x14ac:dyDescent="0.3">
      <c r="B1043" s="194"/>
      <c r="C1043" s="480"/>
      <c r="D1043" s="186" t="s">
        <v>163</v>
      </c>
      <c r="E1043" s="195" t="s">
        <v>5</v>
      </c>
      <c r="F1043" s="196" t="s">
        <v>239</v>
      </c>
      <c r="H1043" s="197">
        <v>397.27300000000002</v>
      </c>
      <c r="I1043" s="198"/>
      <c r="L1043" s="194"/>
      <c r="M1043" s="199"/>
      <c r="N1043" s="200"/>
      <c r="O1043" s="200"/>
      <c r="P1043" s="200"/>
      <c r="Q1043" s="200"/>
      <c r="R1043" s="200"/>
      <c r="S1043" s="200"/>
      <c r="T1043" s="201"/>
      <c r="V1043" s="476"/>
      <c r="AT1043" s="195" t="s">
        <v>163</v>
      </c>
      <c r="AU1043" s="195" t="s">
        <v>80</v>
      </c>
      <c r="AV1043" s="12" t="s">
        <v>98</v>
      </c>
      <c r="AW1043" s="12" t="s">
        <v>36</v>
      </c>
      <c r="AX1043" s="12" t="s">
        <v>11</v>
      </c>
      <c r="AY1043" s="195" t="s">
        <v>155</v>
      </c>
    </row>
    <row r="1044" spans="2:65" s="1" customFormat="1" ht="16.5" customHeight="1" x14ac:dyDescent="0.3">
      <c r="B1044" s="172"/>
      <c r="C1044" s="478">
        <v>238</v>
      </c>
      <c r="D1044" s="173" t="s">
        <v>157</v>
      </c>
      <c r="E1044" s="174" t="s">
        <v>1504</v>
      </c>
      <c r="F1044" s="175" t="s">
        <v>1505</v>
      </c>
      <c r="G1044" s="176" t="s">
        <v>160</v>
      </c>
      <c r="H1044" s="177">
        <v>314.05</v>
      </c>
      <c r="I1044" s="178"/>
      <c r="J1044" s="179">
        <f>ROUND(I1044*H1044,0)</f>
        <v>0</v>
      </c>
      <c r="K1044" s="175" t="s">
        <v>161</v>
      </c>
      <c r="L1044" s="40"/>
      <c r="M1044" s="180" t="s">
        <v>5</v>
      </c>
      <c r="N1044" s="181" t="s">
        <v>43</v>
      </c>
      <c r="O1044" s="41"/>
      <c r="P1044" s="182">
        <f>O1044*H1044</f>
        <v>0</v>
      </c>
      <c r="Q1044" s="182">
        <v>2.9999999999999997E-4</v>
      </c>
      <c r="R1044" s="182">
        <f>Q1044*H1044</f>
        <v>9.4214999999999993E-2</v>
      </c>
      <c r="S1044" s="182">
        <v>0</v>
      </c>
      <c r="T1044" s="183">
        <f>S1044*H1044</f>
        <v>0</v>
      </c>
      <c r="V1044" s="476"/>
      <c r="AR1044" s="23" t="s">
        <v>221</v>
      </c>
      <c r="AT1044" s="23" t="s">
        <v>157</v>
      </c>
      <c r="AU1044" s="23" t="s">
        <v>80</v>
      </c>
      <c r="AY1044" s="23" t="s">
        <v>155</v>
      </c>
      <c r="BE1044" s="184">
        <f>IF(N1044="základní",J1044,0)</f>
        <v>0</v>
      </c>
      <c r="BF1044" s="184">
        <f>IF(N1044="snížená",J1044,0)</f>
        <v>0</v>
      </c>
      <c r="BG1044" s="184">
        <f>IF(N1044="zákl. přenesená",J1044,0)</f>
        <v>0</v>
      </c>
      <c r="BH1044" s="184">
        <f>IF(N1044="sníž. přenesená",J1044,0)</f>
        <v>0</v>
      </c>
      <c r="BI1044" s="184">
        <f>IF(N1044="nulová",J1044,0)</f>
        <v>0</v>
      </c>
      <c r="BJ1044" s="23" t="s">
        <v>11</v>
      </c>
      <c r="BK1044" s="184">
        <f>ROUND(I1044*H1044,0)</f>
        <v>0</v>
      </c>
      <c r="BL1044" s="23" t="s">
        <v>221</v>
      </c>
      <c r="BM1044" s="23" t="s">
        <v>1506</v>
      </c>
    </row>
    <row r="1045" spans="2:65" s="11" customFormat="1" x14ac:dyDescent="0.3">
      <c r="B1045" s="185"/>
      <c r="C1045" s="479"/>
      <c r="D1045" s="186" t="s">
        <v>163</v>
      </c>
      <c r="E1045" s="187" t="s">
        <v>5</v>
      </c>
      <c r="F1045" s="188" t="s">
        <v>1155</v>
      </c>
      <c r="H1045" s="189">
        <v>314.05</v>
      </c>
      <c r="I1045" s="190"/>
      <c r="L1045" s="185"/>
      <c r="M1045" s="191"/>
      <c r="N1045" s="192"/>
      <c r="O1045" s="192"/>
      <c r="P1045" s="192"/>
      <c r="Q1045" s="192"/>
      <c r="R1045" s="192"/>
      <c r="S1045" s="192"/>
      <c r="T1045" s="193"/>
      <c r="V1045" s="476"/>
      <c r="AT1045" s="187" t="s">
        <v>163</v>
      </c>
      <c r="AU1045" s="187" t="s">
        <v>80</v>
      </c>
      <c r="AV1045" s="11" t="s">
        <v>80</v>
      </c>
      <c r="AW1045" s="11" t="s">
        <v>36</v>
      </c>
      <c r="AX1045" s="11" t="s">
        <v>11</v>
      </c>
      <c r="AY1045" s="187" t="s">
        <v>155</v>
      </c>
    </row>
    <row r="1046" spans="2:65" s="1" customFormat="1" ht="16.5" customHeight="1" x14ac:dyDescent="0.3">
      <c r="B1046" s="172"/>
      <c r="C1046" s="478">
        <v>239</v>
      </c>
      <c r="D1046" s="173" t="s">
        <v>157</v>
      </c>
      <c r="E1046" s="174" t="s">
        <v>1507</v>
      </c>
      <c r="F1046" s="175" t="s">
        <v>1508</v>
      </c>
      <c r="G1046" s="176" t="s">
        <v>247</v>
      </c>
      <c r="H1046" s="177">
        <v>9.0679999999999996</v>
      </c>
      <c r="I1046" s="178"/>
      <c r="J1046" s="179">
        <f>ROUND(I1046*H1046,0)</f>
        <v>0</v>
      </c>
      <c r="K1046" s="175" t="s">
        <v>161</v>
      </c>
      <c r="L1046" s="40"/>
      <c r="M1046" s="180" t="s">
        <v>5</v>
      </c>
      <c r="N1046" s="181" t="s">
        <v>43</v>
      </c>
      <c r="O1046" s="41"/>
      <c r="P1046" s="182">
        <f>O1046*H1046</f>
        <v>0</v>
      </c>
      <c r="Q1046" s="182">
        <v>0</v>
      </c>
      <c r="R1046" s="182">
        <f>Q1046*H1046</f>
        <v>0</v>
      </c>
      <c r="S1046" s="182">
        <v>0</v>
      </c>
      <c r="T1046" s="183">
        <f>S1046*H1046</f>
        <v>0</v>
      </c>
      <c r="V1046" s="476"/>
      <c r="AR1046" s="23" t="s">
        <v>221</v>
      </c>
      <c r="AT1046" s="23" t="s">
        <v>157</v>
      </c>
      <c r="AU1046" s="23" t="s">
        <v>80</v>
      </c>
      <c r="AY1046" s="23" t="s">
        <v>155</v>
      </c>
      <c r="BE1046" s="184">
        <f>IF(N1046="základní",J1046,0)</f>
        <v>0</v>
      </c>
      <c r="BF1046" s="184">
        <f>IF(N1046="snížená",J1046,0)</f>
        <v>0</v>
      </c>
      <c r="BG1046" s="184">
        <f>IF(N1046="zákl. přenesená",J1046,0)</f>
        <v>0</v>
      </c>
      <c r="BH1046" s="184">
        <f>IF(N1046="sníž. přenesená",J1046,0)</f>
        <v>0</v>
      </c>
      <c r="BI1046" s="184">
        <f>IF(N1046="nulová",J1046,0)</f>
        <v>0</v>
      </c>
      <c r="BJ1046" s="23" t="s">
        <v>11</v>
      </c>
      <c r="BK1046" s="184">
        <f>ROUND(I1046*H1046,0)</f>
        <v>0</v>
      </c>
      <c r="BL1046" s="23" t="s">
        <v>221</v>
      </c>
      <c r="BM1046" s="23" t="s">
        <v>1509</v>
      </c>
    </row>
    <row r="1047" spans="2:65" s="10" customFormat="1" ht="29.85" customHeight="1" x14ac:dyDescent="0.3">
      <c r="B1047" s="159"/>
      <c r="C1047" s="482"/>
      <c r="D1047" s="160" t="s">
        <v>71</v>
      </c>
      <c r="E1047" s="170" t="s">
        <v>1510</v>
      </c>
      <c r="F1047" s="170" t="s">
        <v>1511</v>
      </c>
      <c r="I1047" s="162"/>
      <c r="J1047" s="171">
        <f>BK1047</f>
        <v>0</v>
      </c>
      <c r="L1047" s="159"/>
      <c r="M1047" s="164"/>
      <c r="N1047" s="165"/>
      <c r="O1047" s="165"/>
      <c r="P1047" s="166">
        <f>SUM(P1048:P1079)</f>
        <v>0</v>
      </c>
      <c r="Q1047" s="165"/>
      <c r="R1047" s="166">
        <f>SUM(R1048:R1079)</f>
        <v>5.9382445000000006</v>
      </c>
      <c r="S1047" s="165"/>
      <c r="T1047" s="167">
        <f>SUM(T1048:T1079)</f>
        <v>0</v>
      </c>
      <c r="V1047" s="476"/>
      <c r="AR1047" s="160" t="s">
        <v>80</v>
      </c>
      <c r="AT1047" s="168" t="s">
        <v>71</v>
      </c>
      <c r="AU1047" s="168" t="s">
        <v>11</v>
      </c>
      <c r="AY1047" s="160" t="s">
        <v>155</v>
      </c>
      <c r="BK1047" s="169">
        <f>SUM(BK1048:BK1079)</f>
        <v>0</v>
      </c>
    </row>
    <row r="1048" spans="2:65" s="1" customFormat="1" ht="25.5" customHeight="1" x14ac:dyDescent="0.3">
      <c r="B1048" s="172"/>
      <c r="C1048" s="478">
        <v>240</v>
      </c>
      <c r="D1048" s="173" t="s">
        <v>157</v>
      </c>
      <c r="E1048" s="174" t="s">
        <v>1512</v>
      </c>
      <c r="F1048" s="175" t="s">
        <v>1513</v>
      </c>
      <c r="G1048" s="176" t="s">
        <v>160</v>
      </c>
      <c r="H1048" s="177">
        <v>201.86500000000001</v>
      </c>
      <c r="I1048" s="178"/>
      <c r="J1048" s="179">
        <f>ROUND(I1048*H1048,0)</f>
        <v>0</v>
      </c>
      <c r="K1048" s="175" t="s">
        <v>161</v>
      </c>
      <c r="L1048" s="40"/>
      <c r="M1048" s="180" t="s">
        <v>5</v>
      </c>
      <c r="N1048" s="181" t="s">
        <v>43</v>
      </c>
      <c r="O1048" s="41"/>
      <c r="P1048" s="182">
        <f>O1048*H1048</f>
        <v>0</v>
      </c>
      <c r="Q1048" s="182">
        <v>3.0000000000000001E-3</v>
      </c>
      <c r="R1048" s="182">
        <f>Q1048*H1048</f>
        <v>0.60559499999999999</v>
      </c>
      <c r="S1048" s="182">
        <v>0</v>
      </c>
      <c r="T1048" s="183">
        <f>S1048*H1048</f>
        <v>0</v>
      </c>
      <c r="V1048" s="476"/>
      <c r="AR1048" s="23" t="s">
        <v>221</v>
      </c>
      <c r="AT1048" s="23" t="s">
        <v>157</v>
      </c>
      <c r="AU1048" s="23" t="s">
        <v>80</v>
      </c>
      <c r="AY1048" s="23" t="s">
        <v>155</v>
      </c>
      <c r="BE1048" s="184">
        <f>IF(N1048="základní",J1048,0)</f>
        <v>0</v>
      </c>
      <c r="BF1048" s="184">
        <f>IF(N1048="snížená",J1048,0)</f>
        <v>0</v>
      </c>
      <c r="BG1048" s="184">
        <f>IF(N1048="zákl. přenesená",J1048,0)</f>
        <v>0</v>
      </c>
      <c r="BH1048" s="184">
        <f>IF(N1048="sníž. přenesená",J1048,0)</f>
        <v>0</v>
      </c>
      <c r="BI1048" s="184">
        <f>IF(N1048="nulová",J1048,0)</f>
        <v>0</v>
      </c>
      <c r="BJ1048" s="23" t="s">
        <v>11</v>
      </c>
      <c r="BK1048" s="184">
        <f>ROUND(I1048*H1048,0)</f>
        <v>0</v>
      </c>
      <c r="BL1048" s="23" t="s">
        <v>221</v>
      </c>
      <c r="BM1048" s="23" t="s">
        <v>1514</v>
      </c>
    </row>
    <row r="1049" spans="2:65" s="11" customFormat="1" x14ac:dyDescent="0.3">
      <c r="B1049" s="185"/>
      <c r="C1049" s="479"/>
      <c r="D1049" s="186" t="s">
        <v>163</v>
      </c>
      <c r="E1049" s="187" t="s">
        <v>5</v>
      </c>
      <c r="F1049" s="188" t="s">
        <v>284</v>
      </c>
      <c r="H1049" s="189">
        <v>201.86500000000001</v>
      </c>
      <c r="I1049" s="190"/>
      <c r="L1049" s="185"/>
      <c r="M1049" s="191"/>
      <c r="N1049" s="192"/>
      <c r="O1049" s="192"/>
      <c r="P1049" s="192"/>
      <c r="Q1049" s="192"/>
      <c r="R1049" s="192"/>
      <c r="S1049" s="192"/>
      <c r="T1049" s="193"/>
      <c r="V1049" s="476"/>
      <c r="AT1049" s="187" t="s">
        <v>163</v>
      </c>
      <c r="AU1049" s="187" t="s">
        <v>80</v>
      </c>
      <c r="AV1049" s="11" t="s">
        <v>80</v>
      </c>
      <c r="AW1049" s="11" t="s">
        <v>36</v>
      </c>
      <c r="AX1049" s="11" t="s">
        <v>11</v>
      </c>
      <c r="AY1049" s="187" t="s">
        <v>155</v>
      </c>
    </row>
    <row r="1050" spans="2:65" s="1" customFormat="1" ht="16.5" customHeight="1" x14ac:dyDescent="0.3">
      <c r="B1050" s="172"/>
      <c r="C1050" s="481">
        <v>241</v>
      </c>
      <c r="D1050" s="216" t="s">
        <v>536</v>
      </c>
      <c r="E1050" s="217" t="s">
        <v>1515</v>
      </c>
      <c r="F1050" s="218" t="s">
        <v>1516</v>
      </c>
      <c r="G1050" s="219" t="s">
        <v>160</v>
      </c>
      <c r="H1050" s="220">
        <v>222.05199999999999</v>
      </c>
      <c r="I1050" s="221"/>
      <c r="J1050" s="222">
        <f>ROUND(I1050*H1050,0)</f>
        <v>0</v>
      </c>
      <c r="K1050" s="218" t="s">
        <v>5</v>
      </c>
      <c r="L1050" s="223"/>
      <c r="M1050" s="224" t="s">
        <v>5</v>
      </c>
      <c r="N1050" s="225" t="s">
        <v>43</v>
      </c>
      <c r="O1050" s="41"/>
      <c r="P1050" s="182">
        <f>O1050*H1050</f>
        <v>0</v>
      </c>
      <c r="Q1050" s="182">
        <v>0.02</v>
      </c>
      <c r="R1050" s="182">
        <f>Q1050*H1050</f>
        <v>4.4410400000000001</v>
      </c>
      <c r="S1050" s="182">
        <v>0</v>
      </c>
      <c r="T1050" s="183">
        <f>S1050*H1050</f>
        <v>0</v>
      </c>
      <c r="V1050" s="476"/>
      <c r="AR1050" s="23" t="s">
        <v>502</v>
      </c>
      <c r="AT1050" s="23" t="s">
        <v>536</v>
      </c>
      <c r="AU1050" s="23" t="s">
        <v>80</v>
      </c>
      <c r="AY1050" s="23" t="s">
        <v>155</v>
      </c>
      <c r="BE1050" s="184">
        <f>IF(N1050="základní",J1050,0)</f>
        <v>0</v>
      </c>
      <c r="BF1050" s="184">
        <f>IF(N1050="snížená",J1050,0)</f>
        <v>0</v>
      </c>
      <c r="BG1050" s="184">
        <f>IF(N1050="zákl. přenesená",J1050,0)</f>
        <v>0</v>
      </c>
      <c r="BH1050" s="184">
        <f>IF(N1050="sníž. přenesená",J1050,0)</f>
        <v>0</v>
      </c>
      <c r="BI1050" s="184">
        <f>IF(N1050="nulová",J1050,0)</f>
        <v>0</v>
      </c>
      <c r="BJ1050" s="23" t="s">
        <v>11</v>
      </c>
      <c r="BK1050" s="184">
        <f>ROUND(I1050*H1050,0)</f>
        <v>0</v>
      </c>
      <c r="BL1050" s="23" t="s">
        <v>221</v>
      </c>
      <c r="BM1050" s="23" t="s">
        <v>1517</v>
      </c>
    </row>
    <row r="1051" spans="2:65" s="11" customFormat="1" x14ac:dyDescent="0.3">
      <c r="B1051" s="185"/>
      <c r="C1051" s="479"/>
      <c r="D1051" s="186" t="s">
        <v>163</v>
      </c>
      <c r="E1051" s="187" t="s">
        <v>5</v>
      </c>
      <c r="F1051" s="188" t="s">
        <v>1518</v>
      </c>
      <c r="H1051" s="189">
        <v>222.05199999999999</v>
      </c>
      <c r="I1051" s="190"/>
      <c r="L1051" s="185"/>
      <c r="M1051" s="191"/>
      <c r="N1051" s="192"/>
      <c r="O1051" s="192"/>
      <c r="P1051" s="192"/>
      <c r="Q1051" s="192"/>
      <c r="R1051" s="192"/>
      <c r="S1051" s="192"/>
      <c r="T1051" s="193"/>
      <c r="V1051" s="476"/>
      <c r="AT1051" s="187" t="s">
        <v>163</v>
      </c>
      <c r="AU1051" s="187" t="s">
        <v>80</v>
      </c>
      <c r="AV1051" s="11" t="s">
        <v>80</v>
      </c>
      <c r="AW1051" s="11" t="s">
        <v>36</v>
      </c>
      <c r="AX1051" s="11" t="s">
        <v>11</v>
      </c>
      <c r="AY1051" s="187" t="s">
        <v>155</v>
      </c>
    </row>
    <row r="1052" spans="2:65" s="1" customFormat="1" ht="16.5" customHeight="1" x14ac:dyDescent="0.3">
      <c r="B1052" s="172"/>
      <c r="C1052" s="478">
        <v>242</v>
      </c>
      <c r="D1052" s="173" t="s">
        <v>157</v>
      </c>
      <c r="E1052" s="174" t="s">
        <v>1519</v>
      </c>
      <c r="F1052" s="175" t="s">
        <v>1520</v>
      </c>
      <c r="G1052" s="176" t="s">
        <v>214</v>
      </c>
      <c r="H1052" s="177">
        <v>40</v>
      </c>
      <c r="I1052" s="178"/>
      <c r="J1052" s="179">
        <f>ROUND(I1052*H1052,0)</f>
        <v>0</v>
      </c>
      <c r="K1052" s="175" t="s">
        <v>161</v>
      </c>
      <c r="L1052" s="40"/>
      <c r="M1052" s="180" t="s">
        <v>5</v>
      </c>
      <c r="N1052" s="181" t="s">
        <v>43</v>
      </c>
      <c r="O1052" s="41"/>
      <c r="P1052" s="182">
        <f>O1052*H1052</f>
        <v>0</v>
      </c>
      <c r="Q1052" s="182">
        <v>3.1E-4</v>
      </c>
      <c r="R1052" s="182">
        <f>Q1052*H1052</f>
        <v>1.24E-2</v>
      </c>
      <c r="S1052" s="182">
        <v>0</v>
      </c>
      <c r="T1052" s="183">
        <f>S1052*H1052</f>
        <v>0</v>
      </c>
      <c r="V1052" s="476"/>
      <c r="AR1052" s="23" t="s">
        <v>221</v>
      </c>
      <c r="AT1052" s="23" t="s">
        <v>157</v>
      </c>
      <c r="AU1052" s="23" t="s">
        <v>80</v>
      </c>
      <c r="AY1052" s="23" t="s">
        <v>155</v>
      </c>
      <c r="BE1052" s="184">
        <f>IF(N1052="základní",J1052,0)</f>
        <v>0</v>
      </c>
      <c r="BF1052" s="184">
        <f>IF(N1052="snížená",J1052,0)</f>
        <v>0</v>
      </c>
      <c r="BG1052" s="184">
        <f>IF(N1052="zákl. přenesená",J1052,0)</f>
        <v>0</v>
      </c>
      <c r="BH1052" s="184">
        <f>IF(N1052="sníž. přenesená",J1052,0)</f>
        <v>0</v>
      </c>
      <c r="BI1052" s="184">
        <f>IF(N1052="nulová",J1052,0)</f>
        <v>0</v>
      </c>
      <c r="BJ1052" s="23" t="s">
        <v>11</v>
      </c>
      <c r="BK1052" s="184">
        <f>ROUND(I1052*H1052,0)</f>
        <v>0</v>
      </c>
      <c r="BL1052" s="23" t="s">
        <v>221</v>
      </c>
      <c r="BM1052" s="23" t="s">
        <v>1521</v>
      </c>
    </row>
    <row r="1053" spans="2:65" s="11" customFormat="1" x14ac:dyDescent="0.3">
      <c r="B1053" s="185"/>
      <c r="C1053" s="479"/>
      <c r="D1053" s="186" t="s">
        <v>163</v>
      </c>
      <c r="E1053" s="187" t="s">
        <v>5</v>
      </c>
      <c r="F1053" s="188" t="s">
        <v>1522</v>
      </c>
      <c r="H1053" s="189">
        <v>8</v>
      </c>
      <c r="I1053" s="190"/>
      <c r="L1053" s="185"/>
      <c r="M1053" s="191"/>
      <c r="N1053" s="192"/>
      <c r="O1053" s="192"/>
      <c r="P1053" s="192"/>
      <c r="Q1053" s="192"/>
      <c r="R1053" s="192"/>
      <c r="S1053" s="192"/>
      <c r="T1053" s="193"/>
      <c r="V1053" s="476"/>
      <c r="AT1053" s="187" t="s">
        <v>163</v>
      </c>
      <c r="AU1053" s="187" t="s">
        <v>80</v>
      </c>
      <c r="AV1053" s="11" t="s">
        <v>80</v>
      </c>
      <c r="AW1053" s="11" t="s">
        <v>36</v>
      </c>
      <c r="AX1053" s="11" t="s">
        <v>72</v>
      </c>
      <c r="AY1053" s="187" t="s">
        <v>155</v>
      </c>
    </row>
    <row r="1054" spans="2:65" s="11" customFormat="1" x14ac:dyDescent="0.3">
      <c r="B1054" s="185"/>
      <c r="C1054" s="479"/>
      <c r="D1054" s="186" t="s">
        <v>163</v>
      </c>
      <c r="E1054" s="187" t="s">
        <v>5</v>
      </c>
      <c r="F1054" s="188" t="s">
        <v>1523</v>
      </c>
      <c r="H1054" s="189">
        <v>12</v>
      </c>
      <c r="I1054" s="190"/>
      <c r="L1054" s="185"/>
      <c r="M1054" s="191"/>
      <c r="N1054" s="192"/>
      <c r="O1054" s="192"/>
      <c r="P1054" s="192"/>
      <c r="Q1054" s="192"/>
      <c r="R1054" s="192"/>
      <c r="S1054" s="192"/>
      <c r="T1054" s="193"/>
      <c r="V1054" s="476"/>
      <c r="AT1054" s="187" t="s">
        <v>163</v>
      </c>
      <c r="AU1054" s="187" t="s">
        <v>80</v>
      </c>
      <c r="AV1054" s="11" t="s">
        <v>80</v>
      </c>
      <c r="AW1054" s="11" t="s">
        <v>36</v>
      </c>
      <c r="AX1054" s="11" t="s">
        <v>72</v>
      </c>
      <c r="AY1054" s="187" t="s">
        <v>155</v>
      </c>
    </row>
    <row r="1055" spans="2:65" s="11" customFormat="1" x14ac:dyDescent="0.3">
      <c r="B1055" s="185"/>
      <c r="C1055" s="479"/>
      <c r="D1055" s="186" t="s">
        <v>163</v>
      </c>
      <c r="E1055" s="187" t="s">
        <v>5</v>
      </c>
      <c r="F1055" s="188" t="s">
        <v>1524</v>
      </c>
      <c r="H1055" s="189">
        <v>8</v>
      </c>
      <c r="I1055" s="190"/>
      <c r="L1055" s="185"/>
      <c r="M1055" s="191"/>
      <c r="N1055" s="192"/>
      <c r="O1055" s="192"/>
      <c r="P1055" s="192"/>
      <c r="Q1055" s="192"/>
      <c r="R1055" s="192"/>
      <c r="S1055" s="192"/>
      <c r="T1055" s="193"/>
      <c r="V1055" s="476"/>
      <c r="AT1055" s="187" t="s">
        <v>163</v>
      </c>
      <c r="AU1055" s="187" t="s">
        <v>80</v>
      </c>
      <c r="AV1055" s="11" t="s">
        <v>80</v>
      </c>
      <c r="AW1055" s="11" t="s">
        <v>36</v>
      </c>
      <c r="AX1055" s="11" t="s">
        <v>72</v>
      </c>
      <c r="AY1055" s="187" t="s">
        <v>155</v>
      </c>
    </row>
    <row r="1056" spans="2:65" s="11" customFormat="1" x14ac:dyDescent="0.3">
      <c r="B1056" s="185"/>
      <c r="C1056" s="479"/>
      <c r="D1056" s="186" t="s">
        <v>163</v>
      </c>
      <c r="E1056" s="187" t="s">
        <v>5</v>
      </c>
      <c r="F1056" s="188" t="s">
        <v>1525</v>
      </c>
      <c r="H1056" s="189">
        <v>6</v>
      </c>
      <c r="I1056" s="190"/>
      <c r="L1056" s="185"/>
      <c r="M1056" s="191"/>
      <c r="N1056" s="192"/>
      <c r="O1056" s="192"/>
      <c r="P1056" s="192"/>
      <c r="Q1056" s="192"/>
      <c r="R1056" s="192"/>
      <c r="S1056" s="192"/>
      <c r="T1056" s="193"/>
      <c r="V1056" s="476"/>
      <c r="AT1056" s="187" t="s">
        <v>163</v>
      </c>
      <c r="AU1056" s="187" t="s">
        <v>80</v>
      </c>
      <c r="AV1056" s="11" t="s">
        <v>80</v>
      </c>
      <c r="AW1056" s="11" t="s">
        <v>36</v>
      </c>
      <c r="AX1056" s="11" t="s">
        <v>72</v>
      </c>
      <c r="AY1056" s="187" t="s">
        <v>155</v>
      </c>
    </row>
    <row r="1057" spans="2:65" s="11" customFormat="1" x14ac:dyDescent="0.3">
      <c r="B1057" s="185"/>
      <c r="C1057" s="479"/>
      <c r="D1057" s="186" t="s">
        <v>163</v>
      </c>
      <c r="E1057" s="187" t="s">
        <v>5</v>
      </c>
      <c r="F1057" s="188" t="s">
        <v>1526</v>
      </c>
      <c r="H1057" s="189">
        <v>2</v>
      </c>
      <c r="I1057" s="190"/>
      <c r="L1057" s="185"/>
      <c r="M1057" s="191"/>
      <c r="N1057" s="192"/>
      <c r="O1057" s="192"/>
      <c r="P1057" s="192"/>
      <c r="Q1057" s="192"/>
      <c r="R1057" s="192"/>
      <c r="S1057" s="192"/>
      <c r="T1057" s="193"/>
      <c r="V1057" s="476"/>
      <c r="AT1057" s="187" t="s">
        <v>163</v>
      </c>
      <c r="AU1057" s="187" t="s">
        <v>80</v>
      </c>
      <c r="AV1057" s="11" t="s">
        <v>80</v>
      </c>
      <c r="AW1057" s="11" t="s">
        <v>36</v>
      </c>
      <c r="AX1057" s="11" t="s">
        <v>72</v>
      </c>
      <c r="AY1057" s="187" t="s">
        <v>155</v>
      </c>
    </row>
    <row r="1058" spans="2:65" s="11" customFormat="1" x14ac:dyDescent="0.3">
      <c r="B1058" s="185"/>
      <c r="C1058" s="479"/>
      <c r="D1058" s="186" t="s">
        <v>163</v>
      </c>
      <c r="E1058" s="187" t="s">
        <v>5</v>
      </c>
      <c r="F1058" s="188" t="s">
        <v>1527</v>
      </c>
      <c r="H1058" s="189">
        <v>4</v>
      </c>
      <c r="I1058" s="190"/>
      <c r="L1058" s="185"/>
      <c r="M1058" s="191"/>
      <c r="N1058" s="192"/>
      <c r="O1058" s="192"/>
      <c r="P1058" s="192"/>
      <c r="Q1058" s="192"/>
      <c r="R1058" s="192"/>
      <c r="S1058" s="192"/>
      <c r="T1058" s="193"/>
      <c r="V1058" s="476"/>
      <c r="AT1058" s="187" t="s">
        <v>163</v>
      </c>
      <c r="AU1058" s="187" t="s">
        <v>80</v>
      </c>
      <c r="AV1058" s="11" t="s">
        <v>80</v>
      </c>
      <c r="AW1058" s="11" t="s">
        <v>36</v>
      </c>
      <c r="AX1058" s="11" t="s">
        <v>72</v>
      </c>
      <c r="AY1058" s="187" t="s">
        <v>155</v>
      </c>
    </row>
    <row r="1059" spans="2:65" s="12" customFormat="1" x14ac:dyDescent="0.3">
      <c r="B1059" s="194"/>
      <c r="C1059" s="480"/>
      <c r="D1059" s="186" t="s">
        <v>163</v>
      </c>
      <c r="E1059" s="195" t="s">
        <v>5</v>
      </c>
      <c r="F1059" s="196" t="s">
        <v>239</v>
      </c>
      <c r="H1059" s="197">
        <v>40</v>
      </c>
      <c r="I1059" s="198"/>
      <c r="L1059" s="194"/>
      <c r="M1059" s="199"/>
      <c r="N1059" s="200"/>
      <c r="O1059" s="200"/>
      <c r="P1059" s="200"/>
      <c r="Q1059" s="200"/>
      <c r="R1059" s="200"/>
      <c r="S1059" s="200"/>
      <c r="T1059" s="201"/>
      <c r="V1059" s="476"/>
      <c r="AT1059" s="195" t="s">
        <v>163</v>
      </c>
      <c r="AU1059" s="195" t="s">
        <v>80</v>
      </c>
      <c r="AV1059" s="12" t="s">
        <v>98</v>
      </c>
      <c r="AW1059" s="12" t="s">
        <v>36</v>
      </c>
      <c r="AX1059" s="12" t="s">
        <v>11</v>
      </c>
      <c r="AY1059" s="195" t="s">
        <v>155</v>
      </c>
    </row>
    <row r="1060" spans="2:65" s="1" customFormat="1" ht="16.5" customHeight="1" x14ac:dyDescent="0.3">
      <c r="B1060" s="172"/>
      <c r="C1060" s="478">
        <v>243</v>
      </c>
      <c r="D1060" s="173" t="s">
        <v>157</v>
      </c>
      <c r="E1060" s="174" t="s">
        <v>1528</v>
      </c>
      <c r="F1060" s="175" t="s">
        <v>1529</v>
      </c>
      <c r="G1060" s="176" t="s">
        <v>214</v>
      </c>
      <c r="H1060" s="177">
        <v>102.5</v>
      </c>
      <c r="I1060" s="178"/>
      <c r="J1060" s="179">
        <f>ROUND(I1060*H1060,0)</f>
        <v>0</v>
      </c>
      <c r="K1060" s="175" t="s">
        <v>161</v>
      </c>
      <c r="L1060" s="40"/>
      <c r="M1060" s="180" t="s">
        <v>5</v>
      </c>
      <c r="N1060" s="181" t="s">
        <v>43</v>
      </c>
      <c r="O1060" s="41"/>
      <c r="P1060" s="182">
        <f>O1060*H1060</f>
        <v>0</v>
      </c>
      <c r="Q1060" s="182">
        <v>2.5999999999999998E-4</v>
      </c>
      <c r="R1060" s="182">
        <f>Q1060*H1060</f>
        <v>2.6649999999999997E-2</v>
      </c>
      <c r="S1060" s="182">
        <v>0</v>
      </c>
      <c r="T1060" s="183">
        <f>S1060*H1060</f>
        <v>0</v>
      </c>
      <c r="V1060" s="476"/>
      <c r="AR1060" s="23" t="s">
        <v>221</v>
      </c>
      <c r="AT1060" s="23" t="s">
        <v>157</v>
      </c>
      <c r="AU1060" s="23" t="s">
        <v>80</v>
      </c>
      <c r="AY1060" s="23" t="s">
        <v>155</v>
      </c>
      <c r="BE1060" s="184">
        <f>IF(N1060="základní",J1060,0)</f>
        <v>0</v>
      </c>
      <c r="BF1060" s="184">
        <f>IF(N1060="snížená",J1060,0)</f>
        <v>0</v>
      </c>
      <c r="BG1060" s="184">
        <f>IF(N1060="zákl. přenesená",J1060,0)</f>
        <v>0</v>
      </c>
      <c r="BH1060" s="184">
        <f>IF(N1060="sníž. přenesená",J1060,0)</f>
        <v>0</v>
      </c>
      <c r="BI1060" s="184">
        <f>IF(N1060="nulová",J1060,0)</f>
        <v>0</v>
      </c>
      <c r="BJ1060" s="23" t="s">
        <v>11</v>
      </c>
      <c r="BK1060" s="184">
        <f>ROUND(I1060*H1060,0)</f>
        <v>0</v>
      </c>
      <c r="BL1060" s="23" t="s">
        <v>221</v>
      </c>
      <c r="BM1060" s="23" t="s">
        <v>1530</v>
      </c>
    </row>
    <row r="1061" spans="2:65" s="11" customFormat="1" x14ac:dyDescent="0.3">
      <c r="B1061" s="185"/>
      <c r="C1061" s="479"/>
      <c r="D1061" s="186" t="s">
        <v>163</v>
      </c>
      <c r="E1061" s="187" t="s">
        <v>5</v>
      </c>
      <c r="F1061" s="188" t="s">
        <v>1531</v>
      </c>
      <c r="H1061" s="189">
        <v>8.6999999999999993</v>
      </c>
      <c r="I1061" s="190"/>
      <c r="L1061" s="185"/>
      <c r="M1061" s="191"/>
      <c r="N1061" s="192"/>
      <c r="O1061" s="192"/>
      <c r="P1061" s="192"/>
      <c r="Q1061" s="192"/>
      <c r="R1061" s="192"/>
      <c r="S1061" s="192"/>
      <c r="T1061" s="193"/>
      <c r="V1061" s="476"/>
      <c r="AT1061" s="187" t="s">
        <v>163</v>
      </c>
      <c r="AU1061" s="187" t="s">
        <v>80</v>
      </c>
      <c r="AV1061" s="11" t="s">
        <v>80</v>
      </c>
      <c r="AW1061" s="11" t="s">
        <v>36</v>
      </c>
      <c r="AX1061" s="11" t="s">
        <v>72</v>
      </c>
      <c r="AY1061" s="187" t="s">
        <v>155</v>
      </c>
    </row>
    <row r="1062" spans="2:65" s="11" customFormat="1" x14ac:dyDescent="0.3">
      <c r="B1062" s="185"/>
      <c r="C1062" s="479"/>
      <c r="D1062" s="186" t="s">
        <v>163</v>
      </c>
      <c r="E1062" s="187" t="s">
        <v>5</v>
      </c>
      <c r="F1062" s="188" t="s">
        <v>1532</v>
      </c>
      <c r="H1062" s="189">
        <v>12.2</v>
      </c>
      <c r="I1062" s="190"/>
      <c r="L1062" s="185"/>
      <c r="M1062" s="191"/>
      <c r="N1062" s="192"/>
      <c r="O1062" s="192"/>
      <c r="P1062" s="192"/>
      <c r="Q1062" s="192"/>
      <c r="R1062" s="192"/>
      <c r="S1062" s="192"/>
      <c r="T1062" s="193"/>
      <c r="V1062" s="476"/>
      <c r="AT1062" s="187" t="s">
        <v>163</v>
      </c>
      <c r="AU1062" s="187" t="s">
        <v>80</v>
      </c>
      <c r="AV1062" s="11" t="s">
        <v>80</v>
      </c>
      <c r="AW1062" s="11" t="s">
        <v>36</v>
      </c>
      <c r="AX1062" s="11" t="s">
        <v>72</v>
      </c>
      <c r="AY1062" s="187" t="s">
        <v>155</v>
      </c>
    </row>
    <row r="1063" spans="2:65" s="11" customFormat="1" x14ac:dyDescent="0.3">
      <c r="B1063" s="185"/>
      <c r="C1063" s="479"/>
      <c r="D1063" s="186" t="s">
        <v>163</v>
      </c>
      <c r="E1063" s="187" t="s">
        <v>5</v>
      </c>
      <c r="F1063" s="188" t="s">
        <v>1533</v>
      </c>
      <c r="H1063" s="189">
        <v>24.6</v>
      </c>
      <c r="I1063" s="190"/>
      <c r="L1063" s="185"/>
      <c r="M1063" s="191"/>
      <c r="N1063" s="192"/>
      <c r="O1063" s="192"/>
      <c r="P1063" s="192"/>
      <c r="Q1063" s="192"/>
      <c r="R1063" s="192"/>
      <c r="S1063" s="192"/>
      <c r="T1063" s="193"/>
      <c r="V1063" s="476"/>
      <c r="AT1063" s="187" t="s">
        <v>163</v>
      </c>
      <c r="AU1063" s="187" t="s">
        <v>80</v>
      </c>
      <c r="AV1063" s="11" t="s">
        <v>80</v>
      </c>
      <c r="AW1063" s="11" t="s">
        <v>36</v>
      </c>
      <c r="AX1063" s="11" t="s">
        <v>72</v>
      </c>
      <c r="AY1063" s="187" t="s">
        <v>155</v>
      </c>
    </row>
    <row r="1064" spans="2:65" s="11" customFormat="1" x14ac:dyDescent="0.3">
      <c r="B1064" s="185"/>
      <c r="C1064" s="479"/>
      <c r="D1064" s="186" t="s">
        <v>163</v>
      </c>
      <c r="E1064" s="187" t="s">
        <v>5</v>
      </c>
      <c r="F1064" s="188" t="s">
        <v>1534</v>
      </c>
      <c r="H1064" s="189">
        <v>23.95</v>
      </c>
      <c r="I1064" s="190"/>
      <c r="L1064" s="185"/>
      <c r="M1064" s="191"/>
      <c r="N1064" s="192"/>
      <c r="O1064" s="192"/>
      <c r="P1064" s="192"/>
      <c r="Q1064" s="192"/>
      <c r="R1064" s="192"/>
      <c r="S1064" s="192"/>
      <c r="T1064" s="193"/>
      <c r="V1064" s="476"/>
      <c r="AT1064" s="187" t="s">
        <v>163</v>
      </c>
      <c r="AU1064" s="187" t="s">
        <v>80</v>
      </c>
      <c r="AV1064" s="11" t="s">
        <v>80</v>
      </c>
      <c r="AW1064" s="11" t="s">
        <v>36</v>
      </c>
      <c r="AX1064" s="11" t="s">
        <v>72</v>
      </c>
      <c r="AY1064" s="187" t="s">
        <v>155</v>
      </c>
    </row>
    <row r="1065" spans="2:65" s="11" customFormat="1" x14ac:dyDescent="0.3">
      <c r="B1065" s="185"/>
      <c r="C1065" s="479"/>
      <c r="D1065" s="186" t="s">
        <v>163</v>
      </c>
      <c r="E1065" s="187" t="s">
        <v>5</v>
      </c>
      <c r="F1065" s="188" t="s">
        <v>1535</v>
      </c>
      <c r="H1065" s="189">
        <v>8.9499999999999993</v>
      </c>
      <c r="I1065" s="190"/>
      <c r="L1065" s="185"/>
      <c r="M1065" s="191"/>
      <c r="N1065" s="192"/>
      <c r="O1065" s="192"/>
      <c r="P1065" s="192"/>
      <c r="Q1065" s="192"/>
      <c r="R1065" s="192"/>
      <c r="S1065" s="192"/>
      <c r="T1065" s="193"/>
      <c r="V1065" s="476"/>
      <c r="AT1065" s="187" t="s">
        <v>163</v>
      </c>
      <c r="AU1065" s="187" t="s">
        <v>80</v>
      </c>
      <c r="AV1065" s="11" t="s">
        <v>80</v>
      </c>
      <c r="AW1065" s="11" t="s">
        <v>36</v>
      </c>
      <c r="AX1065" s="11" t="s">
        <v>72</v>
      </c>
      <c r="AY1065" s="187" t="s">
        <v>155</v>
      </c>
    </row>
    <row r="1066" spans="2:65" s="11" customFormat="1" x14ac:dyDescent="0.3">
      <c r="B1066" s="185"/>
      <c r="C1066" s="479"/>
      <c r="D1066" s="186" t="s">
        <v>163</v>
      </c>
      <c r="E1066" s="187" t="s">
        <v>5</v>
      </c>
      <c r="F1066" s="188" t="s">
        <v>1536</v>
      </c>
      <c r="H1066" s="189">
        <v>9.35</v>
      </c>
      <c r="I1066" s="190"/>
      <c r="L1066" s="185"/>
      <c r="M1066" s="191"/>
      <c r="N1066" s="192"/>
      <c r="O1066" s="192"/>
      <c r="P1066" s="192"/>
      <c r="Q1066" s="192"/>
      <c r="R1066" s="192"/>
      <c r="S1066" s="192"/>
      <c r="T1066" s="193"/>
      <c r="V1066" s="476"/>
      <c r="AT1066" s="187" t="s">
        <v>163</v>
      </c>
      <c r="AU1066" s="187" t="s">
        <v>80</v>
      </c>
      <c r="AV1066" s="11" t="s">
        <v>80</v>
      </c>
      <c r="AW1066" s="11" t="s">
        <v>36</v>
      </c>
      <c r="AX1066" s="11" t="s">
        <v>72</v>
      </c>
      <c r="AY1066" s="187" t="s">
        <v>155</v>
      </c>
    </row>
    <row r="1067" spans="2:65" s="11" customFormat="1" x14ac:dyDescent="0.3">
      <c r="B1067" s="185"/>
      <c r="C1067" s="479"/>
      <c r="D1067" s="186" t="s">
        <v>163</v>
      </c>
      <c r="E1067" s="187" t="s">
        <v>5</v>
      </c>
      <c r="F1067" s="188" t="s">
        <v>1537</v>
      </c>
      <c r="H1067" s="189">
        <v>6.5</v>
      </c>
      <c r="I1067" s="190"/>
      <c r="L1067" s="185"/>
      <c r="M1067" s="191"/>
      <c r="N1067" s="192"/>
      <c r="O1067" s="192"/>
      <c r="P1067" s="192"/>
      <c r="Q1067" s="192"/>
      <c r="R1067" s="192"/>
      <c r="S1067" s="192"/>
      <c r="T1067" s="193"/>
      <c r="V1067" s="476"/>
      <c r="AT1067" s="187" t="s">
        <v>163</v>
      </c>
      <c r="AU1067" s="187" t="s">
        <v>80</v>
      </c>
      <c r="AV1067" s="11" t="s">
        <v>80</v>
      </c>
      <c r="AW1067" s="11" t="s">
        <v>36</v>
      </c>
      <c r="AX1067" s="11" t="s">
        <v>72</v>
      </c>
      <c r="AY1067" s="187" t="s">
        <v>155</v>
      </c>
    </row>
    <row r="1068" spans="2:65" s="11" customFormat="1" x14ac:dyDescent="0.3">
      <c r="B1068" s="185"/>
      <c r="C1068" s="479"/>
      <c r="D1068" s="186" t="s">
        <v>163</v>
      </c>
      <c r="E1068" s="187" t="s">
        <v>5</v>
      </c>
      <c r="F1068" s="188" t="s">
        <v>1538</v>
      </c>
      <c r="H1068" s="189">
        <v>2.8</v>
      </c>
      <c r="I1068" s="190"/>
      <c r="L1068" s="185"/>
      <c r="M1068" s="191"/>
      <c r="N1068" s="192"/>
      <c r="O1068" s="192"/>
      <c r="P1068" s="192"/>
      <c r="Q1068" s="192"/>
      <c r="R1068" s="192"/>
      <c r="S1068" s="192"/>
      <c r="T1068" s="193"/>
      <c r="V1068" s="476"/>
      <c r="AT1068" s="187" t="s">
        <v>163</v>
      </c>
      <c r="AU1068" s="187" t="s">
        <v>80</v>
      </c>
      <c r="AV1068" s="11" t="s">
        <v>80</v>
      </c>
      <c r="AW1068" s="11" t="s">
        <v>36</v>
      </c>
      <c r="AX1068" s="11" t="s">
        <v>72</v>
      </c>
      <c r="AY1068" s="187" t="s">
        <v>155</v>
      </c>
    </row>
    <row r="1069" spans="2:65" s="11" customFormat="1" x14ac:dyDescent="0.3">
      <c r="B1069" s="185"/>
      <c r="C1069" s="479"/>
      <c r="D1069" s="186" t="s">
        <v>163</v>
      </c>
      <c r="E1069" s="187" t="s">
        <v>5</v>
      </c>
      <c r="F1069" s="188" t="s">
        <v>1539</v>
      </c>
      <c r="H1069" s="189">
        <v>5.45</v>
      </c>
      <c r="I1069" s="190"/>
      <c r="L1069" s="185"/>
      <c r="M1069" s="191"/>
      <c r="N1069" s="192"/>
      <c r="O1069" s="192"/>
      <c r="P1069" s="192"/>
      <c r="Q1069" s="192"/>
      <c r="R1069" s="192"/>
      <c r="S1069" s="192"/>
      <c r="T1069" s="193"/>
      <c r="V1069" s="476"/>
      <c r="AT1069" s="187" t="s">
        <v>163</v>
      </c>
      <c r="AU1069" s="187" t="s">
        <v>80</v>
      </c>
      <c r="AV1069" s="11" t="s">
        <v>80</v>
      </c>
      <c r="AW1069" s="11" t="s">
        <v>36</v>
      </c>
      <c r="AX1069" s="11" t="s">
        <v>72</v>
      </c>
      <c r="AY1069" s="187" t="s">
        <v>155</v>
      </c>
    </row>
    <row r="1070" spans="2:65" s="12" customFormat="1" x14ac:dyDescent="0.3">
      <c r="B1070" s="194"/>
      <c r="C1070" s="480"/>
      <c r="D1070" s="186" t="s">
        <v>163</v>
      </c>
      <c r="E1070" s="195" t="s">
        <v>5</v>
      </c>
      <c r="F1070" s="196" t="s">
        <v>239</v>
      </c>
      <c r="H1070" s="197">
        <v>102.5</v>
      </c>
      <c r="I1070" s="198"/>
      <c r="L1070" s="194"/>
      <c r="M1070" s="199"/>
      <c r="N1070" s="200"/>
      <c r="O1070" s="200"/>
      <c r="P1070" s="200"/>
      <c r="Q1070" s="200"/>
      <c r="R1070" s="200"/>
      <c r="S1070" s="200"/>
      <c r="T1070" s="201"/>
      <c r="V1070" s="476"/>
      <c r="AT1070" s="195" t="s">
        <v>163</v>
      </c>
      <c r="AU1070" s="195" t="s">
        <v>80</v>
      </c>
      <c r="AV1070" s="12" t="s">
        <v>98</v>
      </c>
      <c r="AW1070" s="12" t="s">
        <v>36</v>
      </c>
      <c r="AX1070" s="12" t="s">
        <v>11</v>
      </c>
      <c r="AY1070" s="195" t="s">
        <v>155</v>
      </c>
    </row>
    <row r="1071" spans="2:65" s="1" customFormat="1" ht="16.5" customHeight="1" x14ac:dyDescent="0.3">
      <c r="B1071" s="172"/>
      <c r="C1071" s="478">
        <v>244</v>
      </c>
      <c r="D1071" s="173" t="s">
        <v>157</v>
      </c>
      <c r="E1071" s="174" t="s">
        <v>1540</v>
      </c>
      <c r="F1071" s="175" t="s">
        <v>1541</v>
      </c>
      <c r="G1071" s="176" t="s">
        <v>160</v>
      </c>
      <c r="H1071" s="177">
        <v>201.86500000000001</v>
      </c>
      <c r="I1071" s="178"/>
      <c r="J1071" s="179">
        <f>ROUND(I1071*H1071,0)</f>
        <v>0</v>
      </c>
      <c r="K1071" s="175" t="s">
        <v>161</v>
      </c>
      <c r="L1071" s="40"/>
      <c r="M1071" s="180" t="s">
        <v>5</v>
      </c>
      <c r="N1071" s="181" t="s">
        <v>43</v>
      </c>
      <c r="O1071" s="41"/>
      <c r="P1071" s="182">
        <f>O1071*H1071</f>
        <v>0</v>
      </c>
      <c r="Q1071" s="182">
        <v>2.9999999999999997E-4</v>
      </c>
      <c r="R1071" s="182">
        <f>Q1071*H1071</f>
        <v>6.0559499999999995E-2</v>
      </c>
      <c r="S1071" s="182">
        <v>0</v>
      </c>
      <c r="T1071" s="183">
        <f>S1071*H1071</f>
        <v>0</v>
      </c>
      <c r="V1071" s="476"/>
      <c r="AR1071" s="23" t="s">
        <v>221</v>
      </c>
      <c r="AT1071" s="23" t="s">
        <v>157</v>
      </c>
      <c r="AU1071" s="23" t="s">
        <v>80</v>
      </c>
      <c r="AY1071" s="23" t="s">
        <v>155</v>
      </c>
      <c r="BE1071" s="184">
        <f>IF(N1071="základní",J1071,0)</f>
        <v>0</v>
      </c>
      <c r="BF1071" s="184">
        <f>IF(N1071="snížená",J1071,0)</f>
        <v>0</v>
      </c>
      <c r="BG1071" s="184">
        <f>IF(N1071="zákl. přenesená",J1071,0)</f>
        <v>0</v>
      </c>
      <c r="BH1071" s="184">
        <f>IF(N1071="sníž. přenesená",J1071,0)</f>
        <v>0</v>
      </c>
      <c r="BI1071" s="184">
        <f>IF(N1071="nulová",J1071,0)</f>
        <v>0</v>
      </c>
      <c r="BJ1071" s="23" t="s">
        <v>11</v>
      </c>
      <c r="BK1071" s="184">
        <f>ROUND(I1071*H1071,0)</f>
        <v>0</v>
      </c>
      <c r="BL1071" s="23" t="s">
        <v>221</v>
      </c>
      <c r="BM1071" s="23" t="s">
        <v>1542</v>
      </c>
    </row>
    <row r="1072" spans="2:65" s="11" customFormat="1" x14ac:dyDescent="0.3">
      <c r="B1072" s="185"/>
      <c r="C1072" s="479"/>
      <c r="D1072" s="186" t="s">
        <v>163</v>
      </c>
      <c r="E1072" s="187" t="s">
        <v>5</v>
      </c>
      <c r="F1072" s="188" t="s">
        <v>284</v>
      </c>
      <c r="H1072" s="189">
        <v>201.86500000000001</v>
      </c>
      <c r="I1072" s="190"/>
      <c r="L1072" s="185"/>
      <c r="M1072" s="191"/>
      <c r="N1072" s="192"/>
      <c r="O1072" s="192"/>
      <c r="P1072" s="192"/>
      <c r="Q1072" s="192"/>
      <c r="R1072" s="192"/>
      <c r="S1072" s="192"/>
      <c r="T1072" s="193"/>
      <c r="V1072" s="476"/>
      <c r="AT1072" s="187" t="s">
        <v>163</v>
      </c>
      <c r="AU1072" s="187" t="s">
        <v>80</v>
      </c>
      <c r="AV1072" s="11" t="s">
        <v>80</v>
      </c>
      <c r="AW1072" s="11" t="s">
        <v>36</v>
      </c>
      <c r="AX1072" s="11" t="s">
        <v>11</v>
      </c>
      <c r="AY1072" s="187" t="s">
        <v>155</v>
      </c>
    </row>
    <row r="1073" spans="2:65" s="1" customFormat="1" ht="25.5" customHeight="1" x14ac:dyDescent="0.3">
      <c r="B1073" s="172"/>
      <c r="C1073" s="478">
        <v>245</v>
      </c>
      <c r="D1073" s="173" t="s">
        <v>157</v>
      </c>
      <c r="E1073" s="174" t="s">
        <v>1543</v>
      </c>
      <c r="F1073" s="175" t="s">
        <v>1544</v>
      </c>
      <c r="G1073" s="176" t="s">
        <v>160</v>
      </c>
      <c r="H1073" s="177">
        <v>31.68</v>
      </c>
      <c r="I1073" s="178"/>
      <c r="J1073" s="179">
        <f>ROUND(I1073*H1073,0)</f>
        <v>0</v>
      </c>
      <c r="K1073" s="175" t="s">
        <v>161</v>
      </c>
      <c r="L1073" s="40"/>
      <c r="M1073" s="180" t="s">
        <v>5</v>
      </c>
      <c r="N1073" s="181" t="s">
        <v>43</v>
      </c>
      <c r="O1073" s="41"/>
      <c r="P1073" s="182">
        <f>O1073*H1073</f>
        <v>0</v>
      </c>
      <c r="Q1073" s="182">
        <v>3.0000000000000001E-3</v>
      </c>
      <c r="R1073" s="182">
        <f>Q1073*H1073</f>
        <v>9.5039999999999999E-2</v>
      </c>
      <c r="S1073" s="182">
        <v>0</v>
      </c>
      <c r="T1073" s="183">
        <f>S1073*H1073</f>
        <v>0</v>
      </c>
      <c r="V1073" s="476"/>
      <c r="AR1073" s="23" t="s">
        <v>221</v>
      </c>
      <c r="AT1073" s="23" t="s">
        <v>157</v>
      </c>
      <c r="AU1073" s="23" t="s">
        <v>80</v>
      </c>
      <c r="AY1073" s="23" t="s">
        <v>155</v>
      </c>
      <c r="BE1073" s="184">
        <f>IF(N1073="základní",J1073,0)</f>
        <v>0</v>
      </c>
      <c r="BF1073" s="184">
        <f>IF(N1073="snížená",J1073,0)</f>
        <v>0</v>
      </c>
      <c r="BG1073" s="184">
        <f>IF(N1073="zákl. přenesená",J1073,0)</f>
        <v>0</v>
      </c>
      <c r="BH1073" s="184">
        <f>IF(N1073="sníž. přenesená",J1073,0)</f>
        <v>0</v>
      </c>
      <c r="BI1073" s="184">
        <f>IF(N1073="nulová",J1073,0)</f>
        <v>0</v>
      </c>
      <c r="BJ1073" s="23" t="s">
        <v>11</v>
      </c>
      <c r="BK1073" s="184">
        <f>ROUND(I1073*H1073,0)</f>
        <v>0</v>
      </c>
      <c r="BL1073" s="23" t="s">
        <v>221</v>
      </c>
      <c r="BM1073" s="23" t="s">
        <v>1545</v>
      </c>
    </row>
    <row r="1074" spans="2:65" s="11" customFormat="1" ht="27" x14ac:dyDescent="0.3">
      <c r="B1074" s="185"/>
      <c r="C1074" s="479"/>
      <c r="D1074" s="186" t="s">
        <v>163</v>
      </c>
      <c r="E1074" s="187" t="s">
        <v>5</v>
      </c>
      <c r="F1074" s="188" t="s">
        <v>1546</v>
      </c>
      <c r="H1074" s="189">
        <v>35.880000000000003</v>
      </c>
      <c r="I1074" s="190"/>
      <c r="L1074" s="185"/>
      <c r="M1074" s="191"/>
      <c r="N1074" s="192"/>
      <c r="O1074" s="192"/>
      <c r="P1074" s="192"/>
      <c r="Q1074" s="192"/>
      <c r="R1074" s="192"/>
      <c r="S1074" s="192"/>
      <c r="T1074" s="193"/>
      <c r="V1074" s="476"/>
      <c r="AT1074" s="187" t="s">
        <v>163</v>
      </c>
      <c r="AU1074" s="187" t="s">
        <v>80</v>
      </c>
      <c r="AV1074" s="11" t="s">
        <v>80</v>
      </c>
      <c r="AW1074" s="11" t="s">
        <v>36</v>
      </c>
      <c r="AX1074" s="11" t="s">
        <v>72</v>
      </c>
      <c r="AY1074" s="187" t="s">
        <v>155</v>
      </c>
    </row>
    <row r="1075" spans="2:65" s="11" customFormat="1" x14ac:dyDescent="0.3">
      <c r="B1075" s="185"/>
      <c r="C1075" s="479"/>
      <c r="D1075" s="186" t="s">
        <v>163</v>
      </c>
      <c r="E1075" s="187" t="s">
        <v>5</v>
      </c>
      <c r="F1075" s="188" t="s">
        <v>1547</v>
      </c>
      <c r="H1075" s="189">
        <v>-4.2</v>
      </c>
      <c r="I1075" s="190"/>
      <c r="L1075" s="185"/>
      <c r="M1075" s="191"/>
      <c r="N1075" s="192"/>
      <c r="O1075" s="192"/>
      <c r="P1075" s="192"/>
      <c r="Q1075" s="192"/>
      <c r="R1075" s="192"/>
      <c r="S1075" s="192"/>
      <c r="T1075" s="193"/>
      <c r="V1075" s="476"/>
      <c r="AT1075" s="187" t="s">
        <v>163</v>
      </c>
      <c r="AU1075" s="187" t="s">
        <v>80</v>
      </c>
      <c r="AV1075" s="11" t="s">
        <v>80</v>
      </c>
      <c r="AW1075" s="11" t="s">
        <v>36</v>
      </c>
      <c r="AX1075" s="11" t="s">
        <v>72</v>
      </c>
      <c r="AY1075" s="187" t="s">
        <v>155</v>
      </c>
    </row>
    <row r="1076" spans="2:65" s="12" customFormat="1" x14ac:dyDescent="0.3">
      <c r="B1076" s="194"/>
      <c r="C1076" s="480"/>
      <c r="D1076" s="186" t="s">
        <v>163</v>
      </c>
      <c r="E1076" s="195" t="s">
        <v>336</v>
      </c>
      <c r="F1076" s="196" t="s">
        <v>1086</v>
      </c>
      <c r="H1076" s="197">
        <v>31.68</v>
      </c>
      <c r="I1076" s="198"/>
      <c r="L1076" s="194"/>
      <c r="M1076" s="199"/>
      <c r="N1076" s="200"/>
      <c r="O1076" s="200"/>
      <c r="P1076" s="200"/>
      <c r="Q1076" s="200"/>
      <c r="R1076" s="200"/>
      <c r="S1076" s="200"/>
      <c r="T1076" s="201"/>
      <c r="V1076" s="476"/>
      <c r="AT1076" s="195" t="s">
        <v>163</v>
      </c>
      <c r="AU1076" s="195" t="s">
        <v>80</v>
      </c>
      <c r="AV1076" s="12" t="s">
        <v>98</v>
      </c>
      <c r="AW1076" s="12" t="s">
        <v>36</v>
      </c>
      <c r="AX1076" s="12" t="s">
        <v>11</v>
      </c>
      <c r="AY1076" s="195" t="s">
        <v>155</v>
      </c>
    </row>
    <row r="1077" spans="2:65" s="1" customFormat="1" ht="16.5" customHeight="1" x14ac:dyDescent="0.3">
      <c r="B1077" s="172"/>
      <c r="C1077" s="481">
        <v>246</v>
      </c>
      <c r="D1077" s="216" t="s">
        <v>536</v>
      </c>
      <c r="E1077" s="217" t="s">
        <v>1515</v>
      </c>
      <c r="F1077" s="218" t="s">
        <v>1516</v>
      </c>
      <c r="G1077" s="219" t="s">
        <v>160</v>
      </c>
      <c r="H1077" s="220">
        <v>34.847999999999999</v>
      </c>
      <c r="I1077" s="221"/>
      <c r="J1077" s="222">
        <f>ROUND(I1077*H1077,0)</f>
        <v>0</v>
      </c>
      <c r="K1077" s="218" t="s">
        <v>5</v>
      </c>
      <c r="L1077" s="223"/>
      <c r="M1077" s="224" t="s">
        <v>5</v>
      </c>
      <c r="N1077" s="225" t="s">
        <v>43</v>
      </c>
      <c r="O1077" s="41"/>
      <c r="P1077" s="182">
        <f>O1077*H1077</f>
        <v>0</v>
      </c>
      <c r="Q1077" s="182">
        <v>0.02</v>
      </c>
      <c r="R1077" s="182">
        <f>Q1077*H1077</f>
        <v>0.69696000000000002</v>
      </c>
      <c r="S1077" s="182">
        <v>0</v>
      </c>
      <c r="T1077" s="183">
        <f>S1077*H1077</f>
        <v>0</v>
      </c>
      <c r="V1077" s="476"/>
      <c r="AR1077" s="23" t="s">
        <v>502</v>
      </c>
      <c r="AT1077" s="23" t="s">
        <v>536</v>
      </c>
      <c r="AU1077" s="23" t="s">
        <v>80</v>
      </c>
      <c r="AY1077" s="23" t="s">
        <v>155</v>
      </c>
      <c r="BE1077" s="184">
        <f>IF(N1077="základní",J1077,0)</f>
        <v>0</v>
      </c>
      <c r="BF1077" s="184">
        <f>IF(N1077="snížená",J1077,0)</f>
        <v>0</v>
      </c>
      <c r="BG1077" s="184">
        <f>IF(N1077="zákl. přenesená",J1077,0)</f>
        <v>0</v>
      </c>
      <c r="BH1077" s="184">
        <f>IF(N1077="sníž. přenesená",J1077,0)</f>
        <v>0</v>
      </c>
      <c r="BI1077" s="184">
        <f>IF(N1077="nulová",J1077,0)</f>
        <v>0</v>
      </c>
      <c r="BJ1077" s="23" t="s">
        <v>11</v>
      </c>
      <c r="BK1077" s="184">
        <f>ROUND(I1077*H1077,0)</f>
        <v>0</v>
      </c>
      <c r="BL1077" s="23" t="s">
        <v>221</v>
      </c>
      <c r="BM1077" s="23" t="s">
        <v>1548</v>
      </c>
    </row>
    <row r="1078" spans="2:65" s="11" customFormat="1" x14ac:dyDescent="0.3">
      <c r="B1078" s="185"/>
      <c r="C1078" s="479"/>
      <c r="D1078" s="186" t="s">
        <v>163</v>
      </c>
      <c r="E1078" s="187" t="s">
        <v>5</v>
      </c>
      <c r="F1078" s="188" t="s">
        <v>1549</v>
      </c>
      <c r="H1078" s="189">
        <v>34.847999999999999</v>
      </c>
      <c r="I1078" s="190"/>
      <c r="L1078" s="185"/>
      <c r="M1078" s="191"/>
      <c r="N1078" s="192"/>
      <c r="O1078" s="192"/>
      <c r="P1078" s="192"/>
      <c r="Q1078" s="192"/>
      <c r="R1078" s="192"/>
      <c r="S1078" s="192"/>
      <c r="T1078" s="193"/>
      <c r="V1078" s="476"/>
      <c r="AT1078" s="187" t="s">
        <v>163</v>
      </c>
      <c r="AU1078" s="187" t="s">
        <v>80</v>
      </c>
      <c r="AV1078" s="11" t="s">
        <v>80</v>
      </c>
      <c r="AW1078" s="11" t="s">
        <v>36</v>
      </c>
      <c r="AX1078" s="11" t="s">
        <v>11</v>
      </c>
      <c r="AY1078" s="187" t="s">
        <v>155</v>
      </c>
    </row>
    <row r="1079" spans="2:65" s="1" customFormat="1" ht="16.5" customHeight="1" x14ac:dyDescent="0.3">
      <c r="B1079" s="172"/>
      <c r="C1079" s="478">
        <v>247</v>
      </c>
      <c r="D1079" s="173" t="s">
        <v>157</v>
      </c>
      <c r="E1079" s="174" t="s">
        <v>1550</v>
      </c>
      <c r="F1079" s="175" t="s">
        <v>1551</v>
      </c>
      <c r="G1079" s="176" t="s">
        <v>247</v>
      </c>
      <c r="H1079" s="177">
        <v>5.9379999999999997</v>
      </c>
      <c r="I1079" s="178"/>
      <c r="J1079" s="179">
        <f>ROUND(I1079*H1079,0)</f>
        <v>0</v>
      </c>
      <c r="K1079" s="175" t="s">
        <v>161</v>
      </c>
      <c r="L1079" s="40"/>
      <c r="M1079" s="180" t="s">
        <v>5</v>
      </c>
      <c r="N1079" s="181" t="s">
        <v>43</v>
      </c>
      <c r="O1079" s="41"/>
      <c r="P1079" s="182">
        <f>O1079*H1079</f>
        <v>0</v>
      </c>
      <c r="Q1079" s="182">
        <v>0</v>
      </c>
      <c r="R1079" s="182">
        <f>Q1079*H1079</f>
        <v>0</v>
      </c>
      <c r="S1079" s="182">
        <v>0</v>
      </c>
      <c r="T1079" s="183">
        <f>S1079*H1079</f>
        <v>0</v>
      </c>
      <c r="V1079" s="476"/>
      <c r="AR1079" s="23" t="s">
        <v>221</v>
      </c>
      <c r="AT1079" s="23" t="s">
        <v>157</v>
      </c>
      <c r="AU1079" s="23" t="s">
        <v>80</v>
      </c>
      <c r="AY1079" s="23" t="s">
        <v>155</v>
      </c>
      <c r="BE1079" s="184">
        <f>IF(N1079="základní",J1079,0)</f>
        <v>0</v>
      </c>
      <c r="BF1079" s="184">
        <f>IF(N1079="snížená",J1079,0)</f>
        <v>0</v>
      </c>
      <c r="BG1079" s="184">
        <f>IF(N1079="zákl. přenesená",J1079,0)</f>
        <v>0</v>
      </c>
      <c r="BH1079" s="184">
        <f>IF(N1079="sníž. přenesená",J1079,0)</f>
        <v>0</v>
      </c>
      <c r="BI1079" s="184">
        <f>IF(N1079="nulová",J1079,0)</f>
        <v>0</v>
      </c>
      <c r="BJ1079" s="23" t="s">
        <v>11</v>
      </c>
      <c r="BK1079" s="184">
        <f>ROUND(I1079*H1079,0)</f>
        <v>0</v>
      </c>
      <c r="BL1079" s="23" t="s">
        <v>221</v>
      </c>
      <c r="BM1079" s="23" t="s">
        <v>1552</v>
      </c>
    </row>
    <row r="1080" spans="2:65" s="10" customFormat="1" ht="29.85" customHeight="1" x14ac:dyDescent="0.3">
      <c r="B1080" s="159"/>
      <c r="C1080" s="482"/>
      <c r="D1080" s="160" t="s">
        <v>71</v>
      </c>
      <c r="E1080" s="170" t="s">
        <v>1553</v>
      </c>
      <c r="F1080" s="170" t="s">
        <v>1554</v>
      </c>
      <c r="I1080" s="162"/>
      <c r="J1080" s="171">
        <f>BK1080</f>
        <v>0</v>
      </c>
      <c r="L1080" s="159"/>
      <c r="M1080" s="164"/>
      <c r="N1080" s="165"/>
      <c r="O1080" s="165"/>
      <c r="P1080" s="166">
        <f>SUM(P1081:P1084)</f>
        <v>0</v>
      </c>
      <c r="Q1080" s="165"/>
      <c r="R1080" s="166">
        <f>SUM(R1081:R1084)</f>
        <v>0.66088102480000011</v>
      </c>
      <c r="S1080" s="165"/>
      <c r="T1080" s="167">
        <f>SUM(T1081:T1084)</f>
        <v>0</v>
      </c>
      <c r="V1080" s="476"/>
      <c r="AR1080" s="160" t="s">
        <v>80</v>
      </c>
      <c r="AT1080" s="168" t="s">
        <v>71</v>
      </c>
      <c r="AU1080" s="168" t="s">
        <v>11</v>
      </c>
      <c r="AY1080" s="160" t="s">
        <v>155</v>
      </c>
      <c r="BK1080" s="169">
        <f>SUM(BK1081:BK1084)</f>
        <v>0</v>
      </c>
    </row>
    <row r="1081" spans="2:65" s="1" customFormat="1" ht="25.5" customHeight="1" x14ac:dyDescent="0.3">
      <c r="B1081" s="172"/>
      <c r="C1081" s="478">
        <v>248</v>
      </c>
      <c r="D1081" s="173" t="s">
        <v>157</v>
      </c>
      <c r="E1081" s="174" t="s">
        <v>1555</v>
      </c>
      <c r="F1081" s="175" t="s">
        <v>1556</v>
      </c>
      <c r="G1081" s="176" t="s">
        <v>160</v>
      </c>
      <c r="H1081" s="177">
        <v>764.20100000000002</v>
      </c>
      <c r="I1081" s="178"/>
      <c r="J1081" s="179">
        <f>ROUND(I1081*H1081,0)</f>
        <v>0</v>
      </c>
      <c r="K1081" s="175" t="s">
        <v>161</v>
      </c>
      <c r="L1081" s="40"/>
      <c r="M1081" s="180" t="s">
        <v>5</v>
      </c>
      <c r="N1081" s="181" t="s">
        <v>43</v>
      </c>
      <c r="O1081" s="41"/>
      <c r="P1081" s="182">
        <f>O1081*H1081</f>
        <v>0</v>
      </c>
      <c r="Q1081" s="182">
        <v>1.3999999999999999E-4</v>
      </c>
      <c r="R1081" s="182">
        <f>Q1081*H1081</f>
        <v>0.10698814</v>
      </c>
      <c r="S1081" s="182">
        <v>0</v>
      </c>
      <c r="T1081" s="183">
        <f>S1081*H1081</f>
        <v>0</v>
      </c>
      <c r="V1081" s="476"/>
      <c r="AR1081" s="23" t="s">
        <v>221</v>
      </c>
      <c r="AT1081" s="23" t="s">
        <v>157</v>
      </c>
      <c r="AU1081" s="23" t="s">
        <v>80</v>
      </c>
      <c r="AY1081" s="23" t="s">
        <v>155</v>
      </c>
      <c r="BE1081" s="184">
        <f>IF(N1081="základní",J1081,0)</f>
        <v>0</v>
      </c>
      <c r="BF1081" s="184">
        <f>IF(N1081="snížená",J1081,0)</f>
        <v>0</v>
      </c>
      <c r="BG1081" s="184">
        <f>IF(N1081="zákl. přenesená",J1081,0)</f>
        <v>0</v>
      </c>
      <c r="BH1081" s="184">
        <f>IF(N1081="sníž. přenesená",J1081,0)</f>
        <v>0</v>
      </c>
      <c r="BI1081" s="184">
        <f>IF(N1081="nulová",J1081,0)</f>
        <v>0</v>
      </c>
      <c r="BJ1081" s="23" t="s">
        <v>11</v>
      </c>
      <c r="BK1081" s="184">
        <f>ROUND(I1081*H1081,0)</f>
        <v>0</v>
      </c>
      <c r="BL1081" s="23" t="s">
        <v>221</v>
      </c>
      <c r="BM1081" s="23" t="s">
        <v>1557</v>
      </c>
    </row>
    <row r="1082" spans="2:65" s="11" customFormat="1" x14ac:dyDescent="0.3">
      <c r="B1082" s="185"/>
      <c r="C1082" s="479"/>
      <c r="D1082" s="186" t="s">
        <v>163</v>
      </c>
      <c r="E1082" s="187" t="s">
        <v>5</v>
      </c>
      <c r="F1082" s="188" t="s">
        <v>287</v>
      </c>
      <c r="H1082" s="189">
        <v>764.20100000000002</v>
      </c>
      <c r="I1082" s="190"/>
      <c r="L1082" s="185"/>
      <c r="M1082" s="191"/>
      <c r="N1082" s="192"/>
      <c r="O1082" s="192"/>
      <c r="P1082" s="192"/>
      <c r="Q1082" s="192"/>
      <c r="R1082" s="192"/>
      <c r="S1082" s="192"/>
      <c r="T1082" s="193"/>
      <c r="V1082" s="476"/>
      <c r="AT1082" s="187" t="s">
        <v>163</v>
      </c>
      <c r="AU1082" s="187" t="s">
        <v>80</v>
      </c>
      <c r="AV1082" s="11" t="s">
        <v>80</v>
      </c>
      <c r="AW1082" s="11" t="s">
        <v>36</v>
      </c>
      <c r="AX1082" s="11" t="s">
        <v>11</v>
      </c>
      <c r="AY1082" s="187" t="s">
        <v>155</v>
      </c>
    </row>
    <row r="1083" spans="2:65" s="1" customFormat="1" ht="16.5" customHeight="1" x14ac:dyDescent="0.3">
      <c r="B1083" s="172"/>
      <c r="C1083" s="478">
        <v>249</v>
      </c>
      <c r="D1083" s="173" t="s">
        <v>157</v>
      </c>
      <c r="E1083" s="174" t="s">
        <v>1558</v>
      </c>
      <c r="F1083" s="175" t="s">
        <v>1559</v>
      </c>
      <c r="G1083" s="176" t="s">
        <v>160</v>
      </c>
      <c r="H1083" s="177">
        <v>764.20100000000002</v>
      </c>
      <c r="I1083" s="178"/>
      <c r="J1083" s="179">
        <f>ROUND(I1083*H1083,0)</f>
        <v>0</v>
      </c>
      <c r="K1083" s="175" t="s">
        <v>161</v>
      </c>
      <c r="L1083" s="40"/>
      <c r="M1083" s="180" t="s">
        <v>5</v>
      </c>
      <c r="N1083" s="181" t="s">
        <v>43</v>
      </c>
      <c r="O1083" s="41"/>
      <c r="P1083" s="182">
        <f>O1083*H1083</f>
        <v>0</v>
      </c>
      <c r="Q1083" s="182">
        <v>7.2480000000000005E-4</v>
      </c>
      <c r="R1083" s="182">
        <f>Q1083*H1083</f>
        <v>0.5538928848000001</v>
      </c>
      <c r="S1083" s="182">
        <v>0</v>
      </c>
      <c r="T1083" s="183">
        <f>S1083*H1083</f>
        <v>0</v>
      </c>
      <c r="V1083" s="476"/>
      <c r="AR1083" s="23" t="s">
        <v>221</v>
      </c>
      <c r="AT1083" s="23" t="s">
        <v>157</v>
      </c>
      <c r="AU1083" s="23" t="s">
        <v>80</v>
      </c>
      <c r="AY1083" s="23" t="s">
        <v>155</v>
      </c>
      <c r="BE1083" s="184">
        <f>IF(N1083="základní",J1083,0)</f>
        <v>0</v>
      </c>
      <c r="BF1083" s="184">
        <f>IF(N1083="snížená",J1083,0)</f>
        <v>0</v>
      </c>
      <c r="BG1083" s="184">
        <f>IF(N1083="zákl. přenesená",J1083,0)</f>
        <v>0</v>
      </c>
      <c r="BH1083" s="184">
        <f>IF(N1083="sníž. přenesená",J1083,0)</f>
        <v>0</v>
      </c>
      <c r="BI1083" s="184">
        <f>IF(N1083="nulová",J1083,0)</f>
        <v>0</v>
      </c>
      <c r="BJ1083" s="23" t="s">
        <v>11</v>
      </c>
      <c r="BK1083" s="184">
        <f>ROUND(I1083*H1083,0)</f>
        <v>0</v>
      </c>
      <c r="BL1083" s="23" t="s">
        <v>221</v>
      </c>
      <c r="BM1083" s="23" t="s">
        <v>1560</v>
      </c>
    </row>
    <row r="1084" spans="2:65" s="11" customFormat="1" x14ac:dyDescent="0.3">
      <c r="B1084" s="185"/>
      <c r="C1084" s="479"/>
      <c r="D1084" s="186" t="s">
        <v>163</v>
      </c>
      <c r="E1084" s="187" t="s">
        <v>5</v>
      </c>
      <c r="F1084" s="188" t="s">
        <v>287</v>
      </c>
      <c r="H1084" s="189">
        <v>764.20100000000002</v>
      </c>
      <c r="I1084" s="190"/>
      <c r="L1084" s="185"/>
      <c r="M1084" s="191"/>
      <c r="N1084" s="192"/>
      <c r="O1084" s="192"/>
      <c r="P1084" s="192"/>
      <c r="Q1084" s="192"/>
      <c r="R1084" s="192"/>
      <c r="S1084" s="192"/>
      <c r="T1084" s="193"/>
      <c r="V1084" s="476"/>
      <c r="AT1084" s="187" t="s">
        <v>163</v>
      </c>
      <c r="AU1084" s="187" t="s">
        <v>80</v>
      </c>
      <c r="AV1084" s="11" t="s">
        <v>80</v>
      </c>
      <c r="AW1084" s="11" t="s">
        <v>36</v>
      </c>
      <c r="AX1084" s="11" t="s">
        <v>11</v>
      </c>
      <c r="AY1084" s="187" t="s">
        <v>155</v>
      </c>
    </row>
    <row r="1085" spans="2:65" s="10" customFormat="1" ht="29.85" customHeight="1" x14ac:dyDescent="0.3">
      <c r="B1085" s="159"/>
      <c r="C1085" s="482"/>
      <c r="D1085" s="160" t="s">
        <v>71</v>
      </c>
      <c r="E1085" s="170" t="s">
        <v>1561</v>
      </c>
      <c r="F1085" s="170" t="s">
        <v>1562</v>
      </c>
      <c r="I1085" s="162"/>
      <c r="J1085" s="171">
        <f>BK1085</f>
        <v>0</v>
      </c>
      <c r="L1085" s="159"/>
      <c r="M1085" s="164"/>
      <c r="N1085" s="165"/>
      <c r="O1085" s="165"/>
      <c r="P1085" s="166">
        <f>SUM(P1086:P1103)</f>
        <v>0</v>
      </c>
      <c r="Q1085" s="165"/>
      <c r="R1085" s="166">
        <f>SUM(R1086:R1103)</f>
        <v>0.89545127040000017</v>
      </c>
      <c r="S1085" s="165"/>
      <c r="T1085" s="167">
        <f>SUM(T1086:T1103)</f>
        <v>0</v>
      </c>
      <c r="V1085" s="476"/>
      <c r="AR1085" s="160" t="s">
        <v>80</v>
      </c>
      <c r="AT1085" s="168" t="s">
        <v>71</v>
      </c>
      <c r="AU1085" s="168" t="s">
        <v>11</v>
      </c>
      <c r="AY1085" s="160" t="s">
        <v>155</v>
      </c>
      <c r="BK1085" s="169">
        <f>SUM(BK1086:BK1103)</f>
        <v>0</v>
      </c>
    </row>
    <row r="1086" spans="2:65" s="1" customFormat="1" ht="25.5" customHeight="1" x14ac:dyDescent="0.3">
      <c r="B1086" s="172"/>
      <c r="C1086" s="478">
        <v>250</v>
      </c>
      <c r="D1086" s="173" t="s">
        <v>157</v>
      </c>
      <c r="E1086" s="174" t="s">
        <v>1563</v>
      </c>
      <c r="F1086" s="175" t="s">
        <v>1564</v>
      </c>
      <c r="G1086" s="176" t="s">
        <v>160</v>
      </c>
      <c r="H1086" s="177">
        <v>1799.8430000000001</v>
      </c>
      <c r="I1086" s="178"/>
      <c r="J1086" s="179">
        <f>ROUND(I1086*H1086,0)</f>
        <v>0</v>
      </c>
      <c r="K1086" s="175" t="s">
        <v>161</v>
      </c>
      <c r="L1086" s="40"/>
      <c r="M1086" s="180" t="s">
        <v>5</v>
      </c>
      <c r="N1086" s="181" t="s">
        <v>43</v>
      </c>
      <c r="O1086" s="41"/>
      <c r="P1086" s="182">
        <f>O1086*H1086</f>
        <v>0</v>
      </c>
      <c r="Q1086" s="182">
        <v>2.0120000000000001E-4</v>
      </c>
      <c r="R1086" s="182">
        <f>Q1086*H1086</f>
        <v>0.36212841160000003</v>
      </c>
      <c r="S1086" s="182">
        <v>0</v>
      </c>
      <c r="T1086" s="183">
        <f>S1086*H1086</f>
        <v>0</v>
      </c>
      <c r="V1086" s="476"/>
      <c r="AR1086" s="23" t="s">
        <v>221</v>
      </c>
      <c r="AT1086" s="23" t="s">
        <v>157</v>
      </c>
      <c r="AU1086" s="23" t="s">
        <v>80</v>
      </c>
      <c r="AY1086" s="23" t="s">
        <v>155</v>
      </c>
      <c r="BE1086" s="184">
        <f>IF(N1086="základní",J1086,0)</f>
        <v>0</v>
      </c>
      <c r="BF1086" s="184">
        <f>IF(N1086="snížená",J1086,0)</f>
        <v>0</v>
      </c>
      <c r="BG1086" s="184">
        <f>IF(N1086="zákl. přenesená",J1086,0)</f>
        <v>0</v>
      </c>
      <c r="BH1086" s="184">
        <f>IF(N1086="sníž. přenesená",J1086,0)</f>
        <v>0</v>
      </c>
      <c r="BI1086" s="184">
        <f>IF(N1086="nulová",J1086,0)</f>
        <v>0</v>
      </c>
      <c r="BJ1086" s="23" t="s">
        <v>11</v>
      </c>
      <c r="BK1086" s="184">
        <f>ROUND(I1086*H1086,0)</f>
        <v>0</v>
      </c>
      <c r="BL1086" s="23" t="s">
        <v>221</v>
      </c>
      <c r="BM1086" s="23" t="s">
        <v>1565</v>
      </c>
    </row>
    <row r="1087" spans="2:65" s="11" customFormat="1" x14ac:dyDescent="0.3">
      <c r="B1087" s="185"/>
      <c r="C1087" s="479"/>
      <c r="D1087" s="186" t="s">
        <v>163</v>
      </c>
      <c r="E1087" s="187" t="s">
        <v>5</v>
      </c>
      <c r="F1087" s="188" t="s">
        <v>278</v>
      </c>
      <c r="H1087" s="189">
        <v>322.166</v>
      </c>
      <c r="I1087" s="190"/>
      <c r="L1087" s="185"/>
      <c r="M1087" s="191"/>
      <c r="N1087" s="192"/>
      <c r="O1087" s="192"/>
      <c r="P1087" s="192"/>
      <c r="Q1087" s="192"/>
      <c r="R1087" s="192"/>
      <c r="S1087" s="192"/>
      <c r="T1087" s="193"/>
      <c r="V1087" s="476"/>
      <c r="AT1087" s="187" t="s">
        <v>163</v>
      </c>
      <c r="AU1087" s="187" t="s">
        <v>80</v>
      </c>
      <c r="AV1087" s="11" t="s">
        <v>80</v>
      </c>
      <c r="AW1087" s="11" t="s">
        <v>36</v>
      </c>
      <c r="AX1087" s="11" t="s">
        <v>72</v>
      </c>
      <c r="AY1087" s="187" t="s">
        <v>155</v>
      </c>
    </row>
    <row r="1088" spans="2:65" s="11" customFormat="1" x14ac:dyDescent="0.3">
      <c r="B1088" s="185"/>
      <c r="C1088" s="479"/>
      <c r="D1088" s="186" t="s">
        <v>163</v>
      </c>
      <c r="E1088" s="187" t="s">
        <v>5</v>
      </c>
      <c r="F1088" s="188" t="s">
        <v>284</v>
      </c>
      <c r="H1088" s="189">
        <v>201.86500000000001</v>
      </c>
      <c r="I1088" s="190"/>
      <c r="L1088" s="185"/>
      <c r="M1088" s="191"/>
      <c r="N1088" s="192"/>
      <c r="O1088" s="192"/>
      <c r="P1088" s="192"/>
      <c r="Q1088" s="192"/>
      <c r="R1088" s="192"/>
      <c r="S1088" s="192"/>
      <c r="T1088" s="193"/>
      <c r="V1088" s="476"/>
      <c r="AT1088" s="187" t="s">
        <v>163</v>
      </c>
      <c r="AU1088" s="187" t="s">
        <v>80</v>
      </c>
      <c r="AV1088" s="11" t="s">
        <v>80</v>
      </c>
      <c r="AW1088" s="11" t="s">
        <v>36</v>
      </c>
      <c r="AX1088" s="11" t="s">
        <v>72</v>
      </c>
      <c r="AY1088" s="187" t="s">
        <v>155</v>
      </c>
    </row>
    <row r="1089" spans="2:65" s="11" customFormat="1" x14ac:dyDescent="0.3">
      <c r="B1089" s="185"/>
      <c r="C1089" s="479"/>
      <c r="D1089" s="186" t="s">
        <v>163</v>
      </c>
      <c r="E1089" s="187" t="s">
        <v>5</v>
      </c>
      <c r="F1089" s="188" t="s">
        <v>281</v>
      </c>
      <c r="H1089" s="189">
        <v>1275.8119999999999</v>
      </c>
      <c r="I1089" s="190"/>
      <c r="L1089" s="185"/>
      <c r="M1089" s="191"/>
      <c r="N1089" s="192"/>
      <c r="O1089" s="192"/>
      <c r="P1089" s="192"/>
      <c r="Q1089" s="192"/>
      <c r="R1089" s="192"/>
      <c r="S1089" s="192"/>
      <c r="T1089" s="193"/>
      <c r="V1089" s="476"/>
      <c r="AT1089" s="187" t="s">
        <v>163</v>
      </c>
      <c r="AU1089" s="187" t="s">
        <v>80</v>
      </c>
      <c r="AV1089" s="11" t="s">
        <v>80</v>
      </c>
      <c r="AW1089" s="11" t="s">
        <v>36</v>
      </c>
      <c r="AX1089" s="11" t="s">
        <v>72</v>
      </c>
      <c r="AY1089" s="187" t="s">
        <v>155</v>
      </c>
    </row>
    <row r="1090" spans="2:65" s="12" customFormat="1" x14ac:dyDescent="0.3">
      <c r="B1090" s="194"/>
      <c r="C1090" s="480"/>
      <c r="D1090" s="186" t="s">
        <v>163</v>
      </c>
      <c r="E1090" s="195" t="s">
        <v>5</v>
      </c>
      <c r="F1090" s="196" t="s">
        <v>239</v>
      </c>
      <c r="H1090" s="197">
        <v>1799.8430000000001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V1090" s="476"/>
      <c r="AT1090" s="195" t="s">
        <v>163</v>
      </c>
      <c r="AU1090" s="195" t="s">
        <v>80</v>
      </c>
      <c r="AV1090" s="12" t="s">
        <v>98</v>
      </c>
      <c r="AW1090" s="12" t="s">
        <v>36</v>
      </c>
      <c r="AX1090" s="12" t="s">
        <v>11</v>
      </c>
      <c r="AY1090" s="195" t="s">
        <v>155</v>
      </c>
    </row>
    <row r="1091" spans="2:65" s="1" customFormat="1" ht="16.5" customHeight="1" x14ac:dyDescent="0.3">
      <c r="B1091" s="172"/>
      <c r="C1091" s="478">
        <v>251</v>
      </c>
      <c r="D1091" s="173" t="s">
        <v>157</v>
      </c>
      <c r="E1091" s="174" t="s">
        <v>1566</v>
      </c>
      <c r="F1091" s="175" t="s">
        <v>1567</v>
      </c>
      <c r="G1091" s="176" t="s">
        <v>160</v>
      </c>
      <c r="H1091" s="177">
        <v>11.811999999999999</v>
      </c>
      <c r="I1091" s="178"/>
      <c r="J1091" s="179">
        <f>ROUND(I1091*H1091,0)</f>
        <v>0</v>
      </c>
      <c r="K1091" s="175" t="s">
        <v>161</v>
      </c>
      <c r="L1091" s="40"/>
      <c r="M1091" s="180" t="s">
        <v>5</v>
      </c>
      <c r="N1091" s="181" t="s">
        <v>43</v>
      </c>
      <c r="O1091" s="41"/>
      <c r="P1091" s="182">
        <f>O1091*H1091</f>
        <v>0</v>
      </c>
      <c r="Q1091" s="182">
        <v>2.0000000000000001E-4</v>
      </c>
      <c r="R1091" s="182">
        <f>Q1091*H1091</f>
        <v>2.3624000000000002E-3</v>
      </c>
      <c r="S1091" s="182">
        <v>0</v>
      </c>
      <c r="T1091" s="183">
        <f>S1091*H1091</f>
        <v>0</v>
      </c>
      <c r="V1091" s="476"/>
      <c r="AR1091" s="23" t="s">
        <v>221</v>
      </c>
      <c r="AT1091" s="23" t="s">
        <v>157</v>
      </c>
      <c r="AU1091" s="23" t="s">
        <v>80</v>
      </c>
      <c r="AY1091" s="23" t="s">
        <v>155</v>
      </c>
      <c r="BE1091" s="184">
        <f>IF(N1091="základní",J1091,0)</f>
        <v>0</v>
      </c>
      <c r="BF1091" s="184">
        <f>IF(N1091="snížená",J1091,0)</f>
        <v>0</v>
      </c>
      <c r="BG1091" s="184">
        <f>IF(N1091="zákl. přenesená",J1091,0)</f>
        <v>0</v>
      </c>
      <c r="BH1091" s="184">
        <f>IF(N1091="sníž. přenesená",J1091,0)</f>
        <v>0</v>
      </c>
      <c r="BI1091" s="184">
        <f>IF(N1091="nulová",J1091,0)</f>
        <v>0</v>
      </c>
      <c r="BJ1091" s="23" t="s">
        <v>11</v>
      </c>
      <c r="BK1091" s="184">
        <f>ROUND(I1091*H1091,0)</f>
        <v>0</v>
      </c>
      <c r="BL1091" s="23" t="s">
        <v>221</v>
      </c>
      <c r="BM1091" s="23" t="s">
        <v>1568</v>
      </c>
    </row>
    <row r="1092" spans="2:65" s="11" customFormat="1" x14ac:dyDescent="0.3">
      <c r="B1092" s="185"/>
      <c r="C1092" s="479"/>
      <c r="D1092" s="186" t="s">
        <v>163</v>
      </c>
      <c r="E1092" s="187" t="s">
        <v>5</v>
      </c>
      <c r="F1092" s="188" t="s">
        <v>1569</v>
      </c>
      <c r="H1092" s="189">
        <v>11.811999999999999</v>
      </c>
      <c r="I1092" s="190"/>
      <c r="L1092" s="185"/>
      <c r="M1092" s="191"/>
      <c r="N1092" s="192"/>
      <c r="O1092" s="192"/>
      <c r="P1092" s="192"/>
      <c r="Q1092" s="192"/>
      <c r="R1092" s="192"/>
      <c r="S1092" s="192"/>
      <c r="T1092" s="193"/>
      <c r="V1092" s="476"/>
      <c r="AT1092" s="187" t="s">
        <v>163</v>
      </c>
      <c r="AU1092" s="187" t="s">
        <v>80</v>
      </c>
      <c r="AV1092" s="11" t="s">
        <v>80</v>
      </c>
      <c r="AW1092" s="11" t="s">
        <v>36</v>
      </c>
      <c r="AX1092" s="11" t="s">
        <v>11</v>
      </c>
      <c r="AY1092" s="187" t="s">
        <v>155</v>
      </c>
    </row>
    <row r="1093" spans="2:65" s="1" customFormat="1" ht="25.5" customHeight="1" x14ac:dyDescent="0.3">
      <c r="B1093" s="172"/>
      <c r="C1093" s="478">
        <v>252</v>
      </c>
      <c r="D1093" s="173" t="s">
        <v>157</v>
      </c>
      <c r="E1093" s="174" t="s">
        <v>1570</v>
      </c>
      <c r="F1093" s="175" t="s">
        <v>1571</v>
      </c>
      <c r="G1093" s="176" t="s">
        <v>160</v>
      </c>
      <c r="H1093" s="177">
        <v>11.811999999999999</v>
      </c>
      <c r="I1093" s="178"/>
      <c r="J1093" s="179">
        <f>ROUND(I1093*H1093,0)</f>
        <v>0</v>
      </c>
      <c r="K1093" s="175" t="s">
        <v>161</v>
      </c>
      <c r="L1093" s="40"/>
      <c r="M1093" s="180" t="s">
        <v>5</v>
      </c>
      <c r="N1093" s="181" t="s">
        <v>43</v>
      </c>
      <c r="O1093" s="41"/>
      <c r="P1093" s="182">
        <f>O1093*H1093</f>
        <v>0</v>
      </c>
      <c r="Q1093" s="182">
        <v>2.5839999999999999E-4</v>
      </c>
      <c r="R1093" s="182">
        <f>Q1093*H1093</f>
        <v>3.0522207999999999E-3</v>
      </c>
      <c r="S1093" s="182">
        <v>0</v>
      </c>
      <c r="T1093" s="183">
        <f>S1093*H1093</f>
        <v>0</v>
      </c>
      <c r="V1093" s="476"/>
      <c r="AR1093" s="23" t="s">
        <v>221</v>
      </c>
      <c r="AT1093" s="23" t="s">
        <v>157</v>
      </c>
      <c r="AU1093" s="23" t="s">
        <v>80</v>
      </c>
      <c r="AY1093" s="23" t="s">
        <v>155</v>
      </c>
      <c r="BE1093" s="184">
        <f>IF(N1093="základní",J1093,0)</f>
        <v>0</v>
      </c>
      <c r="BF1093" s="184">
        <f>IF(N1093="snížená",J1093,0)</f>
        <v>0</v>
      </c>
      <c r="BG1093" s="184">
        <f>IF(N1093="zákl. přenesená",J1093,0)</f>
        <v>0</v>
      </c>
      <c r="BH1093" s="184">
        <f>IF(N1093="sníž. přenesená",J1093,0)</f>
        <v>0</v>
      </c>
      <c r="BI1093" s="184">
        <f>IF(N1093="nulová",J1093,0)</f>
        <v>0</v>
      </c>
      <c r="BJ1093" s="23" t="s">
        <v>11</v>
      </c>
      <c r="BK1093" s="184">
        <f>ROUND(I1093*H1093,0)</f>
        <v>0</v>
      </c>
      <c r="BL1093" s="23" t="s">
        <v>221</v>
      </c>
      <c r="BM1093" s="23" t="s">
        <v>1572</v>
      </c>
    </row>
    <row r="1094" spans="2:65" s="11" customFormat="1" x14ac:dyDescent="0.3">
      <c r="B1094" s="185"/>
      <c r="C1094" s="479"/>
      <c r="D1094" s="186" t="s">
        <v>163</v>
      </c>
      <c r="E1094" s="187" t="s">
        <v>5</v>
      </c>
      <c r="F1094" s="188" t="s">
        <v>1569</v>
      </c>
      <c r="H1094" s="189">
        <v>11.811999999999999</v>
      </c>
      <c r="I1094" s="190"/>
      <c r="L1094" s="185"/>
      <c r="M1094" s="191"/>
      <c r="N1094" s="192"/>
      <c r="O1094" s="192"/>
      <c r="P1094" s="192"/>
      <c r="Q1094" s="192"/>
      <c r="R1094" s="192"/>
      <c r="S1094" s="192"/>
      <c r="T1094" s="193"/>
      <c r="V1094" s="476"/>
      <c r="AT1094" s="187" t="s">
        <v>163</v>
      </c>
      <c r="AU1094" s="187" t="s">
        <v>80</v>
      </c>
      <c r="AV1094" s="11" t="s">
        <v>80</v>
      </c>
      <c r="AW1094" s="11" t="s">
        <v>36</v>
      </c>
      <c r="AX1094" s="11" t="s">
        <v>11</v>
      </c>
      <c r="AY1094" s="187" t="s">
        <v>155</v>
      </c>
    </row>
    <row r="1095" spans="2:65" s="1" customFormat="1" ht="25.5" customHeight="1" x14ac:dyDescent="0.3">
      <c r="B1095" s="172"/>
      <c r="C1095" s="478">
        <v>253</v>
      </c>
      <c r="D1095" s="173" t="s">
        <v>157</v>
      </c>
      <c r="E1095" s="174" t="s">
        <v>1573</v>
      </c>
      <c r="F1095" s="175" t="s">
        <v>1574</v>
      </c>
      <c r="G1095" s="176" t="s">
        <v>160</v>
      </c>
      <c r="H1095" s="177">
        <v>1845.8330000000001</v>
      </c>
      <c r="I1095" s="178"/>
      <c r="J1095" s="179">
        <f>ROUND(I1095*H1095,0)</f>
        <v>0</v>
      </c>
      <c r="K1095" s="175" t="s">
        <v>161</v>
      </c>
      <c r="L1095" s="40"/>
      <c r="M1095" s="180" t="s">
        <v>5</v>
      </c>
      <c r="N1095" s="181" t="s">
        <v>43</v>
      </c>
      <c r="O1095" s="41"/>
      <c r="P1095" s="182">
        <f>O1095*H1095</f>
        <v>0</v>
      </c>
      <c r="Q1095" s="182">
        <v>2.8600000000000001E-4</v>
      </c>
      <c r="R1095" s="182">
        <f>Q1095*H1095</f>
        <v>0.52790823800000009</v>
      </c>
      <c r="S1095" s="182">
        <v>0</v>
      </c>
      <c r="T1095" s="183">
        <f>S1095*H1095</f>
        <v>0</v>
      </c>
      <c r="V1095" s="476"/>
      <c r="AR1095" s="23" t="s">
        <v>221</v>
      </c>
      <c r="AT1095" s="23" t="s">
        <v>157</v>
      </c>
      <c r="AU1095" s="23" t="s">
        <v>80</v>
      </c>
      <c r="AY1095" s="23" t="s">
        <v>155</v>
      </c>
      <c r="BE1095" s="184">
        <f>IF(N1095="základní",J1095,0)</f>
        <v>0</v>
      </c>
      <c r="BF1095" s="184">
        <f>IF(N1095="snížená",J1095,0)</f>
        <v>0</v>
      </c>
      <c r="BG1095" s="184">
        <f>IF(N1095="zákl. přenesená",J1095,0)</f>
        <v>0</v>
      </c>
      <c r="BH1095" s="184">
        <f>IF(N1095="sníž. přenesená",J1095,0)</f>
        <v>0</v>
      </c>
      <c r="BI1095" s="184">
        <f>IF(N1095="nulová",J1095,0)</f>
        <v>0</v>
      </c>
      <c r="BJ1095" s="23" t="s">
        <v>11</v>
      </c>
      <c r="BK1095" s="184">
        <f>ROUND(I1095*H1095,0)</f>
        <v>0</v>
      </c>
      <c r="BL1095" s="23" t="s">
        <v>221</v>
      </c>
      <c r="BM1095" s="23" t="s">
        <v>1575</v>
      </c>
    </row>
    <row r="1096" spans="2:65" s="11" customFormat="1" x14ac:dyDescent="0.3">
      <c r="B1096" s="185"/>
      <c r="C1096" s="479"/>
      <c r="D1096" s="186" t="s">
        <v>163</v>
      </c>
      <c r="E1096" s="187" t="s">
        <v>5</v>
      </c>
      <c r="F1096" s="188" t="s">
        <v>278</v>
      </c>
      <c r="H1096" s="189">
        <v>322.166</v>
      </c>
      <c r="I1096" s="190"/>
      <c r="L1096" s="185"/>
      <c r="M1096" s="191"/>
      <c r="N1096" s="192"/>
      <c r="O1096" s="192"/>
      <c r="P1096" s="192"/>
      <c r="Q1096" s="192"/>
      <c r="R1096" s="192"/>
      <c r="S1096" s="192"/>
      <c r="T1096" s="193"/>
      <c r="V1096" s="476"/>
      <c r="AT1096" s="187" t="s">
        <v>163</v>
      </c>
      <c r="AU1096" s="187" t="s">
        <v>80</v>
      </c>
      <c r="AV1096" s="11" t="s">
        <v>80</v>
      </c>
      <c r="AW1096" s="11" t="s">
        <v>36</v>
      </c>
      <c r="AX1096" s="11" t="s">
        <v>72</v>
      </c>
      <c r="AY1096" s="187" t="s">
        <v>155</v>
      </c>
    </row>
    <row r="1097" spans="2:65" s="11" customFormat="1" x14ac:dyDescent="0.3">
      <c r="B1097" s="185"/>
      <c r="C1097" s="479"/>
      <c r="D1097" s="186" t="s">
        <v>163</v>
      </c>
      <c r="E1097" s="187" t="s">
        <v>5</v>
      </c>
      <c r="F1097" s="188" t="s">
        <v>284</v>
      </c>
      <c r="H1097" s="189">
        <v>201.86500000000001</v>
      </c>
      <c r="I1097" s="190"/>
      <c r="L1097" s="185"/>
      <c r="M1097" s="191"/>
      <c r="N1097" s="192"/>
      <c r="O1097" s="192"/>
      <c r="P1097" s="192"/>
      <c r="Q1097" s="192"/>
      <c r="R1097" s="192"/>
      <c r="S1097" s="192"/>
      <c r="T1097" s="193"/>
      <c r="V1097" s="476"/>
      <c r="AT1097" s="187" t="s">
        <v>163</v>
      </c>
      <c r="AU1097" s="187" t="s">
        <v>80</v>
      </c>
      <c r="AV1097" s="11" t="s">
        <v>80</v>
      </c>
      <c r="AW1097" s="11" t="s">
        <v>36</v>
      </c>
      <c r="AX1097" s="11" t="s">
        <v>72</v>
      </c>
      <c r="AY1097" s="187" t="s">
        <v>155</v>
      </c>
    </row>
    <row r="1098" spans="2:65" s="11" customFormat="1" x14ac:dyDescent="0.3">
      <c r="B1098" s="185"/>
      <c r="C1098" s="479"/>
      <c r="D1098" s="186" t="s">
        <v>163</v>
      </c>
      <c r="E1098" s="187" t="s">
        <v>5</v>
      </c>
      <c r="F1098" s="188" t="s">
        <v>281</v>
      </c>
      <c r="H1098" s="189">
        <v>1275.8119999999999</v>
      </c>
      <c r="I1098" s="190"/>
      <c r="L1098" s="185"/>
      <c r="M1098" s="191"/>
      <c r="N1098" s="192"/>
      <c r="O1098" s="192"/>
      <c r="P1098" s="192"/>
      <c r="Q1098" s="192"/>
      <c r="R1098" s="192"/>
      <c r="S1098" s="192"/>
      <c r="T1098" s="193"/>
      <c r="V1098" s="476"/>
      <c r="AT1098" s="187" t="s">
        <v>163</v>
      </c>
      <c r="AU1098" s="187" t="s">
        <v>80</v>
      </c>
      <c r="AV1098" s="11" t="s">
        <v>80</v>
      </c>
      <c r="AW1098" s="11" t="s">
        <v>36</v>
      </c>
      <c r="AX1098" s="11" t="s">
        <v>72</v>
      </c>
      <c r="AY1098" s="187" t="s">
        <v>155</v>
      </c>
    </row>
    <row r="1099" spans="2:65" s="12" customFormat="1" x14ac:dyDescent="0.3">
      <c r="B1099" s="194"/>
      <c r="C1099" s="480"/>
      <c r="D1099" s="186" t="s">
        <v>163</v>
      </c>
      <c r="E1099" s="195" t="s">
        <v>5</v>
      </c>
      <c r="F1099" s="196" t="s">
        <v>1576</v>
      </c>
      <c r="H1099" s="197">
        <v>1799.8430000000001</v>
      </c>
      <c r="I1099" s="198"/>
      <c r="L1099" s="194"/>
      <c r="M1099" s="199"/>
      <c r="N1099" s="200"/>
      <c r="O1099" s="200"/>
      <c r="P1099" s="200"/>
      <c r="Q1099" s="200"/>
      <c r="R1099" s="200"/>
      <c r="S1099" s="200"/>
      <c r="T1099" s="201"/>
      <c r="V1099" s="476"/>
      <c r="AT1099" s="195" t="s">
        <v>163</v>
      </c>
      <c r="AU1099" s="195" t="s">
        <v>80</v>
      </c>
      <c r="AV1099" s="12" t="s">
        <v>98</v>
      </c>
      <c r="AW1099" s="12" t="s">
        <v>36</v>
      </c>
      <c r="AX1099" s="12" t="s">
        <v>72</v>
      </c>
      <c r="AY1099" s="195" t="s">
        <v>155</v>
      </c>
    </row>
    <row r="1100" spans="2:65" s="11" customFormat="1" x14ac:dyDescent="0.3">
      <c r="B1100" s="185"/>
      <c r="C1100" s="479"/>
      <c r="D1100" s="186" t="s">
        <v>163</v>
      </c>
      <c r="E1100" s="187" t="s">
        <v>5</v>
      </c>
      <c r="F1100" s="188" t="s">
        <v>327</v>
      </c>
      <c r="H1100" s="189">
        <v>4.8</v>
      </c>
      <c r="I1100" s="190"/>
      <c r="L1100" s="185"/>
      <c r="M1100" s="191"/>
      <c r="N1100" s="192"/>
      <c r="O1100" s="192"/>
      <c r="P1100" s="192"/>
      <c r="Q1100" s="192"/>
      <c r="R1100" s="192"/>
      <c r="S1100" s="192"/>
      <c r="T1100" s="193"/>
      <c r="V1100" s="476"/>
      <c r="AT1100" s="187" t="s">
        <v>163</v>
      </c>
      <c r="AU1100" s="187" t="s">
        <v>80</v>
      </c>
      <c r="AV1100" s="11" t="s">
        <v>80</v>
      </c>
      <c r="AW1100" s="11" t="s">
        <v>36</v>
      </c>
      <c r="AX1100" s="11" t="s">
        <v>72</v>
      </c>
      <c r="AY1100" s="187" t="s">
        <v>155</v>
      </c>
    </row>
    <row r="1101" spans="2:65" s="11" customFormat="1" x14ac:dyDescent="0.3">
      <c r="B1101" s="185"/>
      <c r="C1101" s="479"/>
      <c r="D1101" s="186" t="s">
        <v>163</v>
      </c>
      <c r="E1101" s="187" t="s">
        <v>5</v>
      </c>
      <c r="F1101" s="188" t="s">
        <v>330</v>
      </c>
      <c r="H1101" s="189">
        <v>41.19</v>
      </c>
      <c r="I1101" s="190"/>
      <c r="L1101" s="185"/>
      <c r="M1101" s="191"/>
      <c r="N1101" s="192"/>
      <c r="O1101" s="192"/>
      <c r="P1101" s="192"/>
      <c r="Q1101" s="192"/>
      <c r="R1101" s="192"/>
      <c r="S1101" s="192"/>
      <c r="T1101" s="193"/>
      <c r="V1101" s="476"/>
      <c r="AT1101" s="187" t="s">
        <v>163</v>
      </c>
      <c r="AU1101" s="187" t="s">
        <v>80</v>
      </c>
      <c r="AV1101" s="11" t="s">
        <v>80</v>
      </c>
      <c r="AW1101" s="11" t="s">
        <v>36</v>
      </c>
      <c r="AX1101" s="11" t="s">
        <v>72</v>
      </c>
      <c r="AY1101" s="187" t="s">
        <v>155</v>
      </c>
    </row>
    <row r="1102" spans="2:65" s="12" customFormat="1" x14ac:dyDescent="0.3">
      <c r="B1102" s="194"/>
      <c r="C1102" s="480"/>
      <c r="D1102" s="186" t="s">
        <v>163</v>
      </c>
      <c r="E1102" s="195" t="s">
        <v>5</v>
      </c>
      <c r="F1102" s="196" t="s">
        <v>1577</v>
      </c>
      <c r="H1102" s="197">
        <v>45.99</v>
      </c>
      <c r="I1102" s="198"/>
      <c r="L1102" s="194"/>
      <c r="M1102" s="199"/>
      <c r="N1102" s="200"/>
      <c r="O1102" s="200"/>
      <c r="P1102" s="200"/>
      <c r="Q1102" s="200"/>
      <c r="R1102" s="200"/>
      <c r="S1102" s="200"/>
      <c r="T1102" s="201"/>
      <c r="V1102" s="476"/>
      <c r="AT1102" s="195" t="s">
        <v>163</v>
      </c>
      <c r="AU1102" s="195" t="s">
        <v>80</v>
      </c>
      <c r="AV1102" s="12" t="s">
        <v>98</v>
      </c>
      <c r="AW1102" s="12" t="s">
        <v>36</v>
      </c>
      <c r="AX1102" s="12" t="s">
        <v>72</v>
      </c>
      <c r="AY1102" s="195" t="s">
        <v>155</v>
      </c>
    </row>
    <row r="1103" spans="2:65" s="13" customFormat="1" x14ac:dyDescent="0.3">
      <c r="B1103" s="202"/>
      <c r="C1103" s="483"/>
      <c r="D1103" s="186" t="s">
        <v>163</v>
      </c>
      <c r="E1103" s="203" t="s">
        <v>5</v>
      </c>
      <c r="F1103" s="204" t="s">
        <v>241</v>
      </c>
      <c r="H1103" s="205">
        <v>1845.8330000000001</v>
      </c>
      <c r="I1103" s="206"/>
      <c r="L1103" s="202"/>
      <c r="M1103" s="207"/>
      <c r="N1103" s="208"/>
      <c r="O1103" s="208"/>
      <c r="P1103" s="208"/>
      <c r="Q1103" s="208"/>
      <c r="R1103" s="208"/>
      <c r="S1103" s="208"/>
      <c r="T1103" s="209"/>
      <c r="V1103" s="476"/>
      <c r="AT1103" s="203" t="s">
        <v>163</v>
      </c>
      <c r="AU1103" s="203" t="s">
        <v>80</v>
      </c>
      <c r="AV1103" s="13" t="s">
        <v>101</v>
      </c>
      <c r="AW1103" s="13" t="s">
        <v>36</v>
      </c>
      <c r="AX1103" s="13" t="s">
        <v>11</v>
      </c>
      <c r="AY1103" s="203" t="s">
        <v>155</v>
      </c>
    </row>
    <row r="1104" spans="2:65" s="10" customFormat="1" ht="29.85" customHeight="1" x14ac:dyDescent="0.3">
      <c r="B1104" s="159"/>
      <c r="C1104" s="482"/>
      <c r="D1104" s="160" t="s">
        <v>71</v>
      </c>
      <c r="E1104" s="170" t="s">
        <v>1578</v>
      </c>
      <c r="F1104" s="170" t="s">
        <v>1579</v>
      </c>
      <c r="I1104" s="162"/>
      <c r="J1104" s="171">
        <f>BK1104</f>
        <v>0</v>
      </c>
      <c r="L1104" s="159"/>
      <c r="M1104" s="164"/>
      <c r="N1104" s="165"/>
      <c r="O1104" s="165"/>
      <c r="P1104" s="166">
        <f>SUM(P1105:P1113)</f>
        <v>0</v>
      </c>
      <c r="Q1104" s="165"/>
      <c r="R1104" s="166">
        <f>SUM(R1105:R1113)</f>
        <v>1.0843830000000002E-3</v>
      </c>
      <c r="S1104" s="165"/>
      <c r="T1104" s="167">
        <f>SUM(T1105:T1113)</f>
        <v>0</v>
      </c>
      <c r="V1104" s="476"/>
      <c r="AR1104" s="160" t="s">
        <v>80</v>
      </c>
      <c r="AT1104" s="168" t="s">
        <v>71</v>
      </c>
      <c r="AU1104" s="168" t="s">
        <v>11</v>
      </c>
      <c r="AY1104" s="160" t="s">
        <v>155</v>
      </c>
      <c r="BK1104" s="169">
        <f>SUM(BK1105:BK1113)</f>
        <v>0</v>
      </c>
    </row>
    <row r="1105" spans="2:65" s="1" customFormat="1" ht="16.5" customHeight="1" x14ac:dyDescent="0.3">
      <c r="B1105" s="172"/>
      <c r="C1105" s="478">
        <v>254</v>
      </c>
      <c r="D1105" s="173" t="s">
        <v>157</v>
      </c>
      <c r="E1105" s="174" t="s">
        <v>1580</v>
      </c>
      <c r="F1105" s="175" t="s">
        <v>1581</v>
      </c>
      <c r="G1105" s="176" t="s">
        <v>160</v>
      </c>
      <c r="H1105" s="177">
        <v>5.3250000000000002</v>
      </c>
      <c r="I1105" s="178"/>
      <c r="J1105" s="179">
        <f>ROUND(I1105*H1105,0)</f>
        <v>0</v>
      </c>
      <c r="K1105" s="175" t="s">
        <v>5</v>
      </c>
      <c r="L1105" s="40"/>
      <c r="M1105" s="180" t="s">
        <v>5</v>
      </c>
      <c r="N1105" s="181" t="s">
        <v>43</v>
      </c>
      <c r="O1105" s="41"/>
      <c r="P1105" s="182">
        <f>O1105*H1105</f>
        <v>0</v>
      </c>
      <c r="Q1105" s="182">
        <v>3.6399999999999999E-6</v>
      </c>
      <c r="R1105" s="182">
        <f>Q1105*H1105</f>
        <v>1.9383000000000001E-5</v>
      </c>
      <c r="S1105" s="182">
        <v>0</v>
      </c>
      <c r="T1105" s="183">
        <f>S1105*H1105</f>
        <v>0</v>
      </c>
      <c r="V1105" s="476"/>
      <c r="AR1105" s="23" t="s">
        <v>221</v>
      </c>
      <c r="AT1105" s="23" t="s">
        <v>157</v>
      </c>
      <c r="AU1105" s="23" t="s">
        <v>80</v>
      </c>
      <c r="AY1105" s="23" t="s">
        <v>155</v>
      </c>
      <c r="BE1105" s="184">
        <f>IF(N1105="základní",J1105,0)</f>
        <v>0</v>
      </c>
      <c r="BF1105" s="184">
        <f>IF(N1105="snížená",J1105,0)</f>
        <v>0</v>
      </c>
      <c r="BG1105" s="184">
        <f>IF(N1105="zákl. přenesená",J1105,0)</f>
        <v>0</v>
      </c>
      <c r="BH1105" s="184">
        <f>IF(N1105="sníž. přenesená",J1105,0)</f>
        <v>0</v>
      </c>
      <c r="BI1105" s="184">
        <f>IF(N1105="nulová",J1105,0)</f>
        <v>0</v>
      </c>
      <c r="BJ1105" s="23" t="s">
        <v>11</v>
      </c>
      <c r="BK1105" s="184">
        <f>ROUND(I1105*H1105,0)</f>
        <v>0</v>
      </c>
      <c r="BL1105" s="23" t="s">
        <v>221</v>
      </c>
      <c r="BM1105" s="23" t="s">
        <v>1582</v>
      </c>
    </row>
    <row r="1106" spans="2:65" s="11" customFormat="1" x14ac:dyDescent="0.3">
      <c r="B1106" s="185"/>
      <c r="C1106" s="479"/>
      <c r="D1106" s="186" t="s">
        <v>163</v>
      </c>
      <c r="E1106" s="187" t="s">
        <v>5</v>
      </c>
      <c r="F1106" s="188" t="s">
        <v>1438</v>
      </c>
      <c r="H1106" s="189">
        <v>2.6</v>
      </c>
      <c r="I1106" s="190"/>
      <c r="L1106" s="185"/>
      <c r="M1106" s="191"/>
      <c r="N1106" s="192"/>
      <c r="O1106" s="192"/>
      <c r="P1106" s="192"/>
      <c r="Q1106" s="192"/>
      <c r="R1106" s="192"/>
      <c r="S1106" s="192"/>
      <c r="T1106" s="193"/>
      <c r="V1106" s="476"/>
      <c r="AT1106" s="187" t="s">
        <v>163</v>
      </c>
      <c r="AU1106" s="187" t="s">
        <v>80</v>
      </c>
      <c r="AV1106" s="11" t="s">
        <v>80</v>
      </c>
      <c r="AW1106" s="11" t="s">
        <v>36</v>
      </c>
      <c r="AX1106" s="11" t="s">
        <v>72</v>
      </c>
      <c r="AY1106" s="187" t="s">
        <v>155</v>
      </c>
    </row>
    <row r="1107" spans="2:65" s="11" customFormat="1" x14ac:dyDescent="0.3">
      <c r="B1107" s="185"/>
      <c r="C1107" s="479"/>
      <c r="D1107" s="186" t="s">
        <v>163</v>
      </c>
      <c r="E1107" s="187" t="s">
        <v>5</v>
      </c>
      <c r="F1107" s="188" t="s">
        <v>1439</v>
      </c>
      <c r="H1107" s="189">
        <v>2.7250000000000001</v>
      </c>
      <c r="I1107" s="190"/>
      <c r="L1107" s="185"/>
      <c r="M1107" s="191"/>
      <c r="N1107" s="192"/>
      <c r="O1107" s="192"/>
      <c r="P1107" s="192"/>
      <c r="Q1107" s="192"/>
      <c r="R1107" s="192"/>
      <c r="S1107" s="192"/>
      <c r="T1107" s="193"/>
      <c r="V1107" s="476"/>
      <c r="AT1107" s="187" t="s">
        <v>163</v>
      </c>
      <c r="AU1107" s="187" t="s">
        <v>80</v>
      </c>
      <c r="AV1107" s="11" t="s">
        <v>80</v>
      </c>
      <c r="AW1107" s="11" t="s">
        <v>36</v>
      </c>
      <c r="AX1107" s="11" t="s">
        <v>72</v>
      </c>
      <c r="AY1107" s="187" t="s">
        <v>155</v>
      </c>
    </row>
    <row r="1108" spans="2:65" s="12" customFormat="1" x14ac:dyDescent="0.3">
      <c r="B1108" s="194"/>
      <c r="C1108" s="480"/>
      <c r="D1108" s="186" t="s">
        <v>163</v>
      </c>
      <c r="E1108" s="195" t="s">
        <v>5</v>
      </c>
      <c r="F1108" s="196" t="s">
        <v>1583</v>
      </c>
      <c r="H1108" s="197">
        <v>5.3250000000000002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V1108" s="476"/>
      <c r="AT1108" s="195" t="s">
        <v>163</v>
      </c>
      <c r="AU1108" s="195" t="s">
        <v>80</v>
      </c>
      <c r="AV1108" s="12" t="s">
        <v>98</v>
      </c>
      <c r="AW1108" s="12" t="s">
        <v>36</v>
      </c>
      <c r="AX1108" s="12" t="s">
        <v>11</v>
      </c>
      <c r="AY1108" s="195" t="s">
        <v>155</v>
      </c>
    </row>
    <row r="1109" spans="2:65" s="1" customFormat="1" ht="16.5" customHeight="1" x14ac:dyDescent="0.3">
      <c r="B1109" s="172"/>
      <c r="C1109" s="481">
        <v>255</v>
      </c>
      <c r="D1109" s="216" t="s">
        <v>536</v>
      </c>
      <c r="E1109" s="217" t="s">
        <v>1584</v>
      </c>
      <c r="F1109" s="218" t="s">
        <v>1585</v>
      </c>
      <c r="G1109" s="219" t="s">
        <v>160</v>
      </c>
      <c r="H1109" s="220">
        <v>5.3250000000000002</v>
      </c>
      <c r="I1109" s="221"/>
      <c r="J1109" s="222">
        <f>ROUND(I1109*H1109,0)</f>
        <v>0</v>
      </c>
      <c r="K1109" s="218" t="s">
        <v>5</v>
      </c>
      <c r="L1109" s="223"/>
      <c r="M1109" s="224" t="s">
        <v>5</v>
      </c>
      <c r="N1109" s="225" t="s">
        <v>43</v>
      </c>
      <c r="O1109" s="41"/>
      <c r="P1109" s="182">
        <f>O1109*H1109</f>
        <v>0</v>
      </c>
      <c r="Q1109" s="182">
        <v>2.0000000000000001E-4</v>
      </c>
      <c r="R1109" s="182">
        <f>Q1109*H1109</f>
        <v>1.0650000000000002E-3</v>
      </c>
      <c r="S1109" s="182">
        <v>0</v>
      </c>
      <c r="T1109" s="183">
        <f>S1109*H1109</f>
        <v>0</v>
      </c>
      <c r="V1109" s="476"/>
      <c r="AR1109" s="23" t="s">
        <v>502</v>
      </c>
      <c r="AT1109" s="23" t="s">
        <v>536</v>
      </c>
      <c r="AU1109" s="23" t="s">
        <v>80</v>
      </c>
      <c r="AY1109" s="23" t="s">
        <v>155</v>
      </c>
      <c r="BE1109" s="184">
        <f>IF(N1109="základní",J1109,0)</f>
        <v>0</v>
      </c>
      <c r="BF1109" s="184">
        <f>IF(N1109="snížená",J1109,0)</f>
        <v>0</v>
      </c>
      <c r="BG1109" s="184">
        <f>IF(N1109="zákl. přenesená",J1109,0)</f>
        <v>0</v>
      </c>
      <c r="BH1109" s="184">
        <f>IF(N1109="sníž. přenesená",J1109,0)</f>
        <v>0</v>
      </c>
      <c r="BI1109" s="184">
        <f>IF(N1109="nulová",J1109,0)</f>
        <v>0</v>
      </c>
      <c r="BJ1109" s="23" t="s">
        <v>11</v>
      </c>
      <c r="BK1109" s="184">
        <f>ROUND(I1109*H1109,0)</f>
        <v>0</v>
      </c>
      <c r="BL1109" s="23" t="s">
        <v>221</v>
      </c>
      <c r="BM1109" s="23" t="s">
        <v>1586</v>
      </c>
    </row>
    <row r="1110" spans="2:65" s="11" customFormat="1" x14ac:dyDescent="0.3">
      <c r="B1110" s="185"/>
      <c r="C1110" s="479"/>
      <c r="D1110" s="186" t="s">
        <v>163</v>
      </c>
      <c r="E1110" s="187" t="s">
        <v>5</v>
      </c>
      <c r="F1110" s="188" t="s">
        <v>1438</v>
      </c>
      <c r="H1110" s="189">
        <v>2.6</v>
      </c>
      <c r="I1110" s="190"/>
      <c r="L1110" s="185"/>
      <c r="M1110" s="191"/>
      <c r="N1110" s="192"/>
      <c r="O1110" s="192"/>
      <c r="P1110" s="192"/>
      <c r="Q1110" s="192"/>
      <c r="R1110" s="192"/>
      <c r="S1110" s="192"/>
      <c r="T1110" s="193"/>
      <c r="V1110" s="476"/>
      <c r="AT1110" s="187" t="s">
        <v>163</v>
      </c>
      <c r="AU1110" s="187" t="s">
        <v>80</v>
      </c>
      <c r="AV1110" s="11" t="s">
        <v>80</v>
      </c>
      <c r="AW1110" s="11" t="s">
        <v>36</v>
      </c>
      <c r="AX1110" s="11" t="s">
        <v>72</v>
      </c>
      <c r="AY1110" s="187" t="s">
        <v>155</v>
      </c>
    </row>
    <row r="1111" spans="2:65" s="11" customFormat="1" x14ac:dyDescent="0.3">
      <c r="B1111" s="185"/>
      <c r="C1111" s="479"/>
      <c r="D1111" s="186" t="s">
        <v>163</v>
      </c>
      <c r="E1111" s="187" t="s">
        <v>5</v>
      </c>
      <c r="F1111" s="188" t="s">
        <v>1439</v>
      </c>
      <c r="H1111" s="189">
        <v>2.7250000000000001</v>
      </c>
      <c r="I1111" s="190"/>
      <c r="L1111" s="185"/>
      <c r="M1111" s="191"/>
      <c r="N1111" s="192"/>
      <c r="O1111" s="192"/>
      <c r="P1111" s="192"/>
      <c r="Q1111" s="192"/>
      <c r="R1111" s="192"/>
      <c r="S1111" s="192"/>
      <c r="T1111" s="193"/>
      <c r="V1111" s="476"/>
      <c r="AT1111" s="187" t="s">
        <v>163</v>
      </c>
      <c r="AU1111" s="187" t="s">
        <v>80</v>
      </c>
      <c r="AV1111" s="11" t="s">
        <v>80</v>
      </c>
      <c r="AW1111" s="11" t="s">
        <v>36</v>
      </c>
      <c r="AX1111" s="11" t="s">
        <v>72</v>
      </c>
      <c r="AY1111" s="187" t="s">
        <v>155</v>
      </c>
    </row>
    <row r="1112" spans="2:65" s="12" customFormat="1" x14ac:dyDescent="0.3">
      <c r="B1112" s="194"/>
      <c r="C1112" s="480"/>
      <c r="D1112" s="186" t="s">
        <v>163</v>
      </c>
      <c r="E1112" s="195" t="s">
        <v>5</v>
      </c>
      <c r="F1112" s="196" t="s">
        <v>1583</v>
      </c>
      <c r="H1112" s="197">
        <v>5.3250000000000002</v>
      </c>
      <c r="I1112" s="198"/>
      <c r="L1112" s="194"/>
      <c r="M1112" s="199"/>
      <c r="N1112" s="200"/>
      <c r="O1112" s="200"/>
      <c r="P1112" s="200"/>
      <c r="Q1112" s="200"/>
      <c r="R1112" s="200"/>
      <c r="S1112" s="200"/>
      <c r="T1112" s="201"/>
      <c r="V1112" s="476"/>
      <c r="AT1112" s="195" t="s">
        <v>163</v>
      </c>
      <c r="AU1112" s="195" t="s">
        <v>80</v>
      </c>
      <c r="AV1112" s="12" t="s">
        <v>98</v>
      </c>
      <c r="AW1112" s="12" t="s">
        <v>36</v>
      </c>
      <c r="AX1112" s="12" t="s">
        <v>11</v>
      </c>
      <c r="AY1112" s="195" t="s">
        <v>155</v>
      </c>
    </row>
    <row r="1113" spans="2:65" s="1" customFormat="1" ht="16.5" customHeight="1" x14ac:dyDescent="0.3">
      <c r="B1113" s="172"/>
      <c r="C1113" s="478">
        <v>256</v>
      </c>
      <c r="D1113" s="173" t="s">
        <v>157</v>
      </c>
      <c r="E1113" s="174" t="s">
        <v>1587</v>
      </c>
      <c r="F1113" s="175" t="s">
        <v>1588</v>
      </c>
      <c r="G1113" s="176" t="s">
        <v>247</v>
      </c>
      <c r="H1113" s="177">
        <v>1E-3</v>
      </c>
      <c r="I1113" s="178"/>
      <c r="J1113" s="179">
        <f>ROUND(I1113*H1113,0)</f>
        <v>0</v>
      </c>
      <c r="K1113" s="175" t="s">
        <v>161</v>
      </c>
      <c r="L1113" s="40"/>
      <c r="M1113" s="180" t="s">
        <v>5</v>
      </c>
      <c r="N1113" s="181" t="s">
        <v>43</v>
      </c>
      <c r="O1113" s="41"/>
      <c r="P1113" s="182">
        <f>O1113*H1113</f>
        <v>0</v>
      </c>
      <c r="Q1113" s="182">
        <v>0</v>
      </c>
      <c r="R1113" s="182">
        <f>Q1113*H1113</f>
        <v>0</v>
      </c>
      <c r="S1113" s="182">
        <v>0</v>
      </c>
      <c r="T1113" s="183">
        <f>S1113*H1113</f>
        <v>0</v>
      </c>
      <c r="V1113" s="476"/>
      <c r="AR1113" s="23" t="s">
        <v>221</v>
      </c>
      <c r="AT1113" s="23" t="s">
        <v>157</v>
      </c>
      <c r="AU1113" s="23" t="s">
        <v>80</v>
      </c>
      <c r="AY1113" s="23" t="s">
        <v>155</v>
      </c>
      <c r="BE1113" s="184">
        <f>IF(N1113="základní",J1113,0)</f>
        <v>0</v>
      </c>
      <c r="BF1113" s="184">
        <f>IF(N1113="snížená",J1113,0)</f>
        <v>0</v>
      </c>
      <c r="BG1113" s="184">
        <f>IF(N1113="zákl. přenesená",J1113,0)</f>
        <v>0</v>
      </c>
      <c r="BH1113" s="184">
        <f>IF(N1113="sníž. přenesená",J1113,0)</f>
        <v>0</v>
      </c>
      <c r="BI1113" s="184">
        <f>IF(N1113="nulová",J1113,0)</f>
        <v>0</v>
      </c>
      <c r="BJ1113" s="23" t="s">
        <v>11</v>
      </c>
      <c r="BK1113" s="184">
        <f>ROUND(I1113*H1113,0)</f>
        <v>0</v>
      </c>
      <c r="BL1113" s="23" t="s">
        <v>221</v>
      </c>
      <c r="BM1113" s="23" t="s">
        <v>1589</v>
      </c>
    </row>
    <row r="1114" spans="2:65" s="10" customFormat="1" ht="29.85" customHeight="1" x14ac:dyDescent="0.3">
      <c r="B1114" s="159"/>
      <c r="C1114" s="482"/>
      <c r="D1114" s="160" t="s">
        <v>71</v>
      </c>
      <c r="E1114" s="170" t="s">
        <v>1590</v>
      </c>
      <c r="F1114" s="170" t="s">
        <v>1591</v>
      </c>
      <c r="I1114" s="162"/>
      <c r="J1114" s="171">
        <f>BK1114</f>
        <v>0</v>
      </c>
      <c r="L1114" s="159"/>
      <c r="M1114" s="164"/>
      <c r="N1114" s="165"/>
      <c r="O1114" s="165"/>
      <c r="P1114" s="166">
        <f>SUM(P1115:P1130)</f>
        <v>0</v>
      </c>
      <c r="Q1114" s="165"/>
      <c r="R1114" s="166">
        <f>SUM(R1115:R1130)</f>
        <v>2.9995804799999998E-2</v>
      </c>
      <c r="S1114" s="165"/>
      <c r="T1114" s="167">
        <f>SUM(T1115:T1130)</f>
        <v>0</v>
      </c>
      <c r="V1114" s="476"/>
      <c r="AR1114" s="160" t="s">
        <v>80</v>
      </c>
      <c r="AT1114" s="168" t="s">
        <v>71</v>
      </c>
      <c r="AU1114" s="168" t="s">
        <v>11</v>
      </c>
      <c r="AY1114" s="160" t="s">
        <v>155</v>
      </c>
      <c r="BK1114" s="169">
        <f>SUM(BK1115:BK1130)</f>
        <v>0</v>
      </c>
    </row>
    <row r="1115" spans="2:65" s="1" customFormat="1" ht="16.5" customHeight="1" x14ac:dyDescent="0.3">
      <c r="B1115" s="172"/>
      <c r="C1115" s="478">
        <v>257</v>
      </c>
      <c r="D1115" s="173" t="s">
        <v>157</v>
      </c>
      <c r="E1115" s="174" t="s">
        <v>1592</v>
      </c>
      <c r="F1115" s="175" t="s">
        <v>1593</v>
      </c>
      <c r="G1115" s="176" t="s">
        <v>160</v>
      </c>
      <c r="H1115" s="177">
        <v>14.69</v>
      </c>
      <c r="I1115" s="178"/>
      <c r="J1115" s="179">
        <f>ROUND(I1115*H1115,0)</f>
        <v>0</v>
      </c>
      <c r="K1115" s="175" t="s">
        <v>161</v>
      </c>
      <c r="L1115" s="40"/>
      <c r="M1115" s="180" t="s">
        <v>5</v>
      </c>
      <c r="N1115" s="181" t="s">
        <v>43</v>
      </c>
      <c r="O1115" s="41"/>
      <c r="P1115" s="182">
        <f>O1115*H1115</f>
        <v>0</v>
      </c>
      <c r="Q1115" s="182">
        <v>0</v>
      </c>
      <c r="R1115" s="182">
        <f>Q1115*H1115</f>
        <v>0</v>
      </c>
      <c r="S1115" s="182">
        <v>0</v>
      </c>
      <c r="T1115" s="183">
        <f>S1115*H1115</f>
        <v>0</v>
      </c>
      <c r="V1115" s="476"/>
      <c r="AR1115" s="23" t="s">
        <v>221</v>
      </c>
      <c r="AT1115" s="23" t="s">
        <v>157</v>
      </c>
      <c r="AU1115" s="23" t="s">
        <v>80</v>
      </c>
      <c r="AY1115" s="23" t="s">
        <v>155</v>
      </c>
      <c r="BE1115" s="184">
        <f>IF(N1115="základní",J1115,0)</f>
        <v>0</v>
      </c>
      <c r="BF1115" s="184">
        <f>IF(N1115="snížená",J1115,0)</f>
        <v>0</v>
      </c>
      <c r="BG1115" s="184">
        <f>IF(N1115="zákl. přenesená",J1115,0)</f>
        <v>0</v>
      </c>
      <c r="BH1115" s="184">
        <f>IF(N1115="sníž. přenesená",J1115,0)</f>
        <v>0</v>
      </c>
      <c r="BI1115" s="184">
        <f>IF(N1115="nulová",J1115,0)</f>
        <v>0</v>
      </c>
      <c r="BJ1115" s="23" t="s">
        <v>11</v>
      </c>
      <c r="BK1115" s="184">
        <f>ROUND(I1115*H1115,0)</f>
        <v>0</v>
      </c>
      <c r="BL1115" s="23" t="s">
        <v>221</v>
      </c>
      <c r="BM1115" s="23" t="s">
        <v>1594</v>
      </c>
    </row>
    <row r="1116" spans="2:65" s="11" customFormat="1" x14ac:dyDescent="0.3">
      <c r="B1116" s="185"/>
      <c r="C1116" s="479"/>
      <c r="D1116" s="186" t="s">
        <v>163</v>
      </c>
      <c r="E1116" s="187" t="s">
        <v>5</v>
      </c>
      <c r="F1116" s="188" t="s">
        <v>1595</v>
      </c>
      <c r="H1116" s="189">
        <v>10.805999999999999</v>
      </c>
      <c r="I1116" s="190"/>
      <c r="L1116" s="185"/>
      <c r="M1116" s="191"/>
      <c r="N1116" s="192"/>
      <c r="O1116" s="192"/>
      <c r="P1116" s="192"/>
      <c r="Q1116" s="192"/>
      <c r="R1116" s="192"/>
      <c r="S1116" s="192"/>
      <c r="T1116" s="193"/>
      <c r="V1116" s="476"/>
      <c r="AT1116" s="187" t="s">
        <v>163</v>
      </c>
      <c r="AU1116" s="187" t="s">
        <v>80</v>
      </c>
      <c r="AV1116" s="11" t="s">
        <v>80</v>
      </c>
      <c r="AW1116" s="11" t="s">
        <v>36</v>
      </c>
      <c r="AX1116" s="11" t="s">
        <v>72</v>
      </c>
      <c r="AY1116" s="187" t="s">
        <v>155</v>
      </c>
    </row>
    <row r="1117" spans="2:65" s="11" customFormat="1" x14ac:dyDescent="0.3">
      <c r="B1117" s="185"/>
      <c r="C1117" s="479"/>
      <c r="D1117" s="186" t="s">
        <v>163</v>
      </c>
      <c r="E1117" s="187" t="s">
        <v>5</v>
      </c>
      <c r="F1117" s="188" t="s">
        <v>1596</v>
      </c>
      <c r="H1117" s="189">
        <v>3.883</v>
      </c>
      <c r="I1117" s="190"/>
      <c r="L1117" s="185"/>
      <c r="M1117" s="191"/>
      <c r="N1117" s="192"/>
      <c r="O1117" s="192"/>
      <c r="P1117" s="192"/>
      <c r="Q1117" s="192"/>
      <c r="R1117" s="192"/>
      <c r="S1117" s="192"/>
      <c r="T1117" s="193"/>
      <c r="V1117" s="476"/>
      <c r="AT1117" s="187" t="s">
        <v>163</v>
      </c>
      <c r="AU1117" s="187" t="s">
        <v>80</v>
      </c>
      <c r="AV1117" s="11" t="s">
        <v>80</v>
      </c>
      <c r="AW1117" s="11" t="s">
        <v>36</v>
      </c>
      <c r="AX1117" s="11" t="s">
        <v>72</v>
      </c>
      <c r="AY1117" s="187" t="s">
        <v>155</v>
      </c>
    </row>
    <row r="1118" spans="2:65" s="12" customFormat="1" x14ac:dyDescent="0.3">
      <c r="B1118" s="194"/>
      <c r="C1118" s="480"/>
      <c r="D1118" s="186" t="s">
        <v>163</v>
      </c>
      <c r="E1118" s="195" t="s">
        <v>5</v>
      </c>
      <c r="F1118" s="196" t="s">
        <v>1597</v>
      </c>
      <c r="H1118" s="197">
        <v>14.689</v>
      </c>
      <c r="I1118" s="198"/>
      <c r="L1118" s="194"/>
      <c r="M1118" s="199"/>
      <c r="N1118" s="200"/>
      <c r="O1118" s="200"/>
      <c r="P1118" s="200"/>
      <c r="Q1118" s="200"/>
      <c r="R1118" s="200"/>
      <c r="S1118" s="200"/>
      <c r="T1118" s="201"/>
      <c r="V1118" s="476"/>
      <c r="AT1118" s="195" t="s">
        <v>163</v>
      </c>
      <c r="AU1118" s="195" t="s">
        <v>80</v>
      </c>
      <c r="AV1118" s="12" t="s">
        <v>98</v>
      </c>
      <c r="AW1118" s="12" t="s">
        <v>36</v>
      </c>
      <c r="AX1118" s="12" t="s">
        <v>72</v>
      </c>
      <c r="AY1118" s="195" t="s">
        <v>155</v>
      </c>
    </row>
    <row r="1119" spans="2:65" s="11" customFormat="1" x14ac:dyDescent="0.3">
      <c r="B1119" s="185"/>
      <c r="C1119" s="479"/>
      <c r="D1119" s="186" t="s">
        <v>163</v>
      </c>
      <c r="E1119" s="187" t="s">
        <v>5</v>
      </c>
      <c r="F1119" s="188" t="s">
        <v>1598</v>
      </c>
      <c r="H1119" s="189">
        <v>10.807</v>
      </c>
      <c r="I1119" s="190"/>
      <c r="L1119" s="185"/>
      <c r="M1119" s="191"/>
      <c r="N1119" s="192"/>
      <c r="O1119" s="192"/>
      <c r="P1119" s="192"/>
      <c r="Q1119" s="192"/>
      <c r="R1119" s="192"/>
      <c r="S1119" s="192"/>
      <c r="T1119" s="193"/>
      <c r="V1119" s="476"/>
      <c r="AT1119" s="187" t="s">
        <v>163</v>
      </c>
      <c r="AU1119" s="187" t="s">
        <v>80</v>
      </c>
      <c r="AV1119" s="11" t="s">
        <v>80</v>
      </c>
      <c r="AW1119" s="11" t="s">
        <v>36</v>
      </c>
      <c r="AX1119" s="11" t="s">
        <v>72</v>
      </c>
      <c r="AY1119" s="187" t="s">
        <v>155</v>
      </c>
    </row>
    <row r="1120" spans="2:65" s="11" customFormat="1" x14ac:dyDescent="0.3">
      <c r="B1120" s="185"/>
      <c r="C1120" s="479"/>
      <c r="D1120" s="186" t="s">
        <v>163</v>
      </c>
      <c r="E1120" s="187" t="s">
        <v>5</v>
      </c>
      <c r="F1120" s="188" t="s">
        <v>1599</v>
      </c>
      <c r="H1120" s="189">
        <v>3.883</v>
      </c>
      <c r="I1120" s="190"/>
      <c r="L1120" s="185"/>
      <c r="M1120" s="191"/>
      <c r="N1120" s="192"/>
      <c r="O1120" s="192"/>
      <c r="P1120" s="192"/>
      <c r="Q1120" s="192"/>
      <c r="R1120" s="192"/>
      <c r="S1120" s="192"/>
      <c r="T1120" s="193"/>
      <c r="V1120" s="476"/>
      <c r="AT1120" s="187" t="s">
        <v>163</v>
      </c>
      <c r="AU1120" s="187" t="s">
        <v>80</v>
      </c>
      <c r="AV1120" s="11" t="s">
        <v>80</v>
      </c>
      <c r="AW1120" s="11" t="s">
        <v>36</v>
      </c>
      <c r="AX1120" s="11" t="s">
        <v>72</v>
      </c>
      <c r="AY1120" s="187" t="s">
        <v>155</v>
      </c>
    </row>
    <row r="1121" spans="2:65" s="12" customFormat="1" x14ac:dyDescent="0.3">
      <c r="B1121" s="194"/>
      <c r="C1121" s="480"/>
      <c r="D1121" s="186" t="s">
        <v>163</v>
      </c>
      <c r="E1121" s="195" t="s">
        <v>5</v>
      </c>
      <c r="F1121" s="196" t="s">
        <v>1600</v>
      </c>
      <c r="H1121" s="197">
        <v>14.69</v>
      </c>
      <c r="I1121" s="198"/>
      <c r="L1121" s="194"/>
      <c r="M1121" s="199"/>
      <c r="N1121" s="200"/>
      <c r="O1121" s="200"/>
      <c r="P1121" s="200"/>
      <c r="Q1121" s="200"/>
      <c r="R1121" s="200"/>
      <c r="S1121" s="200"/>
      <c r="T1121" s="201"/>
      <c r="V1121" s="476"/>
      <c r="AT1121" s="195" t="s">
        <v>163</v>
      </c>
      <c r="AU1121" s="195" t="s">
        <v>80</v>
      </c>
      <c r="AV1121" s="12" t="s">
        <v>98</v>
      </c>
      <c r="AW1121" s="12" t="s">
        <v>36</v>
      </c>
      <c r="AX1121" s="12" t="s">
        <v>11</v>
      </c>
      <c r="AY1121" s="195" t="s">
        <v>155</v>
      </c>
    </row>
    <row r="1122" spans="2:65" s="1" customFormat="1" ht="16.5" customHeight="1" x14ac:dyDescent="0.3">
      <c r="B1122" s="172"/>
      <c r="C1122" s="478">
        <v>258</v>
      </c>
      <c r="D1122" s="173" t="s">
        <v>157</v>
      </c>
      <c r="E1122" s="174" t="s">
        <v>1601</v>
      </c>
      <c r="F1122" s="175" t="s">
        <v>1602</v>
      </c>
      <c r="G1122" s="176" t="s">
        <v>160</v>
      </c>
      <c r="H1122" s="177">
        <v>14.69</v>
      </c>
      <c r="I1122" s="178"/>
      <c r="J1122" s="179">
        <f>ROUND(I1122*H1122,0)</f>
        <v>0</v>
      </c>
      <c r="K1122" s="175" t="s">
        <v>161</v>
      </c>
      <c r="L1122" s="40"/>
      <c r="M1122" s="180" t="s">
        <v>5</v>
      </c>
      <c r="N1122" s="181" t="s">
        <v>43</v>
      </c>
      <c r="O1122" s="41"/>
      <c r="P1122" s="182">
        <f>O1122*H1122</f>
        <v>0</v>
      </c>
      <c r="Q1122" s="182">
        <v>0</v>
      </c>
      <c r="R1122" s="182">
        <f>Q1122*H1122</f>
        <v>0</v>
      </c>
      <c r="S1122" s="182">
        <v>0</v>
      </c>
      <c r="T1122" s="183">
        <f>S1122*H1122</f>
        <v>0</v>
      </c>
      <c r="V1122" s="476"/>
      <c r="AR1122" s="23" t="s">
        <v>221</v>
      </c>
      <c r="AT1122" s="23" t="s">
        <v>157</v>
      </c>
      <c r="AU1122" s="23" t="s">
        <v>80</v>
      </c>
      <c r="AY1122" s="23" t="s">
        <v>155</v>
      </c>
      <c r="BE1122" s="184">
        <f>IF(N1122="základní",J1122,0)</f>
        <v>0</v>
      </c>
      <c r="BF1122" s="184">
        <f>IF(N1122="snížená",J1122,0)</f>
        <v>0</v>
      </c>
      <c r="BG1122" s="184">
        <f>IF(N1122="zákl. přenesená",J1122,0)</f>
        <v>0</v>
      </c>
      <c r="BH1122" s="184">
        <f>IF(N1122="sníž. přenesená",J1122,0)</f>
        <v>0</v>
      </c>
      <c r="BI1122" s="184">
        <f>IF(N1122="nulová",J1122,0)</f>
        <v>0</v>
      </c>
      <c r="BJ1122" s="23" t="s">
        <v>11</v>
      </c>
      <c r="BK1122" s="184">
        <f>ROUND(I1122*H1122,0)</f>
        <v>0</v>
      </c>
      <c r="BL1122" s="23" t="s">
        <v>221</v>
      </c>
      <c r="BM1122" s="23" t="s">
        <v>1603</v>
      </c>
    </row>
    <row r="1123" spans="2:65" s="1" customFormat="1" ht="16.5" customHeight="1" x14ac:dyDescent="0.3">
      <c r="B1123" s="172"/>
      <c r="C1123" s="478">
        <v>259</v>
      </c>
      <c r="D1123" s="173" t="s">
        <v>157</v>
      </c>
      <c r="E1123" s="174" t="s">
        <v>1604</v>
      </c>
      <c r="F1123" s="175" t="s">
        <v>1605</v>
      </c>
      <c r="G1123" s="176" t="s">
        <v>160</v>
      </c>
      <c r="H1123" s="177">
        <v>14.69</v>
      </c>
      <c r="I1123" s="178"/>
      <c r="J1123" s="179">
        <f>ROUND(I1123*H1123,0)</f>
        <v>0</v>
      </c>
      <c r="K1123" s="175" t="s">
        <v>161</v>
      </c>
      <c r="L1123" s="40"/>
      <c r="M1123" s="180" t="s">
        <v>5</v>
      </c>
      <c r="N1123" s="181" t="s">
        <v>43</v>
      </c>
      <c r="O1123" s="41"/>
      <c r="P1123" s="182">
        <f>O1123*H1123</f>
        <v>0</v>
      </c>
      <c r="Q1123" s="182">
        <v>1.1E-4</v>
      </c>
      <c r="R1123" s="182">
        <f>Q1123*H1123</f>
        <v>1.6159E-3</v>
      </c>
      <c r="S1123" s="182">
        <v>0</v>
      </c>
      <c r="T1123" s="183">
        <f>S1123*H1123</f>
        <v>0</v>
      </c>
      <c r="V1123" s="476"/>
      <c r="AR1123" s="23" t="s">
        <v>221</v>
      </c>
      <c r="AT1123" s="23" t="s">
        <v>157</v>
      </c>
      <c r="AU1123" s="23" t="s">
        <v>80</v>
      </c>
      <c r="AY1123" s="23" t="s">
        <v>155</v>
      </c>
      <c r="BE1123" s="184">
        <f>IF(N1123="základní",J1123,0)</f>
        <v>0</v>
      </c>
      <c r="BF1123" s="184">
        <f>IF(N1123="snížená",J1123,0)</f>
        <v>0</v>
      </c>
      <c r="BG1123" s="184">
        <f>IF(N1123="zákl. přenesená",J1123,0)</f>
        <v>0</v>
      </c>
      <c r="BH1123" s="184">
        <f>IF(N1123="sníž. přenesená",J1123,0)</f>
        <v>0</v>
      </c>
      <c r="BI1123" s="184">
        <f>IF(N1123="nulová",J1123,0)</f>
        <v>0</v>
      </c>
      <c r="BJ1123" s="23" t="s">
        <v>11</v>
      </c>
      <c r="BK1123" s="184">
        <f>ROUND(I1123*H1123,0)</f>
        <v>0</v>
      </c>
      <c r="BL1123" s="23" t="s">
        <v>221</v>
      </c>
      <c r="BM1123" s="23" t="s">
        <v>1606</v>
      </c>
    </row>
    <row r="1124" spans="2:65" s="1" customFormat="1" ht="16.5" customHeight="1" x14ac:dyDescent="0.3">
      <c r="B1124" s="172"/>
      <c r="C1124" s="478">
        <v>260</v>
      </c>
      <c r="D1124" s="173" t="s">
        <v>157</v>
      </c>
      <c r="E1124" s="174" t="s">
        <v>1607</v>
      </c>
      <c r="F1124" s="175" t="s">
        <v>1608</v>
      </c>
      <c r="G1124" s="176" t="s">
        <v>160</v>
      </c>
      <c r="H1124" s="177">
        <v>14.69</v>
      </c>
      <c r="I1124" s="178"/>
      <c r="J1124" s="179">
        <f>ROUND(I1124*H1124,0)</f>
        <v>0</v>
      </c>
      <c r="K1124" s="175" t="s">
        <v>161</v>
      </c>
      <c r="L1124" s="40"/>
      <c r="M1124" s="180" t="s">
        <v>5</v>
      </c>
      <c r="N1124" s="181" t="s">
        <v>43</v>
      </c>
      <c r="O1124" s="41"/>
      <c r="P1124" s="182">
        <f>O1124*H1124</f>
        <v>0</v>
      </c>
      <c r="Q1124" s="182">
        <v>1.9319199999999999E-3</v>
      </c>
      <c r="R1124" s="182">
        <f>Q1124*H1124</f>
        <v>2.8379904799999998E-2</v>
      </c>
      <c r="S1124" s="182">
        <v>0</v>
      </c>
      <c r="T1124" s="183">
        <f>S1124*H1124</f>
        <v>0</v>
      </c>
      <c r="V1124" s="476"/>
      <c r="AR1124" s="23" t="s">
        <v>221</v>
      </c>
      <c r="AT1124" s="23" t="s">
        <v>157</v>
      </c>
      <c r="AU1124" s="23" t="s">
        <v>80</v>
      </c>
      <c r="AY1124" s="23" t="s">
        <v>155</v>
      </c>
      <c r="BE1124" s="184">
        <f>IF(N1124="základní",J1124,0)</f>
        <v>0</v>
      </c>
      <c r="BF1124" s="184">
        <f>IF(N1124="snížená",J1124,0)</f>
        <v>0</v>
      </c>
      <c r="BG1124" s="184">
        <f>IF(N1124="zákl. přenesená",J1124,0)</f>
        <v>0</v>
      </c>
      <c r="BH1124" s="184">
        <f>IF(N1124="sníž. přenesená",J1124,0)</f>
        <v>0</v>
      </c>
      <c r="BI1124" s="184">
        <f>IF(N1124="nulová",J1124,0)</f>
        <v>0</v>
      </c>
      <c r="BJ1124" s="23" t="s">
        <v>11</v>
      </c>
      <c r="BK1124" s="184">
        <f>ROUND(I1124*H1124,0)</f>
        <v>0</v>
      </c>
      <c r="BL1124" s="23" t="s">
        <v>221</v>
      </c>
      <c r="BM1124" s="23" t="s">
        <v>1609</v>
      </c>
    </row>
    <row r="1125" spans="2:65" s="11" customFormat="1" x14ac:dyDescent="0.3">
      <c r="B1125" s="185"/>
      <c r="D1125" s="186" t="s">
        <v>163</v>
      </c>
      <c r="E1125" s="187" t="s">
        <v>5</v>
      </c>
      <c r="F1125" s="188" t="s">
        <v>1595</v>
      </c>
      <c r="H1125" s="189">
        <v>10.805999999999999</v>
      </c>
      <c r="I1125" s="190"/>
      <c r="L1125" s="185"/>
      <c r="M1125" s="191"/>
      <c r="N1125" s="192"/>
      <c r="O1125" s="192"/>
      <c r="P1125" s="192"/>
      <c r="Q1125" s="192"/>
      <c r="R1125" s="192"/>
      <c r="S1125" s="192"/>
      <c r="T1125" s="193"/>
      <c r="AT1125" s="187" t="s">
        <v>163</v>
      </c>
      <c r="AU1125" s="187" t="s">
        <v>80</v>
      </c>
      <c r="AV1125" s="11" t="s">
        <v>80</v>
      </c>
      <c r="AW1125" s="11" t="s">
        <v>36</v>
      </c>
      <c r="AX1125" s="11" t="s">
        <v>72</v>
      </c>
      <c r="AY1125" s="187" t="s">
        <v>155</v>
      </c>
    </row>
    <row r="1126" spans="2:65" s="11" customFormat="1" x14ac:dyDescent="0.3">
      <c r="B1126" s="185"/>
      <c r="D1126" s="186" t="s">
        <v>163</v>
      </c>
      <c r="E1126" s="187" t="s">
        <v>5</v>
      </c>
      <c r="F1126" s="188" t="s">
        <v>1596</v>
      </c>
      <c r="H1126" s="189">
        <v>3.883</v>
      </c>
      <c r="I1126" s="190"/>
      <c r="L1126" s="185"/>
      <c r="M1126" s="191"/>
      <c r="N1126" s="192"/>
      <c r="O1126" s="192"/>
      <c r="P1126" s="192"/>
      <c r="Q1126" s="192"/>
      <c r="R1126" s="192"/>
      <c r="S1126" s="192"/>
      <c r="T1126" s="193"/>
      <c r="AT1126" s="187" t="s">
        <v>163</v>
      </c>
      <c r="AU1126" s="187" t="s">
        <v>80</v>
      </c>
      <c r="AV1126" s="11" t="s">
        <v>80</v>
      </c>
      <c r="AW1126" s="11" t="s">
        <v>36</v>
      </c>
      <c r="AX1126" s="11" t="s">
        <v>72</v>
      </c>
      <c r="AY1126" s="187" t="s">
        <v>155</v>
      </c>
    </row>
    <row r="1127" spans="2:65" s="12" customFormat="1" x14ac:dyDescent="0.3">
      <c r="B1127" s="194"/>
      <c r="D1127" s="186" t="s">
        <v>163</v>
      </c>
      <c r="E1127" s="195" t="s">
        <v>5</v>
      </c>
      <c r="F1127" s="196" t="s">
        <v>1597</v>
      </c>
      <c r="H1127" s="197">
        <v>14.689</v>
      </c>
      <c r="I1127" s="198"/>
      <c r="L1127" s="194"/>
      <c r="M1127" s="199"/>
      <c r="N1127" s="200"/>
      <c r="O1127" s="200"/>
      <c r="P1127" s="200"/>
      <c r="Q1127" s="200"/>
      <c r="R1127" s="200"/>
      <c r="S1127" s="200"/>
      <c r="T1127" s="201"/>
      <c r="AT1127" s="195" t="s">
        <v>163</v>
      </c>
      <c r="AU1127" s="195" t="s">
        <v>80</v>
      </c>
      <c r="AV1127" s="12" t="s">
        <v>98</v>
      </c>
      <c r="AW1127" s="12" t="s">
        <v>36</v>
      </c>
      <c r="AX1127" s="12" t="s">
        <v>72</v>
      </c>
      <c r="AY1127" s="195" t="s">
        <v>155</v>
      </c>
    </row>
    <row r="1128" spans="2:65" s="11" customFormat="1" x14ac:dyDescent="0.3">
      <c r="B1128" s="185"/>
      <c r="D1128" s="186" t="s">
        <v>163</v>
      </c>
      <c r="E1128" s="187" t="s">
        <v>5</v>
      </c>
      <c r="F1128" s="188" t="s">
        <v>1598</v>
      </c>
      <c r="H1128" s="189">
        <v>10.807</v>
      </c>
      <c r="I1128" s="190"/>
      <c r="L1128" s="185"/>
      <c r="M1128" s="191"/>
      <c r="N1128" s="192"/>
      <c r="O1128" s="192"/>
      <c r="P1128" s="192"/>
      <c r="Q1128" s="192"/>
      <c r="R1128" s="192"/>
      <c r="S1128" s="192"/>
      <c r="T1128" s="193"/>
      <c r="AT1128" s="187" t="s">
        <v>163</v>
      </c>
      <c r="AU1128" s="187" t="s">
        <v>80</v>
      </c>
      <c r="AV1128" s="11" t="s">
        <v>80</v>
      </c>
      <c r="AW1128" s="11" t="s">
        <v>36</v>
      </c>
      <c r="AX1128" s="11" t="s">
        <v>72</v>
      </c>
      <c r="AY1128" s="187" t="s">
        <v>155</v>
      </c>
    </row>
    <row r="1129" spans="2:65" s="11" customFormat="1" x14ac:dyDescent="0.3">
      <c r="B1129" s="185"/>
      <c r="D1129" s="186" t="s">
        <v>163</v>
      </c>
      <c r="E1129" s="187" t="s">
        <v>5</v>
      </c>
      <c r="F1129" s="188" t="s">
        <v>1599</v>
      </c>
      <c r="H1129" s="189">
        <v>3.883</v>
      </c>
      <c r="I1129" s="190"/>
      <c r="L1129" s="185"/>
      <c r="M1129" s="191"/>
      <c r="N1129" s="192"/>
      <c r="O1129" s="192"/>
      <c r="P1129" s="192"/>
      <c r="Q1129" s="192"/>
      <c r="R1129" s="192"/>
      <c r="S1129" s="192"/>
      <c r="T1129" s="193"/>
      <c r="AT1129" s="187" t="s">
        <v>163</v>
      </c>
      <c r="AU1129" s="187" t="s">
        <v>80</v>
      </c>
      <c r="AV1129" s="11" t="s">
        <v>80</v>
      </c>
      <c r="AW1129" s="11" t="s">
        <v>36</v>
      </c>
      <c r="AX1129" s="11" t="s">
        <v>72</v>
      </c>
      <c r="AY1129" s="187" t="s">
        <v>155</v>
      </c>
    </row>
    <row r="1130" spans="2:65" s="12" customFormat="1" x14ac:dyDescent="0.3">
      <c r="B1130" s="194"/>
      <c r="D1130" s="186" t="s">
        <v>163</v>
      </c>
      <c r="E1130" s="195" t="s">
        <v>5</v>
      </c>
      <c r="F1130" s="196" t="s">
        <v>1600</v>
      </c>
      <c r="H1130" s="197">
        <v>14.69</v>
      </c>
      <c r="I1130" s="198"/>
      <c r="L1130" s="194"/>
      <c r="M1130" s="226"/>
      <c r="N1130" s="227"/>
      <c r="O1130" s="227"/>
      <c r="P1130" s="227"/>
      <c r="Q1130" s="227"/>
      <c r="R1130" s="227"/>
      <c r="S1130" s="227"/>
      <c r="T1130" s="228"/>
      <c r="AT1130" s="195" t="s">
        <v>163</v>
      </c>
      <c r="AU1130" s="195" t="s">
        <v>80</v>
      </c>
      <c r="AV1130" s="12" t="s">
        <v>98</v>
      </c>
      <c r="AW1130" s="12" t="s">
        <v>36</v>
      </c>
      <c r="AX1130" s="12" t="s">
        <v>11</v>
      </c>
      <c r="AY1130" s="195" t="s">
        <v>155</v>
      </c>
    </row>
    <row r="1131" spans="2:65" s="1" customFormat="1" ht="6.95" customHeight="1" x14ac:dyDescent="0.3">
      <c r="B1131" s="55"/>
      <c r="C1131" s="56"/>
      <c r="D1131" s="56"/>
      <c r="E1131" s="56"/>
      <c r="F1131" s="56"/>
      <c r="G1131" s="56"/>
      <c r="H1131" s="56"/>
      <c r="I1131" s="126"/>
      <c r="J1131" s="56"/>
      <c r="K1131" s="56"/>
      <c r="L1131" s="40"/>
    </row>
  </sheetData>
  <autoFilter ref="C99:K1130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5"/>
  <sheetViews>
    <sheetView showGridLines="0" zoomScale="80" zoomScaleNormal="80" workbookViewId="0">
      <pane ySplit="1" topLeftCell="A14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 t="s">
        <v>3518</v>
      </c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85</v>
      </c>
      <c r="AZ2" s="214" t="s">
        <v>269</v>
      </c>
      <c r="BA2" s="214" t="s">
        <v>1610</v>
      </c>
      <c r="BB2" s="214" t="s">
        <v>5</v>
      </c>
      <c r="BC2" s="214" t="s">
        <v>1611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1612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ROUND(J83,0)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ROUND(SUM(BE83:BE184), 0)</f>
        <v>0</v>
      </c>
      <c r="G30" s="41"/>
      <c r="H30" s="41"/>
      <c r="I30" s="118">
        <v>0.21</v>
      </c>
      <c r="J30" s="117">
        <f>ROUND(ROUND((SUM(BE83:BE184)),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ROUND(SUM(BF83:BF184), 0)</f>
        <v>0</v>
      </c>
      <c r="G31" s="41"/>
      <c r="H31" s="41"/>
      <c r="I31" s="118">
        <v>0.15</v>
      </c>
      <c r="J31" s="117">
        <f>ROUND(ROUND((SUM(BF83:BF184)),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ROUND(SUM(BG83:BG184),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ROUND(SUM(BH83:BH184),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ROUND(SUM(BI83:BI184),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22 - SO 02 - požární zbrojnice - ZTI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J83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J84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J85</f>
        <v>0</v>
      </c>
      <c r="K58" s="147"/>
    </row>
    <row r="59" spans="2:47" s="7" customFormat="1" ht="24.95" customHeight="1" x14ac:dyDescent="0.3">
      <c r="B59" s="134"/>
      <c r="C59" s="135"/>
      <c r="D59" s="136" t="s">
        <v>348</v>
      </c>
      <c r="E59" s="137"/>
      <c r="F59" s="137"/>
      <c r="G59" s="137"/>
      <c r="H59" s="137"/>
      <c r="I59" s="138"/>
      <c r="J59" s="139">
        <f>J104</f>
        <v>0</v>
      </c>
      <c r="K59" s="140"/>
    </row>
    <row r="60" spans="2:47" s="8" customFormat="1" ht="19.899999999999999" customHeight="1" x14ac:dyDescent="0.3">
      <c r="B60" s="141"/>
      <c r="C60" s="142"/>
      <c r="D60" s="143" t="s">
        <v>1613</v>
      </c>
      <c r="E60" s="144"/>
      <c r="F60" s="144"/>
      <c r="G60" s="144"/>
      <c r="H60" s="144"/>
      <c r="I60" s="145"/>
      <c r="J60" s="146">
        <f>J105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1614</v>
      </c>
      <c r="E61" s="144"/>
      <c r="F61" s="144"/>
      <c r="G61" s="144"/>
      <c r="H61" s="144"/>
      <c r="I61" s="145"/>
      <c r="J61" s="146">
        <f>J124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1615</v>
      </c>
      <c r="E62" s="144"/>
      <c r="F62" s="144"/>
      <c r="G62" s="144"/>
      <c r="H62" s="144"/>
      <c r="I62" s="145"/>
      <c r="J62" s="146">
        <f>J157</f>
        <v>0</v>
      </c>
      <c r="K62" s="147"/>
    </row>
    <row r="63" spans="2:47" s="7" customFormat="1" ht="24.95" customHeight="1" x14ac:dyDescent="0.3">
      <c r="B63" s="134"/>
      <c r="C63" s="135"/>
      <c r="D63" s="136" t="s">
        <v>1616</v>
      </c>
      <c r="E63" s="137"/>
      <c r="F63" s="137"/>
      <c r="G63" s="137"/>
      <c r="H63" s="137"/>
      <c r="I63" s="138"/>
      <c r="J63" s="139">
        <f>J183</f>
        <v>0</v>
      </c>
      <c r="K63" s="140"/>
    </row>
    <row r="64" spans="2:47" s="1" customFormat="1" ht="21.75" customHeight="1" x14ac:dyDescent="0.3">
      <c r="B64" s="40"/>
      <c r="C64" s="41"/>
      <c r="D64" s="41"/>
      <c r="E64" s="41"/>
      <c r="F64" s="41"/>
      <c r="G64" s="41"/>
      <c r="H64" s="41"/>
      <c r="I64" s="105"/>
      <c r="J64" s="41"/>
      <c r="K64" s="44"/>
    </row>
    <row r="65" spans="2:12" s="1" customFormat="1" ht="6.95" customHeight="1" x14ac:dyDescent="0.3">
      <c r="B65" s="55"/>
      <c r="C65" s="56"/>
      <c r="D65" s="56"/>
      <c r="E65" s="56"/>
      <c r="F65" s="56"/>
      <c r="G65" s="56"/>
      <c r="H65" s="56"/>
      <c r="I65" s="126"/>
      <c r="J65" s="56"/>
      <c r="K65" s="57"/>
    </row>
    <row r="69" spans="2:12" s="1" customFormat="1" ht="6.95" customHeight="1" x14ac:dyDescent="0.3">
      <c r="B69" s="58"/>
      <c r="C69" s="59"/>
      <c r="D69" s="59"/>
      <c r="E69" s="59"/>
      <c r="F69" s="59"/>
      <c r="G69" s="59"/>
      <c r="H69" s="59"/>
      <c r="I69" s="127"/>
      <c r="J69" s="59"/>
      <c r="K69" s="59"/>
      <c r="L69" s="40"/>
    </row>
    <row r="70" spans="2:12" s="1" customFormat="1" ht="36.950000000000003" customHeight="1" x14ac:dyDescent="0.3">
      <c r="B70" s="40"/>
      <c r="C70" s="60" t="s">
        <v>139</v>
      </c>
      <c r="L70" s="40"/>
    </row>
    <row r="71" spans="2:12" s="1" customFormat="1" ht="6.95" customHeight="1" x14ac:dyDescent="0.3">
      <c r="B71" s="40"/>
      <c r="L71" s="40"/>
    </row>
    <row r="72" spans="2:12" s="1" customFormat="1" ht="14.45" customHeight="1" x14ac:dyDescent="0.3">
      <c r="B72" s="40"/>
      <c r="C72" s="62" t="s">
        <v>20</v>
      </c>
      <c r="L72" s="40"/>
    </row>
    <row r="73" spans="2:12" s="1" customFormat="1" ht="16.5" customHeight="1" x14ac:dyDescent="0.3">
      <c r="B73" s="40"/>
      <c r="E73" s="522" t="str">
        <f>E7</f>
        <v>Trutnov - Horní staré město - Požární zbrojnice</v>
      </c>
      <c r="F73" s="523"/>
      <c r="G73" s="523"/>
      <c r="H73" s="523"/>
      <c r="L73" s="40"/>
    </row>
    <row r="74" spans="2:12" s="1" customFormat="1" ht="14.45" customHeight="1" x14ac:dyDescent="0.3">
      <c r="B74" s="40"/>
      <c r="C74" s="62" t="s">
        <v>128</v>
      </c>
      <c r="L74" s="40"/>
    </row>
    <row r="75" spans="2:12" s="1" customFormat="1" ht="17.25" customHeight="1" x14ac:dyDescent="0.3">
      <c r="B75" s="40"/>
      <c r="E75" s="502" t="str">
        <f>E9</f>
        <v>22 - SO 02 - požární zbrojnice - ZTI</v>
      </c>
      <c r="F75" s="524"/>
      <c r="G75" s="524"/>
      <c r="H75" s="524"/>
      <c r="L75" s="40"/>
    </row>
    <row r="76" spans="2:12" s="1" customFormat="1" ht="6.95" customHeight="1" x14ac:dyDescent="0.3">
      <c r="B76" s="40"/>
      <c r="L76" s="40"/>
    </row>
    <row r="77" spans="2:12" s="1" customFormat="1" ht="18" customHeight="1" x14ac:dyDescent="0.3">
      <c r="B77" s="40"/>
      <c r="C77" s="62" t="s">
        <v>24</v>
      </c>
      <c r="F77" s="148" t="str">
        <f>F12</f>
        <v>Trutnov - Horní staré město</v>
      </c>
      <c r="I77" s="149" t="s">
        <v>26</v>
      </c>
      <c r="J77" s="66" t="str">
        <f>IF(J12="","",J12)</f>
        <v>24.10.2017</v>
      </c>
      <c r="L77" s="40"/>
    </row>
    <row r="78" spans="2:12" s="1" customFormat="1" ht="6.95" customHeight="1" x14ac:dyDescent="0.3">
      <c r="B78" s="40"/>
      <c r="L78" s="40"/>
    </row>
    <row r="79" spans="2:12" s="1" customFormat="1" ht="15" x14ac:dyDescent="0.3">
      <c r="B79" s="40"/>
      <c r="C79" s="62" t="s">
        <v>28</v>
      </c>
      <c r="F79" s="148" t="str">
        <f>E15</f>
        <v>Město Trutnov, Slovanské nám. 165, Trutnov</v>
      </c>
      <c r="I79" s="149" t="s">
        <v>34</v>
      </c>
      <c r="J79" s="148" t="str">
        <f>E21</f>
        <v>Tenet spol. s r.o., Horská 64, Trutnov</v>
      </c>
      <c r="L79" s="40"/>
    </row>
    <row r="80" spans="2:12" s="1" customFormat="1" ht="14.45" customHeight="1" x14ac:dyDescent="0.3">
      <c r="B80" s="40"/>
      <c r="C80" s="62" t="s">
        <v>32</v>
      </c>
      <c r="F80" s="148" t="str">
        <f>IF(E18="","",E18)</f>
        <v/>
      </c>
      <c r="L80" s="40"/>
    </row>
    <row r="81" spans="2:65" s="1" customFormat="1" ht="10.35" customHeight="1" x14ac:dyDescent="0.3">
      <c r="B81" s="40"/>
      <c r="L81" s="40"/>
    </row>
    <row r="82" spans="2:65" s="9" customFormat="1" ht="29.25" customHeight="1" x14ac:dyDescent="0.3">
      <c r="B82" s="150"/>
      <c r="C82" s="151" t="s">
        <v>140</v>
      </c>
      <c r="D82" s="152" t="s">
        <v>57</v>
      </c>
      <c r="E82" s="152" t="s">
        <v>53</v>
      </c>
      <c r="F82" s="152" t="s">
        <v>141</v>
      </c>
      <c r="G82" s="152" t="s">
        <v>142</v>
      </c>
      <c r="H82" s="152" t="s">
        <v>143</v>
      </c>
      <c r="I82" s="153" t="s">
        <v>144</v>
      </c>
      <c r="J82" s="152" t="s">
        <v>132</v>
      </c>
      <c r="K82" s="154" t="s">
        <v>145</v>
      </c>
      <c r="L82" s="150"/>
      <c r="M82" s="72" t="s">
        <v>146</v>
      </c>
      <c r="N82" s="73" t="s">
        <v>42</v>
      </c>
      <c r="O82" s="73" t="s">
        <v>147</v>
      </c>
      <c r="P82" s="73" t="s">
        <v>148</v>
      </c>
      <c r="Q82" s="73" t="s">
        <v>149</v>
      </c>
      <c r="R82" s="73" t="s">
        <v>150</v>
      </c>
      <c r="S82" s="73" t="s">
        <v>151</v>
      </c>
      <c r="T82" s="74" t="s">
        <v>152</v>
      </c>
    </row>
    <row r="83" spans="2:65" s="1" customFormat="1" ht="29.25" customHeight="1" x14ac:dyDescent="0.35">
      <c r="B83" s="40"/>
      <c r="C83" s="76" t="s">
        <v>133</v>
      </c>
      <c r="J83" s="155">
        <f>BK83</f>
        <v>0</v>
      </c>
      <c r="L83" s="40"/>
      <c r="M83" s="75"/>
      <c r="N83" s="67"/>
      <c r="O83" s="67"/>
      <c r="P83" s="156">
        <f>P84+P104+P183</f>
        <v>0</v>
      </c>
      <c r="Q83" s="67"/>
      <c r="R83" s="156">
        <f>R84+R104+R183</f>
        <v>65.59187</v>
      </c>
      <c r="S83" s="67"/>
      <c r="T83" s="157">
        <f>T84+T104+T183</f>
        <v>0</v>
      </c>
      <c r="AT83" s="23" t="s">
        <v>71</v>
      </c>
      <c r="AU83" s="23" t="s">
        <v>134</v>
      </c>
      <c r="BK83" s="158">
        <f>BK84+BK104+BK183</f>
        <v>0</v>
      </c>
    </row>
    <row r="84" spans="2:65" s="10" customFormat="1" ht="37.35" customHeight="1" x14ac:dyDescent="0.35">
      <c r="B84" s="159"/>
      <c r="D84" s="160" t="s">
        <v>71</v>
      </c>
      <c r="E84" s="161" t="s">
        <v>153</v>
      </c>
      <c r="F84" s="161" t="s">
        <v>154</v>
      </c>
      <c r="I84" s="162"/>
      <c r="J84" s="163">
        <f>BK84</f>
        <v>0</v>
      </c>
      <c r="L84" s="159"/>
      <c r="M84" s="164"/>
      <c r="N84" s="165"/>
      <c r="O84" s="165"/>
      <c r="P84" s="166">
        <f>P85</f>
        <v>0</v>
      </c>
      <c r="Q84" s="165"/>
      <c r="R84" s="166">
        <f>R85</f>
        <v>63.84</v>
      </c>
      <c r="S84" s="165"/>
      <c r="T84" s="167">
        <f>T85</f>
        <v>0</v>
      </c>
      <c r="AR84" s="160" t="s">
        <v>11</v>
      </c>
      <c r="AT84" s="168" t="s">
        <v>71</v>
      </c>
      <c r="AU84" s="168" t="s">
        <v>72</v>
      </c>
      <c r="AY84" s="160" t="s">
        <v>155</v>
      </c>
      <c r="BK84" s="169">
        <f>BK85</f>
        <v>0</v>
      </c>
    </row>
    <row r="85" spans="2:65" s="10" customFormat="1" ht="19.899999999999999" customHeight="1" x14ac:dyDescent="0.3">
      <c r="B85" s="159"/>
      <c r="D85" s="160" t="s">
        <v>71</v>
      </c>
      <c r="E85" s="170" t="s">
        <v>11</v>
      </c>
      <c r="F85" s="170" t="s">
        <v>156</v>
      </c>
      <c r="I85" s="162"/>
      <c r="J85" s="171">
        <f>BK85</f>
        <v>0</v>
      </c>
      <c r="L85" s="159"/>
      <c r="M85" s="164"/>
      <c r="N85" s="165"/>
      <c r="O85" s="165"/>
      <c r="P85" s="166">
        <f>SUM(P86:P103)</f>
        <v>0</v>
      </c>
      <c r="Q85" s="165"/>
      <c r="R85" s="166">
        <f>SUM(R86:R103)</f>
        <v>63.84</v>
      </c>
      <c r="S85" s="165"/>
      <c r="T85" s="167">
        <f>SUM(T86:T103)</f>
        <v>0</v>
      </c>
      <c r="AR85" s="160" t="s">
        <v>11</v>
      </c>
      <c r="AT85" s="168" t="s">
        <v>71</v>
      </c>
      <c r="AU85" s="168" t="s">
        <v>11</v>
      </c>
      <c r="AY85" s="160" t="s">
        <v>155</v>
      </c>
      <c r="BK85" s="169">
        <f>SUM(BK86:BK103)</f>
        <v>0</v>
      </c>
    </row>
    <row r="86" spans="2:65" s="1" customFormat="1" ht="16.5" customHeight="1" x14ac:dyDescent="0.3">
      <c r="B86" s="172"/>
      <c r="C86" s="173" t="s">
        <v>11</v>
      </c>
      <c r="D86" s="173" t="s">
        <v>157</v>
      </c>
      <c r="E86" s="174" t="s">
        <v>1617</v>
      </c>
      <c r="F86" s="175" t="s">
        <v>1618</v>
      </c>
      <c r="G86" s="176" t="s">
        <v>187</v>
      </c>
      <c r="H86" s="177">
        <v>33.6</v>
      </c>
      <c r="I86" s="178"/>
      <c r="J86" s="179">
        <f>ROUND(I86*H86,0)</f>
        <v>0</v>
      </c>
      <c r="K86" s="175" t="s">
        <v>161</v>
      </c>
      <c r="L86" s="40"/>
      <c r="M86" s="180" t="s">
        <v>5</v>
      </c>
      <c r="N86" s="181" t="s">
        <v>43</v>
      </c>
      <c r="O86" s="41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23" t="s">
        <v>101</v>
      </c>
      <c r="AT86" s="23" t="s">
        <v>157</v>
      </c>
      <c r="AU86" s="23" t="s">
        <v>80</v>
      </c>
      <c r="AY86" s="23" t="s">
        <v>155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11</v>
      </c>
      <c r="BK86" s="184">
        <f>ROUND(I86*H86,0)</f>
        <v>0</v>
      </c>
      <c r="BL86" s="23" t="s">
        <v>101</v>
      </c>
      <c r="BM86" s="23" t="s">
        <v>1619</v>
      </c>
    </row>
    <row r="87" spans="2:65" s="11" customFormat="1" x14ac:dyDescent="0.3">
      <c r="B87" s="185"/>
      <c r="D87" s="186" t="s">
        <v>163</v>
      </c>
      <c r="E87" s="187" t="s">
        <v>5</v>
      </c>
      <c r="F87" s="188" t="s">
        <v>1620</v>
      </c>
      <c r="H87" s="189">
        <v>33.6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163</v>
      </c>
      <c r="AU87" s="187" t="s">
        <v>80</v>
      </c>
      <c r="AV87" s="11" t="s">
        <v>80</v>
      </c>
      <c r="AW87" s="11" t="s">
        <v>36</v>
      </c>
      <c r="AX87" s="11" t="s">
        <v>72</v>
      </c>
      <c r="AY87" s="187" t="s">
        <v>155</v>
      </c>
    </row>
    <row r="88" spans="2:65" s="12" customFormat="1" x14ac:dyDescent="0.3">
      <c r="B88" s="194"/>
      <c r="D88" s="186" t="s">
        <v>163</v>
      </c>
      <c r="E88" s="195" t="s">
        <v>269</v>
      </c>
      <c r="F88" s="196" t="s">
        <v>239</v>
      </c>
      <c r="H88" s="197">
        <v>33.6</v>
      </c>
      <c r="I88" s="198"/>
      <c r="L88" s="194"/>
      <c r="M88" s="199"/>
      <c r="N88" s="200"/>
      <c r="O88" s="200"/>
      <c r="P88" s="200"/>
      <c r="Q88" s="200"/>
      <c r="R88" s="200"/>
      <c r="S88" s="200"/>
      <c r="T88" s="201"/>
      <c r="AT88" s="195" t="s">
        <v>163</v>
      </c>
      <c r="AU88" s="195" t="s">
        <v>80</v>
      </c>
      <c r="AV88" s="12" t="s">
        <v>98</v>
      </c>
      <c r="AW88" s="12" t="s">
        <v>36</v>
      </c>
      <c r="AX88" s="12" t="s">
        <v>11</v>
      </c>
      <c r="AY88" s="195" t="s">
        <v>155</v>
      </c>
    </row>
    <row r="89" spans="2:65" s="1" customFormat="1" ht="16.5" customHeight="1" x14ac:dyDescent="0.3">
      <c r="B89" s="172"/>
      <c r="C89" s="173" t="s">
        <v>80</v>
      </c>
      <c r="D89" s="173" t="s">
        <v>157</v>
      </c>
      <c r="E89" s="174" t="s">
        <v>368</v>
      </c>
      <c r="F89" s="175" t="s">
        <v>369</v>
      </c>
      <c r="G89" s="176" t="s">
        <v>187</v>
      </c>
      <c r="H89" s="177">
        <v>33.6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1621</v>
      </c>
    </row>
    <row r="90" spans="2:65" s="11" customFormat="1" x14ac:dyDescent="0.3">
      <c r="B90" s="185"/>
      <c r="D90" s="186" t="s">
        <v>163</v>
      </c>
      <c r="E90" s="187" t="s">
        <v>5</v>
      </c>
      <c r="F90" s="188" t="s">
        <v>269</v>
      </c>
      <c r="H90" s="189">
        <v>33.6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 x14ac:dyDescent="0.3">
      <c r="B91" s="172"/>
      <c r="C91" s="173" t="s">
        <v>98</v>
      </c>
      <c r="D91" s="173" t="s">
        <v>157</v>
      </c>
      <c r="E91" s="174" t="s">
        <v>378</v>
      </c>
      <c r="F91" s="175" t="s">
        <v>379</v>
      </c>
      <c r="G91" s="176" t="s">
        <v>187</v>
      </c>
      <c r="H91" s="177">
        <v>33.6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1622</v>
      </c>
    </row>
    <row r="92" spans="2:65" s="11" customFormat="1" x14ac:dyDescent="0.3">
      <c r="B92" s="185"/>
      <c r="D92" s="186" t="s">
        <v>163</v>
      </c>
      <c r="E92" s="187" t="s">
        <v>5</v>
      </c>
      <c r="F92" s="188" t="s">
        <v>269</v>
      </c>
      <c r="H92" s="189">
        <v>33.6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25.5" customHeight="1" x14ac:dyDescent="0.3">
      <c r="B93" s="172"/>
      <c r="C93" s="173" t="s">
        <v>101</v>
      </c>
      <c r="D93" s="173" t="s">
        <v>157</v>
      </c>
      <c r="E93" s="174" t="s">
        <v>381</v>
      </c>
      <c r="F93" s="175" t="s">
        <v>382</v>
      </c>
      <c r="G93" s="176" t="s">
        <v>187</v>
      </c>
      <c r="H93" s="177">
        <v>134.4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1623</v>
      </c>
    </row>
    <row r="94" spans="2:65" s="11" customFormat="1" x14ac:dyDescent="0.3">
      <c r="B94" s="185"/>
      <c r="D94" s="186" t="s">
        <v>163</v>
      </c>
      <c r="E94" s="187" t="s">
        <v>5</v>
      </c>
      <c r="F94" s="188" t="s">
        <v>269</v>
      </c>
      <c r="H94" s="189">
        <v>33.6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1" customFormat="1" x14ac:dyDescent="0.3">
      <c r="B95" s="185"/>
      <c r="D95" s="186" t="s">
        <v>163</v>
      </c>
      <c r="F95" s="188" t="s">
        <v>1624</v>
      </c>
      <c r="H95" s="189">
        <v>134.4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6</v>
      </c>
      <c r="AX95" s="11" t="s">
        <v>11</v>
      </c>
      <c r="AY95" s="187" t="s">
        <v>155</v>
      </c>
    </row>
    <row r="96" spans="2:65" s="1" customFormat="1" ht="16.5" customHeight="1" x14ac:dyDescent="0.3">
      <c r="B96" s="172"/>
      <c r="C96" s="173" t="s">
        <v>104</v>
      </c>
      <c r="D96" s="173" t="s">
        <v>157</v>
      </c>
      <c r="E96" s="174" t="s">
        <v>203</v>
      </c>
      <c r="F96" s="175" t="s">
        <v>204</v>
      </c>
      <c r="G96" s="176" t="s">
        <v>187</v>
      </c>
      <c r="H96" s="177">
        <v>33.6</v>
      </c>
      <c r="I96" s="178"/>
      <c r="J96" s="179">
        <f>ROUND(I96*H96,0)</f>
        <v>0</v>
      </c>
      <c r="K96" s="175" t="s">
        <v>161</v>
      </c>
      <c r="L96" s="40"/>
      <c r="M96" s="180" t="s">
        <v>5</v>
      </c>
      <c r="N96" s="181" t="s">
        <v>43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101</v>
      </c>
      <c r="AT96" s="23" t="s">
        <v>157</v>
      </c>
      <c r="AU96" s="23" t="s">
        <v>80</v>
      </c>
      <c r="AY96" s="23" t="s">
        <v>155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11</v>
      </c>
      <c r="BK96" s="184">
        <f>ROUND(I96*H96,0)</f>
        <v>0</v>
      </c>
      <c r="BL96" s="23" t="s">
        <v>101</v>
      </c>
      <c r="BM96" s="23" t="s">
        <v>1625</v>
      </c>
    </row>
    <row r="97" spans="2:65" s="11" customFormat="1" x14ac:dyDescent="0.3">
      <c r="B97" s="185"/>
      <c r="D97" s="186" t="s">
        <v>163</v>
      </c>
      <c r="E97" s="187" t="s">
        <v>5</v>
      </c>
      <c r="F97" s="188" t="s">
        <v>269</v>
      </c>
      <c r="H97" s="189">
        <v>33.6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 x14ac:dyDescent="0.3">
      <c r="B98" s="172"/>
      <c r="C98" s="173" t="s">
        <v>107</v>
      </c>
      <c r="D98" s="173" t="s">
        <v>157</v>
      </c>
      <c r="E98" s="174" t="s">
        <v>385</v>
      </c>
      <c r="F98" s="175" t="s">
        <v>386</v>
      </c>
      <c r="G98" s="176" t="s">
        <v>247</v>
      </c>
      <c r="H98" s="177">
        <v>60.48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1626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388</v>
      </c>
      <c r="H99" s="189">
        <v>60.48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 x14ac:dyDescent="0.3">
      <c r="B100" s="172"/>
      <c r="C100" s="173" t="s">
        <v>110</v>
      </c>
      <c r="D100" s="173" t="s">
        <v>157</v>
      </c>
      <c r="E100" s="174" t="s">
        <v>1627</v>
      </c>
      <c r="F100" s="175" t="s">
        <v>1628</v>
      </c>
      <c r="G100" s="176" t="s">
        <v>187</v>
      </c>
      <c r="H100" s="177">
        <v>33.6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1629</v>
      </c>
    </row>
    <row r="101" spans="2:65" s="11" customFormat="1" x14ac:dyDescent="0.3">
      <c r="B101" s="185"/>
      <c r="D101" s="186" t="s">
        <v>163</v>
      </c>
      <c r="E101" s="187" t="s">
        <v>5</v>
      </c>
      <c r="F101" s="188" t="s">
        <v>269</v>
      </c>
      <c r="H101" s="189">
        <v>33.6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 x14ac:dyDescent="0.3">
      <c r="B102" s="172"/>
      <c r="C102" s="216" t="s">
        <v>113</v>
      </c>
      <c r="D102" s="216" t="s">
        <v>536</v>
      </c>
      <c r="E102" s="217" t="s">
        <v>1630</v>
      </c>
      <c r="F102" s="218" t="s">
        <v>1631</v>
      </c>
      <c r="G102" s="219" t="s">
        <v>247</v>
      </c>
      <c r="H102" s="220">
        <v>63.84</v>
      </c>
      <c r="I102" s="221"/>
      <c r="J102" s="222">
        <f>ROUND(I102*H102,0)</f>
        <v>0</v>
      </c>
      <c r="K102" s="218" t="s">
        <v>161</v>
      </c>
      <c r="L102" s="223"/>
      <c r="M102" s="224" t="s">
        <v>5</v>
      </c>
      <c r="N102" s="225" t="s">
        <v>43</v>
      </c>
      <c r="O102" s="41"/>
      <c r="P102" s="182">
        <f>O102*H102</f>
        <v>0</v>
      </c>
      <c r="Q102" s="182">
        <v>1</v>
      </c>
      <c r="R102" s="182">
        <f>Q102*H102</f>
        <v>63.84</v>
      </c>
      <c r="S102" s="182">
        <v>0</v>
      </c>
      <c r="T102" s="183">
        <f>S102*H102</f>
        <v>0</v>
      </c>
      <c r="AR102" s="23" t="s">
        <v>113</v>
      </c>
      <c r="AT102" s="23" t="s">
        <v>536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1632</v>
      </c>
    </row>
    <row r="103" spans="2:65" s="11" customFormat="1" x14ac:dyDescent="0.3">
      <c r="B103" s="185"/>
      <c r="D103" s="186" t="s">
        <v>163</v>
      </c>
      <c r="E103" s="187" t="s">
        <v>5</v>
      </c>
      <c r="F103" s="188" t="s">
        <v>1633</v>
      </c>
      <c r="H103" s="189">
        <v>63.84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0" customFormat="1" ht="37.35" customHeight="1" x14ac:dyDescent="0.35">
      <c r="B104" s="159"/>
      <c r="D104" s="160" t="s">
        <v>71</v>
      </c>
      <c r="E104" s="161" t="s">
        <v>1045</v>
      </c>
      <c r="F104" s="161" t="s">
        <v>1046</v>
      </c>
      <c r="I104" s="162"/>
      <c r="J104" s="163">
        <f>BK104</f>
        <v>0</v>
      </c>
      <c r="L104" s="159"/>
      <c r="M104" s="164"/>
      <c r="N104" s="165"/>
      <c r="O104" s="165"/>
      <c r="P104" s="166">
        <f>P105+P124+P157</f>
        <v>0</v>
      </c>
      <c r="Q104" s="165"/>
      <c r="R104" s="166">
        <f>R105+R124+R157</f>
        <v>1.7518699999999998</v>
      </c>
      <c r="S104" s="165"/>
      <c r="T104" s="167">
        <f>T105+T124+T157</f>
        <v>0</v>
      </c>
      <c r="AR104" s="160" t="s">
        <v>80</v>
      </c>
      <c r="AT104" s="168" t="s">
        <v>71</v>
      </c>
      <c r="AU104" s="168" t="s">
        <v>72</v>
      </c>
      <c r="AY104" s="160" t="s">
        <v>155</v>
      </c>
      <c r="BK104" s="169">
        <f>BK105+BK124+BK157</f>
        <v>0</v>
      </c>
    </row>
    <row r="105" spans="2:65" s="10" customFormat="1" ht="19.899999999999999" customHeight="1" x14ac:dyDescent="0.3">
      <c r="B105" s="159"/>
      <c r="D105" s="160" t="s">
        <v>71</v>
      </c>
      <c r="E105" s="170" t="s">
        <v>1634</v>
      </c>
      <c r="F105" s="170" t="s">
        <v>1635</v>
      </c>
      <c r="I105" s="162"/>
      <c r="J105" s="171">
        <f>BK105</f>
        <v>0</v>
      </c>
      <c r="L105" s="159"/>
      <c r="M105" s="164"/>
      <c r="N105" s="165"/>
      <c r="O105" s="165"/>
      <c r="P105" s="166">
        <f>SUM(P106:P123)</f>
        <v>0</v>
      </c>
      <c r="Q105" s="165"/>
      <c r="R105" s="166">
        <f>SUM(R106:R123)</f>
        <v>0.5353</v>
      </c>
      <c r="S105" s="165"/>
      <c r="T105" s="167">
        <f>SUM(T106:T123)</f>
        <v>0</v>
      </c>
      <c r="AR105" s="160" t="s">
        <v>80</v>
      </c>
      <c r="AT105" s="168" t="s">
        <v>71</v>
      </c>
      <c r="AU105" s="168" t="s">
        <v>11</v>
      </c>
      <c r="AY105" s="160" t="s">
        <v>155</v>
      </c>
      <c r="BK105" s="169">
        <f>SUM(BK106:BK123)</f>
        <v>0</v>
      </c>
    </row>
    <row r="106" spans="2:65" s="1" customFormat="1" ht="16.5" customHeight="1" x14ac:dyDescent="0.3">
      <c r="B106" s="172"/>
      <c r="C106" s="173" t="s">
        <v>190</v>
      </c>
      <c r="D106" s="173" t="s">
        <v>157</v>
      </c>
      <c r="E106" s="174" t="s">
        <v>1636</v>
      </c>
      <c r="F106" s="175" t="s">
        <v>3556</v>
      </c>
      <c r="G106" s="176" t="s">
        <v>214</v>
      </c>
      <c r="H106" s="177">
        <v>60</v>
      </c>
      <c r="I106" s="178"/>
      <c r="J106" s="179">
        <f t="shared" ref="J106:J123" si="0">ROUND(I106*H106,0)</f>
        <v>0</v>
      </c>
      <c r="K106" s="175" t="s">
        <v>5</v>
      </c>
      <c r="L106" s="40"/>
      <c r="M106" s="180" t="s">
        <v>5</v>
      </c>
      <c r="N106" s="181" t="s">
        <v>43</v>
      </c>
      <c r="O106" s="41"/>
      <c r="P106" s="182">
        <f t="shared" ref="P106:P123" si="1">O106*H106</f>
        <v>0</v>
      </c>
      <c r="Q106" s="182">
        <v>2.2699999999999999E-3</v>
      </c>
      <c r="R106" s="182">
        <f t="shared" ref="R106:R123" si="2">Q106*H106</f>
        <v>0.13619999999999999</v>
      </c>
      <c r="S106" s="182">
        <v>0</v>
      </c>
      <c r="T106" s="183">
        <f t="shared" ref="T106:T123" si="3">S106*H106</f>
        <v>0</v>
      </c>
      <c r="AR106" s="23" t="s">
        <v>221</v>
      </c>
      <c r="AT106" s="23" t="s">
        <v>157</v>
      </c>
      <c r="AU106" s="23" t="s">
        <v>80</v>
      </c>
      <c r="AY106" s="23" t="s">
        <v>155</v>
      </c>
      <c r="BE106" s="184">
        <f t="shared" ref="BE106:BE123" si="4">IF(N106="základní",J106,0)</f>
        <v>0</v>
      </c>
      <c r="BF106" s="184">
        <f t="shared" ref="BF106:BF123" si="5">IF(N106="snížená",J106,0)</f>
        <v>0</v>
      </c>
      <c r="BG106" s="184">
        <f t="shared" ref="BG106:BG123" si="6">IF(N106="zákl. přenesená",J106,0)</f>
        <v>0</v>
      </c>
      <c r="BH106" s="184">
        <f t="shared" ref="BH106:BH123" si="7">IF(N106="sníž. přenesená",J106,0)</f>
        <v>0</v>
      </c>
      <c r="BI106" s="184">
        <f t="shared" ref="BI106:BI123" si="8">IF(N106="nulová",J106,0)</f>
        <v>0</v>
      </c>
      <c r="BJ106" s="23" t="s">
        <v>11</v>
      </c>
      <c r="BK106" s="184">
        <f t="shared" ref="BK106:BK123" si="9">ROUND(I106*H106,0)</f>
        <v>0</v>
      </c>
      <c r="BL106" s="23" t="s">
        <v>221</v>
      </c>
      <c r="BM106" s="23" t="s">
        <v>1637</v>
      </c>
    </row>
    <row r="107" spans="2:65" s="1" customFormat="1" ht="16.5" customHeight="1" x14ac:dyDescent="0.3">
      <c r="B107" s="172"/>
      <c r="C107" s="173" t="s">
        <v>194</v>
      </c>
      <c r="D107" s="173" t="s">
        <v>157</v>
      </c>
      <c r="E107" s="174" t="s">
        <v>1638</v>
      </c>
      <c r="F107" s="175" t="s">
        <v>3557</v>
      </c>
      <c r="G107" s="176" t="s">
        <v>214</v>
      </c>
      <c r="H107" s="177">
        <v>20</v>
      </c>
      <c r="I107" s="178"/>
      <c r="J107" s="179">
        <f t="shared" si="0"/>
        <v>0</v>
      </c>
      <c r="K107" s="175" t="s">
        <v>5</v>
      </c>
      <c r="L107" s="40"/>
      <c r="M107" s="180" t="s">
        <v>5</v>
      </c>
      <c r="N107" s="181" t="s">
        <v>43</v>
      </c>
      <c r="O107" s="41"/>
      <c r="P107" s="182">
        <f t="shared" si="1"/>
        <v>0</v>
      </c>
      <c r="Q107" s="182">
        <v>3.5000000000000001E-3</v>
      </c>
      <c r="R107" s="182">
        <f t="shared" si="2"/>
        <v>7.0000000000000007E-2</v>
      </c>
      <c r="S107" s="182">
        <v>0</v>
      </c>
      <c r="T107" s="183">
        <f t="shared" si="3"/>
        <v>0</v>
      </c>
      <c r="AR107" s="23" t="s">
        <v>221</v>
      </c>
      <c r="AT107" s="23" t="s">
        <v>157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221</v>
      </c>
      <c r="BM107" s="23" t="s">
        <v>1639</v>
      </c>
    </row>
    <row r="108" spans="2:65" s="1" customFormat="1" ht="16.5" customHeight="1" x14ac:dyDescent="0.3">
      <c r="B108" s="172"/>
      <c r="C108" s="173" t="s">
        <v>198</v>
      </c>
      <c r="D108" s="173" t="s">
        <v>157</v>
      </c>
      <c r="E108" s="174" t="s">
        <v>1640</v>
      </c>
      <c r="F108" s="175" t="s">
        <v>3558</v>
      </c>
      <c r="G108" s="176" t="s">
        <v>214</v>
      </c>
      <c r="H108" s="177">
        <v>30</v>
      </c>
      <c r="I108" s="178"/>
      <c r="J108" s="179">
        <f t="shared" si="0"/>
        <v>0</v>
      </c>
      <c r="K108" s="175" t="s">
        <v>5</v>
      </c>
      <c r="L108" s="40"/>
      <c r="M108" s="180" t="s">
        <v>5</v>
      </c>
      <c r="N108" s="181" t="s">
        <v>43</v>
      </c>
      <c r="O108" s="41"/>
      <c r="P108" s="182">
        <f t="shared" si="1"/>
        <v>0</v>
      </c>
      <c r="Q108" s="182">
        <v>1.2600000000000001E-3</v>
      </c>
      <c r="R108" s="182">
        <f t="shared" si="2"/>
        <v>3.78E-2</v>
      </c>
      <c r="S108" s="182">
        <v>0</v>
      </c>
      <c r="T108" s="183">
        <f t="shared" si="3"/>
        <v>0</v>
      </c>
      <c r="AR108" s="23" t="s">
        <v>221</v>
      </c>
      <c r="AT108" s="23" t="s">
        <v>157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221</v>
      </c>
      <c r="BM108" s="23" t="s">
        <v>1641</v>
      </c>
    </row>
    <row r="109" spans="2:65" s="1" customFormat="1" ht="16.5" customHeight="1" x14ac:dyDescent="0.3">
      <c r="B109" s="172"/>
      <c r="C109" s="173" t="s">
        <v>202</v>
      </c>
      <c r="D109" s="173" t="s">
        <v>157</v>
      </c>
      <c r="E109" s="174" t="s">
        <v>1642</v>
      </c>
      <c r="F109" s="175" t="s">
        <v>3559</v>
      </c>
      <c r="G109" s="176" t="s">
        <v>214</v>
      </c>
      <c r="H109" s="177">
        <v>50</v>
      </c>
      <c r="I109" s="178"/>
      <c r="J109" s="179">
        <f t="shared" si="0"/>
        <v>0</v>
      </c>
      <c r="K109" s="175" t="s">
        <v>5</v>
      </c>
      <c r="L109" s="40"/>
      <c r="M109" s="180" t="s">
        <v>5</v>
      </c>
      <c r="N109" s="181" t="s">
        <v>43</v>
      </c>
      <c r="O109" s="41"/>
      <c r="P109" s="182">
        <f t="shared" si="1"/>
        <v>0</v>
      </c>
      <c r="Q109" s="182">
        <v>1.7700000000000001E-3</v>
      </c>
      <c r="R109" s="182">
        <f t="shared" si="2"/>
        <v>8.8500000000000009E-2</v>
      </c>
      <c r="S109" s="182">
        <v>0</v>
      </c>
      <c r="T109" s="183">
        <f t="shared" si="3"/>
        <v>0</v>
      </c>
      <c r="AR109" s="23" t="s">
        <v>221</v>
      </c>
      <c r="AT109" s="23" t="s">
        <v>157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221</v>
      </c>
      <c r="BM109" s="23" t="s">
        <v>1643</v>
      </c>
    </row>
    <row r="110" spans="2:65" s="1" customFormat="1" ht="16.5" customHeight="1" x14ac:dyDescent="0.3">
      <c r="B110" s="172"/>
      <c r="C110" s="173" t="s">
        <v>207</v>
      </c>
      <c r="D110" s="173" t="s">
        <v>157</v>
      </c>
      <c r="E110" s="174" t="s">
        <v>1644</v>
      </c>
      <c r="F110" s="175" t="s">
        <v>3560</v>
      </c>
      <c r="G110" s="176" t="s">
        <v>214</v>
      </c>
      <c r="H110" s="177">
        <v>60</v>
      </c>
      <c r="I110" s="178"/>
      <c r="J110" s="179">
        <f t="shared" si="0"/>
        <v>0</v>
      </c>
      <c r="K110" s="175" t="s">
        <v>5</v>
      </c>
      <c r="L110" s="40"/>
      <c r="M110" s="180" t="s">
        <v>5</v>
      </c>
      <c r="N110" s="181" t="s">
        <v>43</v>
      </c>
      <c r="O110" s="41"/>
      <c r="P110" s="182">
        <f t="shared" si="1"/>
        <v>0</v>
      </c>
      <c r="Q110" s="182">
        <v>2.7699999999999999E-3</v>
      </c>
      <c r="R110" s="182">
        <f t="shared" si="2"/>
        <v>0.16619999999999999</v>
      </c>
      <c r="S110" s="182">
        <v>0</v>
      </c>
      <c r="T110" s="183">
        <f t="shared" si="3"/>
        <v>0</v>
      </c>
      <c r="AR110" s="23" t="s">
        <v>221</v>
      </c>
      <c r="AT110" s="23" t="s">
        <v>157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221</v>
      </c>
      <c r="BM110" s="23" t="s">
        <v>1645</v>
      </c>
    </row>
    <row r="111" spans="2:65" s="1" customFormat="1" ht="16.5" customHeight="1" x14ac:dyDescent="0.3">
      <c r="B111" s="172"/>
      <c r="C111" s="173" t="s">
        <v>211</v>
      </c>
      <c r="D111" s="173" t="s">
        <v>157</v>
      </c>
      <c r="E111" s="174" t="s">
        <v>1646</v>
      </c>
      <c r="F111" s="175" t="s">
        <v>3561</v>
      </c>
      <c r="G111" s="176" t="s">
        <v>214</v>
      </c>
      <c r="H111" s="177">
        <v>15</v>
      </c>
      <c r="I111" s="178"/>
      <c r="J111" s="179">
        <f t="shared" si="0"/>
        <v>0</v>
      </c>
      <c r="K111" s="175" t="s">
        <v>5</v>
      </c>
      <c r="L111" s="40"/>
      <c r="M111" s="180" t="s">
        <v>5</v>
      </c>
      <c r="N111" s="181" t="s">
        <v>43</v>
      </c>
      <c r="O111" s="41"/>
      <c r="P111" s="182">
        <f t="shared" si="1"/>
        <v>0</v>
      </c>
      <c r="Q111" s="182">
        <v>2.9E-4</v>
      </c>
      <c r="R111" s="182">
        <f t="shared" si="2"/>
        <v>4.3499999999999997E-3</v>
      </c>
      <c r="S111" s="182">
        <v>0</v>
      </c>
      <c r="T111" s="183">
        <f t="shared" si="3"/>
        <v>0</v>
      </c>
      <c r="AR111" s="23" t="s">
        <v>221</v>
      </c>
      <c r="AT111" s="23" t="s">
        <v>157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221</v>
      </c>
      <c r="BM111" s="23" t="s">
        <v>1647</v>
      </c>
    </row>
    <row r="112" spans="2:65" s="1" customFormat="1" ht="16.5" customHeight="1" x14ac:dyDescent="0.3">
      <c r="B112" s="172"/>
      <c r="C112" s="173" t="s">
        <v>12</v>
      </c>
      <c r="D112" s="173" t="s">
        <v>157</v>
      </c>
      <c r="E112" s="174" t="s">
        <v>1648</v>
      </c>
      <c r="F112" s="175" t="s">
        <v>3562</v>
      </c>
      <c r="G112" s="176" t="s">
        <v>214</v>
      </c>
      <c r="H112" s="177">
        <v>15</v>
      </c>
      <c r="I112" s="178"/>
      <c r="J112" s="179">
        <f t="shared" si="0"/>
        <v>0</v>
      </c>
      <c r="K112" s="175" t="s">
        <v>5</v>
      </c>
      <c r="L112" s="40"/>
      <c r="M112" s="180" t="s">
        <v>5</v>
      </c>
      <c r="N112" s="181" t="s">
        <v>43</v>
      </c>
      <c r="O112" s="41"/>
      <c r="P112" s="182">
        <f t="shared" si="1"/>
        <v>0</v>
      </c>
      <c r="Q112" s="182">
        <v>3.5E-4</v>
      </c>
      <c r="R112" s="182">
        <f t="shared" si="2"/>
        <v>5.2500000000000003E-3</v>
      </c>
      <c r="S112" s="182">
        <v>0</v>
      </c>
      <c r="T112" s="183">
        <f t="shared" si="3"/>
        <v>0</v>
      </c>
      <c r="AR112" s="23" t="s">
        <v>221</v>
      </c>
      <c r="AT112" s="23" t="s">
        <v>157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221</v>
      </c>
      <c r="BM112" s="23" t="s">
        <v>1649</v>
      </c>
    </row>
    <row r="113" spans="2:65" s="1" customFormat="1" ht="16.5" customHeight="1" x14ac:dyDescent="0.3">
      <c r="B113" s="172"/>
      <c r="C113" s="173" t="s">
        <v>221</v>
      </c>
      <c r="D113" s="173" t="s">
        <v>157</v>
      </c>
      <c r="E113" s="174" t="s">
        <v>1650</v>
      </c>
      <c r="F113" s="175" t="s">
        <v>3563</v>
      </c>
      <c r="G113" s="176" t="s">
        <v>214</v>
      </c>
      <c r="H113" s="177">
        <v>5</v>
      </c>
      <c r="I113" s="178"/>
      <c r="J113" s="179">
        <f t="shared" si="0"/>
        <v>0</v>
      </c>
      <c r="K113" s="175" t="s">
        <v>5</v>
      </c>
      <c r="L113" s="40"/>
      <c r="M113" s="180" t="s">
        <v>5</v>
      </c>
      <c r="N113" s="181" t="s">
        <v>43</v>
      </c>
      <c r="O113" s="41"/>
      <c r="P113" s="182">
        <f t="shared" si="1"/>
        <v>0</v>
      </c>
      <c r="Q113" s="182">
        <v>1.09E-3</v>
      </c>
      <c r="R113" s="182">
        <f t="shared" si="2"/>
        <v>5.45E-3</v>
      </c>
      <c r="S113" s="182">
        <v>0</v>
      </c>
      <c r="T113" s="183">
        <f t="shared" si="3"/>
        <v>0</v>
      </c>
      <c r="AR113" s="23" t="s">
        <v>221</v>
      </c>
      <c r="AT113" s="23" t="s">
        <v>157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221</v>
      </c>
      <c r="BM113" s="23" t="s">
        <v>1651</v>
      </c>
    </row>
    <row r="114" spans="2:65" s="1" customFormat="1" ht="25.5" customHeight="1" x14ac:dyDescent="0.3">
      <c r="B114" s="172"/>
      <c r="C114" s="173" t="s">
        <v>226</v>
      </c>
      <c r="D114" s="173" t="s">
        <v>157</v>
      </c>
      <c r="E114" s="174" t="s">
        <v>1652</v>
      </c>
      <c r="F114" s="175" t="s">
        <v>1653</v>
      </c>
      <c r="G114" s="176" t="s">
        <v>170</v>
      </c>
      <c r="H114" s="177">
        <v>12</v>
      </c>
      <c r="I114" s="178"/>
      <c r="J114" s="179">
        <f t="shared" si="0"/>
        <v>0</v>
      </c>
      <c r="K114" s="175" t="s">
        <v>5</v>
      </c>
      <c r="L114" s="40"/>
      <c r="M114" s="180" t="s">
        <v>5</v>
      </c>
      <c r="N114" s="181" t="s">
        <v>43</v>
      </c>
      <c r="O114" s="41"/>
      <c r="P114" s="182">
        <f t="shared" si="1"/>
        <v>0</v>
      </c>
      <c r="Q114" s="182">
        <v>0</v>
      </c>
      <c r="R114" s="182">
        <f t="shared" si="2"/>
        <v>0</v>
      </c>
      <c r="S114" s="182">
        <v>0</v>
      </c>
      <c r="T114" s="183">
        <f t="shared" si="3"/>
        <v>0</v>
      </c>
      <c r="AR114" s="23" t="s">
        <v>221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221</v>
      </c>
      <c r="BM114" s="23" t="s">
        <v>1654</v>
      </c>
    </row>
    <row r="115" spans="2:65" s="1" customFormat="1" ht="25.5" customHeight="1" x14ac:dyDescent="0.3">
      <c r="B115" s="172"/>
      <c r="C115" s="173" t="s">
        <v>233</v>
      </c>
      <c r="D115" s="173" t="s">
        <v>157</v>
      </c>
      <c r="E115" s="174" t="s">
        <v>1655</v>
      </c>
      <c r="F115" s="175" t="s">
        <v>1656</v>
      </c>
      <c r="G115" s="176" t="s">
        <v>170</v>
      </c>
      <c r="H115" s="177">
        <v>9</v>
      </c>
      <c r="I115" s="178"/>
      <c r="J115" s="179">
        <f t="shared" si="0"/>
        <v>0</v>
      </c>
      <c r="K115" s="175" t="s">
        <v>5</v>
      </c>
      <c r="L115" s="40"/>
      <c r="M115" s="180" t="s">
        <v>5</v>
      </c>
      <c r="N115" s="181" t="s">
        <v>43</v>
      </c>
      <c r="O115" s="41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AR115" s="23" t="s">
        <v>221</v>
      </c>
      <c r="AT115" s="23" t="s">
        <v>157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221</v>
      </c>
      <c r="BM115" s="23" t="s">
        <v>1657</v>
      </c>
    </row>
    <row r="116" spans="2:65" s="1" customFormat="1" ht="25.5" customHeight="1" x14ac:dyDescent="0.3">
      <c r="B116" s="172"/>
      <c r="C116" s="173" t="s">
        <v>244</v>
      </c>
      <c r="D116" s="173" t="s">
        <v>157</v>
      </c>
      <c r="E116" s="174" t="s">
        <v>1658</v>
      </c>
      <c r="F116" s="175" t="s">
        <v>1659</v>
      </c>
      <c r="G116" s="176" t="s">
        <v>170</v>
      </c>
      <c r="H116" s="177">
        <v>12</v>
      </c>
      <c r="I116" s="178"/>
      <c r="J116" s="179">
        <f t="shared" si="0"/>
        <v>0</v>
      </c>
      <c r="K116" s="175" t="s">
        <v>5</v>
      </c>
      <c r="L116" s="40"/>
      <c r="M116" s="180" t="s">
        <v>5</v>
      </c>
      <c r="N116" s="181" t="s">
        <v>43</v>
      </c>
      <c r="O116" s="41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AR116" s="23" t="s">
        <v>221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221</v>
      </c>
      <c r="BM116" s="23" t="s">
        <v>1660</v>
      </c>
    </row>
    <row r="117" spans="2:65" s="1" customFormat="1" ht="25.5" customHeight="1" x14ac:dyDescent="0.3">
      <c r="B117" s="172"/>
      <c r="C117" s="173" t="s">
        <v>249</v>
      </c>
      <c r="D117" s="173" t="s">
        <v>157</v>
      </c>
      <c r="E117" s="174" t="s">
        <v>1661</v>
      </c>
      <c r="F117" s="175" t="s">
        <v>3566</v>
      </c>
      <c r="G117" s="176" t="s">
        <v>170</v>
      </c>
      <c r="H117" s="177">
        <v>4</v>
      </c>
      <c r="I117" s="178"/>
      <c r="J117" s="179">
        <f t="shared" si="0"/>
        <v>0</v>
      </c>
      <c r="K117" s="175" t="s">
        <v>5</v>
      </c>
      <c r="L117" s="40"/>
      <c r="M117" s="180" t="s">
        <v>5</v>
      </c>
      <c r="N117" s="181" t="s">
        <v>43</v>
      </c>
      <c r="O117" s="41"/>
      <c r="P117" s="182">
        <f t="shared" si="1"/>
        <v>0</v>
      </c>
      <c r="Q117" s="182">
        <v>1.1199999999999999E-3</v>
      </c>
      <c r="R117" s="182">
        <f t="shared" si="2"/>
        <v>4.4799999999999996E-3</v>
      </c>
      <c r="S117" s="182">
        <v>0</v>
      </c>
      <c r="T117" s="183">
        <f t="shared" si="3"/>
        <v>0</v>
      </c>
      <c r="AR117" s="23" t="s">
        <v>221</v>
      </c>
      <c r="AT117" s="23" t="s">
        <v>157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221</v>
      </c>
      <c r="BM117" s="23" t="s">
        <v>1662</v>
      </c>
    </row>
    <row r="118" spans="2:65" s="1" customFormat="1" ht="25.5" customHeight="1" x14ac:dyDescent="0.3">
      <c r="B118" s="172"/>
      <c r="C118" s="173" t="s">
        <v>10</v>
      </c>
      <c r="D118" s="173" t="s">
        <v>157</v>
      </c>
      <c r="E118" s="174" t="s">
        <v>1663</v>
      </c>
      <c r="F118" s="175" t="s">
        <v>3565</v>
      </c>
      <c r="G118" s="176" t="s">
        <v>170</v>
      </c>
      <c r="H118" s="177">
        <v>2</v>
      </c>
      <c r="I118" s="178"/>
      <c r="J118" s="179">
        <f t="shared" si="0"/>
        <v>0</v>
      </c>
      <c r="K118" s="175" t="s">
        <v>5</v>
      </c>
      <c r="L118" s="40"/>
      <c r="M118" s="180" t="s">
        <v>5</v>
      </c>
      <c r="N118" s="181" t="s">
        <v>43</v>
      </c>
      <c r="O118" s="41"/>
      <c r="P118" s="182">
        <f t="shared" si="1"/>
        <v>0</v>
      </c>
      <c r="Q118" s="182">
        <v>3.4000000000000002E-4</v>
      </c>
      <c r="R118" s="182">
        <f t="shared" si="2"/>
        <v>6.8000000000000005E-4</v>
      </c>
      <c r="S118" s="182">
        <v>0</v>
      </c>
      <c r="T118" s="183">
        <f t="shared" si="3"/>
        <v>0</v>
      </c>
      <c r="AR118" s="23" t="s">
        <v>221</v>
      </c>
      <c r="AT118" s="23" t="s">
        <v>157</v>
      </c>
      <c r="AU118" s="23" t="s">
        <v>80</v>
      </c>
      <c r="AY118" s="23" t="s">
        <v>155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23" t="s">
        <v>11</v>
      </c>
      <c r="BK118" s="184">
        <f t="shared" si="9"/>
        <v>0</v>
      </c>
      <c r="BL118" s="23" t="s">
        <v>221</v>
      </c>
      <c r="BM118" s="23" t="s">
        <v>1664</v>
      </c>
    </row>
    <row r="119" spans="2:65" s="1" customFormat="1" ht="16.5" customHeight="1" x14ac:dyDescent="0.3">
      <c r="B119" s="172"/>
      <c r="C119" s="173" t="s">
        <v>83</v>
      </c>
      <c r="D119" s="173" t="s">
        <v>157</v>
      </c>
      <c r="E119" s="174" t="s">
        <v>1665</v>
      </c>
      <c r="F119" s="175" t="s">
        <v>3564</v>
      </c>
      <c r="G119" s="176" t="s">
        <v>170</v>
      </c>
      <c r="H119" s="177">
        <v>4</v>
      </c>
      <c r="I119" s="178"/>
      <c r="J119" s="179">
        <f t="shared" si="0"/>
        <v>0</v>
      </c>
      <c r="K119" s="175" t="s">
        <v>5</v>
      </c>
      <c r="L119" s="40"/>
      <c r="M119" s="180" t="s">
        <v>5</v>
      </c>
      <c r="N119" s="181" t="s">
        <v>43</v>
      </c>
      <c r="O119" s="41"/>
      <c r="P119" s="182">
        <f t="shared" si="1"/>
        <v>0</v>
      </c>
      <c r="Q119" s="182">
        <v>5.0000000000000001E-4</v>
      </c>
      <c r="R119" s="182">
        <f t="shared" si="2"/>
        <v>2E-3</v>
      </c>
      <c r="S119" s="182">
        <v>0</v>
      </c>
      <c r="T119" s="183">
        <f t="shared" si="3"/>
        <v>0</v>
      </c>
      <c r="AR119" s="23" t="s">
        <v>221</v>
      </c>
      <c r="AT119" s="23" t="s">
        <v>157</v>
      </c>
      <c r="AU119" s="23" t="s">
        <v>80</v>
      </c>
      <c r="AY119" s="23" t="s">
        <v>155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23" t="s">
        <v>11</v>
      </c>
      <c r="BK119" s="184">
        <f t="shared" si="9"/>
        <v>0</v>
      </c>
      <c r="BL119" s="23" t="s">
        <v>221</v>
      </c>
      <c r="BM119" s="23" t="s">
        <v>1666</v>
      </c>
    </row>
    <row r="120" spans="2:65" s="1" customFormat="1" ht="25.5" customHeight="1" x14ac:dyDescent="0.3">
      <c r="B120" s="172"/>
      <c r="C120" s="173" t="s">
        <v>86</v>
      </c>
      <c r="D120" s="173" t="s">
        <v>157</v>
      </c>
      <c r="E120" s="174" t="s">
        <v>1667</v>
      </c>
      <c r="F120" s="175" t="s">
        <v>1668</v>
      </c>
      <c r="G120" s="176" t="s">
        <v>170</v>
      </c>
      <c r="H120" s="177">
        <v>6</v>
      </c>
      <c r="I120" s="178"/>
      <c r="J120" s="179">
        <f t="shared" si="0"/>
        <v>0</v>
      </c>
      <c r="K120" s="175" t="s">
        <v>5</v>
      </c>
      <c r="L120" s="40"/>
      <c r="M120" s="180" t="s">
        <v>5</v>
      </c>
      <c r="N120" s="181" t="s">
        <v>43</v>
      </c>
      <c r="O120" s="41"/>
      <c r="P120" s="182">
        <f t="shared" si="1"/>
        <v>0</v>
      </c>
      <c r="Q120" s="182">
        <v>2.3500000000000001E-3</v>
      </c>
      <c r="R120" s="182">
        <f t="shared" si="2"/>
        <v>1.4100000000000001E-2</v>
      </c>
      <c r="S120" s="182">
        <v>0</v>
      </c>
      <c r="T120" s="183">
        <f t="shared" si="3"/>
        <v>0</v>
      </c>
      <c r="AR120" s="23" t="s">
        <v>221</v>
      </c>
      <c r="AT120" s="23" t="s">
        <v>157</v>
      </c>
      <c r="AU120" s="23" t="s">
        <v>80</v>
      </c>
      <c r="AY120" s="23" t="s">
        <v>155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23" t="s">
        <v>11</v>
      </c>
      <c r="BK120" s="184">
        <f t="shared" si="9"/>
        <v>0</v>
      </c>
      <c r="BL120" s="23" t="s">
        <v>221</v>
      </c>
      <c r="BM120" s="23" t="s">
        <v>1669</v>
      </c>
    </row>
    <row r="121" spans="2:65" s="1" customFormat="1" ht="16.5" customHeight="1" x14ac:dyDescent="0.3">
      <c r="B121" s="172"/>
      <c r="C121" s="173" t="s">
        <v>89</v>
      </c>
      <c r="D121" s="173" t="s">
        <v>157</v>
      </c>
      <c r="E121" s="174" t="s">
        <v>1670</v>
      </c>
      <c r="F121" s="175" t="s">
        <v>3567</v>
      </c>
      <c r="G121" s="176" t="s">
        <v>170</v>
      </c>
      <c r="H121" s="177">
        <v>1</v>
      </c>
      <c r="I121" s="178"/>
      <c r="J121" s="179">
        <f t="shared" si="0"/>
        <v>0</v>
      </c>
      <c r="K121" s="175" t="s">
        <v>5</v>
      </c>
      <c r="L121" s="40"/>
      <c r="M121" s="180" t="s">
        <v>5</v>
      </c>
      <c r="N121" s="181" t="s">
        <v>43</v>
      </c>
      <c r="O121" s="41"/>
      <c r="P121" s="182">
        <f t="shared" si="1"/>
        <v>0</v>
      </c>
      <c r="Q121" s="182">
        <v>2.9E-4</v>
      </c>
      <c r="R121" s="182">
        <f t="shared" si="2"/>
        <v>2.9E-4</v>
      </c>
      <c r="S121" s="182">
        <v>0</v>
      </c>
      <c r="T121" s="183">
        <f t="shared" si="3"/>
        <v>0</v>
      </c>
      <c r="AR121" s="23" t="s">
        <v>221</v>
      </c>
      <c r="AT121" s="23" t="s">
        <v>157</v>
      </c>
      <c r="AU121" s="23" t="s">
        <v>80</v>
      </c>
      <c r="AY121" s="23" t="s">
        <v>155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23" t="s">
        <v>11</v>
      </c>
      <c r="BK121" s="184">
        <f t="shared" si="9"/>
        <v>0</v>
      </c>
      <c r="BL121" s="23" t="s">
        <v>221</v>
      </c>
      <c r="BM121" s="23" t="s">
        <v>1671</v>
      </c>
    </row>
    <row r="122" spans="2:65" s="1" customFormat="1" ht="16.5" customHeight="1" x14ac:dyDescent="0.3">
      <c r="B122" s="172"/>
      <c r="C122" s="173" t="s">
        <v>92</v>
      </c>
      <c r="D122" s="173" t="s">
        <v>157</v>
      </c>
      <c r="E122" s="174" t="s">
        <v>1672</v>
      </c>
      <c r="F122" s="175" t="s">
        <v>1673</v>
      </c>
      <c r="G122" s="176" t="s">
        <v>214</v>
      </c>
      <c r="H122" s="177">
        <v>255</v>
      </c>
      <c r="I122" s="178"/>
      <c r="J122" s="179">
        <f t="shared" si="0"/>
        <v>0</v>
      </c>
      <c r="K122" s="175" t="s">
        <v>5</v>
      </c>
      <c r="L122" s="40"/>
      <c r="M122" s="180" t="s">
        <v>5</v>
      </c>
      <c r="N122" s="181" t="s">
        <v>43</v>
      </c>
      <c r="O122" s="41"/>
      <c r="P122" s="182">
        <f t="shared" si="1"/>
        <v>0</v>
      </c>
      <c r="Q122" s="182">
        <v>0</v>
      </c>
      <c r="R122" s="182">
        <f t="shared" si="2"/>
        <v>0</v>
      </c>
      <c r="S122" s="182">
        <v>0</v>
      </c>
      <c r="T122" s="183">
        <f t="shared" si="3"/>
        <v>0</v>
      </c>
      <c r="AR122" s="23" t="s">
        <v>221</v>
      </c>
      <c r="AT122" s="23" t="s">
        <v>157</v>
      </c>
      <c r="AU122" s="23" t="s">
        <v>80</v>
      </c>
      <c r="AY122" s="23" t="s">
        <v>155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23" t="s">
        <v>11</v>
      </c>
      <c r="BK122" s="184">
        <f t="shared" si="9"/>
        <v>0</v>
      </c>
      <c r="BL122" s="23" t="s">
        <v>221</v>
      </c>
      <c r="BM122" s="23" t="s">
        <v>1674</v>
      </c>
    </row>
    <row r="123" spans="2:65" s="1" customFormat="1" ht="38.25" customHeight="1" x14ac:dyDescent="0.3">
      <c r="B123" s="172"/>
      <c r="C123" s="173" t="s">
        <v>95</v>
      </c>
      <c r="D123" s="173" t="s">
        <v>157</v>
      </c>
      <c r="E123" s="174" t="s">
        <v>1675</v>
      </c>
      <c r="F123" s="175" t="s">
        <v>1676</v>
      </c>
      <c r="G123" s="176" t="s">
        <v>247</v>
      </c>
      <c r="H123" s="177">
        <v>0.53500000000000003</v>
      </c>
      <c r="I123" s="178"/>
      <c r="J123" s="179">
        <f t="shared" si="0"/>
        <v>0</v>
      </c>
      <c r="K123" s="175" t="s">
        <v>5</v>
      </c>
      <c r="L123" s="40"/>
      <c r="M123" s="180" t="s">
        <v>5</v>
      </c>
      <c r="N123" s="181" t="s">
        <v>43</v>
      </c>
      <c r="O123" s="41"/>
      <c r="P123" s="182">
        <f t="shared" si="1"/>
        <v>0</v>
      </c>
      <c r="Q123" s="182">
        <v>0</v>
      </c>
      <c r="R123" s="182">
        <f t="shared" si="2"/>
        <v>0</v>
      </c>
      <c r="S123" s="182">
        <v>0</v>
      </c>
      <c r="T123" s="183">
        <f t="shared" si="3"/>
        <v>0</v>
      </c>
      <c r="AR123" s="23" t="s">
        <v>221</v>
      </c>
      <c r="AT123" s="23" t="s">
        <v>157</v>
      </c>
      <c r="AU123" s="23" t="s">
        <v>80</v>
      </c>
      <c r="AY123" s="23" t="s">
        <v>155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23" t="s">
        <v>11</v>
      </c>
      <c r="BK123" s="184">
        <f t="shared" si="9"/>
        <v>0</v>
      </c>
      <c r="BL123" s="23" t="s">
        <v>221</v>
      </c>
      <c r="BM123" s="23" t="s">
        <v>1677</v>
      </c>
    </row>
    <row r="124" spans="2:65" s="10" customFormat="1" ht="29.85" customHeight="1" x14ac:dyDescent="0.3">
      <c r="B124" s="159"/>
      <c r="D124" s="160" t="s">
        <v>71</v>
      </c>
      <c r="E124" s="170" t="s">
        <v>1678</v>
      </c>
      <c r="F124" s="170" t="s">
        <v>1679</v>
      </c>
      <c r="I124" s="162"/>
      <c r="J124" s="171">
        <f>BK124</f>
        <v>0</v>
      </c>
      <c r="L124" s="159"/>
      <c r="M124" s="164"/>
      <c r="N124" s="165"/>
      <c r="O124" s="165"/>
      <c r="P124" s="166">
        <f>SUM(P125:P156)</f>
        <v>0</v>
      </c>
      <c r="Q124" s="165"/>
      <c r="R124" s="166">
        <f>SUM(R125:R156)</f>
        <v>0.80017999999999978</v>
      </c>
      <c r="S124" s="165"/>
      <c r="T124" s="167">
        <f>SUM(T125:T156)</f>
        <v>0</v>
      </c>
      <c r="AR124" s="160" t="s">
        <v>80</v>
      </c>
      <c r="AT124" s="168" t="s">
        <v>71</v>
      </c>
      <c r="AU124" s="168" t="s">
        <v>11</v>
      </c>
      <c r="AY124" s="160" t="s">
        <v>155</v>
      </c>
      <c r="BK124" s="169">
        <f>SUM(BK125:BK156)</f>
        <v>0</v>
      </c>
    </row>
    <row r="125" spans="2:65" s="1" customFormat="1" ht="25.5" customHeight="1" x14ac:dyDescent="0.3">
      <c r="B125" s="172"/>
      <c r="C125" s="173" t="s">
        <v>461</v>
      </c>
      <c r="D125" s="173" t="s">
        <v>157</v>
      </c>
      <c r="E125" s="174" t="s">
        <v>1680</v>
      </c>
      <c r="F125" s="175" t="s">
        <v>1681</v>
      </c>
      <c r="G125" s="176" t="s">
        <v>214</v>
      </c>
      <c r="H125" s="177">
        <v>20</v>
      </c>
      <c r="I125" s="178"/>
      <c r="J125" s="179">
        <f t="shared" ref="J125:J156" si="10">ROUND(I125*H125,0)</f>
        <v>0</v>
      </c>
      <c r="K125" s="175" t="s">
        <v>5</v>
      </c>
      <c r="L125" s="40"/>
      <c r="M125" s="180" t="s">
        <v>5</v>
      </c>
      <c r="N125" s="181" t="s">
        <v>43</v>
      </c>
      <c r="O125" s="41"/>
      <c r="P125" s="182">
        <f t="shared" ref="P125:P156" si="11">O125*H125</f>
        <v>0</v>
      </c>
      <c r="Q125" s="182">
        <v>3.0899999999999999E-3</v>
      </c>
      <c r="R125" s="182">
        <f t="shared" ref="R125:R156" si="12">Q125*H125</f>
        <v>6.1799999999999994E-2</v>
      </c>
      <c r="S125" s="182">
        <v>0</v>
      </c>
      <c r="T125" s="183">
        <f t="shared" ref="T125:T156" si="13">S125*H125</f>
        <v>0</v>
      </c>
      <c r="AR125" s="23" t="s">
        <v>221</v>
      </c>
      <c r="AT125" s="23" t="s">
        <v>157</v>
      </c>
      <c r="AU125" s="23" t="s">
        <v>80</v>
      </c>
      <c r="AY125" s="23" t="s">
        <v>155</v>
      </c>
      <c r="BE125" s="184">
        <f t="shared" ref="BE125:BE156" si="14">IF(N125="základní",J125,0)</f>
        <v>0</v>
      </c>
      <c r="BF125" s="184">
        <f t="shared" ref="BF125:BF156" si="15">IF(N125="snížená",J125,0)</f>
        <v>0</v>
      </c>
      <c r="BG125" s="184">
        <f t="shared" ref="BG125:BG156" si="16">IF(N125="zákl. přenesená",J125,0)</f>
        <v>0</v>
      </c>
      <c r="BH125" s="184">
        <f t="shared" ref="BH125:BH156" si="17">IF(N125="sníž. přenesená",J125,0)</f>
        <v>0</v>
      </c>
      <c r="BI125" s="184">
        <f t="shared" ref="BI125:BI156" si="18">IF(N125="nulová",J125,0)</f>
        <v>0</v>
      </c>
      <c r="BJ125" s="23" t="s">
        <v>11</v>
      </c>
      <c r="BK125" s="184">
        <f t="shared" ref="BK125:BK156" si="19">ROUND(I125*H125,0)</f>
        <v>0</v>
      </c>
      <c r="BL125" s="23" t="s">
        <v>221</v>
      </c>
      <c r="BM125" s="23" t="s">
        <v>1682</v>
      </c>
    </row>
    <row r="126" spans="2:65" s="1" customFormat="1" ht="25.5" customHeight="1" x14ac:dyDescent="0.3">
      <c r="B126" s="172"/>
      <c r="C126" s="173" t="s">
        <v>466</v>
      </c>
      <c r="D126" s="173" t="s">
        <v>157</v>
      </c>
      <c r="E126" s="174" t="s">
        <v>1683</v>
      </c>
      <c r="F126" s="175" t="s">
        <v>1684</v>
      </c>
      <c r="G126" s="176" t="s">
        <v>214</v>
      </c>
      <c r="H126" s="177">
        <v>100</v>
      </c>
      <c r="I126" s="178"/>
      <c r="J126" s="179">
        <f t="shared" si="10"/>
        <v>0</v>
      </c>
      <c r="K126" s="175" t="s">
        <v>5</v>
      </c>
      <c r="L126" s="40"/>
      <c r="M126" s="180" t="s">
        <v>5</v>
      </c>
      <c r="N126" s="181" t="s">
        <v>43</v>
      </c>
      <c r="O126" s="41"/>
      <c r="P126" s="182">
        <f t="shared" si="11"/>
        <v>0</v>
      </c>
      <c r="Q126" s="182">
        <v>7.7999999999999999E-4</v>
      </c>
      <c r="R126" s="182">
        <f t="shared" si="12"/>
        <v>7.8E-2</v>
      </c>
      <c r="S126" s="182">
        <v>0</v>
      </c>
      <c r="T126" s="183">
        <f t="shared" si="13"/>
        <v>0</v>
      </c>
      <c r="AR126" s="23" t="s">
        <v>221</v>
      </c>
      <c r="AT126" s="23" t="s">
        <v>157</v>
      </c>
      <c r="AU126" s="23" t="s">
        <v>80</v>
      </c>
      <c r="AY126" s="23" t="s">
        <v>155</v>
      </c>
      <c r="BE126" s="184">
        <f t="shared" si="14"/>
        <v>0</v>
      </c>
      <c r="BF126" s="184">
        <f t="shared" si="15"/>
        <v>0</v>
      </c>
      <c r="BG126" s="184">
        <f t="shared" si="16"/>
        <v>0</v>
      </c>
      <c r="BH126" s="184">
        <f t="shared" si="17"/>
        <v>0</v>
      </c>
      <c r="BI126" s="184">
        <f t="shared" si="18"/>
        <v>0</v>
      </c>
      <c r="BJ126" s="23" t="s">
        <v>11</v>
      </c>
      <c r="BK126" s="184">
        <f t="shared" si="19"/>
        <v>0</v>
      </c>
      <c r="BL126" s="23" t="s">
        <v>221</v>
      </c>
      <c r="BM126" s="23" t="s">
        <v>1685</v>
      </c>
    </row>
    <row r="127" spans="2:65" s="1" customFormat="1" ht="25.5" customHeight="1" x14ac:dyDescent="0.3">
      <c r="B127" s="172"/>
      <c r="C127" s="173" t="s">
        <v>488</v>
      </c>
      <c r="D127" s="173" t="s">
        <v>157</v>
      </c>
      <c r="E127" s="174" t="s">
        <v>1686</v>
      </c>
      <c r="F127" s="175" t="s">
        <v>1687</v>
      </c>
      <c r="G127" s="176" t="s">
        <v>214</v>
      </c>
      <c r="H127" s="177">
        <v>100</v>
      </c>
      <c r="I127" s="178"/>
      <c r="J127" s="179">
        <f t="shared" si="10"/>
        <v>0</v>
      </c>
      <c r="K127" s="175" t="s">
        <v>5</v>
      </c>
      <c r="L127" s="40"/>
      <c r="M127" s="180" t="s">
        <v>5</v>
      </c>
      <c r="N127" s="181" t="s">
        <v>43</v>
      </c>
      <c r="O127" s="41"/>
      <c r="P127" s="182">
        <f t="shared" si="11"/>
        <v>0</v>
      </c>
      <c r="Q127" s="182">
        <v>9.6000000000000002E-4</v>
      </c>
      <c r="R127" s="182">
        <f t="shared" si="12"/>
        <v>9.6000000000000002E-2</v>
      </c>
      <c r="S127" s="182">
        <v>0</v>
      </c>
      <c r="T127" s="183">
        <f t="shared" si="13"/>
        <v>0</v>
      </c>
      <c r="AR127" s="23" t="s">
        <v>221</v>
      </c>
      <c r="AT127" s="23" t="s">
        <v>157</v>
      </c>
      <c r="AU127" s="23" t="s">
        <v>80</v>
      </c>
      <c r="AY127" s="23" t="s">
        <v>155</v>
      </c>
      <c r="BE127" s="184">
        <f t="shared" si="14"/>
        <v>0</v>
      </c>
      <c r="BF127" s="184">
        <f t="shared" si="15"/>
        <v>0</v>
      </c>
      <c r="BG127" s="184">
        <f t="shared" si="16"/>
        <v>0</v>
      </c>
      <c r="BH127" s="184">
        <f t="shared" si="17"/>
        <v>0</v>
      </c>
      <c r="BI127" s="184">
        <f t="shared" si="18"/>
        <v>0</v>
      </c>
      <c r="BJ127" s="23" t="s">
        <v>11</v>
      </c>
      <c r="BK127" s="184">
        <f t="shared" si="19"/>
        <v>0</v>
      </c>
      <c r="BL127" s="23" t="s">
        <v>221</v>
      </c>
      <c r="BM127" s="23" t="s">
        <v>1688</v>
      </c>
    </row>
    <row r="128" spans="2:65" s="1" customFormat="1" ht="25.5" customHeight="1" x14ac:dyDescent="0.3">
      <c r="B128" s="172"/>
      <c r="C128" s="173" t="s">
        <v>492</v>
      </c>
      <c r="D128" s="173" t="s">
        <v>157</v>
      </c>
      <c r="E128" s="174" t="s">
        <v>1689</v>
      </c>
      <c r="F128" s="175" t="s">
        <v>1690</v>
      </c>
      <c r="G128" s="176" t="s">
        <v>214</v>
      </c>
      <c r="H128" s="177">
        <v>10</v>
      </c>
      <c r="I128" s="178"/>
      <c r="J128" s="179">
        <f t="shared" si="10"/>
        <v>0</v>
      </c>
      <c r="K128" s="175" t="s">
        <v>5</v>
      </c>
      <c r="L128" s="40"/>
      <c r="M128" s="180" t="s">
        <v>5</v>
      </c>
      <c r="N128" s="181" t="s">
        <v>43</v>
      </c>
      <c r="O128" s="41"/>
      <c r="P128" s="182">
        <f t="shared" si="11"/>
        <v>0</v>
      </c>
      <c r="Q128" s="182">
        <v>1.25E-3</v>
      </c>
      <c r="R128" s="182">
        <f t="shared" si="12"/>
        <v>1.2500000000000001E-2</v>
      </c>
      <c r="S128" s="182">
        <v>0</v>
      </c>
      <c r="T128" s="183">
        <f t="shared" si="13"/>
        <v>0</v>
      </c>
      <c r="AR128" s="23" t="s">
        <v>221</v>
      </c>
      <c r="AT128" s="23" t="s">
        <v>157</v>
      </c>
      <c r="AU128" s="23" t="s">
        <v>80</v>
      </c>
      <c r="AY128" s="23" t="s">
        <v>155</v>
      </c>
      <c r="BE128" s="184">
        <f t="shared" si="14"/>
        <v>0</v>
      </c>
      <c r="BF128" s="184">
        <f t="shared" si="15"/>
        <v>0</v>
      </c>
      <c r="BG128" s="184">
        <f t="shared" si="16"/>
        <v>0</v>
      </c>
      <c r="BH128" s="184">
        <f t="shared" si="17"/>
        <v>0</v>
      </c>
      <c r="BI128" s="184">
        <f t="shared" si="18"/>
        <v>0</v>
      </c>
      <c r="BJ128" s="23" t="s">
        <v>11</v>
      </c>
      <c r="BK128" s="184">
        <f t="shared" si="19"/>
        <v>0</v>
      </c>
      <c r="BL128" s="23" t="s">
        <v>221</v>
      </c>
      <c r="BM128" s="23" t="s">
        <v>1691</v>
      </c>
    </row>
    <row r="129" spans="2:65" s="1" customFormat="1" ht="25.5" customHeight="1" x14ac:dyDescent="0.3">
      <c r="B129" s="172"/>
      <c r="C129" s="173" t="s">
        <v>496</v>
      </c>
      <c r="D129" s="173" t="s">
        <v>157</v>
      </c>
      <c r="E129" s="174" t="s">
        <v>1692</v>
      </c>
      <c r="F129" s="175" t="s">
        <v>1693</v>
      </c>
      <c r="G129" s="176" t="s">
        <v>214</v>
      </c>
      <c r="H129" s="177">
        <v>20</v>
      </c>
      <c r="I129" s="178"/>
      <c r="J129" s="179">
        <f t="shared" si="10"/>
        <v>0</v>
      </c>
      <c r="K129" s="175" t="s">
        <v>5</v>
      </c>
      <c r="L129" s="40"/>
      <c r="M129" s="180" t="s">
        <v>5</v>
      </c>
      <c r="N129" s="181" t="s">
        <v>43</v>
      </c>
      <c r="O129" s="41"/>
      <c r="P129" s="182">
        <f t="shared" si="11"/>
        <v>0</v>
      </c>
      <c r="Q129" s="182">
        <v>2.5600000000000002E-3</v>
      </c>
      <c r="R129" s="182">
        <f t="shared" si="12"/>
        <v>5.1200000000000002E-2</v>
      </c>
      <c r="S129" s="182">
        <v>0</v>
      </c>
      <c r="T129" s="183">
        <f t="shared" si="13"/>
        <v>0</v>
      </c>
      <c r="AR129" s="23" t="s">
        <v>221</v>
      </c>
      <c r="AT129" s="23" t="s">
        <v>157</v>
      </c>
      <c r="AU129" s="23" t="s">
        <v>80</v>
      </c>
      <c r="AY129" s="23" t="s">
        <v>155</v>
      </c>
      <c r="BE129" s="184">
        <f t="shared" si="14"/>
        <v>0</v>
      </c>
      <c r="BF129" s="184">
        <f t="shared" si="15"/>
        <v>0</v>
      </c>
      <c r="BG129" s="184">
        <f t="shared" si="16"/>
        <v>0</v>
      </c>
      <c r="BH129" s="184">
        <f t="shared" si="17"/>
        <v>0</v>
      </c>
      <c r="BI129" s="184">
        <f t="shared" si="18"/>
        <v>0</v>
      </c>
      <c r="BJ129" s="23" t="s">
        <v>11</v>
      </c>
      <c r="BK129" s="184">
        <f t="shared" si="19"/>
        <v>0</v>
      </c>
      <c r="BL129" s="23" t="s">
        <v>221</v>
      </c>
      <c r="BM129" s="23" t="s">
        <v>1694</v>
      </c>
    </row>
    <row r="130" spans="2:65" s="1" customFormat="1" ht="25.5" customHeight="1" x14ac:dyDescent="0.3">
      <c r="B130" s="172"/>
      <c r="C130" s="173" t="s">
        <v>502</v>
      </c>
      <c r="D130" s="173" t="s">
        <v>157</v>
      </c>
      <c r="E130" s="174" t="s">
        <v>1695</v>
      </c>
      <c r="F130" s="175" t="s">
        <v>1696</v>
      </c>
      <c r="G130" s="176" t="s">
        <v>214</v>
      </c>
      <c r="H130" s="177">
        <v>80</v>
      </c>
      <c r="I130" s="178"/>
      <c r="J130" s="179">
        <f t="shared" si="10"/>
        <v>0</v>
      </c>
      <c r="K130" s="175" t="s">
        <v>5</v>
      </c>
      <c r="L130" s="40"/>
      <c r="M130" s="180" t="s">
        <v>5</v>
      </c>
      <c r="N130" s="181" t="s">
        <v>43</v>
      </c>
      <c r="O130" s="41"/>
      <c r="P130" s="182">
        <f t="shared" si="11"/>
        <v>0</v>
      </c>
      <c r="Q130" s="182">
        <v>3.64E-3</v>
      </c>
      <c r="R130" s="182">
        <f t="shared" si="12"/>
        <v>0.29120000000000001</v>
      </c>
      <c r="S130" s="182">
        <v>0</v>
      </c>
      <c r="T130" s="183">
        <f t="shared" si="13"/>
        <v>0</v>
      </c>
      <c r="AR130" s="23" t="s">
        <v>221</v>
      </c>
      <c r="AT130" s="23" t="s">
        <v>157</v>
      </c>
      <c r="AU130" s="23" t="s">
        <v>80</v>
      </c>
      <c r="AY130" s="23" t="s">
        <v>155</v>
      </c>
      <c r="BE130" s="184">
        <f t="shared" si="14"/>
        <v>0</v>
      </c>
      <c r="BF130" s="184">
        <f t="shared" si="15"/>
        <v>0</v>
      </c>
      <c r="BG130" s="184">
        <f t="shared" si="16"/>
        <v>0</v>
      </c>
      <c r="BH130" s="184">
        <f t="shared" si="17"/>
        <v>0</v>
      </c>
      <c r="BI130" s="184">
        <f t="shared" si="18"/>
        <v>0</v>
      </c>
      <c r="BJ130" s="23" t="s">
        <v>11</v>
      </c>
      <c r="BK130" s="184">
        <f t="shared" si="19"/>
        <v>0</v>
      </c>
      <c r="BL130" s="23" t="s">
        <v>221</v>
      </c>
      <c r="BM130" s="23" t="s">
        <v>1697</v>
      </c>
    </row>
    <row r="131" spans="2:65" s="1" customFormat="1" ht="38.25" customHeight="1" x14ac:dyDescent="0.3">
      <c r="B131" s="172"/>
      <c r="C131" s="173" t="s">
        <v>508</v>
      </c>
      <c r="D131" s="173" t="s">
        <v>157</v>
      </c>
      <c r="E131" s="174" t="s">
        <v>1698</v>
      </c>
      <c r="F131" s="175" t="s">
        <v>1699</v>
      </c>
      <c r="G131" s="176" t="s">
        <v>214</v>
      </c>
      <c r="H131" s="177">
        <v>20</v>
      </c>
      <c r="I131" s="178"/>
      <c r="J131" s="179">
        <f t="shared" si="10"/>
        <v>0</v>
      </c>
      <c r="K131" s="175" t="s">
        <v>5</v>
      </c>
      <c r="L131" s="40"/>
      <c r="M131" s="180" t="s">
        <v>5</v>
      </c>
      <c r="N131" s="181" t="s">
        <v>43</v>
      </c>
      <c r="O131" s="41"/>
      <c r="P131" s="182">
        <f t="shared" si="11"/>
        <v>0</v>
      </c>
      <c r="Q131" s="182">
        <v>4.0000000000000003E-5</v>
      </c>
      <c r="R131" s="182">
        <f t="shared" si="12"/>
        <v>8.0000000000000004E-4</v>
      </c>
      <c r="S131" s="182">
        <v>0</v>
      </c>
      <c r="T131" s="183">
        <f t="shared" si="13"/>
        <v>0</v>
      </c>
      <c r="AR131" s="23" t="s">
        <v>221</v>
      </c>
      <c r="AT131" s="23" t="s">
        <v>157</v>
      </c>
      <c r="AU131" s="23" t="s">
        <v>80</v>
      </c>
      <c r="AY131" s="23" t="s">
        <v>155</v>
      </c>
      <c r="BE131" s="184">
        <f t="shared" si="14"/>
        <v>0</v>
      </c>
      <c r="BF131" s="184">
        <f t="shared" si="15"/>
        <v>0</v>
      </c>
      <c r="BG131" s="184">
        <f t="shared" si="16"/>
        <v>0</v>
      </c>
      <c r="BH131" s="184">
        <f t="shared" si="17"/>
        <v>0</v>
      </c>
      <c r="BI131" s="184">
        <f t="shared" si="18"/>
        <v>0</v>
      </c>
      <c r="BJ131" s="23" t="s">
        <v>11</v>
      </c>
      <c r="BK131" s="184">
        <f t="shared" si="19"/>
        <v>0</v>
      </c>
      <c r="BL131" s="23" t="s">
        <v>221</v>
      </c>
      <c r="BM131" s="23" t="s">
        <v>1700</v>
      </c>
    </row>
    <row r="132" spans="2:65" s="1" customFormat="1" ht="38.25" customHeight="1" x14ac:dyDescent="0.3">
      <c r="B132" s="172"/>
      <c r="C132" s="173" t="s">
        <v>514</v>
      </c>
      <c r="D132" s="173" t="s">
        <v>157</v>
      </c>
      <c r="E132" s="174" t="s">
        <v>1701</v>
      </c>
      <c r="F132" s="175" t="s">
        <v>1702</v>
      </c>
      <c r="G132" s="176" t="s">
        <v>214</v>
      </c>
      <c r="H132" s="177">
        <v>50</v>
      </c>
      <c r="I132" s="178"/>
      <c r="J132" s="179">
        <f t="shared" si="10"/>
        <v>0</v>
      </c>
      <c r="K132" s="175" t="s">
        <v>5</v>
      </c>
      <c r="L132" s="40"/>
      <c r="M132" s="180" t="s">
        <v>5</v>
      </c>
      <c r="N132" s="181" t="s">
        <v>43</v>
      </c>
      <c r="O132" s="41"/>
      <c r="P132" s="182">
        <f t="shared" si="11"/>
        <v>0</v>
      </c>
      <c r="Q132" s="182">
        <v>5.0000000000000002E-5</v>
      </c>
      <c r="R132" s="182">
        <f t="shared" si="12"/>
        <v>2.5000000000000001E-3</v>
      </c>
      <c r="S132" s="182">
        <v>0</v>
      </c>
      <c r="T132" s="183">
        <f t="shared" si="13"/>
        <v>0</v>
      </c>
      <c r="AR132" s="23" t="s">
        <v>221</v>
      </c>
      <c r="AT132" s="23" t="s">
        <v>157</v>
      </c>
      <c r="AU132" s="23" t="s">
        <v>80</v>
      </c>
      <c r="AY132" s="23" t="s">
        <v>155</v>
      </c>
      <c r="BE132" s="184">
        <f t="shared" si="14"/>
        <v>0</v>
      </c>
      <c r="BF132" s="184">
        <f t="shared" si="15"/>
        <v>0</v>
      </c>
      <c r="BG132" s="184">
        <f t="shared" si="16"/>
        <v>0</v>
      </c>
      <c r="BH132" s="184">
        <f t="shared" si="17"/>
        <v>0</v>
      </c>
      <c r="BI132" s="184">
        <f t="shared" si="18"/>
        <v>0</v>
      </c>
      <c r="BJ132" s="23" t="s">
        <v>11</v>
      </c>
      <c r="BK132" s="184">
        <f t="shared" si="19"/>
        <v>0</v>
      </c>
      <c r="BL132" s="23" t="s">
        <v>221</v>
      </c>
      <c r="BM132" s="23" t="s">
        <v>1703</v>
      </c>
    </row>
    <row r="133" spans="2:65" s="1" customFormat="1" ht="38.25" customHeight="1" x14ac:dyDescent="0.3">
      <c r="B133" s="172"/>
      <c r="C133" s="173" t="s">
        <v>519</v>
      </c>
      <c r="D133" s="173" t="s">
        <v>157</v>
      </c>
      <c r="E133" s="174" t="s">
        <v>1704</v>
      </c>
      <c r="F133" s="175" t="s">
        <v>1705</v>
      </c>
      <c r="G133" s="176" t="s">
        <v>214</v>
      </c>
      <c r="H133" s="177">
        <v>65</v>
      </c>
      <c r="I133" s="178"/>
      <c r="J133" s="179">
        <f t="shared" si="10"/>
        <v>0</v>
      </c>
      <c r="K133" s="175" t="s">
        <v>5</v>
      </c>
      <c r="L133" s="40"/>
      <c r="M133" s="180" t="s">
        <v>5</v>
      </c>
      <c r="N133" s="181" t="s">
        <v>43</v>
      </c>
      <c r="O133" s="41"/>
      <c r="P133" s="182">
        <f t="shared" si="11"/>
        <v>0</v>
      </c>
      <c r="Q133" s="182">
        <v>6.9999999999999994E-5</v>
      </c>
      <c r="R133" s="182">
        <f t="shared" si="12"/>
        <v>4.5499999999999994E-3</v>
      </c>
      <c r="S133" s="182">
        <v>0</v>
      </c>
      <c r="T133" s="183">
        <f t="shared" si="13"/>
        <v>0</v>
      </c>
      <c r="AR133" s="23" t="s">
        <v>221</v>
      </c>
      <c r="AT133" s="23" t="s">
        <v>157</v>
      </c>
      <c r="AU133" s="23" t="s">
        <v>80</v>
      </c>
      <c r="AY133" s="23" t="s">
        <v>155</v>
      </c>
      <c r="BE133" s="184">
        <f t="shared" si="14"/>
        <v>0</v>
      </c>
      <c r="BF133" s="184">
        <f t="shared" si="15"/>
        <v>0</v>
      </c>
      <c r="BG133" s="184">
        <f t="shared" si="16"/>
        <v>0</v>
      </c>
      <c r="BH133" s="184">
        <f t="shared" si="17"/>
        <v>0</v>
      </c>
      <c r="BI133" s="184">
        <f t="shared" si="18"/>
        <v>0</v>
      </c>
      <c r="BJ133" s="23" t="s">
        <v>11</v>
      </c>
      <c r="BK133" s="184">
        <f t="shared" si="19"/>
        <v>0</v>
      </c>
      <c r="BL133" s="23" t="s">
        <v>221</v>
      </c>
      <c r="BM133" s="23" t="s">
        <v>1706</v>
      </c>
    </row>
    <row r="134" spans="2:65" s="1" customFormat="1" ht="38.25" customHeight="1" x14ac:dyDescent="0.3">
      <c r="B134" s="172"/>
      <c r="C134" s="173" t="s">
        <v>524</v>
      </c>
      <c r="D134" s="173" t="s">
        <v>157</v>
      </c>
      <c r="E134" s="174" t="s">
        <v>1707</v>
      </c>
      <c r="F134" s="175" t="s">
        <v>1708</v>
      </c>
      <c r="G134" s="176" t="s">
        <v>214</v>
      </c>
      <c r="H134" s="177">
        <v>40</v>
      </c>
      <c r="I134" s="178"/>
      <c r="J134" s="179">
        <f t="shared" si="10"/>
        <v>0</v>
      </c>
      <c r="K134" s="175" t="s">
        <v>5</v>
      </c>
      <c r="L134" s="40"/>
      <c r="M134" s="180" t="s">
        <v>5</v>
      </c>
      <c r="N134" s="181" t="s">
        <v>43</v>
      </c>
      <c r="O134" s="41"/>
      <c r="P134" s="182">
        <f t="shared" si="11"/>
        <v>0</v>
      </c>
      <c r="Q134" s="182">
        <v>8.0000000000000007E-5</v>
      </c>
      <c r="R134" s="182">
        <f t="shared" si="12"/>
        <v>3.2000000000000002E-3</v>
      </c>
      <c r="S134" s="182">
        <v>0</v>
      </c>
      <c r="T134" s="183">
        <f t="shared" si="13"/>
        <v>0</v>
      </c>
      <c r="AR134" s="23" t="s">
        <v>221</v>
      </c>
      <c r="AT134" s="23" t="s">
        <v>157</v>
      </c>
      <c r="AU134" s="23" t="s">
        <v>80</v>
      </c>
      <c r="AY134" s="23" t="s">
        <v>155</v>
      </c>
      <c r="BE134" s="184">
        <f t="shared" si="14"/>
        <v>0</v>
      </c>
      <c r="BF134" s="184">
        <f t="shared" si="15"/>
        <v>0</v>
      </c>
      <c r="BG134" s="184">
        <f t="shared" si="16"/>
        <v>0</v>
      </c>
      <c r="BH134" s="184">
        <f t="shared" si="17"/>
        <v>0</v>
      </c>
      <c r="BI134" s="184">
        <f t="shared" si="18"/>
        <v>0</v>
      </c>
      <c r="BJ134" s="23" t="s">
        <v>11</v>
      </c>
      <c r="BK134" s="184">
        <f t="shared" si="19"/>
        <v>0</v>
      </c>
      <c r="BL134" s="23" t="s">
        <v>221</v>
      </c>
      <c r="BM134" s="23" t="s">
        <v>1709</v>
      </c>
    </row>
    <row r="135" spans="2:65" s="1" customFormat="1" ht="38.25" customHeight="1" x14ac:dyDescent="0.3">
      <c r="B135" s="172"/>
      <c r="C135" s="173" t="s">
        <v>529</v>
      </c>
      <c r="D135" s="173" t="s">
        <v>157</v>
      </c>
      <c r="E135" s="174" t="s">
        <v>1710</v>
      </c>
      <c r="F135" s="175" t="s">
        <v>1711</v>
      </c>
      <c r="G135" s="176" t="s">
        <v>214</v>
      </c>
      <c r="H135" s="177">
        <v>50</v>
      </c>
      <c r="I135" s="178"/>
      <c r="J135" s="179">
        <f t="shared" si="10"/>
        <v>0</v>
      </c>
      <c r="K135" s="175" t="s">
        <v>5</v>
      </c>
      <c r="L135" s="40"/>
      <c r="M135" s="180" t="s">
        <v>5</v>
      </c>
      <c r="N135" s="181" t="s">
        <v>43</v>
      </c>
      <c r="O135" s="41"/>
      <c r="P135" s="182">
        <f t="shared" si="11"/>
        <v>0</v>
      </c>
      <c r="Q135" s="182">
        <v>6.9999999999999994E-5</v>
      </c>
      <c r="R135" s="182">
        <f t="shared" si="12"/>
        <v>3.4999999999999996E-3</v>
      </c>
      <c r="S135" s="182">
        <v>0</v>
      </c>
      <c r="T135" s="183">
        <f t="shared" si="13"/>
        <v>0</v>
      </c>
      <c r="AR135" s="23" t="s">
        <v>221</v>
      </c>
      <c r="AT135" s="23" t="s">
        <v>157</v>
      </c>
      <c r="AU135" s="23" t="s">
        <v>80</v>
      </c>
      <c r="AY135" s="23" t="s">
        <v>155</v>
      </c>
      <c r="BE135" s="184">
        <f t="shared" si="14"/>
        <v>0</v>
      </c>
      <c r="BF135" s="184">
        <f t="shared" si="15"/>
        <v>0</v>
      </c>
      <c r="BG135" s="184">
        <f t="shared" si="16"/>
        <v>0</v>
      </c>
      <c r="BH135" s="184">
        <f t="shared" si="17"/>
        <v>0</v>
      </c>
      <c r="BI135" s="184">
        <f t="shared" si="18"/>
        <v>0</v>
      </c>
      <c r="BJ135" s="23" t="s">
        <v>11</v>
      </c>
      <c r="BK135" s="184">
        <f t="shared" si="19"/>
        <v>0</v>
      </c>
      <c r="BL135" s="23" t="s">
        <v>221</v>
      </c>
      <c r="BM135" s="23" t="s">
        <v>1712</v>
      </c>
    </row>
    <row r="136" spans="2:65" s="1" customFormat="1" ht="38.25" customHeight="1" x14ac:dyDescent="0.3">
      <c r="B136" s="172"/>
      <c r="C136" s="173" t="s">
        <v>535</v>
      </c>
      <c r="D136" s="173" t="s">
        <v>157</v>
      </c>
      <c r="E136" s="174" t="s">
        <v>1713</v>
      </c>
      <c r="F136" s="175" t="s">
        <v>1714</v>
      </c>
      <c r="G136" s="176" t="s">
        <v>214</v>
      </c>
      <c r="H136" s="177">
        <v>65</v>
      </c>
      <c r="I136" s="178"/>
      <c r="J136" s="179">
        <f t="shared" si="10"/>
        <v>0</v>
      </c>
      <c r="K136" s="175" t="s">
        <v>5</v>
      </c>
      <c r="L136" s="40"/>
      <c r="M136" s="180" t="s">
        <v>5</v>
      </c>
      <c r="N136" s="181" t="s">
        <v>43</v>
      </c>
      <c r="O136" s="41"/>
      <c r="P136" s="182">
        <f t="shared" si="11"/>
        <v>0</v>
      </c>
      <c r="Q136" s="182">
        <v>9.0000000000000006E-5</v>
      </c>
      <c r="R136" s="182">
        <f t="shared" si="12"/>
        <v>5.8500000000000002E-3</v>
      </c>
      <c r="S136" s="182">
        <v>0</v>
      </c>
      <c r="T136" s="183">
        <f t="shared" si="13"/>
        <v>0</v>
      </c>
      <c r="AR136" s="23" t="s">
        <v>221</v>
      </c>
      <c r="AT136" s="23" t="s">
        <v>157</v>
      </c>
      <c r="AU136" s="23" t="s">
        <v>80</v>
      </c>
      <c r="AY136" s="23" t="s">
        <v>155</v>
      </c>
      <c r="BE136" s="184">
        <f t="shared" si="14"/>
        <v>0</v>
      </c>
      <c r="BF136" s="184">
        <f t="shared" si="15"/>
        <v>0</v>
      </c>
      <c r="BG136" s="184">
        <f t="shared" si="16"/>
        <v>0</v>
      </c>
      <c r="BH136" s="184">
        <f t="shared" si="17"/>
        <v>0</v>
      </c>
      <c r="BI136" s="184">
        <f t="shared" si="18"/>
        <v>0</v>
      </c>
      <c r="BJ136" s="23" t="s">
        <v>11</v>
      </c>
      <c r="BK136" s="184">
        <f t="shared" si="19"/>
        <v>0</v>
      </c>
      <c r="BL136" s="23" t="s">
        <v>221</v>
      </c>
      <c r="BM136" s="23" t="s">
        <v>1715</v>
      </c>
    </row>
    <row r="137" spans="2:65" s="1" customFormat="1" ht="38.25" customHeight="1" x14ac:dyDescent="0.3">
      <c r="B137" s="172"/>
      <c r="C137" s="173" t="s">
        <v>541</v>
      </c>
      <c r="D137" s="173" t="s">
        <v>157</v>
      </c>
      <c r="E137" s="174" t="s">
        <v>1716</v>
      </c>
      <c r="F137" s="175" t="s">
        <v>1717</v>
      </c>
      <c r="G137" s="176" t="s">
        <v>214</v>
      </c>
      <c r="H137" s="177">
        <v>40</v>
      </c>
      <c r="I137" s="178"/>
      <c r="J137" s="179">
        <f t="shared" si="10"/>
        <v>0</v>
      </c>
      <c r="K137" s="175" t="s">
        <v>5</v>
      </c>
      <c r="L137" s="40"/>
      <c r="M137" s="180" t="s">
        <v>5</v>
      </c>
      <c r="N137" s="181" t="s">
        <v>43</v>
      </c>
      <c r="O137" s="41"/>
      <c r="P137" s="182">
        <f t="shared" si="11"/>
        <v>0</v>
      </c>
      <c r="Q137" s="182">
        <v>1.4999999999999999E-4</v>
      </c>
      <c r="R137" s="182">
        <f t="shared" si="12"/>
        <v>5.9999999999999993E-3</v>
      </c>
      <c r="S137" s="182">
        <v>0</v>
      </c>
      <c r="T137" s="183">
        <f t="shared" si="13"/>
        <v>0</v>
      </c>
      <c r="AR137" s="23" t="s">
        <v>221</v>
      </c>
      <c r="AT137" s="23" t="s">
        <v>157</v>
      </c>
      <c r="AU137" s="23" t="s">
        <v>80</v>
      </c>
      <c r="AY137" s="23" t="s">
        <v>155</v>
      </c>
      <c r="BE137" s="184">
        <f t="shared" si="14"/>
        <v>0</v>
      </c>
      <c r="BF137" s="184">
        <f t="shared" si="15"/>
        <v>0</v>
      </c>
      <c r="BG137" s="184">
        <f t="shared" si="16"/>
        <v>0</v>
      </c>
      <c r="BH137" s="184">
        <f t="shared" si="17"/>
        <v>0</v>
      </c>
      <c r="BI137" s="184">
        <f t="shared" si="18"/>
        <v>0</v>
      </c>
      <c r="BJ137" s="23" t="s">
        <v>11</v>
      </c>
      <c r="BK137" s="184">
        <f t="shared" si="19"/>
        <v>0</v>
      </c>
      <c r="BL137" s="23" t="s">
        <v>221</v>
      </c>
      <c r="BM137" s="23" t="s">
        <v>1718</v>
      </c>
    </row>
    <row r="138" spans="2:65" s="1" customFormat="1" ht="16.5" customHeight="1" x14ac:dyDescent="0.3">
      <c r="B138" s="172"/>
      <c r="C138" s="173" t="s">
        <v>546</v>
      </c>
      <c r="D138" s="173" t="s">
        <v>157</v>
      </c>
      <c r="E138" s="174" t="s">
        <v>1719</v>
      </c>
      <c r="F138" s="175" t="s">
        <v>1720</v>
      </c>
      <c r="G138" s="176" t="s">
        <v>214</v>
      </c>
      <c r="H138" s="177">
        <v>70</v>
      </c>
      <c r="I138" s="178"/>
      <c r="J138" s="179">
        <f t="shared" si="10"/>
        <v>0</v>
      </c>
      <c r="K138" s="175" t="s">
        <v>5</v>
      </c>
      <c r="L138" s="40"/>
      <c r="M138" s="180" t="s">
        <v>5</v>
      </c>
      <c r="N138" s="181" t="s">
        <v>43</v>
      </c>
      <c r="O138" s="41"/>
      <c r="P138" s="182">
        <f t="shared" si="11"/>
        <v>0</v>
      </c>
      <c r="Q138" s="182">
        <v>2.1000000000000001E-4</v>
      </c>
      <c r="R138" s="182">
        <f t="shared" si="12"/>
        <v>1.4700000000000001E-2</v>
      </c>
      <c r="S138" s="182">
        <v>0</v>
      </c>
      <c r="T138" s="183">
        <f t="shared" si="13"/>
        <v>0</v>
      </c>
      <c r="AR138" s="23" t="s">
        <v>221</v>
      </c>
      <c r="AT138" s="23" t="s">
        <v>157</v>
      </c>
      <c r="AU138" s="23" t="s">
        <v>80</v>
      </c>
      <c r="AY138" s="23" t="s">
        <v>155</v>
      </c>
      <c r="BE138" s="184">
        <f t="shared" si="14"/>
        <v>0</v>
      </c>
      <c r="BF138" s="184">
        <f t="shared" si="15"/>
        <v>0</v>
      </c>
      <c r="BG138" s="184">
        <f t="shared" si="16"/>
        <v>0</v>
      </c>
      <c r="BH138" s="184">
        <f t="shared" si="17"/>
        <v>0</v>
      </c>
      <c r="BI138" s="184">
        <f t="shared" si="18"/>
        <v>0</v>
      </c>
      <c r="BJ138" s="23" t="s">
        <v>11</v>
      </c>
      <c r="BK138" s="184">
        <f t="shared" si="19"/>
        <v>0</v>
      </c>
      <c r="BL138" s="23" t="s">
        <v>221</v>
      </c>
      <c r="BM138" s="23" t="s">
        <v>1721</v>
      </c>
    </row>
    <row r="139" spans="2:65" s="1" customFormat="1" ht="16.5" customHeight="1" x14ac:dyDescent="0.3">
      <c r="B139" s="172"/>
      <c r="C139" s="173" t="s">
        <v>551</v>
      </c>
      <c r="D139" s="173" t="s">
        <v>157</v>
      </c>
      <c r="E139" s="174" t="s">
        <v>1722</v>
      </c>
      <c r="F139" s="175" t="s">
        <v>1723</v>
      </c>
      <c r="G139" s="176" t="s">
        <v>214</v>
      </c>
      <c r="H139" s="177">
        <v>140</v>
      </c>
      <c r="I139" s="178"/>
      <c r="J139" s="179">
        <f t="shared" si="10"/>
        <v>0</v>
      </c>
      <c r="K139" s="175" t="s">
        <v>5</v>
      </c>
      <c r="L139" s="40"/>
      <c r="M139" s="180" t="s">
        <v>5</v>
      </c>
      <c r="N139" s="181" t="s">
        <v>43</v>
      </c>
      <c r="O139" s="41"/>
      <c r="P139" s="182">
        <f t="shared" si="11"/>
        <v>0</v>
      </c>
      <c r="Q139" s="182">
        <v>4.2999999999999999E-4</v>
      </c>
      <c r="R139" s="182">
        <f t="shared" si="12"/>
        <v>6.0199999999999997E-2</v>
      </c>
      <c r="S139" s="182">
        <v>0</v>
      </c>
      <c r="T139" s="183">
        <f t="shared" si="13"/>
        <v>0</v>
      </c>
      <c r="AR139" s="23" t="s">
        <v>221</v>
      </c>
      <c r="AT139" s="23" t="s">
        <v>157</v>
      </c>
      <c r="AU139" s="23" t="s">
        <v>80</v>
      </c>
      <c r="AY139" s="23" t="s">
        <v>155</v>
      </c>
      <c r="BE139" s="184">
        <f t="shared" si="14"/>
        <v>0</v>
      </c>
      <c r="BF139" s="184">
        <f t="shared" si="15"/>
        <v>0</v>
      </c>
      <c r="BG139" s="184">
        <f t="shared" si="16"/>
        <v>0</v>
      </c>
      <c r="BH139" s="184">
        <f t="shared" si="17"/>
        <v>0</v>
      </c>
      <c r="BI139" s="184">
        <f t="shared" si="18"/>
        <v>0</v>
      </c>
      <c r="BJ139" s="23" t="s">
        <v>11</v>
      </c>
      <c r="BK139" s="184">
        <f t="shared" si="19"/>
        <v>0</v>
      </c>
      <c r="BL139" s="23" t="s">
        <v>221</v>
      </c>
      <c r="BM139" s="23" t="s">
        <v>1724</v>
      </c>
    </row>
    <row r="140" spans="2:65" s="1" customFormat="1" ht="16.5" customHeight="1" x14ac:dyDescent="0.3">
      <c r="B140" s="172"/>
      <c r="C140" s="173" t="s">
        <v>556</v>
      </c>
      <c r="D140" s="173" t="s">
        <v>157</v>
      </c>
      <c r="E140" s="174" t="s">
        <v>1725</v>
      </c>
      <c r="F140" s="175" t="s">
        <v>1726</v>
      </c>
      <c r="G140" s="176" t="s">
        <v>170</v>
      </c>
      <c r="H140" s="177">
        <v>46</v>
      </c>
      <c r="I140" s="178"/>
      <c r="J140" s="179">
        <f t="shared" si="10"/>
        <v>0</v>
      </c>
      <c r="K140" s="175" t="s">
        <v>5</v>
      </c>
      <c r="L140" s="40"/>
      <c r="M140" s="180" t="s">
        <v>5</v>
      </c>
      <c r="N140" s="181" t="s">
        <v>43</v>
      </c>
      <c r="O140" s="41"/>
      <c r="P140" s="182">
        <f t="shared" si="11"/>
        <v>0</v>
      </c>
      <c r="Q140" s="182">
        <v>0</v>
      </c>
      <c r="R140" s="182">
        <f t="shared" si="12"/>
        <v>0</v>
      </c>
      <c r="S140" s="182">
        <v>0</v>
      </c>
      <c r="T140" s="183">
        <f t="shared" si="13"/>
        <v>0</v>
      </c>
      <c r="AR140" s="23" t="s">
        <v>221</v>
      </c>
      <c r="AT140" s="23" t="s">
        <v>157</v>
      </c>
      <c r="AU140" s="23" t="s">
        <v>80</v>
      </c>
      <c r="AY140" s="23" t="s">
        <v>155</v>
      </c>
      <c r="BE140" s="184">
        <f t="shared" si="14"/>
        <v>0</v>
      </c>
      <c r="BF140" s="184">
        <f t="shared" si="15"/>
        <v>0</v>
      </c>
      <c r="BG140" s="184">
        <f t="shared" si="16"/>
        <v>0</v>
      </c>
      <c r="BH140" s="184">
        <f t="shared" si="17"/>
        <v>0</v>
      </c>
      <c r="BI140" s="184">
        <f t="shared" si="18"/>
        <v>0</v>
      </c>
      <c r="BJ140" s="23" t="s">
        <v>11</v>
      </c>
      <c r="BK140" s="184">
        <f t="shared" si="19"/>
        <v>0</v>
      </c>
      <c r="BL140" s="23" t="s">
        <v>221</v>
      </c>
      <c r="BM140" s="23" t="s">
        <v>1727</v>
      </c>
    </row>
    <row r="141" spans="2:65" s="1" customFormat="1" ht="16.5" customHeight="1" x14ac:dyDescent="0.3">
      <c r="B141" s="172"/>
      <c r="C141" s="173" t="s">
        <v>560</v>
      </c>
      <c r="D141" s="173" t="s">
        <v>157</v>
      </c>
      <c r="E141" s="174" t="s">
        <v>1728</v>
      </c>
      <c r="F141" s="175" t="s">
        <v>1729</v>
      </c>
      <c r="G141" s="176" t="s">
        <v>170</v>
      </c>
      <c r="H141" s="177">
        <v>10</v>
      </c>
      <c r="I141" s="178"/>
      <c r="J141" s="179">
        <f t="shared" si="10"/>
        <v>0</v>
      </c>
      <c r="K141" s="175" t="s">
        <v>5</v>
      </c>
      <c r="L141" s="40"/>
      <c r="M141" s="180" t="s">
        <v>5</v>
      </c>
      <c r="N141" s="181" t="s">
        <v>43</v>
      </c>
      <c r="O141" s="41"/>
      <c r="P141" s="182">
        <f t="shared" si="11"/>
        <v>0</v>
      </c>
      <c r="Q141" s="182">
        <v>1.2999999999999999E-4</v>
      </c>
      <c r="R141" s="182">
        <f t="shared" si="12"/>
        <v>1.2999999999999999E-3</v>
      </c>
      <c r="S141" s="182">
        <v>0</v>
      </c>
      <c r="T141" s="183">
        <f t="shared" si="13"/>
        <v>0</v>
      </c>
      <c r="AR141" s="23" t="s">
        <v>221</v>
      </c>
      <c r="AT141" s="23" t="s">
        <v>157</v>
      </c>
      <c r="AU141" s="23" t="s">
        <v>80</v>
      </c>
      <c r="AY141" s="23" t="s">
        <v>155</v>
      </c>
      <c r="BE141" s="184">
        <f t="shared" si="14"/>
        <v>0</v>
      </c>
      <c r="BF141" s="184">
        <f t="shared" si="15"/>
        <v>0</v>
      </c>
      <c r="BG141" s="184">
        <f t="shared" si="16"/>
        <v>0</v>
      </c>
      <c r="BH141" s="184">
        <f t="shared" si="17"/>
        <v>0</v>
      </c>
      <c r="BI141" s="184">
        <f t="shared" si="18"/>
        <v>0</v>
      </c>
      <c r="BJ141" s="23" t="s">
        <v>11</v>
      </c>
      <c r="BK141" s="184">
        <f t="shared" si="19"/>
        <v>0</v>
      </c>
      <c r="BL141" s="23" t="s">
        <v>221</v>
      </c>
      <c r="BM141" s="23" t="s">
        <v>1730</v>
      </c>
    </row>
    <row r="142" spans="2:65" s="1" customFormat="1" ht="16.5" customHeight="1" x14ac:dyDescent="0.3">
      <c r="B142" s="172"/>
      <c r="C142" s="173" t="s">
        <v>567</v>
      </c>
      <c r="D142" s="173" t="s">
        <v>157</v>
      </c>
      <c r="E142" s="174" t="s">
        <v>1731</v>
      </c>
      <c r="F142" s="175" t="s">
        <v>1732</v>
      </c>
      <c r="G142" s="176" t="s">
        <v>1733</v>
      </c>
      <c r="H142" s="177">
        <v>17</v>
      </c>
      <c r="I142" s="178"/>
      <c r="J142" s="179">
        <f t="shared" si="10"/>
        <v>0</v>
      </c>
      <c r="K142" s="175" t="s">
        <v>5</v>
      </c>
      <c r="L142" s="40"/>
      <c r="M142" s="180" t="s">
        <v>5</v>
      </c>
      <c r="N142" s="181" t="s">
        <v>43</v>
      </c>
      <c r="O142" s="41"/>
      <c r="P142" s="182">
        <f t="shared" si="11"/>
        <v>0</v>
      </c>
      <c r="Q142" s="182">
        <v>2.5000000000000001E-4</v>
      </c>
      <c r="R142" s="182">
        <f t="shared" si="12"/>
        <v>4.2500000000000003E-3</v>
      </c>
      <c r="S142" s="182">
        <v>0</v>
      </c>
      <c r="T142" s="183">
        <f t="shared" si="13"/>
        <v>0</v>
      </c>
      <c r="AR142" s="23" t="s">
        <v>221</v>
      </c>
      <c r="AT142" s="23" t="s">
        <v>157</v>
      </c>
      <c r="AU142" s="23" t="s">
        <v>80</v>
      </c>
      <c r="AY142" s="23" t="s">
        <v>155</v>
      </c>
      <c r="BE142" s="184">
        <f t="shared" si="14"/>
        <v>0</v>
      </c>
      <c r="BF142" s="184">
        <f t="shared" si="15"/>
        <v>0</v>
      </c>
      <c r="BG142" s="184">
        <f t="shared" si="16"/>
        <v>0</v>
      </c>
      <c r="BH142" s="184">
        <f t="shared" si="17"/>
        <v>0</v>
      </c>
      <c r="BI142" s="184">
        <f t="shared" si="18"/>
        <v>0</v>
      </c>
      <c r="BJ142" s="23" t="s">
        <v>11</v>
      </c>
      <c r="BK142" s="184">
        <f t="shared" si="19"/>
        <v>0</v>
      </c>
      <c r="BL142" s="23" t="s">
        <v>221</v>
      </c>
      <c r="BM142" s="23" t="s">
        <v>1734</v>
      </c>
    </row>
    <row r="143" spans="2:65" s="1" customFormat="1" ht="16.5" customHeight="1" x14ac:dyDescent="0.3">
      <c r="B143" s="172"/>
      <c r="C143" s="173" t="s">
        <v>572</v>
      </c>
      <c r="D143" s="173" t="s">
        <v>157</v>
      </c>
      <c r="E143" s="174" t="s">
        <v>1735</v>
      </c>
      <c r="F143" s="175" t="s">
        <v>3568</v>
      </c>
      <c r="G143" s="176" t="s">
        <v>1736</v>
      </c>
      <c r="H143" s="177">
        <v>3</v>
      </c>
      <c r="I143" s="178"/>
      <c r="J143" s="179">
        <f t="shared" si="10"/>
        <v>0</v>
      </c>
      <c r="K143" s="175" t="s">
        <v>5</v>
      </c>
      <c r="L143" s="40"/>
      <c r="M143" s="180" t="s">
        <v>5</v>
      </c>
      <c r="N143" s="181" t="s">
        <v>43</v>
      </c>
      <c r="O143" s="41"/>
      <c r="P143" s="182">
        <f t="shared" si="11"/>
        <v>0</v>
      </c>
      <c r="Q143" s="182">
        <v>5.6999999999999998E-4</v>
      </c>
      <c r="R143" s="182">
        <f t="shared" si="12"/>
        <v>1.7099999999999999E-3</v>
      </c>
      <c r="S143" s="182">
        <v>0</v>
      </c>
      <c r="T143" s="183">
        <f t="shared" si="13"/>
        <v>0</v>
      </c>
      <c r="AR143" s="23" t="s">
        <v>221</v>
      </c>
      <c r="AT143" s="23" t="s">
        <v>157</v>
      </c>
      <c r="AU143" s="23" t="s">
        <v>80</v>
      </c>
      <c r="AY143" s="23" t="s">
        <v>155</v>
      </c>
      <c r="BE143" s="184">
        <f t="shared" si="14"/>
        <v>0</v>
      </c>
      <c r="BF143" s="184">
        <f t="shared" si="15"/>
        <v>0</v>
      </c>
      <c r="BG143" s="184">
        <f t="shared" si="16"/>
        <v>0</v>
      </c>
      <c r="BH143" s="184">
        <f t="shared" si="17"/>
        <v>0</v>
      </c>
      <c r="BI143" s="184">
        <f t="shared" si="18"/>
        <v>0</v>
      </c>
      <c r="BJ143" s="23" t="s">
        <v>11</v>
      </c>
      <c r="BK143" s="184">
        <f t="shared" si="19"/>
        <v>0</v>
      </c>
      <c r="BL143" s="23" t="s">
        <v>221</v>
      </c>
      <c r="BM143" s="23" t="s">
        <v>1737</v>
      </c>
    </row>
    <row r="144" spans="2:65" s="1" customFormat="1" ht="16.5" customHeight="1" x14ac:dyDescent="0.3">
      <c r="B144" s="172"/>
      <c r="C144" s="173" t="s">
        <v>593</v>
      </c>
      <c r="D144" s="173" t="s">
        <v>157</v>
      </c>
      <c r="E144" s="174" t="s">
        <v>1738</v>
      </c>
      <c r="F144" s="175" t="s">
        <v>1739</v>
      </c>
      <c r="G144" s="176" t="s">
        <v>170</v>
      </c>
      <c r="H144" s="177">
        <v>2</v>
      </c>
      <c r="I144" s="178"/>
      <c r="J144" s="179">
        <f t="shared" si="10"/>
        <v>0</v>
      </c>
      <c r="K144" s="175" t="s">
        <v>5</v>
      </c>
      <c r="L144" s="40"/>
      <c r="M144" s="180" t="s">
        <v>5</v>
      </c>
      <c r="N144" s="181" t="s">
        <v>43</v>
      </c>
      <c r="O144" s="41"/>
      <c r="P144" s="182">
        <f t="shared" si="11"/>
        <v>0</v>
      </c>
      <c r="Q144" s="182">
        <v>2.2000000000000001E-4</v>
      </c>
      <c r="R144" s="182">
        <f t="shared" si="12"/>
        <v>4.4000000000000002E-4</v>
      </c>
      <c r="S144" s="182">
        <v>0</v>
      </c>
      <c r="T144" s="183">
        <f t="shared" si="13"/>
        <v>0</v>
      </c>
      <c r="AR144" s="23" t="s">
        <v>221</v>
      </c>
      <c r="AT144" s="23" t="s">
        <v>157</v>
      </c>
      <c r="AU144" s="23" t="s">
        <v>80</v>
      </c>
      <c r="AY144" s="23" t="s">
        <v>155</v>
      </c>
      <c r="BE144" s="184">
        <f t="shared" si="14"/>
        <v>0</v>
      </c>
      <c r="BF144" s="184">
        <f t="shared" si="15"/>
        <v>0</v>
      </c>
      <c r="BG144" s="184">
        <f t="shared" si="16"/>
        <v>0</v>
      </c>
      <c r="BH144" s="184">
        <f t="shared" si="17"/>
        <v>0</v>
      </c>
      <c r="BI144" s="184">
        <f t="shared" si="18"/>
        <v>0</v>
      </c>
      <c r="BJ144" s="23" t="s">
        <v>11</v>
      </c>
      <c r="BK144" s="184">
        <f t="shared" si="19"/>
        <v>0</v>
      </c>
      <c r="BL144" s="23" t="s">
        <v>221</v>
      </c>
      <c r="BM144" s="23" t="s">
        <v>1740</v>
      </c>
    </row>
    <row r="145" spans="2:65" s="1" customFormat="1" ht="25.5" customHeight="1" x14ac:dyDescent="0.3">
      <c r="B145" s="172"/>
      <c r="C145" s="173" t="s">
        <v>607</v>
      </c>
      <c r="D145" s="173" t="s">
        <v>157</v>
      </c>
      <c r="E145" s="174" t="s">
        <v>1741</v>
      </c>
      <c r="F145" s="175" t="s">
        <v>3574</v>
      </c>
      <c r="G145" s="176" t="s">
        <v>170</v>
      </c>
      <c r="H145" s="177">
        <v>1</v>
      </c>
      <c r="I145" s="178"/>
      <c r="J145" s="179">
        <f t="shared" si="10"/>
        <v>0</v>
      </c>
      <c r="K145" s="175" t="s">
        <v>5</v>
      </c>
      <c r="L145" s="40"/>
      <c r="M145" s="180" t="s">
        <v>5</v>
      </c>
      <c r="N145" s="181" t="s">
        <v>43</v>
      </c>
      <c r="O145" s="41"/>
      <c r="P145" s="182">
        <f t="shared" si="11"/>
        <v>0</v>
      </c>
      <c r="Q145" s="182">
        <v>1.2E-4</v>
      </c>
      <c r="R145" s="182">
        <f t="shared" si="12"/>
        <v>1.2E-4</v>
      </c>
      <c r="S145" s="182">
        <v>0</v>
      </c>
      <c r="T145" s="183">
        <f t="shared" si="13"/>
        <v>0</v>
      </c>
      <c r="AR145" s="23" t="s">
        <v>221</v>
      </c>
      <c r="AT145" s="23" t="s">
        <v>157</v>
      </c>
      <c r="AU145" s="23" t="s">
        <v>80</v>
      </c>
      <c r="AY145" s="23" t="s">
        <v>155</v>
      </c>
      <c r="BE145" s="184">
        <f t="shared" si="14"/>
        <v>0</v>
      </c>
      <c r="BF145" s="184">
        <f t="shared" si="15"/>
        <v>0</v>
      </c>
      <c r="BG145" s="184">
        <f t="shared" si="16"/>
        <v>0</v>
      </c>
      <c r="BH145" s="184">
        <f t="shared" si="17"/>
        <v>0</v>
      </c>
      <c r="BI145" s="184">
        <f t="shared" si="18"/>
        <v>0</v>
      </c>
      <c r="BJ145" s="23" t="s">
        <v>11</v>
      </c>
      <c r="BK145" s="184">
        <f t="shared" si="19"/>
        <v>0</v>
      </c>
      <c r="BL145" s="23" t="s">
        <v>221</v>
      </c>
      <c r="BM145" s="23" t="s">
        <v>1742</v>
      </c>
    </row>
    <row r="146" spans="2:65" s="1" customFormat="1" ht="25.5" customHeight="1" x14ac:dyDescent="0.3">
      <c r="B146" s="172"/>
      <c r="C146" s="173" t="s">
        <v>620</v>
      </c>
      <c r="D146" s="173" t="s">
        <v>157</v>
      </c>
      <c r="E146" s="174" t="s">
        <v>1743</v>
      </c>
      <c r="F146" s="175" t="s">
        <v>3575</v>
      </c>
      <c r="G146" s="176" t="s">
        <v>170</v>
      </c>
      <c r="H146" s="177">
        <v>1</v>
      </c>
      <c r="I146" s="178"/>
      <c r="J146" s="179">
        <f t="shared" si="10"/>
        <v>0</v>
      </c>
      <c r="K146" s="175" t="s">
        <v>5</v>
      </c>
      <c r="L146" s="40"/>
      <c r="M146" s="180" t="s">
        <v>5</v>
      </c>
      <c r="N146" s="181" t="s">
        <v>43</v>
      </c>
      <c r="O146" s="41"/>
      <c r="P146" s="182">
        <f t="shared" si="11"/>
        <v>0</v>
      </c>
      <c r="Q146" s="182">
        <v>2.4000000000000001E-4</v>
      </c>
      <c r="R146" s="182">
        <f t="shared" si="12"/>
        <v>2.4000000000000001E-4</v>
      </c>
      <c r="S146" s="182">
        <v>0</v>
      </c>
      <c r="T146" s="183">
        <f t="shared" si="13"/>
        <v>0</v>
      </c>
      <c r="AR146" s="23" t="s">
        <v>221</v>
      </c>
      <c r="AT146" s="23" t="s">
        <v>157</v>
      </c>
      <c r="AU146" s="23" t="s">
        <v>80</v>
      </c>
      <c r="AY146" s="23" t="s">
        <v>155</v>
      </c>
      <c r="BE146" s="184">
        <f t="shared" si="14"/>
        <v>0</v>
      </c>
      <c r="BF146" s="184">
        <f t="shared" si="15"/>
        <v>0</v>
      </c>
      <c r="BG146" s="184">
        <f t="shared" si="16"/>
        <v>0</v>
      </c>
      <c r="BH146" s="184">
        <f t="shared" si="17"/>
        <v>0</v>
      </c>
      <c r="BI146" s="184">
        <f t="shared" si="18"/>
        <v>0</v>
      </c>
      <c r="BJ146" s="23" t="s">
        <v>11</v>
      </c>
      <c r="BK146" s="184">
        <f t="shared" si="19"/>
        <v>0</v>
      </c>
      <c r="BL146" s="23" t="s">
        <v>221</v>
      </c>
      <c r="BM146" s="23" t="s">
        <v>1744</v>
      </c>
    </row>
    <row r="147" spans="2:65" s="1" customFormat="1" ht="25.5" customHeight="1" x14ac:dyDescent="0.3">
      <c r="B147" s="172"/>
      <c r="C147" s="173" t="s">
        <v>626</v>
      </c>
      <c r="D147" s="173" t="s">
        <v>157</v>
      </c>
      <c r="E147" s="174" t="s">
        <v>1745</v>
      </c>
      <c r="F147" s="175" t="s">
        <v>3576</v>
      </c>
      <c r="G147" s="176" t="s">
        <v>170</v>
      </c>
      <c r="H147" s="177">
        <v>1</v>
      </c>
      <c r="I147" s="178"/>
      <c r="J147" s="179">
        <f t="shared" si="10"/>
        <v>0</v>
      </c>
      <c r="K147" s="175" t="s">
        <v>5</v>
      </c>
      <c r="L147" s="40"/>
      <c r="M147" s="180" t="s">
        <v>5</v>
      </c>
      <c r="N147" s="181" t="s">
        <v>43</v>
      </c>
      <c r="O147" s="41"/>
      <c r="P147" s="182">
        <f t="shared" si="11"/>
        <v>0</v>
      </c>
      <c r="Q147" s="182">
        <v>5.0000000000000001E-4</v>
      </c>
      <c r="R147" s="182">
        <f t="shared" si="12"/>
        <v>5.0000000000000001E-4</v>
      </c>
      <c r="S147" s="182">
        <v>0</v>
      </c>
      <c r="T147" s="183">
        <f t="shared" si="13"/>
        <v>0</v>
      </c>
      <c r="AR147" s="23" t="s">
        <v>221</v>
      </c>
      <c r="AT147" s="23" t="s">
        <v>157</v>
      </c>
      <c r="AU147" s="23" t="s">
        <v>80</v>
      </c>
      <c r="AY147" s="23" t="s">
        <v>155</v>
      </c>
      <c r="BE147" s="184">
        <f t="shared" si="14"/>
        <v>0</v>
      </c>
      <c r="BF147" s="184">
        <f t="shared" si="15"/>
        <v>0</v>
      </c>
      <c r="BG147" s="184">
        <f t="shared" si="16"/>
        <v>0</v>
      </c>
      <c r="BH147" s="184">
        <f t="shared" si="17"/>
        <v>0</v>
      </c>
      <c r="BI147" s="184">
        <f t="shared" si="18"/>
        <v>0</v>
      </c>
      <c r="BJ147" s="23" t="s">
        <v>11</v>
      </c>
      <c r="BK147" s="184">
        <f t="shared" si="19"/>
        <v>0</v>
      </c>
      <c r="BL147" s="23" t="s">
        <v>221</v>
      </c>
      <c r="BM147" s="23" t="s">
        <v>1746</v>
      </c>
    </row>
    <row r="148" spans="2:65" s="1" customFormat="1" ht="25.5" customHeight="1" x14ac:dyDescent="0.3">
      <c r="B148" s="172"/>
      <c r="C148" s="173" t="s">
        <v>632</v>
      </c>
      <c r="D148" s="173" t="s">
        <v>157</v>
      </c>
      <c r="E148" s="174" t="s">
        <v>1747</v>
      </c>
      <c r="F148" s="175" t="s">
        <v>3551</v>
      </c>
      <c r="G148" s="176" t="s">
        <v>170</v>
      </c>
      <c r="H148" s="177">
        <v>1</v>
      </c>
      <c r="I148" s="178"/>
      <c r="J148" s="179">
        <f t="shared" si="10"/>
        <v>0</v>
      </c>
      <c r="K148" s="175" t="s">
        <v>5</v>
      </c>
      <c r="L148" s="40"/>
      <c r="M148" s="180" t="s">
        <v>5</v>
      </c>
      <c r="N148" s="181" t="s">
        <v>43</v>
      </c>
      <c r="O148" s="41"/>
      <c r="P148" s="182">
        <f t="shared" si="11"/>
        <v>0</v>
      </c>
      <c r="Q148" s="182">
        <v>2.3000000000000001E-4</v>
      </c>
      <c r="R148" s="182">
        <f t="shared" si="12"/>
        <v>2.3000000000000001E-4</v>
      </c>
      <c r="S148" s="182">
        <v>0</v>
      </c>
      <c r="T148" s="183">
        <f t="shared" si="13"/>
        <v>0</v>
      </c>
      <c r="AR148" s="23" t="s">
        <v>221</v>
      </c>
      <c r="AT148" s="23" t="s">
        <v>157</v>
      </c>
      <c r="AU148" s="23" t="s">
        <v>80</v>
      </c>
      <c r="AY148" s="23" t="s">
        <v>155</v>
      </c>
      <c r="BE148" s="184">
        <f t="shared" si="14"/>
        <v>0</v>
      </c>
      <c r="BF148" s="184">
        <f t="shared" si="15"/>
        <v>0</v>
      </c>
      <c r="BG148" s="184">
        <f t="shared" si="16"/>
        <v>0</v>
      </c>
      <c r="BH148" s="184">
        <f t="shared" si="17"/>
        <v>0</v>
      </c>
      <c r="BI148" s="184">
        <f t="shared" si="18"/>
        <v>0</v>
      </c>
      <c r="BJ148" s="23" t="s">
        <v>11</v>
      </c>
      <c r="BK148" s="184">
        <f t="shared" si="19"/>
        <v>0</v>
      </c>
      <c r="BL148" s="23" t="s">
        <v>221</v>
      </c>
      <c r="BM148" s="23" t="s">
        <v>1748</v>
      </c>
    </row>
    <row r="149" spans="2:65" s="1" customFormat="1" ht="25.5" customHeight="1" x14ac:dyDescent="0.3">
      <c r="B149" s="172"/>
      <c r="C149" s="173" t="s">
        <v>637</v>
      </c>
      <c r="D149" s="173" t="s">
        <v>157</v>
      </c>
      <c r="E149" s="174" t="s">
        <v>1749</v>
      </c>
      <c r="F149" s="175" t="s">
        <v>3552</v>
      </c>
      <c r="G149" s="176" t="s">
        <v>170</v>
      </c>
      <c r="H149" s="177">
        <v>2</v>
      </c>
      <c r="I149" s="178"/>
      <c r="J149" s="179">
        <f t="shared" si="10"/>
        <v>0</v>
      </c>
      <c r="K149" s="175" t="s">
        <v>5</v>
      </c>
      <c r="L149" s="40"/>
      <c r="M149" s="180" t="s">
        <v>5</v>
      </c>
      <c r="N149" s="181" t="s">
        <v>43</v>
      </c>
      <c r="O149" s="41"/>
      <c r="P149" s="182">
        <f t="shared" si="11"/>
        <v>0</v>
      </c>
      <c r="Q149" s="182">
        <v>5.5000000000000003E-4</v>
      </c>
      <c r="R149" s="182">
        <f t="shared" si="12"/>
        <v>1.1000000000000001E-3</v>
      </c>
      <c r="S149" s="182">
        <v>0</v>
      </c>
      <c r="T149" s="183">
        <f t="shared" si="13"/>
        <v>0</v>
      </c>
      <c r="AR149" s="23" t="s">
        <v>221</v>
      </c>
      <c r="AT149" s="23" t="s">
        <v>157</v>
      </c>
      <c r="AU149" s="23" t="s">
        <v>80</v>
      </c>
      <c r="AY149" s="23" t="s">
        <v>155</v>
      </c>
      <c r="BE149" s="184">
        <f t="shared" si="14"/>
        <v>0</v>
      </c>
      <c r="BF149" s="184">
        <f t="shared" si="15"/>
        <v>0</v>
      </c>
      <c r="BG149" s="184">
        <f t="shared" si="16"/>
        <v>0</v>
      </c>
      <c r="BH149" s="184">
        <f t="shared" si="17"/>
        <v>0</v>
      </c>
      <c r="BI149" s="184">
        <f t="shared" si="18"/>
        <v>0</v>
      </c>
      <c r="BJ149" s="23" t="s">
        <v>11</v>
      </c>
      <c r="BK149" s="184">
        <f t="shared" si="19"/>
        <v>0</v>
      </c>
      <c r="BL149" s="23" t="s">
        <v>221</v>
      </c>
      <c r="BM149" s="23" t="s">
        <v>1750</v>
      </c>
    </row>
    <row r="150" spans="2:65" s="1" customFormat="1" ht="25.5" customHeight="1" x14ac:dyDescent="0.3">
      <c r="B150" s="172"/>
      <c r="C150" s="173" t="s">
        <v>642</v>
      </c>
      <c r="D150" s="173" t="s">
        <v>157</v>
      </c>
      <c r="E150" s="174" t="s">
        <v>1751</v>
      </c>
      <c r="F150" s="175" t="s">
        <v>3553</v>
      </c>
      <c r="G150" s="176" t="s">
        <v>170</v>
      </c>
      <c r="H150" s="177">
        <v>2</v>
      </c>
      <c r="I150" s="178"/>
      <c r="J150" s="179">
        <f t="shared" si="10"/>
        <v>0</v>
      </c>
      <c r="K150" s="175" t="s">
        <v>5</v>
      </c>
      <c r="L150" s="40"/>
      <c r="M150" s="180" t="s">
        <v>5</v>
      </c>
      <c r="N150" s="181" t="s">
        <v>43</v>
      </c>
      <c r="O150" s="41"/>
      <c r="P150" s="182">
        <f t="shared" si="11"/>
        <v>0</v>
      </c>
      <c r="Q150" s="182">
        <v>1.1900000000000001E-3</v>
      </c>
      <c r="R150" s="182">
        <f t="shared" si="12"/>
        <v>2.3800000000000002E-3</v>
      </c>
      <c r="S150" s="182">
        <v>0</v>
      </c>
      <c r="T150" s="183">
        <f t="shared" si="13"/>
        <v>0</v>
      </c>
      <c r="AR150" s="23" t="s">
        <v>221</v>
      </c>
      <c r="AT150" s="23" t="s">
        <v>157</v>
      </c>
      <c r="AU150" s="23" t="s">
        <v>80</v>
      </c>
      <c r="AY150" s="23" t="s">
        <v>155</v>
      </c>
      <c r="BE150" s="184">
        <f t="shared" si="14"/>
        <v>0</v>
      </c>
      <c r="BF150" s="184">
        <f t="shared" si="15"/>
        <v>0</v>
      </c>
      <c r="BG150" s="184">
        <f t="shared" si="16"/>
        <v>0</v>
      </c>
      <c r="BH150" s="184">
        <f t="shared" si="17"/>
        <v>0</v>
      </c>
      <c r="BI150" s="184">
        <f t="shared" si="18"/>
        <v>0</v>
      </c>
      <c r="BJ150" s="23" t="s">
        <v>11</v>
      </c>
      <c r="BK150" s="184">
        <f t="shared" si="19"/>
        <v>0</v>
      </c>
      <c r="BL150" s="23" t="s">
        <v>221</v>
      </c>
      <c r="BM150" s="23" t="s">
        <v>1752</v>
      </c>
    </row>
    <row r="151" spans="2:65" s="1" customFormat="1" ht="25.5" customHeight="1" x14ac:dyDescent="0.3">
      <c r="B151" s="172"/>
      <c r="C151" s="173" t="s">
        <v>647</v>
      </c>
      <c r="D151" s="173" t="s">
        <v>157</v>
      </c>
      <c r="E151" s="174" t="s">
        <v>1753</v>
      </c>
      <c r="F151" s="175" t="s">
        <v>3554</v>
      </c>
      <c r="G151" s="176" t="s">
        <v>170</v>
      </c>
      <c r="H151" s="177">
        <v>1</v>
      </c>
      <c r="I151" s="178"/>
      <c r="J151" s="179">
        <f t="shared" si="10"/>
        <v>0</v>
      </c>
      <c r="K151" s="175" t="s">
        <v>5</v>
      </c>
      <c r="L151" s="40"/>
      <c r="M151" s="180" t="s">
        <v>5</v>
      </c>
      <c r="N151" s="181" t="s">
        <v>43</v>
      </c>
      <c r="O151" s="41"/>
      <c r="P151" s="182">
        <f t="shared" si="11"/>
        <v>0</v>
      </c>
      <c r="Q151" s="182">
        <v>1.4999999999999999E-4</v>
      </c>
      <c r="R151" s="182">
        <f t="shared" si="12"/>
        <v>1.4999999999999999E-4</v>
      </c>
      <c r="S151" s="182">
        <v>0</v>
      </c>
      <c r="T151" s="183">
        <f t="shared" si="13"/>
        <v>0</v>
      </c>
      <c r="AR151" s="23" t="s">
        <v>221</v>
      </c>
      <c r="AT151" s="23" t="s">
        <v>157</v>
      </c>
      <c r="AU151" s="23" t="s">
        <v>80</v>
      </c>
      <c r="AY151" s="23" t="s">
        <v>155</v>
      </c>
      <c r="BE151" s="184">
        <f t="shared" si="14"/>
        <v>0</v>
      </c>
      <c r="BF151" s="184">
        <f t="shared" si="15"/>
        <v>0</v>
      </c>
      <c r="BG151" s="184">
        <f t="shared" si="16"/>
        <v>0</v>
      </c>
      <c r="BH151" s="184">
        <f t="shared" si="17"/>
        <v>0</v>
      </c>
      <c r="BI151" s="184">
        <f t="shared" si="18"/>
        <v>0</v>
      </c>
      <c r="BJ151" s="23" t="s">
        <v>11</v>
      </c>
      <c r="BK151" s="184">
        <f t="shared" si="19"/>
        <v>0</v>
      </c>
      <c r="BL151" s="23" t="s">
        <v>221</v>
      </c>
      <c r="BM151" s="23" t="s">
        <v>1754</v>
      </c>
    </row>
    <row r="152" spans="2:65" s="1" customFormat="1" ht="25.5" customHeight="1" x14ac:dyDescent="0.3">
      <c r="B152" s="172"/>
      <c r="C152" s="173" t="s">
        <v>651</v>
      </c>
      <c r="D152" s="173" t="s">
        <v>157</v>
      </c>
      <c r="E152" s="174" t="s">
        <v>1755</v>
      </c>
      <c r="F152" s="175" t="s">
        <v>3555</v>
      </c>
      <c r="G152" s="176" t="s">
        <v>170</v>
      </c>
      <c r="H152" s="177">
        <v>1</v>
      </c>
      <c r="I152" s="178"/>
      <c r="J152" s="179">
        <f t="shared" si="10"/>
        <v>0</v>
      </c>
      <c r="K152" s="175" t="s">
        <v>5</v>
      </c>
      <c r="L152" s="40"/>
      <c r="M152" s="180" t="s">
        <v>5</v>
      </c>
      <c r="N152" s="181" t="s">
        <v>43</v>
      </c>
      <c r="O152" s="41"/>
      <c r="P152" s="182">
        <f t="shared" si="11"/>
        <v>0</v>
      </c>
      <c r="Q152" s="182">
        <v>6.2E-4</v>
      </c>
      <c r="R152" s="182">
        <f t="shared" si="12"/>
        <v>6.2E-4</v>
      </c>
      <c r="S152" s="182">
        <v>0</v>
      </c>
      <c r="T152" s="183">
        <f t="shared" si="13"/>
        <v>0</v>
      </c>
      <c r="AR152" s="23" t="s">
        <v>221</v>
      </c>
      <c r="AT152" s="23" t="s">
        <v>157</v>
      </c>
      <c r="AU152" s="23" t="s">
        <v>80</v>
      </c>
      <c r="AY152" s="23" t="s">
        <v>155</v>
      </c>
      <c r="BE152" s="184">
        <f t="shared" si="14"/>
        <v>0</v>
      </c>
      <c r="BF152" s="184">
        <f t="shared" si="15"/>
        <v>0</v>
      </c>
      <c r="BG152" s="184">
        <f t="shared" si="16"/>
        <v>0</v>
      </c>
      <c r="BH152" s="184">
        <f t="shared" si="17"/>
        <v>0</v>
      </c>
      <c r="BI152" s="184">
        <f t="shared" si="18"/>
        <v>0</v>
      </c>
      <c r="BJ152" s="23" t="s">
        <v>11</v>
      </c>
      <c r="BK152" s="184">
        <f t="shared" si="19"/>
        <v>0</v>
      </c>
      <c r="BL152" s="23" t="s">
        <v>221</v>
      </c>
      <c r="BM152" s="23" t="s">
        <v>1756</v>
      </c>
    </row>
    <row r="153" spans="2:65" s="1" customFormat="1" ht="25.5" customHeight="1" x14ac:dyDescent="0.3">
      <c r="B153" s="172"/>
      <c r="C153" s="173" t="s">
        <v>655</v>
      </c>
      <c r="D153" s="173" t="s">
        <v>157</v>
      </c>
      <c r="E153" s="174" t="s">
        <v>1757</v>
      </c>
      <c r="F153" s="175" t="s">
        <v>1758</v>
      </c>
      <c r="G153" s="176" t="s">
        <v>1736</v>
      </c>
      <c r="H153" s="177">
        <v>1</v>
      </c>
      <c r="I153" s="178"/>
      <c r="J153" s="179">
        <f t="shared" si="10"/>
        <v>0</v>
      </c>
      <c r="K153" s="175" t="s">
        <v>5</v>
      </c>
      <c r="L153" s="40"/>
      <c r="M153" s="180" t="s">
        <v>5</v>
      </c>
      <c r="N153" s="181" t="s">
        <v>43</v>
      </c>
      <c r="O153" s="41"/>
      <c r="P153" s="182">
        <f t="shared" si="11"/>
        <v>0</v>
      </c>
      <c r="Q153" s="182">
        <v>2.9139999999999999E-2</v>
      </c>
      <c r="R153" s="182">
        <f t="shared" si="12"/>
        <v>2.9139999999999999E-2</v>
      </c>
      <c r="S153" s="182">
        <v>0</v>
      </c>
      <c r="T153" s="183">
        <f t="shared" si="13"/>
        <v>0</v>
      </c>
      <c r="AR153" s="23" t="s">
        <v>221</v>
      </c>
      <c r="AT153" s="23" t="s">
        <v>157</v>
      </c>
      <c r="AU153" s="23" t="s">
        <v>80</v>
      </c>
      <c r="AY153" s="23" t="s">
        <v>155</v>
      </c>
      <c r="BE153" s="184">
        <f t="shared" si="14"/>
        <v>0</v>
      </c>
      <c r="BF153" s="184">
        <f t="shared" si="15"/>
        <v>0</v>
      </c>
      <c r="BG153" s="184">
        <f t="shared" si="16"/>
        <v>0</v>
      </c>
      <c r="BH153" s="184">
        <f t="shared" si="17"/>
        <v>0</v>
      </c>
      <c r="BI153" s="184">
        <f t="shared" si="18"/>
        <v>0</v>
      </c>
      <c r="BJ153" s="23" t="s">
        <v>11</v>
      </c>
      <c r="BK153" s="184">
        <f t="shared" si="19"/>
        <v>0</v>
      </c>
      <c r="BL153" s="23" t="s">
        <v>221</v>
      </c>
      <c r="BM153" s="23" t="s">
        <v>1759</v>
      </c>
    </row>
    <row r="154" spans="2:65" s="1" customFormat="1" ht="25.5" customHeight="1" x14ac:dyDescent="0.3">
      <c r="B154" s="172"/>
      <c r="C154" s="173" t="s">
        <v>660</v>
      </c>
      <c r="D154" s="173" t="s">
        <v>157</v>
      </c>
      <c r="E154" s="174" t="s">
        <v>1760</v>
      </c>
      <c r="F154" s="175" t="s">
        <v>1761</v>
      </c>
      <c r="G154" s="176" t="s">
        <v>214</v>
      </c>
      <c r="H154" s="177">
        <v>330</v>
      </c>
      <c r="I154" s="178"/>
      <c r="J154" s="179">
        <f t="shared" si="10"/>
        <v>0</v>
      </c>
      <c r="K154" s="175" t="s">
        <v>5</v>
      </c>
      <c r="L154" s="40"/>
      <c r="M154" s="180" t="s">
        <v>5</v>
      </c>
      <c r="N154" s="181" t="s">
        <v>43</v>
      </c>
      <c r="O154" s="41"/>
      <c r="P154" s="182">
        <f t="shared" si="11"/>
        <v>0</v>
      </c>
      <c r="Q154" s="182">
        <v>1.9000000000000001E-4</v>
      </c>
      <c r="R154" s="182">
        <f t="shared" si="12"/>
        <v>6.2700000000000006E-2</v>
      </c>
      <c r="S154" s="182">
        <v>0</v>
      </c>
      <c r="T154" s="183">
        <f t="shared" si="13"/>
        <v>0</v>
      </c>
      <c r="AR154" s="23" t="s">
        <v>221</v>
      </c>
      <c r="AT154" s="23" t="s">
        <v>157</v>
      </c>
      <c r="AU154" s="23" t="s">
        <v>80</v>
      </c>
      <c r="AY154" s="23" t="s">
        <v>155</v>
      </c>
      <c r="BE154" s="184">
        <f t="shared" si="14"/>
        <v>0</v>
      </c>
      <c r="BF154" s="184">
        <f t="shared" si="15"/>
        <v>0</v>
      </c>
      <c r="BG154" s="184">
        <f t="shared" si="16"/>
        <v>0</v>
      </c>
      <c r="BH154" s="184">
        <f t="shared" si="17"/>
        <v>0</v>
      </c>
      <c r="BI154" s="184">
        <f t="shared" si="18"/>
        <v>0</v>
      </c>
      <c r="BJ154" s="23" t="s">
        <v>11</v>
      </c>
      <c r="BK154" s="184">
        <f t="shared" si="19"/>
        <v>0</v>
      </c>
      <c r="BL154" s="23" t="s">
        <v>221</v>
      </c>
      <c r="BM154" s="23" t="s">
        <v>1762</v>
      </c>
    </row>
    <row r="155" spans="2:65" s="1" customFormat="1" ht="25.5" customHeight="1" x14ac:dyDescent="0.3">
      <c r="B155" s="172"/>
      <c r="C155" s="173" t="s">
        <v>664</v>
      </c>
      <c r="D155" s="173" t="s">
        <v>157</v>
      </c>
      <c r="E155" s="174" t="s">
        <v>1763</v>
      </c>
      <c r="F155" s="175" t="s">
        <v>1764</v>
      </c>
      <c r="G155" s="176" t="s">
        <v>214</v>
      </c>
      <c r="H155" s="177">
        <v>330</v>
      </c>
      <c r="I155" s="178"/>
      <c r="J155" s="179">
        <f t="shared" si="10"/>
        <v>0</v>
      </c>
      <c r="K155" s="175" t="s">
        <v>5</v>
      </c>
      <c r="L155" s="40"/>
      <c r="M155" s="180" t="s">
        <v>5</v>
      </c>
      <c r="N155" s="181" t="s">
        <v>43</v>
      </c>
      <c r="O155" s="41"/>
      <c r="P155" s="182">
        <f t="shared" si="11"/>
        <v>0</v>
      </c>
      <c r="Q155" s="182">
        <v>1.0000000000000001E-5</v>
      </c>
      <c r="R155" s="182">
        <f t="shared" si="12"/>
        <v>3.3000000000000004E-3</v>
      </c>
      <c r="S155" s="182">
        <v>0</v>
      </c>
      <c r="T155" s="183">
        <f t="shared" si="13"/>
        <v>0</v>
      </c>
      <c r="AR155" s="23" t="s">
        <v>221</v>
      </c>
      <c r="AT155" s="23" t="s">
        <v>157</v>
      </c>
      <c r="AU155" s="23" t="s">
        <v>80</v>
      </c>
      <c r="AY155" s="23" t="s">
        <v>155</v>
      </c>
      <c r="BE155" s="184">
        <f t="shared" si="14"/>
        <v>0</v>
      </c>
      <c r="BF155" s="184">
        <f t="shared" si="15"/>
        <v>0</v>
      </c>
      <c r="BG155" s="184">
        <f t="shared" si="16"/>
        <v>0</v>
      </c>
      <c r="BH155" s="184">
        <f t="shared" si="17"/>
        <v>0</v>
      </c>
      <c r="BI155" s="184">
        <f t="shared" si="18"/>
        <v>0</v>
      </c>
      <c r="BJ155" s="23" t="s">
        <v>11</v>
      </c>
      <c r="BK155" s="184">
        <f t="shared" si="19"/>
        <v>0</v>
      </c>
      <c r="BL155" s="23" t="s">
        <v>221</v>
      </c>
      <c r="BM155" s="23" t="s">
        <v>1765</v>
      </c>
    </row>
    <row r="156" spans="2:65" s="1" customFormat="1" ht="38.25" customHeight="1" x14ac:dyDescent="0.3">
      <c r="B156" s="172"/>
      <c r="C156" s="173" t="s">
        <v>669</v>
      </c>
      <c r="D156" s="173" t="s">
        <v>157</v>
      </c>
      <c r="E156" s="174" t="s">
        <v>1766</v>
      </c>
      <c r="F156" s="175" t="s">
        <v>1767</v>
      </c>
      <c r="G156" s="176" t="s">
        <v>247</v>
      </c>
      <c r="H156" s="177">
        <v>0.8</v>
      </c>
      <c r="I156" s="178"/>
      <c r="J156" s="179">
        <f t="shared" si="10"/>
        <v>0</v>
      </c>
      <c r="K156" s="175" t="s">
        <v>5</v>
      </c>
      <c r="L156" s="40"/>
      <c r="M156" s="180" t="s">
        <v>5</v>
      </c>
      <c r="N156" s="181" t="s">
        <v>43</v>
      </c>
      <c r="O156" s="41"/>
      <c r="P156" s="182">
        <f t="shared" si="11"/>
        <v>0</v>
      </c>
      <c r="Q156" s="182">
        <v>0</v>
      </c>
      <c r="R156" s="182">
        <f t="shared" si="12"/>
        <v>0</v>
      </c>
      <c r="S156" s="182">
        <v>0</v>
      </c>
      <c r="T156" s="183">
        <f t="shared" si="13"/>
        <v>0</v>
      </c>
      <c r="AR156" s="23" t="s">
        <v>221</v>
      </c>
      <c r="AT156" s="23" t="s">
        <v>157</v>
      </c>
      <c r="AU156" s="23" t="s">
        <v>80</v>
      </c>
      <c r="AY156" s="23" t="s">
        <v>155</v>
      </c>
      <c r="BE156" s="184">
        <f t="shared" si="14"/>
        <v>0</v>
      </c>
      <c r="BF156" s="184">
        <f t="shared" si="15"/>
        <v>0</v>
      </c>
      <c r="BG156" s="184">
        <f t="shared" si="16"/>
        <v>0</v>
      </c>
      <c r="BH156" s="184">
        <f t="shared" si="17"/>
        <v>0</v>
      </c>
      <c r="BI156" s="184">
        <f t="shared" si="18"/>
        <v>0</v>
      </c>
      <c r="BJ156" s="23" t="s">
        <v>11</v>
      </c>
      <c r="BK156" s="184">
        <f t="shared" si="19"/>
        <v>0</v>
      </c>
      <c r="BL156" s="23" t="s">
        <v>221</v>
      </c>
      <c r="BM156" s="23" t="s">
        <v>1768</v>
      </c>
    </row>
    <row r="157" spans="2:65" s="10" customFormat="1" ht="29.85" customHeight="1" x14ac:dyDescent="0.3">
      <c r="B157" s="159"/>
      <c r="D157" s="160" t="s">
        <v>71</v>
      </c>
      <c r="E157" s="170" t="s">
        <v>1769</v>
      </c>
      <c r="F157" s="170" t="s">
        <v>1770</v>
      </c>
      <c r="I157" s="162"/>
      <c r="J157" s="171">
        <f>BK157</f>
        <v>0</v>
      </c>
      <c r="L157" s="159"/>
      <c r="M157" s="164"/>
      <c r="N157" s="165"/>
      <c r="O157" s="165"/>
      <c r="P157" s="166">
        <f>SUM(P158:P182)</f>
        <v>0</v>
      </c>
      <c r="Q157" s="165"/>
      <c r="R157" s="166">
        <f>SUM(R158:R182)</f>
        <v>0.41639000000000009</v>
      </c>
      <c r="S157" s="165"/>
      <c r="T157" s="167">
        <f>SUM(T158:T182)</f>
        <v>0</v>
      </c>
      <c r="AR157" s="160" t="s">
        <v>80</v>
      </c>
      <c r="AT157" s="168" t="s">
        <v>71</v>
      </c>
      <c r="AU157" s="168" t="s">
        <v>11</v>
      </c>
      <c r="AY157" s="160" t="s">
        <v>155</v>
      </c>
      <c r="BK157" s="169">
        <f>SUM(BK158:BK182)</f>
        <v>0</v>
      </c>
    </row>
    <row r="158" spans="2:65" s="1" customFormat="1" ht="16.5" customHeight="1" x14ac:dyDescent="0.3">
      <c r="B158" s="172"/>
      <c r="C158" s="173" t="s">
        <v>679</v>
      </c>
      <c r="D158" s="173" t="s">
        <v>157</v>
      </c>
      <c r="E158" s="174" t="s">
        <v>1771</v>
      </c>
      <c r="F158" s="175" t="s">
        <v>1772</v>
      </c>
      <c r="G158" s="176" t="s">
        <v>1736</v>
      </c>
      <c r="H158" s="177">
        <v>2</v>
      </c>
      <c r="I158" s="178"/>
      <c r="J158" s="179">
        <f t="shared" ref="J158:J182" si="20">ROUND(I158*H158,0)</f>
        <v>0</v>
      </c>
      <c r="K158" s="175" t="s">
        <v>5</v>
      </c>
      <c r="L158" s="40"/>
      <c r="M158" s="180" t="s">
        <v>5</v>
      </c>
      <c r="N158" s="181" t="s">
        <v>43</v>
      </c>
      <c r="O158" s="41"/>
      <c r="P158" s="182">
        <f t="shared" ref="P158:P182" si="21">O158*H158</f>
        <v>0</v>
      </c>
      <c r="Q158" s="182">
        <v>3.82E-3</v>
      </c>
      <c r="R158" s="182">
        <f t="shared" ref="R158:R182" si="22">Q158*H158</f>
        <v>7.6400000000000001E-3</v>
      </c>
      <c r="S158" s="182">
        <v>0</v>
      </c>
      <c r="T158" s="183">
        <f t="shared" ref="T158:T182" si="23">S158*H158</f>
        <v>0</v>
      </c>
      <c r="AR158" s="23" t="s">
        <v>221</v>
      </c>
      <c r="AT158" s="23" t="s">
        <v>157</v>
      </c>
      <c r="AU158" s="23" t="s">
        <v>80</v>
      </c>
      <c r="AY158" s="23" t="s">
        <v>155</v>
      </c>
      <c r="BE158" s="184">
        <f t="shared" ref="BE158:BE182" si="24">IF(N158="základní",J158,0)</f>
        <v>0</v>
      </c>
      <c r="BF158" s="184">
        <f t="shared" ref="BF158:BF182" si="25">IF(N158="snížená",J158,0)</f>
        <v>0</v>
      </c>
      <c r="BG158" s="184">
        <f t="shared" ref="BG158:BG182" si="26">IF(N158="zákl. přenesená",J158,0)</f>
        <v>0</v>
      </c>
      <c r="BH158" s="184">
        <f t="shared" ref="BH158:BH182" si="27">IF(N158="sníž. přenesená",J158,0)</f>
        <v>0</v>
      </c>
      <c r="BI158" s="184">
        <f t="shared" ref="BI158:BI182" si="28">IF(N158="nulová",J158,0)</f>
        <v>0</v>
      </c>
      <c r="BJ158" s="23" t="s">
        <v>11</v>
      </c>
      <c r="BK158" s="184">
        <f t="shared" ref="BK158:BK182" si="29">ROUND(I158*H158,0)</f>
        <v>0</v>
      </c>
      <c r="BL158" s="23" t="s">
        <v>221</v>
      </c>
      <c r="BM158" s="23" t="s">
        <v>1773</v>
      </c>
    </row>
    <row r="159" spans="2:65" s="1" customFormat="1" ht="16.5" customHeight="1" x14ac:dyDescent="0.3">
      <c r="B159" s="172"/>
      <c r="C159" s="173" t="s">
        <v>689</v>
      </c>
      <c r="D159" s="173" t="s">
        <v>157</v>
      </c>
      <c r="E159" s="174" t="s">
        <v>1774</v>
      </c>
      <c r="F159" s="175" t="s">
        <v>1775</v>
      </c>
      <c r="G159" s="176" t="s">
        <v>1736</v>
      </c>
      <c r="H159" s="177">
        <v>2</v>
      </c>
      <c r="I159" s="178"/>
      <c r="J159" s="179">
        <f t="shared" si="20"/>
        <v>0</v>
      </c>
      <c r="K159" s="175" t="s">
        <v>5</v>
      </c>
      <c r="L159" s="40"/>
      <c r="M159" s="180" t="s">
        <v>5</v>
      </c>
      <c r="N159" s="181" t="s">
        <v>43</v>
      </c>
      <c r="O159" s="41"/>
      <c r="P159" s="182">
        <f t="shared" si="21"/>
        <v>0</v>
      </c>
      <c r="Q159" s="182">
        <v>2.3230000000000001E-2</v>
      </c>
      <c r="R159" s="182">
        <f t="shared" si="22"/>
        <v>4.6460000000000001E-2</v>
      </c>
      <c r="S159" s="182">
        <v>0</v>
      </c>
      <c r="T159" s="183">
        <f t="shared" si="23"/>
        <v>0</v>
      </c>
      <c r="AR159" s="23" t="s">
        <v>221</v>
      </c>
      <c r="AT159" s="23" t="s">
        <v>157</v>
      </c>
      <c r="AU159" s="23" t="s">
        <v>80</v>
      </c>
      <c r="AY159" s="23" t="s">
        <v>155</v>
      </c>
      <c r="BE159" s="184">
        <f t="shared" si="24"/>
        <v>0</v>
      </c>
      <c r="BF159" s="184">
        <f t="shared" si="25"/>
        <v>0</v>
      </c>
      <c r="BG159" s="184">
        <f t="shared" si="26"/>
        <v>0</v>
      </c>
      <c r="BH159" s="184">
        <f t="shared" si="27"/>
        <v>0</v>
      </c>
      <c r="BI159" s="184">
        <f t="shared" si="28"/>
        <v>0</v>
      </c>
      <c r="BJ159" s="23" t="s">
        <v>11</v>
      </c>
      <c r="BK159" s="184">
        <f t="shared" si="29"/>
        <v>0</v>
      </c>
      <c r="BL159" s="23" t="s">
        <v>221</v>
      </c>
      <c r="BM159" s="23" t="s">
        <v>1776</v>
      </c>
    </row>
    <row r="160" spans="2:65" s="1" customFormat="1" ht="16.5" customHeight="1" x14ac:dyDescent="0.3">
      <c r="B160" s="172"/>
      <c r="C160" s="173" t="s">
        <v>693</v>
      </c>
      <c r="D160" s="173" t="s">
        <v>157</v>
      </c>
      <c r="E160" s="174" t="s">
        <v>1777</v>
      </c>
      <c r="F160" s="175" t="s">
        <v>1778</v>
      </c>
      <c r="G160" s="176" t="s">
        <v>1736</v>
      </c>
      <c r="H160" s="177">
        <v>1</v>
      </c>
      <c r="I160" s="178"/>
      <c r="J160" s="179">
        <f t="shared" si="20"/>
        <v>0</v>
      </c>
      <c r="K160" s="175" t="s">
        <v>5</v>
      </c>
      <c r="L160" s="40"/>
      <c r="M160" s="180" t="s">
        <v>5</v>
      </c>
      <c r="N160" s="181" t="s">
        <v>43</v>
      </c>
      <c r="O160" s="41"/>
      <c r="P160" s="182">
        <f t="shared" si="21"/>
        <v>0</v>
      </c>
      <c r="Q160" s="182">
        <v>2.3230000000000001E-2</v>
      </c>
      <c r="R160" s="182">
        <f t="shared" si="22"/>
        <v>2.3230000000000001E-2</v>
      </c>
      <c r="S160" s="182">
        <v>0</v>
      </c>
      <c r="T160" s="183">
        <f t="shared" si="23"/>
        <v>0</v>
      </c>
      <c r="AR160" s="23" t="s">
        <v>221</v>
      </c>
      <c r="AT160" s="23" t="s">
        <v>157</v>
      </c>
      <c r="AU160" s="23" t="s">
        <v>80</v>
      </c>
      <c r="AY160" s="23" t="s">
        <v>155</v>
      </c>
      <c r="BE160" s="184">
        <f t="shared" si="24"/>
        <v>0</v>
      </c>
      <c r="BF160" s="184">
        <f t="shared" si="25"/>
        <v>0</v>
      </c>
      <c r="BG160" s="184">
        <f t="shared" si="26"/>
        <v>0</v>
      </c>
      <c r="BH160" s="184">
        <f t="shared" si="27"/>
        <v>0</v>
      </c>
      <c r="BI160" s="184">
        <f t="shared" si="28"/>
        <v>0</v>
      </c>
      <c r="BJ160" s="23" t="s">
        <v>11</v>
      </c>
      <c r="BK160" s="184">
        <f t="shared" si="29"/>
        <v>0</v>
      </c>
      <c r="BL160" s="23" t="s">
        <v>221</v>
      </c>
      <c r="BM160" s="23" t="s">
        <v>1779</v>
      </c>
    </row>
    <row r="161" spans="2:65" s="1" customFormat="1" ht="16.5" customHeight="1" x14ac:dyDescent="0.3">
      <c r="B161" s="172"/>
      <c r="C161" s="173" t="s">
        <v>699</v>
      </c>
      <c r="D161" s="173" t="s">
        <v>157</v>
      </c>
      <c r="E161" s="174" t="s">
        <v>1780</v>
      </c>
      <c r="F161" s="175" t="s">
        <v>1781</v>
      </c>
      <c r="G161" s="176" t="s">
        <v>1736</v>
      </c>
      <c r="H161" s="177">
        <v>1</v>
      </c>
      <c r="I161" s="178"/>
      <c r="J161" s="179">
        <f t="shared" si="20"/>
        <v>0</v>
      </c>
      <c r="K161" s="175" t="s">
        <v>5</v>
      </c>
      <c r="L161" s="40"/>
      <c r="M161" s="180" t="s">
        <v>5</v>
      </c>
      <c r="N161" s="181" t="s">
        <v>43</v>
      </c>
      <c r="O161" s="41"/>
      <c r="P161" s="182">
        <f t="shared" si="21"/>
        <v>0</v>
      </c>
      <c r="Q161" s="182">
        <v>2.5799999999999998E-3</v>
      </c>
      <c r="R161" s="182">
        <f t="shared" si="22"/>
        <v>2.5799999999999998E-3</v>
      </c>
      <c r="S161" s="182">
        <v>0</v>
      </c>
      <c r="T161" s="183">
        <f t="shared" si="23"/>
        <v>0</v>
      </c>
      <c r="AR161" s="23" t="s">
        <v>221</v>
      </c>
      <c r="AT161" s="23" t="s">
        <v>157</v>
      </c>
      <c r="AU161" s="23" t="s">
        <v>80</v>
      </c>
      <c r="AY161" s="23" t="s">
        <v>155</v>
      </c>
      <c r="BE161" s="184">
        <f t="shared" si="24"/>
        <v>0</v>
      </c>
      <c r="BF161" s="184">
        <f t="shared" si="25"/>
        <v>0</v>
      </c>
      <c r="BG161" s="184">
        <f t="shared" si="26"/>
        <v>0</v>
      </c>
      <c r="BH161" s="184">
        <f t="shared" si="27"/>
        <v>0</v>
      </c>
      <c r="BI161" s="184">
        <f t="shared" si="28"/>
        <v>0</v>
      </c>
      <c r="BJ161" s="23" t="s">
        <v>11</v>
      </c>
      <c r="BK161" s="184">
        <f t="shared" si="29"/>
        <v>0</v>
      </c>
      <c r="BL161" s="23" t="s">
        <v>221</v>
      </c>
      <c r="BM161" s="23" t="s">
        <v>1782</v>
      </c>
    </row>
    <row r="162" spans="2:65" s="1" customFormat="1" ht="16.5" customHeight="1" x14ac:dyDescent="0.3">
      <c r="B162" s="172"/>
      <c r="C162" s="173" t="s">
        <v>703</v>
      </c>
      <c r="D162" s="173" t="s">
        <v>157</v>
      </c>
      <c r="E162" s="174" t="s">
        <v>1783</v>
      </c>
      <c r="F162" s="175" t="s">
        <v>1784</v>
      </c>
      <c r="G162" s="176" t="s">
        <v>1736</v>
      </c>
      <c r="H162" s="177">
        <v>3</v>
      </c>
      <c r="I162" s="178"/>
      <c r="J162" s="179">
        <f t="shared" si="20"/>
        <v>0</v>
      </c>
      <c r="K162" s="175" t="s">
        <v>5</v>
      </c>
      <c r="L162" s="40"/>
      <c r="M162" s="180" t="s">
        <v>5</v>
      </c>
      <c r="N162" s="181" t="s">
        <v>43</v>
      </c>
      <c r="O162" s="41"/>
      <c r="P162" s="182">
        <f t="shared" si="21"/>
        <v>0</v>
      </c>
      <c r="Q162" s="182">
        <v>1.6080000000000001E-2</v>
      </c>
      <c r="R162" s="182">
        <f t="shared" si="22"/>
        <v>4.8240000000000005E-2</v>
      </c>
      <c r="S162" s="182">
        <v>0</v>
      </c>
      <c r="T162" s="183">
        <f t="shared" si="23"/>
        <v>0</v>
      </c>
      <c r="AR162" s="23" t="s">
        <v>221</v>
      </c>
      <c r="AT162" s="23" t="s">
        <v>157</v>
      </c>
      <c r="AU162" s="23" t="s">
        <v>80</v>
      </c>
      <c r="AY162" s="23" t="s">
        <v>155</v>
      </c>
      <c r="BE162" s="184">
        <f t="shared" si="24"/>
        <v>0</v>
      </c>
      <c r="BF162" s="184">
        <f t="shared" si="25"/>
        <v>0</v>
      </c>
      <c r="BG162" s="184">
        <f t="shared" si="26"/>
        <v>0</v>
      </c>
      <c r="BH162" s="184">
        <f t="shared" si="27"/>
        <v>0</v>
      </c>
      <c r="BI162" s="184">
        <f t="shared" si="28"/>
        <v>0</v>
      </c>
      <c r="BJ162" s="23" t="s">
        <v>11</v>
      </c>
      <c r="BK162" s="184">
        <f t="shared" si="29"/>
        <v>0</v>
      </c>
      <c r="BL162" s="23" t="s">
        <v>221</v>
      </c>
      <c r="BM162" s="23" t="s">
        <v>1785</v>
      </c>
    </row>
    <row r="163" spans="2:65" s="1" customFormat="1" ht="25.5" customHeight="1" x14ac:dyDescent="0.3">
      <c r="B163" s="172"/>
      <c r="C163" s="173" t="s">
        <v>707</v>
      </c>
      <c r="D163" s="173" t="s">
        <v>157</v>
      </c>
      <c r="E163" s="174" t="s">
        <v>1786</v>
      </c>
      <c r="F163" s="175" t="s">
        <v>1787</v>
      </c>
      <c r="G163" s="176" t="s">
        <v>1736</v>
      </c>
      <c r="H163" s="177">
        <v>8</v>
      </c>
      <c r="I163" s="178"/>
      <c r="J163" s="179">
        <f t="shared" si="20"/>
        <v>0</v>
      </c>
      <c r="K163" s="175" t="s">
        <v>5</v>
      </c>
      <c r="L163" s="40"/>
      <c r="M163" s="180" t="s">
        <v>5</v>
      </c>
      <c r="N163" s="181" t="s">
        <v>43</v>
      </c>
      <c r="O163" s="41"/>
      <c r="P163" s="182">
        <f t="shared" si="21"/>
        <v>0</v>
      </c>
      <c r="Q163" s="182">
        <v>1.376E-2</v>
      </c>
      <c r="R163" s="182">
        <f t="shared" si="22"/>
        <v>0.11008</v>
      </c>
      <c r="S163" s="182">
        <v>0</v>
      </c>
      <c r="T163" s="183">
        <f t="shared" si="23"/>
        <v>0</v>
      </c>
      <c r="AR163" s="23" t="s">
        <v>221</v>
      </c>
      <c r="AT163" s="23" t="s">
        <v>157</v>
      </c>
      <c r="AU163" s="23" t="s">
        <v>80</v>
      </c>
      <c r="AY163" s="23" t="s">
        <v>155</v>
      </c>
      <c r="BE163" s="184">
        <f t="shared" si="24"/>
        <v>0</v>
      </c>
      <c r="BF163" s="184">
        <f t="shared" si="25"/>
        <v>0</v>
      </c>
      <c r="BG163" s="184">
        <f t="shared" si="26"/>
        <v>0</v>
      </c>
      <c r="BH163" s="184">
        <f t="shared" si="27"/>
        <v>0</v>
      </c>
      <c r="BI163" s="184">
        <f t="shared" si="28"/>
        <v>0</v>
      </c>
      <c r="BJ163" s="23" t="s">
        <v>11</v>
      </c>
      <c r="BK163" s="184">
        <f t="shared" si="29"/>
        <v>0</v>
      </c>
      <c r="BL163" s="23" t="s">
        <v>221</v>
      </c>
      <c r="BM163" s="23" t="s">
        <v>1788</v>
      </c>
    </row>
    <row r="164" spans="2:65" s="1" customFormat="1" ht="25.5" customHeight="1" x14ac:dyDescent="0.3">
      <c r="B164" s="172"/>
      <c r="C164" s="173" t="s">
        <v>712</v>
      </c>
      <c r="D164" s="173" t="s">
        <v>157</v>
      </c>
      <c r="E164" s="174" t="s">
        <v>1789</v>
      </c>
      <c r="F164" s="175" t="s">
        <v>1790</v>
      </c>
      <c r="G164" s="176" t="s">
        <v>1736</v>
      </c>
      <c r="H164" s="177">
        <v>1</v>
      </c>
      <c r="I164" s="178"/>
      <c r="J164" s="179">
        <f t="shared" si="20"/>
        <v>0</v>
      </c>
      <c r="K164" s="175" t="s">
        <v>5</v>
      </c>
      <c r="L164" s="40"/>
      <c r="M164" s="180" t="s">
        <v>5</v>
      </c>
      <c r="N164" s="181" t="s">
        <v>43</v>
      </c>
      <c r="O164" s="41"/>
      <c r="P164" s="182">
        <f t="shared" si="21"/>
        <v>0</v>
      </c>
      <c r="Q164" s="182">
        <v>1.779E-2</v>
      </c>
      <c r="R164" s="182">
        <f t="shared" si="22"/>
        <v>1.779E-2</v>
      </c>
      <c r="S164" s="182">
        <v>0</v>
      </c>
      <c r="T164" s="183">
        <f t="shared" si="23"/>
        <v>0</v>
      </c>
      <c r="AR164" s="23" t="s">
        <v>221</v>
      </c>
      <c r="AT164" s="23" t="s">
        <v>157</v>
      </c>
      <c r="AU164" s="23" t="s">
        <v>80</v>
      </c>
      <c r="AY164" s="23" t="s">
        <v>155</v>
      </c>
      <c r="BE164" s="184">
        <f t="shared" si="24"/>
        <v>0</v>
      </c>
      <c r="BF164" s="184">
        <f t="shared" si="25"/>
        <v>0</v>
      </c>
      <c r="BG164" s="184">
        <f t="shared" si="26"/>
        <v>0</v>
      </c>
      <c r="BH164" s="184">
        <f t="shared" si="27"/>
        <v>0</v>
      </c>
      <c r="BI164" s="184">
        <f t="shared" si="28"/>
        <v>0</v>
      </c>
      <c r="BJ164" s="23" t="s">
        <v>11</v>
      </c>
      <c r="BK164" s="184">
        <f t="shared" si="29"/>
        <v>0</v>
      </c>
      <c r="BL164" s="23" t="s">
        <v>221</v>
      </c>
      <c r="BM164" s="23" t="s">
        <v>1791</v>
      </c>
    </row>
    <row r="165" spans="2:65" s="1" customFormat="1" ht="25.5" customHeight="1" x14ac:dyDescent="0.3">
      <c r="B165" s="172"/>
      <c r="C165" s="173" t="s">
        <v>724</v>
      </c>
      <c r="D165" s="173" t="s">
        <v>157</v>
      </c>
      <c r="E165" s="174" t="s">
        <v>1792</v>
      </c>
      <c r="F165" s="175" t="s">
        <v>1793</v>
      </c>
      <c r="G165" s="176" t="s">
        <v>1736</v>
      </c>
      <c r="H165" s="177">
        <v>3</v>
      </c>
      <c r="I165" s="178"/>
      <c r="J165" s="179">
        <f t="shared" si="20"/>
        <v>0</v>
      </c>
      <c r="K165" s="175" t="s">
        <v>5</v>
      </c>
      <c r="L165" s="40"/>
      <c r="M165" s="180" t="s">
        <v>5</v>
      </c>
      <c r="N165" s="181" t="s">
        <v>43</v>
      </c>
      <c r="O165" s="41"/>
      <c r="P165" s="182">
        <f t="shared" si="21"/>
        <v>0</v>
      </c>
      <c r="Q165" s="182">
        <v>2.034E-2</v>
      </c>
      <c r="R165" s="182">
        <f t="shared" si="22"/>
        <v>6.1020000000000005E-2</v>
      </c>
      <c r="S165" s="182">
        <v>0</v>
      </c>
      <c r="T165" s="183">
        <f t="shared" si="23"/>
        <v>0</v>
      </c>
      <c r="AR165" s="23" t="s">
        <v>221</v>
      </c>
      <c r="AT165" s="23" t="s">
        <v>157</v>
      </c>
      <c r="AU165" s="23" t="s">
        <v>80</v>
      </c>
      <c r="AY165" s="23" t="s">
        <v>155</v>
      </c>
      <c r="BE165" s="184">
        <f t="shared" si="24"/>
        <v>0</v>
      </c>
      <c r="BF165" s="184">
        <f t="shared" si="25"/>
        <v>0</v>
      </c>
      <c r="BG165" s="184">
        <f t="shared" si="26"/>
        <v>0</v>
      </c>
      <c r="BH165" s="184">
        <f t="shared" si="27"/>
        <v>0</v>
      </c>
      <c r="BI165" s="184">
        <f t="shared" si="28"/>
        <v>0</v>
      </c>
      <c r="BJ165" s="23" t="s">
        <v>11</v>
      </c>
      <c r="BK165" s="184">
        <f t="shared" si="29"/>
        <v>0</v>
      </c>
      <c r="BL165" s="23" t="s">
        <v>221</v>
      </c>
      <c r="BM165" s="23" t="s">
        <v>1794</v>
      </c>
    </row>
    <row r="166" spans="2:65" s="1" customFormat="1" ht="25.5" customHeight="1" x14ac:dyDescent="0.3">
      <c r="B166" s="172"/>
      <c r="C166" s="173" t="s">
        <v>728</v>
      </c>
      <c r="D166" s="173" t="s">
        <v>157</v>
      </c>
      <c r="E166" s="174" t="s">
        <v>1795</v>
      </c>
      <c r="F166" s="175" t="s">
        <v>1796</v>
      </c>
      <c r="G166" s="176" t="s">
        <v>1736</v>
      </c>
      <c r="H166" s="177">
        <v>8</v>
      </c>
      <c r="I166" s="178"/>
      <c r="J166" s="179">
        <f t="shared" si="20"/>
        <v>0</v>
      </c>
      <c r="K166" s="175" t="s">
        <v>5</v>
      </c>
      <c r="L166" s="40"/>
      <c r="M166" s="180" t="s">
        <v>5</v>
      </c>
      <c r="N166" s="181" t="s">
        <v>43</v>
      </c>
      <c r="O166" s="41"/>
      <c r="P166" s="182">
        <f t="shared" si="21"/>
        <v>0</v>
      </c>
      <c r="Q166" s="182">
        <v>5.1999999999999995E-4</v>
      </c>
      <c r="R166" s="182">
        <f t="shared" si="22"/>
        <v>4.1599999999999996E-3</v>
      </c>
      <c r="S166" s="182">
        <v>0</v>
      </c>
      <c r="T166" s="183">
        <f t="shared" si="23"/>
        <v>0</v>
      </c>
      <c r="AR166" s="23" t="s">
        <v>221</v>
      </c>
      <c r="AT166" s="23" t="s">
        <v>157</v>
      </c>
      <c r="AU166" s="23" t="s">
        <v>80</v>
      </c>
      <c r="AY166" s="23" t="s">
        <v>155</v>
      </c>
      <c r="BE166" s="184">
        <f t="shared" si="24"/>
        <v>0</v>
      </c>
      <c r="BF166" s="184">
        <f t="shared" si="25"/>
        <v>0</v>
      </c>
      <c r="BG166" s="184">
        <f t="shared" si="26"/>
        <v>0</v>
      </c>
      <c r="BH166" s="184">
        <f t="shared" si="27"/>
        <v>0</v>
      </c>
      <c r="BI166" s="184">
        <f t="shared" si="28"/>
        <v>0</v>
      </c>
      <c r="BJ166" s="23" t="s">
        <v>11</v>
      </c>
      <c r="BK166" s="184">
        <f t="shared" si="29"/>
        <v>0</v>
      </c>
      <c r="BL166" s="23" t="s">
        <v>221</v>
      </c>
      <c r="BM166" s="23" t="s">
        <v>1797</v>
      </c>
    </row>
    <row r="167" spans="2:65" s="1" customFormat="1" ht="16.5" customHeight="1" x14ac:dyDescent="0.3">
      <c r="B167" s="172"/>
      <c r="C167" s="173" t="s">
        <v>742</v>
      </c>
      <c r="D167" s="173" t="s">
        <v>157</v>
      </c>
      <c r="E167" s="174" t="s">
        <v>1798</v>
      </c>
      <c r="F167" s="175" t="s">
        <v>1799</v>
      </c>
      <c r="G167" s="176" t="s">
        <v>1736</v>
      </c>
      <c r="H167" s="177">
        <v>3</v>
      </c>
      <c r="I167" s="178"/>
      <c r="J167" s="179">
        <f t="shared" si="20"/>
        <v>0</v>
      </c>
      <c r="K167" s="175" t="s">
        <v>5</v>
      </c>
      <c r="L167" s="40"/>
      <c r="M167" s="180" t="s">
        <v>5</v>
      </c>
      <c r="N167" s="181" t="s">
        <v>43</v>
      </c>
      <c r="O167" s="41"/>
      <c r="P167" s="182">
        <f t="shared" si="21"/>
        <v>0</v>
      </c>
      <c r="Q167" s="182">
        <v>5.1999999999999995E-4</v>
      </c>
      <c r="R167" s="182">
        <f t="shared" si="22"/>
        <v>1.5599999999999998E-3</v>
      </c>
      <c r="S167" s="182">
        <v>0</v>
      </c>
      <c r="T167" s="183">
        <f t="shared" si="23"/>
        <v>0</v>
      </c>
      <c r="AR167" s="23" t="s">
        <v>221</v>
      </c>
      <c r="AT167" s="23" t="s">
        <v>157</v>
      </c>
      <c r="AU167" s="23" t="s">
        <v>80</v>
      </c>
      <c r="AY167" s="23" t="s">
        <v>155</v>
      </c>
      <c r="BE167" s="184">
        <f t="shared" si="24"/>
        <v>0</v>
      </c>
      <c r="BF167" s="184">
        <f t="shared" si="25"/>
        <v>0</v>
      </c>
      <c r="BG167" s="184">
        <f t="shared" si="26"/>
        <v>0</v>
      </c>
      <c r="BH167" s="184">
        <f t="shared" si="27"/>
        <v>0</v>
      </c>
      <c r="BI167" s="184">
        <f t="shared" si="28"/>
        <v>0</v>
      </c>
      <c r="BJ167" s="23" t="s">
        <v>11</v>
      </c>
      <c r="BK167" s="184">
        <f t="shared" si="29"/>
        <v>0</v>
      </c>
      <c r="BL167" s="23" t="s">
        <v>221</v>
      </c>
      <c r="BM167" s="23" t="s">
        <v>1800</v>
      </c>
    </row>
    <row r="168" spans="2:65" s="1" customFormat="1" ht="16.5" customHeight="1" x14ac:dyDescent="0.3">
      <c r="B168" s="172"/>
      <c r="C168" s="173" t="s">
        <v>797</v>
      </c>
      <c r="D168" s="173" t="s">
        <v>157</v>
      </c>
      <c r="E168" s="174" t="s">
        <v>1801</v>
      </c>
      <c r="F168" s="175" t="s">
        <v>1802</v>
      </c>
      <c r="G168" s="176" t="s">
        <v>1736</v>
      </c>
      <c r="H168" s="177">
        <v>3</v>
      </c>
      <c r="I168" s="178"/>
      <c r="J168" s="179">
        <f t="shared" si="20"/>
        <v>0</v>
      </c>
      <c r="K168" s="175" t="s">
        <v>5</v>
      </c>
      <c r="L168" s="40"/>
      <c r="M168" s="180" t="s">
        <v>5</v>
      </c>
      <c r="N168" s="181" t="s">
        <v>43</v>
      </c>
      <c r="O168" s="41"/>
      <c r="P168" s="182">
        <f t="shared" si="21"/>
        <v>0</v>
      </c>
      <c r="Q168" s="182">
        <v>5.1999999999999995E-4</v>
      </c>
      <c r="R168" s="182">
        <f t="shared" si="22"/>
        <v>1.5599999999999998E-3</v>
      </c>
      <c r="S168" s="182">
        <v>0</v>
      </c>
      <c r="T168" s="183">
        <f t="shared" si="23"/>
        <v>0</v>
      </c>
      <c r="AR168" s="23" t="s">
        <v>221</v>
      </c>
      <c r="AT168" s="23" t="s">
        <v>157</v>
      </c>
      <c r="AU168" s="23" t="s">
        <v>80</v>
      </c>
      <c r="AY168" s="23" t="s">
        <v>155</v>
      </c>
      <c r="BE168" s="184">
        <f t="shared" si="24"/>
        <v>0</v>
      </c>
      <c r="BF168" s="184">
        <f t="shared" si="25"/>
        <v>0</v>
      </c>
      <c r="BG168" s="184">
        <f t="shared" si="26"/>
        <v>0</v>
      </c>
      <c r="BH168" s="184">
        <f t="shared" si="27"/>
        <v>0</v>
      </c>
      <c r="BI168" s="184">
        <f t="shared" si="28"/>
        <v>0</v>
      </c>
      <c r="BJ168" s="23" t="s">
        <v>11</v>
      </c>
      <c r="BK168" s="184">
        <f t="shared" si="29"/>
        <v>0</v>
      </c>
      <c r="BL168" s="23" t="s">
        <v>221</v>
      </c>
      <c r="BM168" s="23" t="s">
        <v>1803</v>
      </c>
    </row>
    <row r="169" spans="2:65" s="1" customFormat="1" ht="25.5" customHeight="1" x14ac:dyDescent="0.3">
      <c r="B169" s="172"/>
      <c r="C169" s="173" t="s">
        <v>801</v>
      </c>
      <c r="D169" s="173" t="s">
        <v>157</v>
      </c>
      <c r="E169" s="174" t="s">
        <v>1804</v>
      </c>
      <c r="F169" s="175" t="s">
        <v>1805</v>
      </c>
      <c r="G169" s="176" t="s">
        <v>1736</v>
      </c>
      <c r="H169" s="177">
        <v>2</v>
      </c>
      <c r="I169" s="178"/>
      <c r="J169" s="179">
        <f t="shared" si="20"/>
        <v>0</v>
      </c>
      <c r="K169" s="175" t="s">
        <v>5</v>
      </c>
      <c r="L169" s="40"/>
      <c r="M169" s="180" t="s">
        <v>5</v>
      </c>
      <c r="N169" s="181" t="s">
        <v>43</v>
      </c>
      <c r="O169" s="41"/>
      <c r="P169" s="182">
        <f t="shared" si="21"/>
        <v>0</v>
      </c>
      <c r="Q169" s="182">
        <v>4.9399999999999999E-3</v>
      </c>
      <c r="R169" s="182">
        <f t="shared" si="22"/>
        <v>9.8799999999999999E-3</v>
      </c>
      <c r="S169" s="182">
        <v>0</v>
      </c>
      <c r="T169" s="183">
        <f t="shared" si="23"/>
        <v>0</v>
      </c>
      <c r="AR169" s="23" t="s">
        <v>221</v>
      </c>
      <c r="AT169" s="23" t="s">
        <v>157</v>
      </c>
      <c r="AU169" s="23" t="s">
        <v>80</v>
      </c>
      <c r="AY169" s="23" t="s">
        <v>155</v>
      </c>
      <c r="BE169" s="184">
        <f t="shared" si="24"/>
        <v>0</v>
      </c>
      <c r="BF169" s="184">
        <f t="shared" si="25"/>
        <v>0</v>
      </c>
      <c r="BG169" s="184">
        <f t="shared" si="26"/>
        <v>0</v>
      </c>
      <c r="BH169" s="184">
        <f t="shared" si="27"/>
        <v>0</v>
      </c>
      <c r="BI169" s="184">
        <f t="shared" si="28"/>
        <v>0</v>
      </c>
      <c r="BJ169" s="23" t="s">
        <v>11</v>
      </c>
      <c r="BK169" s="184">
        <f t="shared" si="29"/>
        <v>0</v>
      </c>
      <c r="BL169" s="23" t="s">
        <v>221</v>
      </c>
      <c r="BM169" s="23" t="s">
        <v>1806</v>
      </c>
    </row>
    <row r="170" spans="2:65" s="1" customFormat="1" ht="25.5" customHeight="1" x14ac:dyDescent="0.3">
      <c r="B170" s="172"/>
      <c r="C170" s="173" t="s">
        <v>821</v>
      </c>
      <c r="D170" s="173" t="s">
        <v>157</v>
      </c>
      <c r="E170" s="174" t="s">
        <v>1807</v>
      </c>
      <c r="F170" s="175" t="s">
        <v>1808</v>
      </c>
      <c r="G170" s="176" t="s">
        <v>1736</v>
      </c>
      <c r="H170" s="177">
        <v>1</v>
      </c>
      <c r="I170" s="178"/>
      <c r="J170" s="179">
        <f t="shared" si="20"/>
        <v>0</v>
      </c>
      <c r="K170" s="175" t="s">
        <v>5</v>
      </c>
      <c r="L170" s="40"/>
      <c r="M170" s="180" t="s">
        <v>5</v>
      </c>
      <c r="N170" s="181" t="s">
        <v>43</v>
      </c>
      <c r="O170" s="41"/>
      <c r="P170" s="182">
        <f t="shared" si="21"/>
        <v>0</v>
      </c>
      <c r="Q170" s="182">
        <v>9.8399999999999998E-3</v>
      </c>
      <c r="R170" s="182">
        <f t="shared" si="22"/>
        <v>9.8399999999999998E-3</v>
      </c>
      <c r="S170" s="182">
        <v>0</v>
      </c>
      <c r="T170" s="183">
        <f t="shared" si="23"/>
        <v>0</v>
      </c>
      <c r="AR170" s="23" t="s">
        <v>221</v>
      </c>
      <c r="AT170" s="23" t="s">
        <v>157</v>
      </c>
      <c r="AU170" s="23" t="s">
        <v>80</v>
      </c>
      <c r="AY170" s="23" t="s">
        <v>155</v>
      </c>
      <c r="BE170" s="184">
        <f t="shared" si="24"/>
        <v>0</v>
      </c>
      <c r="BF170" s="184">
        <f t="shared" si="25"/>
        <v>0</v>
      </c>
      <c r="BG170" s="184">
        <f t="shared" si="26"/>
        <v>0</v>
      </c>
      <c r="BH170" s="184">
        <f t="shared" si="27"/>
        <v>0</v>
      </c>
      <c r="BI170" s="184">
        <f t="shared" si="28"/>
        <v>0</v>
      </c>
      <c r="BJ170" s="23" t="s">
        <v>11</v>
      </c>
      <c r="BK170" s="184">
        <f t="shared" si="29"/>
        <v>0</v>
      </c>
      <c r="BL170" s="23" t="s">
        <v>221</v>
      </c>
      <c r="BM170" s="23" t="s">
        <v>1809</v>
      </c>
    </row>
    <row r="171" spans="2:65" s="1" customFormat="1" ht="25.5" customHeight="1" x14ac:dyDescent="0.3">
      <c r="B171" s="172"/>
      <c r="C171" s="173" t="s">
        <v>825</v>
      </c>
      <c r="D171" s="173" t="s">
        <v>157</v>
      </c>
      <c r="E171" s="174" t="s">
        <v>1810</v>
      </c>
      <c r="F171" s="175" t="s">
        <v>1811</v>
      </c>
      <c r="G171" s="176" t="s">
        <v>1736</v>
      </c>
      <c r="H171" s="177">
        <v>2</v>
      </c>
      <c r="I171" s="178"/>
      <c r="J171" s="179">
        <f t="shared" si="20"/>
        <v>0</v>
      </c>
      <c r="K171" s="175" t="s">
        <v>5</v>
      </c>
      <c r="L171" s="40"/>
      <c r="M171" s="180" t="s">
        <v>5</v>
      </c>
      <c r="N171" s="181" t="s">
        <v>43</v>
      </c>
      <c r="O171" s="41"/>
      <c r="P171" s="182">
        <f t="shared" si="21"/>
        <v>0</v>
      </c>
      <c r="Q171" s="182">
        <v>1.47E-2</v>
      </c>
      <c r="R171" s="182">
        <f t="shared" si="22"/>
        <v>2.9399999999999999E-2</v>
      </c>
      <c r="S171" s="182">
        <v>0</v>
      </c>
      <c r="T171" s="183">
        <f t="shared" si="23"/>
        <v>0</v>
      </c>
      <c r="AR171" s="23" t="s">
        <v>221</v>
      </c>
      <c r="AT171" s="23" t="s">
        <v>157</v>
      </c>
      <c r="AU171" s="23" t="s">
        <v>80</v>
      </c>
      <c r="AY171" s="23" t="s">
        <v>155</v>
      </c>
      <c r="BE171" s="184">
        <f t="shared" si="24"/>
        <v>0</v>
      </c>
      <c r="BF171" s="184">
        <f t="shared" si="25"/>
        <v>0</v>
      </c>
      <c r="BG171" s="184">
        <f t="shared" si="26"/>
        <v>0</v>
      </c>
      <c r="BH171" s="184">
        <f t="shared" si="27"/>
        <v>0</v>
      </c>
      <c r="BI171" s="184">
        <f t="shared" si="28"/>
        <v>0</v>
      </c>
      <c r="BJ171" s="23" t="s">
        <v>11</v>
      </c>
      <c r="BK171" s="184">
        <f t="shared" si="29"/>
        <v>0</v>
      </c>
      <c r="BL171" s="23" t="s">
        <v>221</v>
      </c>
      <c r="BM171" s="23" t="s">
        <v>1812</v>
      </c>
    </row>
    <row r="172" spans="2:65" s="1" customFormat="1" ht="25.5" customHeight="1" x14ac:dyDescent="0.3">
      <c r="B172" s="172"/>
      <c r="C172" s="173" t="s">
        <v>830</v>
      </c>
      <c r="D172" s="173" t="s">
        <v>157</v>
      </c>
      <c r="E172" s="174" t="s">
        <v>1813</v>
      </c>
      <c r="F172" s="175" t="s">
        <v>1814</v>
      </c>
      <c r="G172" s="176" t="s">
        <v>1736</v>
      </c>
      <c r="H172" s="177">
        <v>5</v>
      </c>
      <c r="I172" s="178"/>
      <c r="J172" s="179">
        <f t="shared" si="20"/>
        <v>0</v>
      </c>
      <c r="K172" s="175" t="s">
        <v>5</v>
      </c>
      <c r="L172" s="40"/>
      <c r="M172" s="180" t="s">
        <v>5</v>
      </c>
      <c r="N172" s="181" t="s">
        <v>43</v>
      </c>
      <c r="O172" s="41"/>
      <c r="P172" s="182">
        <f t="shared" si="21"/>
        <v>0</v>
      </c>
      <c r="Q172" s="182">
        <v>1.9599999999999999E-3</v>
      </c>
      <c r="R172" s="182">
        <f t="shared" si="22"/>
        <v>9.7999999999999997E-3</v>
      </c>
      <c r="S172" s="182">
        <v>0</v>
      </c>
      <c r="T172" s="183">
        <f t="shared" si="23"/>
        <v>0</v>
      </c>
      <c r="AR172" s="23" t="s">
        <v>221</v>
      </c>
      <c r="AT172" s="23" t="s">
        <v>157</v>
      </c>
      <c r="AU172" s="23" t="s">
        <v>80</v>
      </c>
      <c r="AY172" s="23" t="s">
        <v>155</v>
      </c>
      <c r="BE172" s="184">
        <f t="shared" si="24"/>
        <v>0</v>
      </c>
      <c r="BF172" s="184">
        <f t="shared" si="25"/>
        <v>0</v>
      </c>
      <c r="BG172" s="184">
        <f t="shared" si="26"/>
        <v>0</v>
      </c>
      <c r="BH172" s="184">
        <f t="shared" si="27"/>
        <v>0</v>
      </c>
      <c r="BI172" s="184">
        <f t="shared" si="28"/>
        <v>0</v>
      </c>
      <c r="BJ172" s="23" t="s">
        <v>11</v>
      </c>
      <c r="BK172" s="184">
        <f t="shared" si="29"/>
        <v>0</v>
      </c>
      <c r="BL172" s="23" t="s">
        <v>221</v>
      </c>
      <c r="BM172" s="23" t="s">
        <v>1815</v>
      </c>
    </row>
    <row r="173" spans="2:65" s="1" customFormat="1" ht="16.5" customHeight="1" x14ac:dyDescent="0.3">
      <c r="B173" s="172"/>
      <c r="C173" s="173" t="s">
        <v>844</v>
      </c>
      <c r="D173" s="173" t="s">
        <v>157</v>
      </c>
      <c r="E173" s="174" t="s">
        <v>1816</v>
      </c>
      <c r="F173" s="175" t="s">
        <v>1817</v>
      </c>
      <c r="G173" s="176" t="s">
        <v>1736</v>
      </c>
      <c r="H173" s="177">
        <v>8</v>
      </c>
      <c r="I173" s="178"/>
      <c r="J173" s="179">
        <f t="shared" si="20"/>
        <v>0</v>
      </c>
      <c r="K173" s="175" t="s">
        <v>5</v>
      </c>
      <c r="L173" s="40"/>
      <c r="M173" s="180" t="s">
        <v>5</v>
      </c>
      <c r="N173" s="181" t="s">
        <v>43</v>
      </c>
      <c r="O173" s="41"/>
      <c r="P173" s="182">
        <f t="shared" si="21"/>
        <v>0</v>
      </c>
      <c r="Q173" s="182">
        <v>1.8400000000000001E-3</v>
      </c>
      <c r="R173" s="182">
        <f t="shared" si="22"/>
        <v>1.472E-2</v>
      </c>
      <c r="S173" s="182">
        <v>0</v>
      </c>
      <c r="T173" s="183">
        <f t="shared" si="23"/>
        <v>0</v>
      </c>
      <c r="AR173" s="23" t="s">
        <v>221</v>
      </c>
      <c r="AT173" s="23" t="s">
        <v>157</v>
      </c>
      <c r="AU173" s="23" t="s">
        <v>80</v>
      </c>
      <c r="AY173" s="23" t="s">
        <v>155</v>
      </c>
      <c r="BE173" s="184">
        <f t="shared" si="24"/>
        <v>0</v>
      </c>
      <c r="BF173" s="184">
        <f t="shared" si="25"/>
        <v>0</v>
      </c>
      <c r="BG173" s="184">
        <f t="shared" si="26"/>
        <v>0</v>
      </c>
      <c r="BH173" s="184">
        <f t="shared" si="27"/>
        <v>0</v>
      </c>
      <c r="BI173" s="184">
        <f t="shared" si="28"/>
        <v>0</v>
      </c>
      <c r="BJ173" s="23" t="s">
        <v>11</v>
      </c>
      <c r="BK173" s="184">
        <f t="shared" si="29"/>
        <v>0</v>
      </c>
      <c r="BL173" s="23" t="s">
        <v>221</v>
      </c>
      <c r="BM173" s="23" t="s">
        <v>1818</v>
      </c>
    </row>
    <row r="174" spans="2:65" s="1" customFormat="1" ht="16.5" customHeight="1" x14ac:dyDescent="0.3">
      <c r="B174" s="172"/>
      <c r="C174" s="173" t="s">
        <v>845</v>
      </c>
      <c r="D174" s="173" t="s">
        <v>157</v>
      </c>
      <c r="E174" s="174" t="s">
        <v>1819</v>
      </c>
      <c r="F174" s="175" t="s">
        <v>1820</v>
      </c>
      <c r="G174" s="176" t="s">
        <v>1736</v>
      </c>
      <c r="H174" s="177">
        <v>1</v>
      </c>
      <c r="I174" s="178"/>
      <c r="J174" s="179">
        <f t="shared" si="20"/>
        <v>0</v>
      </c>
      <c r="K174" s="175" t="s">
        <v>5</v>
      </c>
      <c r="L174" s="40"/>
      <c r="M174" s="180" t="s">
        <v>5</v>
      </c>
      <c r="N174" s="181" t="s">
        <v>43</v>
      </c>
      <c r="O174" s="41"/>
      <c r="P174" s="182">
        <f t="shared" si="21"/>
        <v>0</v>
      </c>
      <c r="Q174" s="182">
        <v>1.9599999999999999E-3</v>
      </c>
      <c r="R174" s="182">
        <f t="shared" si="22"/>
        <v>1.9599999999999999E-3</v>
      </c>
      <c r="S174" s="182">
        <v>0</v>
      </c>
      <c r="T174" s="183">
        <f t="shared" si="23"/>
        <v>0</v>
      </c>
      <c r="AR174" s="23" t="s">
        <v>221</v>
      </c>
      <c r="AT174" s="23" t="s">
        <v>157</v>
      </c>
      <c r="AU174" s="23" t="s">
        <v>80</v>
      </c>
      <c r="AY174" s="23" t="s">
        <v>155</v>
      </c>
      <c r="BE174" s="184">
        <f t="shared" si="24"/>
        <v>0</v>
      </c>
      <c r="BF174" s="184">
        <f t="shared" si="25"/>
        <v>0</v>
      </c>
      <c r="BG174" s="184">
        <f t="shared" si="26"/>
        <v>0</v>
      </c>
      <c r="BH174" s="184">
        <f t="shared" si="27"/>
        <v>0</v>
      </c>
      <c r="BI174" s="184">
        <f t="shared" si="28"/>
        <v>0</v>
      </c>
      <c r="BJ174" s="23" t="s">
        <v>11</v>
      </c>
      <c r="BK174" s="184">
        <f t="shared" si="29"/>
        <v>0</v>
      </c>
      <c r="BL174" s="23" t="s">
        <v>221</v>
      </c>
      <c r="BM174" s="23" t="s">
        <v>1821</v>
      </c>
    </row>
    <row r="175" spans="2:65" s="1" customFormat="1" ht="16.5" customHeight="1" x14ac:dyDescent="0.3">
      <c r="B175" s="172"/>
      <c r="C175" s="173" t="s">
        <v>850</v>
      </c>
      <c r="D175" s="173" t="s">
        <v>157</v>
      </c>
      <c r="E175" s="174" t="s">
        <v>1822</v>
      </c>
      <c r="F175" s="175" t="s">
        <v>1823</v>
      </c>
      <c r="G175" s="176" t="s">
        <v>1736</v>
      </c>
      <c r="H175" s="177">
        <v>3</v>
      </c>
      <c r="I175" s="178"/>
      <c r="J175" s="179">
        <f t="shared" si="20"/>
        <v>0</v>
      </c>
      <c r="K175" s="175" t="s">
        <v>5</v>
      </c>
      <c r="L175" s="40"/>
      <c r="M175" s="180" t="s">
        <v>5</v>
      </c>
      <c r="N175" s="181" t="s">
        <v>43</v>
      </c>
      <c r="O175" s="41"/>
      <c r="P175" s="182">
        <f t="shared" si="21"/>
        <v>0</v>
      </c>
      <c r="Q175" s="182">
        <v>3.0999999999999999E-3</v>
      </c>
      <c r="R175" s="182">
        <f t="shared" si="22"/>
        <v>9.2999999999999992E-3</v>
      </c>
      <c r="S175" s="182">
        <v>0</v>
      </c>
      <c r="T175" s="183">
        <f t="shared" si="23"/>
        <v>0</v>
      </c>
      <c r="AR175" s="23" t="s">
        <v>221</v>
      </c>
      <c r="AT175" s="23" t="s">
        <v>157</v>
      </c>
      <c r="AU175" s="23" t="s">
        <v>80</v>
      </c>
      <c r="AY175" s="23" t="s">
        <v>155</v>
      </c>
      <c r="BE175" s="184">
        <f t="shared" si="24"/>
        <v>0</v>
      </c>
      <c r="BF175" s="184">
        <f t="shared" si="25"/>
        <v>0</v>
      </c>
      <c r="BG175" s="184">
        <f t="shared" si="26"/>
        <v>0</v>
      </c>
      <c r="BH175" s="184">
        <f t="shared" si="27"/>
        <v>0</v>
      </c>
      <c r="BI175" s="184">
        <f t="shared" si="28"/>
        <v>0</v>
      </c>
      <c r="BJ175" s="23" t="s">
        <v>11</v>
      </c>
      <c r="BK175" s="184">
        <f t="shared" si="29"/>
        <v>0</v>
      </c>
      <c r="BL175" s="23" t="s">
        <v>221</v>
      </c>
      <c r="BM175" s="23" t="s">
        <v>1824</v>
      </c>
    </row>
    <row r="176" spans="2:65" s="1" customFormat="1" ht="16.5" customHeight="1" x14ac:dyDescent="0.3">
      <c r="B176" s="172"/>
      <c r="C176" s="173" t="s">
        <v>855</v>
      </c>
      <c r="D176" s="173" t="s">
        <v>157</v>
      </c>
      <c r="E176" s="174" t="s">
        <v>1825</v>
      </c>
      <c r="F176" s="175" t="s">
        <v>3569</v>
      </c>
      <c r="G176" s="176" t="s">
        <v>170</v>
      </c>
      <c r="H176" s="177">
        <v>8</v>
      </c>
      <c r="I176" s="178"/>
      <c r="J176" s="179">
        <f t="shared" si="20"/>
        <v>0</v>
      </c>
      <c r="K176" s="175" t="s">
        <v>5</v>
      </c>
      <c r="L176" s="40"/>
      <c r="M176" s="180" t="s">
        <v>5</v>
      </c>
      <c r="N176" s="181" t="s">
        <v>43</v>
      </c>
      <c r="O176" s="41"/>
      <c r="P176" s="182">
        <f t="shared" si="21"/>
        <v>0</v>
      </c>
      <c r="Q176" s="182">
        <v>2.3000000000000001E-4</v>
      </c>
      <c r="R176" s="182">
        <f t="shared" si="22"/>
        <v>1.8400000000000001E-3</v>
      </c>
      <c r="S176" s="182">
        <v>0</v>
      </c>
      <c r="T176" s="183">
        <f t="shared" si="23"/>
        <v>0</v>
      </c>
      <c r="AR176" s="23" t="s">
        <v>221</v>
      </c>
      <c r="AT176" s="23" t="s">
        <v>157</v>
      </c>
      <c r="AU176" s="23" t="s">
        <v>80</v>
      </c>
      <c r="AY176" s="23" t="s">
        <v>155</v>
      </c>
      <c r="BE176" s="184">
        <f t="shared" si="24"/>
        <v>0</v>
      </c>
      <c r="BF176" s="184">
        <f t="shared" si="25"/>
        <v>0</v>
      </c>
      <c r="BG176" s="184">
        <f t="shared" si="26"/>
        <v>0</v>
      </c>
      <c r="BH176" s="184">
        <f t="shared" si="27"/>
        <v>0</v>
      </c>
      <c r="BI176" s="184">
        <f t="shared" si="28"/>
        <v>0</v>
      </c>
      <c r="BJ176" s="23" t="s">
        <v>11</v>
      </c>
      <c r="BK176" s="184">
        <f t="shared" si="29"/>
        <v>0</v>
      </c>
      <c r="BL176" s="23" t="s">
        <v>221</v>
      </c>
      <c r="BM176" s="23" t="s">
        <v>1826</v>
      </c>
    </row>
    <row r="177" spans="2:65" s="1" customFormat="1" ht="16.5" customHeight="1" x14ac:dyDescent="0.3">
      <c r="B177" s="172"/>
      <c r="C177" s="173" t="s">
        <v>859</v>
      </c>
      <c r="D177" s="173" t="s">
        <v>157</v>
      </c>
      <c r="E177" s="174" t="s">
        <v>1827</v>
      </c>
      <c r="F177" s="175" t="s">
        <v>3571</v>
      </c>
      <c r="G177" s="176" t="s">
        <v>170</v>
      </c>
      <c r="H177" s="177">
        <v>3</v>
      </c>
      <c r="I177" s="178"/>
      <c r="J177" s="179">
        <f t="shared" si="20"/>
        <v>0</v>
      </c>
      <c r="K177" s="175" t="s">
        <v>5</v>
      </c>
      <c r="L177" s="40"/>
      <c r="M177" s="180" t="s">
        <v>5</v>
      </c>
      <c r="N177" s="181" t="s">
        <v>43</v>
      </c>
      <c r="O177" s="41"/>
      <c r="P177" s="182">
        <f t="shared" si="21"/>
        <v>0</v>
      </c>
      <c r="Q177" s="182">
        <v>2.7999999999999998E-4</v>
      </c>
      <c r="R177" s="182">
        <f t="shared" si="22"/>
        <v>8.3999999999999993E-4</v>
      </c>
      <c r="S177" s="182">
        <v>0</v>
      </c>
      <c r="T177" s="183">
        <f t="shared" si="23"/>
        <v>0</v>
      </c>
      <c r="AR177" s="23" t="s">
        <v>221</v>
      </c>
      <c r="AT177" s="23" t="s">
        <v>157</v>
      </c>
      <c r="AU177" s="23" t="s">
        <v>80</v>
      </c>
      <c r="AY177" s="23" t="s">
        <v>155</v>
      </c>
      <c r="BE177" s="184">
        <f t="shared" si="24"/>
        <v>0</v>
      </c>
      <c r="BF177" s="184">
        <f t="shared" si="25"/>
        <v>0</v>
      </c>
      <c r="BG177" s="184">
        <f t="shared" si="26"/>
        <v>0</v>
      </c>
      <c r="BH177" s="184">
        <f t="shared" si="27"/>
        <v>0</v>
      </c>
      <c r="BI177" s="184">
        <f t="shared" si="28"/>
        <v>0</v>
      </c>
      <c r="BJ177" s="23" t="s">
        <v>11</v>
      </c>
      <c r="BK177" s="184">
        <f t="shared" si="29"/>
        <v>0</v>
      </c>
      <c r="BL177" s="23" t="s">
        <v>221</v>
      </c>
      <c r="BM177" s="23" t="s">
        <v>1828</v>
      </c>
    </row>
    <row r="178" spans="2:65" s="1" customFormat="1" ht="25.5" customHeight="1" x14ac:dyDescent="0.3">
      <c r="B178" s="172"/>
      <c r="C178" s="173" t="s">
        <v>863</v>
      </c>
      <c r="D178" s="173" t="s">
        <v>157</v>
      </c>
      <c r="E178" s="174" t="s">
        <v>1829</v>
      </c>
      <c r="F178" s="175" t="s">
        <v>3572</v>
      </c>
      <c r="G178" s="176" t="s">
        <v>170</v>
      </c>
      <c r="H178" s="177">
        <v>1</v>
      </c>
      <c r="I178" s="178"/>
      <c r="J178" s="179">
        <f t="shared" si="20"/>
        <v>0</v>
      </c>
      <c r="K178" s="175" t="s">
        <v>5</v>
      </c>
      <c r="L178" s="40"/>
      <c r="M178" s="180" t="s">
        <v>5</v>
      </c>
      <c r="N178" s="181" t="s">
        <v>43</v>
      </c>
      <c r="O178" s="41"/>
      <c r="P178" s="182">
        <f t="shared" si="21"/>
        <v>0</v>
      </c>
      <c r="Q178" s="182">
        <v>4.6999999999999999E-4</v>
      </c>
      <c r="R178" s="182">
        <f t="shared" si="22"/>
        <v>4.6999999999999999E-4</v>
      </c>
      <c r="S178" s="182">
        <v>0</v>
      </c>
      <c r="T178" s="183">
        <f t="shared" si="23"/>
        <v>0</v>
      </c>
      <c r="AR178" s="23" t="s">
        <v>221</v>
      </c>
      <c r="AT178" s="23" t="s">
        <v>157</v>
      </c>
      <c r="AU178" s="23" t="s">
        <v>80</v>
      </c>
      <c r="AY178" s="23" t="s">
        <v>155</v>
      </c>
      <c r="BE178" s="184">
        <f t="shared" si="24"/>
        <v>0</v>
      </c>
      <c r="BF178" s="184">
        <f t="shared" si="25"/>
        <v>0</v>
      </c>
      <c r="BG178" s="184">
        <f t="shared" si="26"/>
        <v>0</v>
      </c>
      <c r="BH178" s="184">
        <f t="shared" si="27"/>
        <v>0</v>
      </c>
      <c r="BI178" s="184">
        <f t="shared" si="28"/>
        <v>0</v>
      </c>
      <c r="BJ178" s="23" t="s">
        <v>11</v>
      </c>
      <c r="BK178" s="184">
        <f t="shared" si="29"/>
        <v>0</v>
      </c>
      <c r="BL178" s="23" t="s">
        <v>221</v>
      </c>
      <c r="BM178" s="23" t="s">
        <v>1830</v>
      </c>
    </row>
    <row r="179" spans="2:65" s="1" customFormat="1" ht="25.5" customHeight="1" x14ac:dyDescent="0.3">
      <c r="B179" s="172"/>
      <c r="C179" s="173" t="s">
        <v>867</v>
      </c>
      <c r="D179" s="173" t="s">
        <v>157</v>
      </c>
      <c r="E179" s="174" t="s">
        <v>1831</v>
      </c>
      <c r="F179" s="175" t="s">
        <v>3573</v>
      </c>
      <c r="G179" s="176" t="s">
        <v>170</v>
      </c>
      <c r="H179" s="177">
        <v>1</v>
      </c>
      <c r="I179" s="178"/>
      <c r="J179" s="179">
        <f t="shared" si="20"/>
        <v>0</v>
      </c>
      <c r="K179" s="175" t="s">
        <v>5</v>
      </c>
      <c r="L179" s="40"/>
      <c r="M179" s="180" t="s">
        <v>5</v>
      </c>
      <c r="N179" s="181" t="s">
        <v>43</v>
      </c>
      <c r="O179" s="41"/>
      <c r="P179" s="182">
        <f t="shared" si="21"/>
        <v>0</v>
      </c>
      <c r="Q179" s="182">
        <v>1.01E-3</v>
      </c>
      <c r="R179" s="182">
        <f t="shared" si="22"/>
        <v>1.01E-3</v>
      </c>
      <c r="S179" s="182">
        <v>0</v>
      </c>
      <c r="T179" s="183">
        <f t="shared" si="23"/>
        <v>0</v>
      </c>
      <c r="AR179" s="23" t="s">
        <v>221</v>
      </c>
      <c r="AT179" s="23" t="s">
        <v>157</v>
      </c>
      <c r="AU179" s="23" t="s">
        <v>80</v>
      </c>
      <c r="AY179" s="23" t="s">
        <v>155</v>
      </c>
      <c r="BE179" s="184">
        <f t="shared" si="24"/>
        <v>0</v>
      </c>
      <c r="BF179" s="184">
        <f t="shared" si="25"/>
        <v>0</v>
      </c>
      <c r="BG179" s="184">
        <f t="shared" si="26"/>
        <v>0</v>
      </c>
      <c r="BH179" s="184">
        <f t="shared" si="27"/>
        <v>0</v>
      </c>
      <c r="BI179" s="184">
        <f t="shared" si="28"/>
        <v>0</v>
      </c>
      <c r="BJ179" s="23" t="s">
        <v>11</v>
      </c>
      <c r="BK179" s="184">
        <f t="shared" si="29"/>
        <v>0</v>
      </c>
      <c r="BL179" s="23" t="s">
        <v>221</v>
      </c>
      <c r="BM179" s="23" t="s">
        <v>1832</v>
      </c>
    </row>
    <row r="180" spans="2:65" s="1" customFormat="1" ht="16.5" customHeight="1" x14ac:dyDescent="0.3">
      <c r="B180" s="172"/>
      <c r="C180" s="173" t="s">
        <v>880</v>
      </c>
      <c r="D180" s="173" t="s">
        <v>157</v>
      </c>
      <c r="E180" s="174" t="s">
        <v>1833</v>
      </c>
      <c r="F180" s="175" t="s">
        <v>3570</v>
      </c>
      <c r="G180" s="176" t="s">
        <v>170</v>
      </c>
      <c r="H180" s="177">
        <v>3</v>
      </c>
      <c r="I180" s="178"/>
      <c r="J180" s="179">
        <f t="shared" si="20"/>
        <v>0</v>
      </c>
      <c r="K180" s="175" t="s">
        <v>5</v>
      </c>
      <c r="L180" s="40"/>
      <c r="M180" s="180" t="s">
        <v>5</v>
      </c>
      <c r="N180" s="181" t="s">
        <v>43</v>
      </c>
      <c r="O180" s="41"/>
      <c r="P180" s="182">
        <f t="shared" si="21"/>
        <v>0</v>
      </c>
      <c r="Q180" s="182">
        <v>2.7999999999999998E-4</v>
      </c>
      <c r="R180" s="182">
        <f t="shared" si="22"/>
        <v>8.3999999999999993E-4</v>
      </c>
      <c r="S180" s="182">
        <v>0</v>
      </c>
      <c r="T180" s="183">
        <f t="shared" si="23"/>
        <v>0</v>
      </c>
      <c r="AR180" s="23" t="s">
        <v>221</v>
      </c>
      <c r="AT180" s="23" t="s">
        <v>157</v>
      </c>
      <c r="AU180" s="23" t="s">
        <v>80</v>
      </c>
      <c r="AY180" s="23" t="s">
        <v>155</v>
      </c>
      <c r="BE180" s="184">
        <f t="shared" si="24"/>
        <v>0</v>
      </c>
      <c r="BF180" s="184">
        <f t="shared" si="25"/>
        <v>0</v>
      </c>
      <c r="BG180" s="184">
        <f t="shared" si="26"/>
        <v>0</v>
      </c>
      <c r="BH180" s="184">
        <f t="shared" si="27"/>
        <v>0</v>
      </c>
      <c r="BI180" s="184">
        <f t="shared" si="28"/>
        <v>0</v>
      </c>
      <c r="BJ180" s="23" t="s">
        <v>11</v>
      </c>
      <c r="BK180" s="184">
        <f t="shared" si="29"/>
        <v>0</v>
      </c>
      <c r="BL180" s="23" t="s">
        <v>221</v>
      </c>
      <c r="BM180" s="23" t="s">
        <v>1834</v>
      </c>
    </row>
    <row r="181" spans="2:65" s="1" customFormat="1" ht="16.5" customHeight="1" x14ac:dyDescent="0.3">
      <c r="B181" s="172"/>
      <c r="C181" s="173" t="s">
        <v>885</v>
      </c>
      <c r="D181" s="173" t="s">
        <v>157</v>
      </c>
      <c r="E181" s="174" t="s">
        <v>1835</v>
      </c>
      <c r="F181" s="175" t="s">
        <v>1836</v>
      </c>
      <c r="G181" s="176" t="s">
        <v>170</v>
      </c>
      <c r="H181" s="177">
        <v>7</v>
      </c>
      <c r="I181" s="178"/>
      <c r="J181" s="179">
        <f t="shared" si="20"/>
        <v>0</v>
      </c>
      <c r="K181" s="175" t="s">
        <v>5</v>
      </c>
      <c r="L181" s="40"/>
      <c r="M181" s="180" t="s">
        <v>5</v>
      </c>
      <c r="N181" s="181" t="s">
        <v>43</v>
      </c>
      <c r="O181" s="41"/>
      <c r="P181" s="182">
        <f t="shared" si="21"/>
        <v>0</v>
      </c>
      <c r="Q181" s="182">
        <v>3.1E-4</v>
      </c>
      <c r="R181" s="182">
        <f t="shared" si="22"/>
        <v>2.1700000000000001E-3</v>
      </c>
      <c r="S181" s="182">
        <v>0</v>
      </c>
      <c r="T181" s="183">
        <f t="shared" si="23"/>
        <v>0</v>
      </c>
      <c r="AR181" s="23" t="s">
        <v>221</v>
      </c>
      <c r="AT181" s="23" t="s">
        <v>157</v>
      </c>
      <c r="AU181" s="23" t="s">
        <v>80</v>
      </c>
      <c r="AY181" s="23" t="s">
        <v>155</v>
      </c>
      <c r="BE181" s="184">
        <f t="shared" si="24"/>
        <v>0</v>
      </c>
      <c r="BF181" s="184">
        <f t="shared" si="25"/>
        <v>0</v>
      </c>
      <c r="BG181" s="184">
        <f t="shared" si="26"/>
        <v>0</v>
      </c>
      <c r="BH181" s="184">
        <f t="shared" si="27"/>
        <v>0</v>
      </c>
      <c r="BI181" s="184">
        <f t="shared" si="28"/>
        <v>0</v>
      </c>
      <c r="BJ181" s="23" t="s">
        <v>11</v>
      </c>
      <c r="BK181" s="184">
        <f t="shared" si="29"/>
        <v>0</v>
      </c>
      <c r="BL181" s="23" t="s">
        <v>221</v>
      </c>
      <c r="BM181" s="23" t="s">
        <v>1837</v>
      </c>
    </row>
    <row r="182" spans="2:65" s="1" customFormat="1" ht="38.25" customHeight="1" x14ac:dyDescent="0.3">
      <c r="B182" s="172"/>
      <c r="C182" s="173" t="s">
        <v>889</v>
      </c>
      <c r="D182" s="173" t="s">
        <v>157</v>
      </c>
      <c r="E182" s="174" t="s">
        <v>1838</v>
      </c>
      <c r="F182" s="175" t="s">
        <v>1839</v>
      </c>
      <c r="G182" s="176" t="s">
        <v>247</v>
      </c>
      <c r="H182" s="177">
        <v>0.41599999999999998</v>
      </c>
      <c r="I182" s="178"/>
      <c r="J182" s="179">
        <f t="shared" si="20"/>
        <v>0</v>
      </c>
      <c r="K182" s="175" t="s">
        <v>5</v>
      </c>
      <c r="L182" s="40"/>
      <c r="M182" s="180" t="s">
        <v>5</v>
      </c>
      <c r="N182" s="181" t="s">
        <v>43</v>
      </c>
      <c r="O182" s="41"/>
      <c r="P182" s="182">
        <f t="shared" si="21"/>
        <v>0</v>
      </c>
      <c r="Q182" s="182">
        <v>0</v>
      </c>
      <c r="R182" s="182">
        <f t="shared" si="22"/>
        <v>0</v>
      </c>
      <c r="S182" s="182">
        <v>0</v>
      </c>
      <c r="T182" s="183">
        <f t="shared" si="23"/>
        <v>0</v>
      </c>
      <c r="AR182" s="23" t="s">
        <v>221</v>
      </c>
      <c r="AT182" s="23" t="s">
        <v>157</v>
      </c>
      <c r="AU182" s="23" t="s">
        <v>80</v>
      </c>
      <c r="AY182" s="23" t="s">
        <v>155</v>
      </c>
      <c r="BE182" s="184">
        <f t="shared" si="24"/>
        <v>0</v>
      </c>
      <c r="BF182" s="184">
        <f t="shared" si="25"/>
        <v>0</v>
      </c>
      <c r="BG182" s="184">
        <f t="shared" si="26"/>
        <v>0</v>
      </c>
      <c r="BH182" s="184">
        <f t="shared" si="27"/>
        <v>0</v>
      </c>
      <c r="BI182" s="184">
        <f t="shared" si="28"/>
        <v>0</v>
      </c>
      <c r="BJ182" s="23" t="s">
        <v>11</v>
      </c>
      <c r="BK182" s="184">
        <f t="shared" si="29"/>
        <v>0</v>
      </c>
      <c r="BL182" s="23" t="s">
        <v>221</v>
      </c>
      <c r="BM182" s="23" t="s">
        <v>1840</v>
      </c>
    </row>
    <row r="183" spans="2:65" s="10" customFormat="1" ht="37.35" customHeight="1" x14ac:dyDescent="0.35">
      <c r="B183" s="159"/>
      <c r="D183" s="160" t="s">
        <v>71</v>
      </c>
      <c r="E183" s="161" t="s">
        <v>1841</v>
      </c>
      <c r="F183" s="161" t="s">
        <v>1842</v>
      </c>
      <c r="I183" s="162"/>
      <c r="J183" s="163">
        <f>BK183</f>
        <v>0</v>
      </c>
      <c r="L183" s="159"/>
      <c r="M183" s="164"/>
      <c r="N183" s="165"/>
      <c r="O183" s="165"/>
      <c r="P183" s="166">
        <f>P184</f>
        <v>0</v>
      </c>
      <c r="Q183" s="165"/>
      <c r="R183" s="166">
        <f>R184</f>
        <v>0</v>
      </c>
      <c r="S183" s="165"/>
      <c r="T183" s="167">
        <f>T184</f>
        <v>0</v>
      </c>
      <c r="AR183" s="160" t="s">
        <v>101</v>
      </c>
      <c r="AT183" s="168" t="s">
        <v>71</v>
      </c>
      <c r="AU183" s="168" t="s">
        <v>72</v>
      </c>
      <c r="AY183" s="160" t="s">
        <v>155</v>
      </c>
      <c r="BK183" s="169">
        <f>BK184</f>
        <v>0</v>
      </c>
    </row>
    <row r="184" spans="2:65" s="1" customFormat="1" ht="25.5" customHeight="1" x14ac:dyDescent="0.3">
      <c r="B184" s="172"/>
      <c r="C184" s="173" t="s">
        <v>893</v>
      </c>
      <c r="D184" s="173" t="s">
        <v>157</v>
      </c>
      <c r="E184" s="174" t="s">
        <v>1843</v>
      </c>
      <c r="F184" s="175" t="s">
        <v>1844</v>
      </c>
      <c r="G184" s="176" t="s">
        <v>1845</v>
      </c>
      <c r="H184" s="177">
        <v>25</v>
      </c>
      <c r="I184" s="178"/>
      <c r="J184" s="179">
        <f>ROUND(I184*H184,0)</f>
        <v>0</v>
      </c>
      <c r="K184" s="175" t="s">
        <v>5</v>
      </c>
      <c r="L184" s="40"/>
      <c r="M184" s="180" t="s">
        <v>5</v>
      </c>
      <c r="N184" s="210" t="s">
        <v>43</v>
      </c>
      <c r="O184" s="211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3" t="s">
        <v>1846</v>
      </c>
      <c r="AT184" s="23" t="s">
        <v>157</v>
      </c>
      <c r="AU184" s="23" t="s">
        <v>11</v>
      </c>
      <c r="AY184" s="23" t="s">
        <v>155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23" t="s">
        <v>11</v>
      </c>
      <c r="BK184" s="184">
        <f>ROUND(I184*H184,0)</f>
        <v>0</v>
      </c>
      <c r="BL184" s="23" t="s">
        <v>1846</v>
      </c>
      <c r="BM184" s="23" t="s">
        <v>1847</v>
      </c>
    </row>
    <row r="185" spans="2:65" s="1" customFormat="1" ht="6.95" customHeight="1" x14ac:dyDescent="0.3">
      <c r="B185" s="55"/>
      <c r="C185" s="56"/>
      <c r="D185" s="56"/>
      <c r="E185" s="56"/>
      <c r="F185" s="56"/>
      <c r="G185" s="56"/>
      <c r="H185" s="56"/>
      <c r="I185" s="126"/>
      <c r="J185" s="56"/>
      <c r="K185" s="56"/>
      <c r="L185" s="40"/>
    </row>
  </sheetData>
  <autoFilter ref="C82:K184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zoomScale="80" zoomScaleNormal="80" workbookViewId="0">
      <pane ySplit="1" topLeftCell="A95" activePane="bottomLeft" state="frozen"/>
      <selection pane="bottomLeft" activeCell="F99" sqref="F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88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1848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ROUND(J79,0)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ROUND(SUM(BE79:BE125), 0)</f>
        <v>0</v>
      </c>
      <c r="G30" s="41"/>
      <c r="H30" s="41"/>
      <c r="I30" s="118">
        <v>0.21</v>
      </c>
      <c r="J30" s="117">
        <f>ROUND(ROUND((SUM(BE79:BE125)),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ROUND(SUM(BF79:BF125), 0)</f>
        <v>0</v>
      </c>
      <c r="G31" s="41"/>
      <c r="H31" s="41"/>
      <c r="I31" s="118">
        <v>0.15</v>
      </c>
      <c r="J31" s="117">
        <f>ROUND(ROUND((SUM(BF79:BF125)),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ROUND(SUM(BG79:BG125),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ROUND(SUM(BH79:BH125),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ROUND(SUM(BI79:BI125),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23 - SO 02 - požární zbrojnice - VZT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J79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348</v>
      </c>
      <c r="E57" s="137"/>
      <c r="F57" s="137"/>
      <c r="G57" s="137"/>
      <c r="H57" s="137"/>
      <c r="I57" s="138"/>
      <c r="J57" s="139">
        <f>J80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1849</v>
      </c>
      <c r="E58" s="144"/>
      <c r="F58" s="144"/>
      <c r="G58" s="144"/>
      <c r="H58" s="144"/>
      <c r="I58" s="145"/>
      <c r="J58" s="146">
        <f>J81</f>
        <v>0</v>
      </c>
      <c r="K58" s="147"/>
    </row>
    <row r="59" spans="2:47" s="7" customFormat="1" ht="24.95" customHeight="1" x14ac:dyDescent="0.3">
      <c r="B59" s="134"/>
      <c r="C59" s="135"/>
      <c r="D59" s="136" t="s">
        <v>1616</v>
      </c>
      <c r="E59" s="137"/>
      <c r="F59" s="137"/>
      <c r="G59" s="137"/>
      <c r="H59" s="137"/>
      <c r="I59" s="138"/>
      <c r="J59" s="139">
        <f>J124</f>
        <v>0</v>
      </c>
      <c r="K59" s="140"/>
    </row>
    <row r="60" spans="2:47" s="1" customFormat="1" ht="21.75" customHeight="1" x14ac:dyDescent="0.3">
      <c r="B60" s="40"/>
      <c r="C60" s="41"/>
      <c r="D60" s="41"/>
      <c r="E60" s="41"/>
      <c r="F60" s="41"/>
      <c r="G60" s="41"/>
      <c r="H60" s="41"/>
      <c r="I60" s="105"/>
      <c r="J60" s="41"/>
      <c r="K60" s="44"/>
    </row>
    <row r="61" spans="2:47" s="1" customFormat="1" ht="6.95" customHeight="1" x14ac:dyDescent="0.3">
      <c r="B61" s="55"/>
      <c r="C61" s="56"/>
      <c r="D61" s="56"/>
      <c r="E61" s="56"/>
      <c r="F61" s="56"/>
      <c r="G61" s="56"/>
      <c r="H61" s="56"/>
      <c r="I61" s="126"/>
      <c r="J61" s="56"/>
      <c r="K61" s="57"/>
    </row>
    <row r="65" spans="2:63" s="1" customFormat="1" ht="6.95" customHeight="1" x14ac:dyDescent="0.3">
      <c r="B65" s="58"/>
      <c r="C65" s="59"/>
      <c r="D65" s="59"/>
      <c r="E65" s="59"/>
      <c r="F65" s="59"/>
      <c r="G65" s="59"/>
      <c r="H65" s="59"/>
      <c r="I65" s="127"/>
      <c r="J65" s="59"/>
      <c r="K65" s="59"/>
      <c r="L65" s="40"/>
    </row>
    <row r="66" spans="2:63" s="1" customFormat="1" ht="36.950000000000003" customHeight="1" x14ac:dyDescent="0.3">
      <c r="B66" s="40"/>
      <c r="C66" s="60" t="s">
        <v>139</v>
      </c>
      <c r="L66" s="40"/>
    </row>
    <row r="67" spans="2:63" s="1" customFormat="1" ht="6.95" customHeight="1" x14ac:dyDescent="0.3">
      <c r="B67" s="40"/>
      <c r="L67" s="40"/>
    </row>
    <row r="68" spans="2:63" s="1" customFormat="1" ht="14.45" customHeight="1" x14ac:dyDescent="0.3">
      <c r="B68" s="40"/>
      <c r="C68" s="62" t="s">
        <v>20</v>
      </c>
      <c r="L68" s="40"/>
    </row>
    <row r="69" spans="2:63" s="1" customFormat="1" ht="16.5" customHeight="1" x14ac:dyDescent="0.3">
      <c r="B69" s="40"/>
      <c r="E69" s="522" t="str">
        <f>E7</f>
        <v>Trutnov - Horní staré město - Požární zbrojnice</v>
      </c>
      <c r="F69" s="523"/>
      <c r="G69" s="523"/>
      <c r="H69" s="523"/>
      <c r="L69" s="40"/>
    </row>
    <row r="70" spans="2:63" s="1" customFormat="1" ht="14.45" customHeight="1" x14ac:dyDescent="0.3">
      <c r="B70" s="40"/>
      <c r="C70" s="62" t="s">
        <v>128</v>
      </c>
      <c r="L70" s="40"/>
    </row>
    <row r="71" spans="2:63" s="1" customFormat="1" ht="17.25" customHeight="1" x14ac:dyDescent="0.3">
      <c r="B71" s="40"/>
      <c r="E71" s="502" t="str">
        <f>E9</f>
        <v>23 - SO 02 - požární zbrojnice - VZT</v>
      </c>
      <c r="F71" s="524"/>
      <c r="G71" s="524"/>
      <c r="H71" s="524"/>
      <c r="L71" s="40"/>
    </row>
    <row r="72" spans="2:63" s="1" customFormat="1" ht="6.95" customHeight="1" x14ac:dyDescent="0.3">
      <c r="B72" s="40"/>
      <c r="L72" s="40"/>
    </row>
    <row r="73" spans="2:63" s="1" customFormat="1" ht="18" customHeight="1" x14ac:dyDescent="0.3">
      <c r="B73" s="40"/>
      <c r="C73" s="62" t="s">
        <v>24</v>
      </c>
      <c r="F73" s="148" t="str">
        <f>F12</f>
        <v>Trutnov - Horní staré město</v>
      </c>
      <c r="I73" s="149" t="s">
        <v>26</v>
      </c>
      <c r="J73" s="66" t="str">
        <f>IF(J12="","",J12)</f>
        <v>24.10.2017</v>
      </c>
      <c r="L73" s="40"/>
    </row>
    <row r="74" spans="2:63" s="1" customFormat="1" ht="6.95" customHeight="1" x14ac:dyDescent="0.3">
      <c r="B74" s="40"/>
      <c r="L74" s="40"/>
    </row>
    <row r="75" spans="2:63" s="1" customFormat="1" ht="15" x14ac:dyDescent="0.3">
      <c r="B75" s="40"/>
      <c r="C75" s="62" t="s">
        <v>28</v>
      </c>
      <c r="F75" s="148" t="str">
        <f>E15</f>
        <v>Město Trutnov, Slovanské nám. 165, Trutnov</v>
      </c>
      <c r="I75" s="149" t="s">
        <v>34</v>
      </c>
      <c r="J75" s="148" t="str">
        <f>E21</f>
        <v>Tenet spol. s r.o., Horská 64, Trutnov</v>
      </c>
      <c r="L75" s="40"/>
    </row>
    <row r="76" spans="2:63" s="1" customFormat="1" ht="14.45" customHeight="1" x14ac:dyDescent="0.3">
      <c r="B76" s="40"/>
      <c r="C76" s="62" t="s">
        <v>32</v>
      </c>
      <c r="F76" s="148" t="str">
        <f>IF(E18="","",E18)</f>
        <v/>
      </c>
      <c r="L76" s="40"/>
    </row>
    <row r="77" spans="2:63" s="1" customFormat="1" ht="10.35" customHeight="1" x14ac:dyDescent="0.3">
      <c r="B77" s="40"/>
      <c r="L77" s="40"/>
    </row>
    <row r="78" spans="2:63" s="9" customFormat="1" ht="29.25" customHeight="1" x14ac:dyDescent="0.3">
      <c r="B78" s="150"/>
      <c r="C78" s="151" t="s">
        <v>140</v>
      </c>
      <c r="D78" s="152" t="s">
        <v>57</v>
      </c>
      <c r="E78" s="152" t="s">
        <v>53</v>
      </c>
      <c r="F78" s="152" t="s">
        <v>141</v>
      </c>
      <c r="G78" s="152" t="s">
        <v>142</v>
      </c>
      <c r="H78" s="152" t="s">
        <v>143</v>
      </c>
      <c r="I78" s="153" t="s">
        <v>144</v>
      </c>
      <c r="J78" s="152" t="s">
        <v>132</v>
      </c>
      <c r="K78" s="154" t="s">
        <v>145</v>
      </c>
      <c r="L78" s="150"/>
      <c r="M78" s="72" t="s">
        <v>146</v>
      </c>
      <c r="N78" s="73" t="s">
        <v>42</v>
      </c>
      <c r="O78" s="73" t="s">
        <v>147</v>
      </c>
      <c r="P78" s="73" t="s">
        <v>148</v>
      </c>
      <c r="Q78" s="73" t="s">
        <v>149</v>
      </c>
      <c r="R78" s="73" t="s">
        <v>150</v>
      </c>
      <c r="S78" s="73" t="s">
        <v>151</v>
      </c>
      <c r="T78" s="74" t="s">
        <v>152</v>
      </c>
    </row>
    <row r="79" spans="2:63" s="1" customFormat="1" ht="29.25" customHeight="1" x14ac:dyDescent="0.35">
      <c r="B79" s="40"/>
      <c r="C79" s="76" t="s">
        <v>133</v>
      </c>
      <c r="J79" s="155">
        <f>BK79</f>
        <v>0</v>
      </c>
      <c r="L79" s="40"/>
      <c r="M79" s="75"/>
      <c r="N79" s="67"/>
      <c r="O79" s="67"/>
      <c r="P79" s="156">
        <f>P80+P124</f>
        <v>0</v>
      </c>
      <c r="Q79" s="67"/>
      <c r="R79" s="156">
        <f>R80+R124</f>
        <v>325.65706</v>
      </c>
      <c r="S79" s="67"/>
      <c r="T79" s="157">
        <f>T80+T124</f>
        <v>0</v>
      </c>
      <c r="AT79" s="23" t="s">
        <v>71</v>
      </c>
      <c r="AU79" s="23" t="s">
        <v>134</v>
      </c>
      <c r="BK79" s="158">
        <f>BK80+BK124</f>
        <v>0</v>
      </c>
    </row>
    <row r="80" spans="2:63" s="10" customFormat="1" ht="37.35" customHeight="1" x14ac:dyDescent="0.35">
      <c r="B80" s="159"/>
      <c r="D80" s="160" t="s">
        <v>71</v>
      </c>
      <c r="E80" s="161" t="s">
        <v>1045</v>
      </c>
      <c r="F80" s="161" t="s">
        <v>1046</v>
      </c>
      <c r="I80" s="162"/>
      <c r="J80" s="163">
        <f>BK80</f>
        <v>0</v>
      </c>
      <c r="L80" s="159"/>
      <c r="M80" s="164"/>
      <c r="N80" s="165"/>
      <c r="O80" s="165"/>
      <c r="P80" s="166">
        <f>P81</f>
        <v>0</v>
      </c>
      <c r="Q80" s="165"/>
      <c r="R80" s="166">
        <f>R81</f>
        <v>325.65706</v>
      </c>
      <c r="S80" s="165"/>
      <c r="T80" s="167">
        <f>T81</f>
        <v>0</v>
      </c>
      <c r="AR80" s="160" t="s">
        <v>80</v>
      </c>
      <c r="AT80" s="168" t="s">
        <v>71</v>
      </c>
      <c r="AU80" s="168" t="s">
        <v>72</v>
      </c>
      <c r="AY80" s="160" t="s">
        <v>155</v>
      </c>
      <c r="BK80" s="169">
        <f>BK81</f>
        <v>0</v>
      </c>
    </row>
    <row r="81" spans="2:65" s="10" customFormat="1" ht="19.899999999999999" customHeight="1" x14ac:dyDescent="0.3">
      <c r="B81" s="159"/>
      <c r="D81" s="160" t="s">
        <v>71</v>
      </c>
      <c r="E81" s="170" t="s">
        <v>1850</v>
      </c>
      <c r="F81" s="170" t="s">
        <v>1851</v>
      </c>
      <c r="I81" s="162"/>
      <c r="J81" s="171">
        <f>BK81</f>
        <v>0</v>
      </c>
      <c r="L81" s="159"/>
      <c r="M81" s="164"/>
      <c r="N81" s="165"/>
      <c r="O81" s="165"/>
      <c r="P81" s="166">
        <f>SUM(P82:P123)</f>
        <v>0</v>
      </c>
      <c r="Q81" s="165"/>
      <c r="R81" s="166">
        <f>SUM(R82:R123)</f>
        <v>325.65706</v>
      </c>
      <c r="S81" s="165"/>
      <c r="T81" s="167">
        <f>SUM(T82:T123)</f>
        <v>0</v>
      </c>
      <c r="AR81" s="160" t="s">
        <v>80</v>
      </c>
      <c r="AT81" s="168" t="s">
        <v>71</v>
      </c>
      <c r="AU81" s="168" t="s">
        <v>11</v>
      </c>
      <c r="AY81" s="160" t="s">
        <v>155</v>
      </c>
      <c r="BK81" s="169">
        <f>SUM(BK82:BK123)</f>
        <v>0</v>
      </c>
    </row>
    <row r="82" spans="2:65" s="1" customFormat="1" ht="16.5" customHeight="1" x14ac:dyDescent="0.3">
      <c r="B82" s="172"/>
      <c r="C82" s="173" t="s">
        <v>11</v>
      </c>
      <c r="D82" s="173" t="s">
        <v>157</v>
      </c>
      <c r="E82" s="174" t="s">
        <v>1852</v>
      </c>
      <c r="F82" s="175" t="s">
        <v>1853</v>
      </c>
      <c r="G82" s="176" t="s">
        <v>170</v>
      </c>
      <c r="H82" s="177">
        <v>3</v>
      </c>
      <c r="I82" s="178"/>
      <c r="J82" s="179">
        <f t="shared" ref="J82:J123" si="0">ROUND(I82*H82,0)</f>
        <v>0</v>
      </c>
      <c r="K82" s="175" t="s">
        <v>5</v>
      </c>
      <c r="L82" s="40"/>
      <c r="M82" s="180" t="s">
        <v>5</v>
      </c>
      <c r="N82" s="181" t="s">
        <v>43</v>
      </c>
      <c r="O82" s="41"/>
      <c r="P82" s="182">
        <f t="shared" ref="P82:P123" si="1">O82*H82</f>
        <v>0</v>
      </c>
      <c r="Q82" s="182">
        <v>0</v>
      </c>
      <c r="R82" s="182">
        <f t="shared" ref="R82:R123" si="2">Q82*H82</f>
        <v>0</v>
      </c>
      <c r="S82" s="182">
        <v>0</v>
      </c>
      <c r="T82" s="183">
        <f t="shared" ref="T82:T123" si="3">S82*H82</f>
        <v>0</v>
      </c>
      <c r="AR82" s="23" t="s">
        <v>221</v>
      </c>
      <c r="AT82" s="23" t="s">
        <v>157</v>
      </c>
      <c r="AU82" s="23" t="s">
        <v>80</v>
      </c>
      <c r="AY82" s="23" t="s">
        <v>155</v>
      </c>
      <c r="BE82" s="184">
        <f t="shared" ref="BE82:BE123" si="4">IF(N82="základní",J82,0)</f>
        <v>0</v>
      </c>
      <c r="BF82" s="184">
        <f t="shared" ref="BF82:BF123" si="5">IF(N82="snížená",J82,0)</f>
        <v>0</v>
      </c>
      <c r="BG82" s="184">
        <f t="shared" ref="BG82:BG123" si="6">IF(N82="zákl. přenesená",J82,0)</f>
        <v>0</v>
      </c>
      <c r="BH82" s="184">
        <f t="shared" ref="BH82:BH123" si="7">IF(N82="sníž. přenesená",J82,0)</f>
        <v>0</v>
      </c>
      <c r="BI82" s="184">
        <f t="shared" ref="BI82:BI123" si="8">IF(N82="nulová",J82,0)</f>
        <v>0</v>
      </c>
      <c r="BJ82" s="23" t="s">
        <v>11</v>
      </c>
      <c r="BK82" s="184">
        <f t="shared" ref="BK82:BK123" si="9">ROUND(I82*H82,0)</f>
        <v>0</v>
      </c>
      <c r="BL82" s="23" t="s">
        <v>221</v>
      </c>
      <c r="BM82" s="23" t="s">
        <v>1854</v>
      </c>
    </row>
    <row r="83" spans="2:65" s="1" customFormat="1" ht="140.1" customHeight="1" x14ac:dyDescent="0.3">
      <c r="B83" s="172"/>
      <c r="C83" s="216" t="s">
        <v>80</v>
      </c>
      <c r="D83" s="216" t="s">
        <v>536</v>
      </c>
      <c r="E83" s="217" t="s">
        <v>1855</v>
      </c>
      <c r="F83" s="218" t="s">
        <v>3630</v>
      </c>
      <c r="G83" s="219" t="s">
        <v>1736</v>
      </c>
      <c r="H83" s="220">
        <v>1</v>
      </c>
      <c r="I83" s="221"/>
      <c r="J83" s="222">
        <f t="shared" si="0"/>
        <v>0</v>
      </c>
      <c r="K83" s="218" t="s">
        <v>5</v>
      </c>
      <c r="L83" s="223"/>
      <c r="M83" s="224" t="s">
        <v>5</v>
      </c>
      <c r="N83" s="225" t="s">
        <v>43</v>
      </c>
      <c r="O83" s="41"/>
      <c r="P83" s="182">
        <f t="shared" si="1"/>
        <v>0</v>
      </c>
      <c r="Q83" s="182">
        <v>2.75E-2</v>
      </c>
      <c r="R83" s="182">
        <f t="shared" si="2"/>
        <v>2.75E-2</v>
      </c>
      <c r="S83" s="182">
        <v>0</v>
      </c>
      <c r="T83" s="183">
        <f t="shared" si="3"/>
        <v>0</v>
      </c>
      <c r="AR83" s="23" t="s">
        <v>502</v>
      </c>
      <c r="AT83" s="23" t="s">
        <v>536</v>
      </c>
      <c r="AU83" s="23" t="s">
        <v>80</v>
      </c>
      <c r="AY83" s="23" t="s">
        <v>155</v>
      </c>
      <c r="BE83" s="184">
        <f t="shared" si="4"/>
        <v>0</v>
      </c>
      <c r="BF83" s="184">
        <f t="shared" si="5"/>
        <v>0</v>
      </c>
      <c r="BG83" s="184">
        <f t="shared" si="6"/>
        <v>0</v>
      </c>
      <c r="BH83" s="184">
        <f t="shared" si="7"/>
        <v>0</v>
      </c>
      <c r="BI83" s="184">
        <f t="shared" si="8"/>
        <v>0</v>
      </c>
      <c r="BJ83" s="23" t="s">
        <v>11</v>
      </c>
      <c r="BK83" s="184">
        <f t="shared" si="9"/>
        <v>0</v>
      </c>
      <c r="BL83" s="23" t="s">
        <v>221</v>
      </c>
      <c r="BM83" s="23" t="s">
        <v>1856</v>
      </c>
    </row>
    <row r="84" spans="2:65" s="1" customFormat="1" ht="16.5" customHeight="1" x14ac:dyDescent="0.3">
      <c r="B84" s="172"/>
      <c r="C84" s="173" t="s">
        <v>98</v>
      </c>
      <c r="D84" s="173" t="s">
        <v>157</v>
      </c>
      <c r="E84" s="174" t="s">
        <v>1857</v>
      </c>
      <c r="F84" s="175" t="s">
        <v>1858</v>
      </c>
      <c r="G84" s="176" t="s">
        <v>160</v>
      </c>
      <c r="H84" s="177">
        <v>30</v>
      </c>
      <c r="I84" s="178"/>
      <c r="J84" s="179">
        <f t="shared" si="0"/>
        <v>0</v>
      </c>
      <c r="K84" s="175" t="s">
        <v>5</v>
      </c>
      <c r="L84" s="40"/>
      <c r="M84" s="180" t="s">
        <v>5</v>
      </c>
      <c r="N84" s="181" t="s">
        <v>43</v>
      </c>
      <c r="O84" s="41"/>
      <c r="P84" s="182">
        <f t="shared" si="1"/>
        <v>0</v>
      </c>
      <c r="Q84" s="182">
        <v>0</v>
      </c>
      <c r="R84" s="182">
        <f t="shared" si="2"/>
        <v>0</v>
      </c>
      <c r="S84" s="182">
        <v>0</v>
      </c>
      <c r="T84" s="183">
        <f t="shared" si="3"/>
        <v>0</v>
      </c>
      <c r="AR84" s="23" t="s">
        <v>101</v>
      </c>
      <c r="AT84" s="23" t="s">
        <v>157</v>
      </c>
      <c r="AU84" s="23" t="s">
        <v>80</v>
      </c>
      <c r="AY84" s="23" t="s">
        <v>155</v>
      </c>
      <c r="BE84" s="184">
        <f t="shared" si="4"/>
        <v>0</v>
      </c>
      <c r="BF84" s="184">
        <f t="shared" si="5"/>
        <v>0</v>
      </c>
      <c r="BG84" s="184">
        <f t="shared" si="6"/>
        <v>0</v>
      </c>
      <c r="BH84" s="184">
        <f t="shared" si="7"/>
        <v>0</v>
      </c>
      <c r="BI84" s="184">
        <f t="shared" si="8"/>
        <v>0</v>
      </c>
      <c r="BJ84" s="23" t="s">
        <v>11</v>
      </c>
      <c r="BK84" s="184">
        <f t="shared" si="9"/>
        <v>0</v>
      </c>
      <c r="BL84" s="23" t="s">
        <v>101</v>
      </c>
      <c r="BM84" s="23" t="s">
        <v>1859</v>
      </c>
    </row>
    <row r="85" spans="2:65" s="1" customFormat="1" ht="25.5" customHeight="1" x14ac:dyDescent="0.3">
      <c r="B85" s="172"/>
      <c r="C85" s="173" t="s">
        <v>101</v>
      </c>
      <c r="D85" s="173" t="s">
        <v>157</v>
      </c>
      <c r="E85" s="174" t="s">
        <v>1860</v>
      </c>
      <c r="F85" s="175" t="s">
        <v>1861</v>
      </c>
      <c r="G85" s="176" t="s">
        <v>170</v>
      </c>
      <c r="H85" s="177">
        <v>8</v>
      </c>
      <c r="I85" s="178"/>
      <c r="J85" s="179">
        <f t="shared" si="0"/>
        <v>0</v>
      </c>
      <c r="K85" s="175" t="s">
        <v>5</v>
      </c>
      <c r="L85" s="40"/>
      <c r="M85" s="180" t="s">
        <v>5</v>
      </c>
      <c r="N85" s="181" t="s">
        <v>43</v>
      </c>
      <c r="O85" s="41"/>
      <c r="P85" s="182">
        <f t="shared" si="1"/>
        <v>0</v>
      </c>
      <c r="Q85" s="182">
        <v>0</v>
      </c>
      <c r="R85" s="182">
        <f t="shared" si="2"/>
        <v>0</v>
      </c>
      <c r="S85" s="182">
        <v>0</v>
      </c>
      <c r="T85" s="183">
        <f t="shared" si="3"/>
        <v>0</v>
      </c>
      <c r="AR85" s="23" t="s">
        <v>221</v>
      </c>
      <c r="AT85" s="23" t="s">
        <v>157</v>
      </c>
      <c r="AU85" s="23" t="s">
        <v>80</v>
      </c>
      <c r="AY85" s="23" t="s">
        <v>155</v>
      </c>
      <c r="BE85" s="184">
        <f t="shared" si="4"/>
        <v>0</v>
      </c>
      <c r="BF85" s="184">
        <f t="shared" si="5"/>
        <v>0</v>
      </c>
      <c r="BG85" s="184">
        <f t="shared" si="6"/>
        <v>0</v>
      </c>
      <c r="BH85" s="184">
        <f t="shared" si="7"/>
        <v>0</v>
      </c>
      <c r="BI85" s="184">
        <f t="shared" si="8"/>
        <v>0</v>
      </c>
      <c r="BJ85" s="23" t="s">
        <v>11</v>
      </c>
      <c r="BK85" s="184">
        <f t="shared" si="9"/>
        <v>0</v>
      </c>
      <c r="BL85" s="23" t="s">
        <v>221</v>
      </c>
      <c r="BM85" s="23" t="s">
        <v>1862</v>
      </c>
    </row>
    <row r="86" spans="2:65" s="1" customFormat="1" ht="25.5" customHeight="1" x14ac:dyDescent="0.3">
      <c r="B86" s="172"/>
      <c r="C86" s="173" t="s">
        <v>104</v>
      </c>
      <c r="D86" s="173" t="s">
        <v>157</v>
      </c>
      <c r="E86" s="174" t="s">
        <v>1863</v>
      </c>
      <c r="F86" s="175" t="s">
        <v>1864</v>
      </c>
      <c r="G86" s="176" t="s">
        <v>170</v>
      </c>
      <c r="H86" s="177">
        <v>6</v>
      </c>
      <c r="I86" s="178"/>
      <c r="J86" s="179">
        <f t="shared" si="0"/>
        <v>0</v>
      </c>
      <c r="K86" s="175" t="s">
        <v>5</v>
      </c>
      <c r="L86" s="40"/>
      <c r="M86" s="180" t="s">
        <v>5</v>
      </c>
      <c r="N86" s="181" t="s">
        <v>43</v>
      </c>
      <c r="O86" s="41"/>
      <c r="P86" s="182">
        <f t="shared" si="1"/>
        <v>0</v>
      </c>
      <c r="Q86" s="182">
        <v>0</v>
      </c>
      <c r="R86" s="182">
        <f t="shared" si="2"/>
        <v>0</v>
      </c>
      <c r="S86" s="182">
        <v>0</v>
      </c>
      <c r="T86" s="183">
        <f t="shared" si="3"/>
        <v>0</v>
      </c>
      <c r="AR86" s="23" t="s">
        <v>221</v>
      </c>
      <c r="AT86" s="23" t="s">
        <v>157</v>
      </c>
      <c r="AU86" s="23" t="s">
        <v>80</v>
      </c>
      <c r="AY86" s="23" t="s">
        <v>155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23" t="s">
        <v>11</v>
      </c>
      <c r="BK86" s="184">
        <f t="shared" si="9"/>
        <v>0</v>
      </c>
      <c r="BL86" s="23" t="s">
        <v>221</v>
      </c>
      <c r="BM86" s="23" t="s">
        <v>1865</v>
      </c>
    </row>
    <row r="87" spans="2:65" s="1" customFormat="1" ht="16.5" customHeight="1" x14ac:dyDescent="0.3">
      <c r="B87" s="172"/>
      <c r="C87" s="173" t="s">
        <v>107</v>
      </c>
      <c r="D87" s="173" t="s">
        <v>157</v>
      </c>
      <c r="E87" s="174" t="s">
        <v>1866</v>
      </c>
      <c r="F87" s="175" t="s">
        <v>1867</v>
      </c>
      <c r="G87" s="176" t="s">
        <v>170</v>
      </c>
      <c r="H87" s="177">
        <v>4</v>
      </c>
      <c r="I87" s="178"/>
      <c r="J87" s="179">
        <f t="shared" si="0"/>
        <v>0</v>
      </c>
      <c r="K87" s="175" t="s">
        <v>5</v>
      </c>
      <c r="L87" s="40"/>
      <c r="M87" s="180" t="s">
        <v>5</v>
      </c>
      <c r="N87" s="181" t="s">
        <v>43</v>
      </c>
      <c r="O87" s="41"/>
      <c r="P87" s="182">
        <f t="shared" si="1"/>
        <v>0</v>
      </c>
      <c r="Q87" s="182">
        <v>0</v>
      </c>
      <c r="R87" s="182">
        <f t="shared" si="2"/>
        <v>0</v>
      </c>
      <c r="S87" s="182">
        <v>0</v>
      </c>
      <c r="T87" s="183">
        <f t="shared" si="3"/>
        <v>0</v>
      </c>
      <c r="AR87" s="23" t="s">
        <v>221</v>
      </c>
      <c r="AT87" s="23" t="s">
        <v>157</v>
      </c>
      <c r="AU87" s="23" t="s">
        <v>80</v>
      </c>
      <c r="AY87" s="23" t="s">
        <v>155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3" t="s">
        <v>11</v>
      </c>
      <c r="BK87" s="184">
        <f t="shared" si="9"/>
        <v>0</v>
      </c>
      <c r="BL87" s="23" t="s">
        <v>221</v>
      </c>
      <c r="BM87" s="23" t="s">
        <v>1868</v>
      </c>
    </row>
    <row r="88" spans="2:65" s="1" customFormat="1" ht="25.5" customHeight="1" x14ac:dyDescent="0.3">
      <c r="B88" s="172"/>
      <c r="C88" s="173" t="s">
        <v>110</v>
      </c>
      <c r="D88" s="173" t="s">
        <v>157</v>
      </c>
      <c r="E88" s="174" t="s">
        <v>1869</v>
      </c>
      <c r="F88" s="175" t="s">
        <v>1870</v>
      </c>
      <c r="G88" s="176" t="s">
        <v>170</v>
      </c>
      <c r="H88" s="177">
        <v>4</v>
      </c>
      <c r="I88" s="178"/>
      <c r="J88" s="179">
        <f t="shared" si="0"/>
        <v>0</v>
      </c>
      <c r="K88" s="175" t="s">
        <v>5</v>
      </c>
      <c r="L88" s="40"/>
      <c r="M88" s="180" t="s">
        <v>5</v>
      </c>
      <c r="N88" s="181" t="s">
        <v>43</v>
      </c>
      <c r="O88" s="41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23" t="s">
        <v>221</v>
      </c>
      <c r="AT88" s="23" t="s">
        <v>157</v>
      </c>
      <c r="AU88" s="23" t="s">
        <v>80</v>
      </c>
      <c r="AY88" s="23" t="s">
        <v>155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3" t="s">
        <v>11</v>
      </c>
      <c r="BK88" s="184">
        <f t="shared" si="9"/>
        <v>0</v>
      </c>
      <c r="BL88" s="23" t="s">
        <v>221</v>
      </c>
      <c r="BM88" s="23" t="s">
        <v>1871</v>
      </c>
    </row>
    <row r="89" spans="2:65" s="1" customFormat="1" ht="25.5" customHeight="1" x14ac:dyDescent="0.3">
      <c r="B89" s="172"/>
      <c r="C89" s="173" t="s">
        <v>113</v>
      </c>
      <c r="D89" s="173" t="s">
        <v>157</v>
      </c>
      <c r="E89" s="174" t="s">
        <v>1872</v>
      </c>
      <c r="F89" s="175" t="s">
        <v>1873</v>
      </c>
      <c r="G89" s="176" t="s">
        <v>170</v>
      </c>
      <c r="H89" s="177">
        <v>1</v>
      </c>
      <c r="I89" s="178"/>
      <c r="J89" s="179">
        <f t="shared" si="0"/>
        <v>0</v>
      </c>
      <c r="K89" s="175" t="s">
        <v>5</v>
      </c>
      <c r="L89" s="40"/>
      <c r="M89" s="180" t="s">
        <v>5</v>
      </c>
      <c r="N89" s="181" t="s">
        <v>43</v>
      </c>
      <c r="O89" s="41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AR89" s="23" t="s">
        <v>221</v>
      </c>
      <c r="AT89" s="23" t="s">
        <v>157</v>
      </c>
      <c r="AU89" s="23" t="s">
        <v>80</v>
      </c>
      <c r="AY89" s="23" t="s">
        <v>155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3" t="s">
        <v>11</v>
      </c>
      <c r="BK89" s="184">
        <f t="shared" si="9"/>
        <v>0</v>
      </c>
      <c r="BL89" s="23" t="s">
        <v>221</v>
      </c>
      <c r="BM89" s="23" t="s">
        <v>1874</v>
      </c>
    </row>
    <row r="90" spans="2:65" s="1" customFormat="1" ht="25.5" customHeight="1" x14ac:dyDescent="0.3">
      <c r="B90" s="172"/>
      <c r="C90" s="173" t="s">
        <v>190</v>
      </c>
      <c r="D90" s="173" t="s">
        <v>157</v>
      </c>
      <c r="E90" s="174" t="s">
        <v>1875</v>
      </c>
      <c r="F90" s="175" t="s">
        <v>1876</v>
      </c>
      <c r="G90" s="176" t="s">
        <v>214</v>
      </c>
      <c r="H90" s="177">
        <v>35</v>
      </c>
      <c r="I90" s="178"/>
      <c r="J90" s="179">
        <f t="shared" si="0"/>
        <v>0</v>
      </c>
      <c r="K90" s="175" t="s">
        <v>5</v>
      </c>
      <c r="L90" s="40"/>
      <c r="M90" s="180" t="s">
        <v>5</v>
      </c>
      <c r="N90" s="181" t="s">
        <v>43</v>
      </c>
      <c r="O90" s="41"/>
      <c r="P90" s="182">
        <f t="shared" si="1"/>
        <v>0</v>
      </c>
      <c r="Q90" s="182">
        <v>3.1199999999999999E-3</v>
      </c>
      <c r="R90" s="182">
        <f t="shared" si="2"/>
        <v>0.10919999999999999</v>
      </c>
      <c r="S90" s="182">
        <v>0</v>
      </c>
      <c r="T90" s="183">
        <f t="shared" si="3"/>
        <v>0</v>
      </c>
      <c r="AR90" s="23" t="s">
        <v>221</v>
      </c>
      <c r="AT90" s="23" t="s">
        <v>157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221</v>
      </c>
      <c r="BM90" s="23" t="s">
        <v>1877</v>
      </c>
    </row>
    <row r="91" spans="2:65" s="1" customFormat="1" ht="25.5" customHeight="1" x14ac:dyDescent="0.3">
      <c r="B91" s="172"/>
      <c r="C91" s="173" t="s">
        <v>194</v>
      </c>
      <c r="D91" s="173" t="s">
        <v>157</v>
      </c>
      <c r="E91" s="174" t="s">
        <v>1878</v>
      </c>
      <c r="F91" s="175" t="s">
        <v>1879</v>
      </c>
      <c r="G91" s="176" t="s">
        <v>214</v>
      </c>
      <c r="H91" s="177">
        <v>40</v>
      </c>
      <c r="I91" s="178"/>
      <c r="J91" s="179">
        <f t="shared" si="0"/>
        <v>0</v>
      </c>
      <c r="K91" s="175" t="s">
        <v>5</v>
      </c>
      <c r="L91" s="40"/>
      <c r="M91" s="180" t="s">
        <v>5</v>
      </c>
      <c r="N91" s="181" t="s">
        <v>43</v>
      </c>
      <c r="O91" s="41"/>
      <c r="P91" s="182">
        <f t="shared" si="1"/>
        <v>0</v>
      </c>
      <c r="Q91" s="182">
        <v>6.5300000000000002E-3</v>
      </c>
      <c r="R91" s="182">
        <f t="shared" si="2"/>
        <v>0.26119999999999999</v>
      </c>
      <c r="S91" s="182">
        <v>0</v>
      </c>
      <c r="T91" s="183">
        <f t="shared" si="3"/>
        <v>0</v>
      </c>
      <c r="AR91" s="23" t="s">
        <v>221</v>
      </c>
      <c r="AT91" s="23" t="s">
        <v>157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221</v>
      </c>
      <c r="BM91" s="23" t="s">
        <v>1880</v>
      </c>
    </row>
    <row r="92" spans="2:65" s="1" customFormat="1" ht="16.5" customHeight="1" x14ac:dyDescent="0.3">
      <c r="B92" s="172"/>
      <c r="C92" s="216" t="s">
        <v>198</v>
      </c>
      <c r="D92" s="216" t="s">
        <v>536</v>
      </c>
      <c r="E92" s="217" t="s">
        <v>1881</v>
      </c>
      <c r="F92" s="218" t="s">
        <v>1882</v>
      </c>
      <c r="G92" s="219" t="s">
        <v>170</v>
      </c>
      <c r="H92" s="220">
        <v>6</v>
      </c>
      <c r="I92" s="221"/>
      <c r="J92" s="222">
        <f t="shared" si="0"/>
        <v>0</v>
      </c>
      <c r="K92" s="218" t="s">
        <v>5</v>
      </c>
      <c r="L92" s="223"/>
      <c r="M92" s="224" t="s">
        <v>5</v>
      </c>
      <c r="N92" s="225" t="s">
        <v>43</v>
      </c>
      <c r="O92" s="41"/>
      <c r="P92" s="182">
        <f t="shared" si="1"/>
        <v>0</v>
      </c>
      <c r="Q92" s="182">
        <v>1.5E-3</v>
      </c>
      <c r="R92" s="182">
        <f t="shared" si="2"/>
        <v>9.0000000000000011E-3</v>
      </c>
      <c r="S92" s="182">
        <v>0</v>
      </c>
      <c r="T92" s="183">
        <f t="shared" si="3"/>
        <v>0</v>
      </c>
      <c r="AR92" s="23" t="s">
        <v>502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221</v>
      </c>
      <c r="BM92" s="23" t="s">
        <v>1883</v>
      </c>
    </row>
    <row r="93" spans="2:65" s="1" customFormat="1" ht="16.5" customHeight="1" x14ac:dyDescent="0.3">
      <c r="B93" s="172"/>
      <c r="C93" s="216" t="s">
        <v>202</v>
      </c>
      <c r="D93" s="216" t="s">
        <v>536</v>
      </c>
      <c r="E93" s="217" t="s">
        <v>1884</v>
      </c>
      <c r="F93" s="218" t="s">
        <v>1885</v>
      </c>
      <c r="G93" s="219" t="s">
        <v>170</v>
      </c>
      <c r="H93" s="220">
        <v>4</v>
      </c>
      <c r="I93" s="221"/>
      <c r="J93" s="222">
        <f t="shared" si="0"/>
        <v>0</v>
      </c>
      <c r="K93" s="218" t="s">
        <v>5</v>
      </c>
      <c r="L93" s="223"/>
      <c r="M93" s="224" t="s">
        <v>5</v>
      </c>
      <c r="N93" s="225" t="s">
        <v>43</v>
      </c>
      <c r="O93" s="41"/>
      <c r="P93" s="182">
        <f t="shared" si="1"/>
        <v>0</v>
      </c>
      <c r="Q93" s="182">
        <v>2.2000000000000001E-3</v>
      </c>
      <c r="R93" s="182">
        <f t="shared" si="2"/>
        <v>8.8000000000000005E-3</v>
      </c>
      <c r="S93" s="182">
        <v>0</v>
      </c>
      <c r="T93" s="183">
        <f t="shared" si="3"/>
        <v>0</v>
      </c>
      <c r="AR93" s="23" t="s">
        <v>502</v>
      </c>
      <c r="AT93" s="23" t="s">
        <v>536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221</v>
      </c>
      <c r="BM93" s="23" t="s">
        <v>1886</v>
      </c>
    </row>
    <row r="94" spans="2:65" s="1" customFormat="1" ht="25.5" customHeight="1" x14ac:dyDescent="0.3">
      <c r="B94" s="172"/>
      <c r="C94" s="173" t="s">
        <v>207</v>
      </c>
      <c r="D94" s="173" t="s">
        <v>157</v>
      </c>
      <c r="E94" s="174" t="s">
        <v>1887</v>
      </c>
      <c r="F94" s="175" t="s">
        <v>1888</v>
      </c>
      <c r="G94" s="176" t="s">
        <v>170</v>
      </c>
      <c r="H94" s="177">
        <v>8</v>
      </c>
      <c r="I94" s="178"/>
      <c r="J94" s="179">
        <f t="shared" si="0"/>
        <v>0</v>
      </c>
      <c r="K94" s="175" t="s">
        <v>5</v>
      </c>
      <c r="L94" s="40"/>
      <c r="M94" s="180" t="s">
        <v>5</v>
      </c>
      <c r="N94" s="181" t="s">
        <v>43</v>
      </c>
      <c r="O94" s="41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AR94" s="23" t="s">
        <v>221</v>
      </c>
      <c r="AT94" s="23" t="s">
        <v>157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221</v>
      </c>
      <c r="BM94" s="23" t="s">
        <v>1889</v>
      </c>
    </row>
    <row r="95" spans="2:65" s="1" customFormat="1" ht="25.5" customHeight="1" x14ac:dyDescent="0.3">
      <c r="B95" s="172"/>
      <c r="C95" s="173" t="s">
        <v>211</v>
      </c>
      <c r="D95" s="173" t="s">
        <v>157</v>
      </c>
      <c r="E95" s="174" t="s">
        <v>1890</v>
      </c>
      <c r="F95" s="175" t="s">
        <v>1891</v>
      </c>
      <c r="G95" s="176" t="s">
        <v>170</v>
      </c>
      <c r="H95" s="177">
        <v>3</v>
      </c>
      <c r="I95" s="178"/>
      <c r="J95" s="179">
        <f t="shared" si="0"/>
        <v>0</v>
      </c>
      <c r="K95" s="175" t="s">
        <v>5</v>
      </c>
      <c r="L95" s="40"/>
      <c r="M95" s="180" t="s">
        <v>5</v>
      </c>
      <c r="N95" s="181" t="s">
        <v>43</v>
      </c>
      <c r="O95" s="41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AR95" s="23" t="s">
        <v>221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221</v>
      </c>
      <c r="BM95" s="23" t="s">
        <v>1892</v>
      </c>
    </row>
    <row r="96" spans="2:65" s="1" customFormat="1" ht="25.5" customHeight="1" x14ac:dyDescent="0.3">
      <c r="B96" s="172"/>
      <c r="C96" s="173" t="s">
        <v>12</v>
      </c>
      <c r="D96" s="173" t="s">
        <v>157</v>
      </c>
      <c r="E96" s="174" t="s">
        <v>1893</v>
      </c>
      <c r="F96" s="175" t="s">
        <v>1894</v>
      </c>
      <c r="G96" s="176" t="s">
        <v>170</v>
      </c>
      <c r="H96" s="177">
        <v>1</v>
      </c>
      <c r="I96" s="178"/>
      <c r="J96" s="179">
        <f t="shared" si="0"/>
        <v>0</v>
      </c>
      <c r="K96" s="175" t="s">
        <v>5</v>
      </c>
      <c r="L96" s="40"/>
      <c r="M96" s="180" t="s">
        <v>5</v>
      </c>
      <c r="N96" s="181" t="s">
        <v>43</v>
      </c>
      <c r="O96" s="41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23" t="s">
        <v>221</v>
      </c>
      <c r="AT96" s="23" t="s">
        <v>157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221</v>
      </c>
      <c r="BM96" s="23" t="s">
        <v>1895</v>
      </c>
    </row>
    <row r="97" spans="2:65" s="1" customFormat="1" ht="25.5" customHeight="1" x14ac:dyDescent="0.3">
      <c r="B97" s="172"/>
      <c r="C97" s="173" t="s">
        <v>221</v>
      </c>
      <c r="D97" s="173" t="s">
        <v>157</v>
      </c>
      <c r="E97" s="174" t="s">
        <v>1896</v>
      </c>
      <c r="F97" s="175" t="s">
        <v>1897</v>
      </c>
      <c r="G97" s="176" t="s">
        <v>170</v>
      </c>
      <c r="H97" s="177">
        <v>4</v>
      </c>
      <c r="I97" s="178"/>
      <c r="J97" s="179">
        <f t="shared" si="0"/>
        <v>0</v>
      </c>
      <c r="K97" s="175" t="s">
        <v>5</v>
      </c>
      <c r="L97" s="40"/>
      <c r="M97" s="180" t="s">
        <v>5</v>
      </c>
      <c r="N97" s="181" t="s">
        <v>43</v>
      </c>
      <c r="O97" s="41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23" t="s">
        <v>221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221</v>
      </c>
      <c r="BM97" s="23" t="s">
        <v>1898</v>
      </c>
    </row>
    <row r="98" spans="2:65" s="1" customFormat="1" ht="25.5" customHeight="1" x14ac:dyDescent="0.3">
      <c r="B98" s="172"/>
      <c r="C98" s="173" t="s">
        <v>226</v>
      </c>
      <c r="D98" s="173" t="s">
        <v>157</v>
      </c>
      <c r="E98" s="174" t="s">
        <v>1899</v>
      </c>
      <c r="F98" s="175" t="s">
        <v>1900</v>
      </c>
      <c r="G98" s="176" t="s">
        <v>170</v>
      </c>
      <c r="H98" s="177">
        <v>1</v>
      </c>
      <c r="I98" s="178"/>
      <c r="J98" s="179">
        <f t="shared" si="0"/>
        <v>0</v>
      </c>
      <c r="K98" s="175" t="s">
        <v>5</v>
      </c>
      <c r="L98" s="40"/>
      <c r="M98" s="180" t="s">
        <v>5</v>
      </c>
      <c r="N98" s="181" t="s">
        <v>43</v>
      </c>
      <c r="O98" s="41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23" t="s">
        <v>221</v>
      </c>
      <c r="AT98" s="23" t="s">
        <v>157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221</v>
      </c>
      <c r="BM98" s="23" t="s">
        <v>1901</v>
      </c>
    </row>
    <row r="99" spans="2:65" s="1" customFormat="1" ht="99.95" customHeight="1" x14ac:dyDescent="0.3">
      <c r="B99" s="172"/>
      <c r="C99" s="173" t="s">
        <v>233</v>
      </c>
      <c r="D99" s="173" t="s">
        <v>157</v>
      </c>
      <c r="E99" s="174" t="s">
        <v>1902</v>
      </c>
      <c r="F99" s="175" t="s">
        <v>3631</v>
      </c>
      <c r="G99" s="176" t="s">
        <v>170</v>
      </c>
      <c r="H99" s="177">
        <v>1</v>
      </c>
      <c r="I99" s="178"/>
      <c r="J99" s="179">
        <f t="shared" si="0"/>
        <v>0</v>
      </c>
      <c r="K99" s="175" t="s">
        <v>5</v>
      </c>
      <c r="L99" s="40"/>
      <c r="M99" s="180" t="s">
        <v>5</v>
      </c>
      <c r="N99" s="181" t="s">
        <v>43</v>
      </c>
      <c r="O99" s="41"/>
      <c r="P99" s="182">
        <f t="shared" si="1"/>
        <v>0</v>
      </c>
      <c r="Q99" s="182">
        <v>0.13400000000000001</v>
      </c>
      <c r="R99" s="182">
        <f t="shared" si="2"/>
        <v>0.13400000000000001</v>
      </c>
      <c r="S99" s="182">
        <v>0</v>
      </c>
      <c r="T99" s="183">
        <f t="shared" si="3"/>
        <v>0</v>
      </c>
      <c r="AR99" s="23" t="s">
        <v>221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221</v>
      </c>
      <c r="BM99" s="23" t="s">
        <v>1903</v>
      </c>
    </row>
    <row r="100" spans="2:65" s="1" customFormat="1" ht="16.5" customHeight="1" x14ac:dyDescent="0.3">
      <c r="B100" s="172"/>
      <c r="C100" s="173" t="s">
        <v>244</v>
      </c>
      <c r="D100" s="173" t="s">
        <v>157</v>
      </c>
      <c r="E100" s="174" t="s">
        <v>1904</v>
      </c>
      <c r="F100" s="175" t="s">
        <v>1905</v>
      </c>
      <c r="G100" s="176" t="s">
        <v>170</v>
      </c>
      <c r="H100" s="177">
        <v>4</v>
      </c>
      <c r="I100" s="178"/>
      <c r="J100" s="179">
        <f t="shared" si="0"/>
        <v>0</v>
      </c>
      <c r="K100" s="175" t="s">
        <v>5</v>
      </c>
      <c r="L100" s="40"/>
      <c r="M100" s="180" t="s">
        <v>5</v>
      </c>
      <c r="N100" s="181" t="s">
        <v>43</v>
      </c>
      <c r="O100" s="41"/>
      <c r="P100" s="182">
        <f t="shared" si="1"/>
        <v>0</v>
      </c>
      <c r="Q100" s="182">
        <v>0.13400000000000001</v>
      </c>
      <c r="R100" s="182">
        <f t="shared" si="2"/>
        <v>0.53600000000000003</v>
      </c>
      <c r="S100" s="182">
        <v>0</v>
      </c>
      <c r="T100" s="183">
        <f t="shared" si="3"/>
        <v>0</v>
      </c>
      <c r="AR100" s="23" t="s">
        <v>221</v>
      </c>
      <c r="AT100" s="23" t="s">
        <v>157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221</v>
      </c>
      <c r="BM100" s="23" t="s">
        <v>1906</v>
      </c>
    </row>
    <row r="101" spans="2:65" s="1" customFormat="1" ht="16.5" customHeight="1" x14ac:dyDescent="0.3">
      <c r="B101" s="172"/>
      <c r="C101" s="173" t="s">
        <v>249</v>
      </c>
      <c r="D101" s="173" t="s">
        <v>157</v>
      </c>
      <c r="E101" s="174" t="s">
        <v>1907</v>
      </c>
      <c r="F101" s="175" t="s">
        <v>1908</v>
      </c>
      <c r="G101" s="176" t="s">
        <v>170</v>
      </c>
      <c r="H101" s="177">
        <v>6</v>
      </c>
      <c r="I101" s="178"/>
      <c r="J101" s="179">
        <f t="shared" si="0"/>
        <v>0</v>
      </c>
      <c r="K101" s="175" t="s">
        <v>5</v>
      </c>
      <c r="L101" s="40"/>
      <c r="M101" s="180" t="s">
        <v>5</v>
      </c>
      <c r="N101" s="181" t="s">
        <v>43</v>
      </c>
      <c r="O101" s="41"/>
      <c r="P101" s="182">
        <f t="shared" si="1"/>
        <v>0</v>
      </c>
      <c r="Q101" s="182">
        <v>0.13400000000000001</v>
      </c>
      <c r="R101" s="182">
        <f t="shared" si="2"/>
        <v>0.80400000000000005</v>
      </c>
      <c r="S101" s="182">
        <v>0</v>
      </c>
      <c r="T101" s="183">
        <f t="shared" si="3"/>
        <v>0</v>
      </c>
      <c r="AR101" s="23" t="s">
        <v>221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221</v>
      </c>
      <c r="BM101" s="23" t="s">
        <v>1909</v>
      </c>
    </row>
    <row r="102" spans="2:65" s="1" customFormat="1" ht="16.5" customHeight="1" x14ac:dyDescent="0.3">
      <c r="B102" s="172"/>
      <c r="C102" s="173" t="s">
        <v>10</v>
      </c>
      <c r="D102" s="173" t="s">
        <v>157</v>
      </c>
      <c r="E102" s="174" t="s">
        <v>1910</v>
      </c>
      <c r="F102" s="175" t="s">
        <v>1911</v>
      </c>
      <c r="G102" s="176" t="s">
        <v>170</v>
      </c>
      <c r="H102" s="177">
        <v>2</v>
      </c>
      <c r="I102" s="178"/>
      <c r="J102" s="179">
        <f t="shared" si="0"/>
        <v>0</v>
      </c>
      <c r="K102" s="175" t="s">
        <v>5</v>
      </c>
      <c r="L102" s="40"/>
      <c r="M102" s="180" t="s">
        <v>5</v>
      </c>
      <c r="N102" s="181" t="s">
        <v>43</v>
      </c>
      <c r="O102" s="41"/>
      <c r="P102" s="182">
        <f t="shared" si="1"/>
        <v>0</v>
      </c>
      <c r="Q102" s="182">
        <v>0.13400000000000001</v>
      </c>
      <c r="R102" s="182">
        <f t="shared" si="2"/>
        <v>0.26800000000000002</v>
      </c>
      <c r="S102" s="182">
        <v>0</v>
      </c>
      <c r="T102" s="183">
        <f t="shared" si="3"/>
        <v>0</v>
      </c>
      <c r="AR102" s="23" t="s">
        <v>221</v>
      </c>
      <c r="AT102" s="23" t="s">
        <v>157</v>
      </c>
      <c r="AU102" s="23" t="s">
        <v>80</v>
      </c>
      <c r="AY102" s="23" t="s">
        <v>155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3" t="s">
        <v>11</v>
      </c>
      <c r="BK102" s="184">
        <f t="shared" si="9"/>
        <v>0</v>
      </c>
      <c r="BL102" s="23" t="s">
        <v>221</v>
      </c>
      <c r="BM102" s="23" t="s">
        <v>1912</v>
      </c>
    </row>
    <row r="103" spans="2:65" s="1" customFormat="1" ht="16.5" customHeight="1" x14ac:dyDescent="0.3">
      <c r="B103" s="172"/>
      <c r="C103" s="173" t="s">
        <v>83</v>
      </c>
      <c r="D103" s="173" t="s">
        <v>157</v>
      </c>
      <c r="E103" s="174" t="s">
        <v>1913</v>
      </c>
      <c r="F103" s="175" t="s">
        <v>1914</v>
      </c>
      <c r="G103" s="176" t="s">
        <v>170</v>
      </c>
      <c r="H103" s="177">
        <v>6</v>
      </c>
      <c r="I103" s="178"/>
      <c r="J103" s="179">
        <f t="shared" si="0"/>
        <v>0</v>
      </c>
      <c r="K103" s="175" t="s">
        <v>5</v>
      </c>
      <c r="L103" s="40"/>
      <c r="M103" s="180" t="s">
        <v>5</v>
      </c>
      <c r="N103" s="181" t="s">
        <v>43</v>
      </c>
      <c r="O103" s="41"/>
      <c r="P103" s="182">
        <f t="shared" si="1"/>
        <v>0</v>
      </c>
      <c r="Q103" s="182">
        <v>0.13400000000000001</v>
      </c>
      <c r="R103" s="182">
        <f t="shared" si="2"/>
        <v>0.80400000000000005</v>
      </c>
      <c r="S103" s="182">
        <v>0</v>
      </c>
      <c r="T103" s="183">
        <f t="shared" si="3"/>
        <v>0</v>
      </c>
      <c r="AR103" s="23" t="s">
        <v>221</v>
      </c>
      <c r="AT103" s="23" t="s">
        <v>157</v>
      </c>
      <c r="AU103" s="23" t="s">
        <v>80</v>
      </c>
      <c r="AY103" s="23" t="s">
        <v>155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3" t="s">
        <v>11</v>
      </c>
      <c r="BK103" s="184">
        <f t="shared" si="9"/>
        <v>0</v>
      </c>
      <c r="BL103" s="23" t="s">
        <v>221</v>
      </c>
      <c r="BM103" s="23" t="s">
        <v>1915</v>
      </c>
    </row>
    <row r="104" spans="2:65" s="1" customFormat="1" ht="16.5" customHeight="1" x14ac:dyDescent="0.3">
      <c r="B104" s="172"/>
      <c r="C104" s="173" t="s">
        <v>86</v>
      </c>
      <c r="D104" s="173" t="s">
        <v>157</v>
      </c>
      <c r="E104" s="174" t="s">
        <v>1916</v>
      </c>
      <c r="F104" s="175" t="s">
        <v>1917</v>
      </c>
      <c r="G104" s="176" t="s">
        <v>170</v>
      </c>
      <c r="H104" s="177">
        <v>2</v>
      </c>
      <c r="I104" s="178"/>
      <c r="J104" s="179">
        <f t="shared" si="0"/>
        <v>0</v>
      </c>
      <c r="K104" s="175" t="s">
        <v>5</v>
      </c>
      <c r="L104" s="40"/>
      <c r="M104" s="180" t="s">
        <v>5</v>
      </c>
      <c r="N104" s="181" t="s">
        <v>43</v>
      </c>
      <c r="O104" s="41"/>
      <c r="P104" s="182">
        <f t="shared" si="1"/>
        <v>0</v>
      </c>
      <c r="Q104" s="182">
        <v>0.13400000000000001</v>
      </c>
      <c r="R104" s="182">
        <f t="shared" si="2"/>
        <v>0.26800000000000002</v>
      </c>
      <c r="S104" s="182">
        <v>0</v>
      </c>
      <c r="T104" s="183">
        <f t="shared" si="3"/>
        <v>0</v>
      </c>
      <c r="AR104" s="23" t="s">
        <v>221</v>
      </c>
      <c r="AT104" s="23" t="s">
        <v>157</v>
      </c>
      <c r="AU104" s="23" t="s">
        <v>80</v>
      </c>
      <c r="AY104" s="23" t="s">
        <v>155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3" t="s">
        <v>11</v>
      </c>
      <c r="BK104" s="184">
        <f t="shared" si="9"/>
        <v>0</v>
      </c>
      <c r="BL104" s="23" t="s">
        <v>221</v>
      </c>
      <c r="BM104" s="23" t="s">
        <v>1918</v>
      </c>
    </row>
    <row r="105" spans="2:65" s="1" customFormat="1" ht="16.5" customHeight="1" x14ac:dyDescent="0.3">
      <c r="B105" s="172"/>
      <c r="C105" s="173" t="s">
        <v>89</v>
      </c>
      <c r="D105" s="173" t="s">
        <v>157</v>
      </c>
      <c r="E105" s="174" t="s">
        <v>1919</v>
      </c>
      <c r="F105" s="175" t="s">
        <v>1920</v>
      </c>
      <c r="G105" s="176" t="s">
        <v>170</v>
      </c>
      <c r="H105" s="177">
        <v>1</v>
      </c>
      <c r="I105" s="178"/>
      <c r="J105" s="179">
        <f t="shared" si="0"/>
        <v>0</v>
      </c>
      <c r="K105" s="175" t="s">
        <v>5</v>
      </c>
      <c r="L105" s="40"/>
      <c r="M105" s="180" t="s">
        <v>5</v>
      </c>
      <c r="N105" s="181" t="s">
        <v>43</v>
      </c>
      <c r="O105" s="41"/>
      <c r="P105" s="182">
        <f t="shared" si="1"/>
        <v>0</v>
      </c>
      <c r="Q105" s="182">
        <v>0.13400000000000001</v>
      </c>
      <c r="R105" s="182">
        <f t="shared" si="2"/>
        <v>0.13400000000000001</v>
      </c>
      <c r="S105" s="182">
        <v>0</v>
      </c>
      <c r="T105" s="183">
        <f t="shared" si="3"/>
        <v>0</v>
      </c>
      <c r="AR105" s="23" t="s">
        <v>221</v>
      </c>
      <c r="AT105" s="23" t="s">
        <v>157</v>
      </c>
      <c r="AU105" s="23" t="s">
        <v>80</v>
      </c>
      <c r="AY105" s="23" t="s">
        <v>155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23" t="s">
        <v>11</v>
      </c>
      <c r="BK105" s="184">
        <f t="shared" si="9"/>
        <v>0</v>
      </c>
      <c r="BL105" s="23" t="s">
        <v>221</v>
      </c>
      <c r="BM105" s="23" t="s">
        <v>1921</v>
      </c>
    </row>
    <row r="106" spans="2:65" s="1" customFormat="1" ht="16.5" customHeight="1" x14ac:dyDescent="0.3">
      <c r="B106" s="172"/>
      <c r="C106" s="173" t="s">
        <v>92</v>
      </c>
      <c r="D106" s="173" t="s">
        <v>157</v>
      </c>
      <c r="E106" s="174" t="s">
        <v>1922</v>
      </c>
      <c r="F106" s="175" t="s">
        <v>1923</v>
      </c>
      <c r="G106" s="176" t="s">
        <v>170</v>
      </c>
      <c r="H106" s="177">
        <v>1</v>
      </c>
      <c r="I106" s="178"/>
      <c r="J106" s="179">
        <f t="shared" si="0"/>
        <v>0</v>
      </c>
      <c r="K106" s="175" t="s">
        <v>5</v>
      </c>
      <c r="L106" s="40"/>
      <c r="M106" s="180" t="s">
        <v>5</v>
      </c>
      <c r="N106" s="181" t="s">
        <v>43</v>
      </c>
      <c r="O106" s="41"/>
      <c r="P106" s="182">
        <f t="shared" si="1"/>
        <v>0</v>
      </c>
      <c r="Q106" s="182">
        <v>0.13400000000000001</v>
      </c>
      <c r="R106" s="182">
        <f t="shared" si="2"/>
        <v>0.13400000000000001</v>
      </c>
      <c r="S106" s="182">
        <v>0</v>
      </c>
      <c r="T106" s="183">
        <f t="shared" si="3"/>
        <v>0</v>
      </c>
      <c r="AR106" s="23" t="s">
        <v>221</v>
      </c>
      <c r="AT106" s="23" t="s">
        <v>157</v>
      </c>
      <c r="AU106" s="23" t="s">
        <v>80</v>
      </c>
      <c r="AY106" s="23" t="s">
        <v>155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23" t="s">
        <v>11</v>
      </c>
      <c r="BK106" s="184">
        <f t="shared" si="9"/>
        <v>0</v>
      </c>
      <c r="BL106" s="23" t="s">
        <v>221</v>
      </c>
      <c r="BM106" s="23" t="s">
        <v>1924</v>
      </c>
    </row>
    <row r="107" spans="2:65" s="1" customFormat="1" ht="16.5" customHeight="1" x14ac:dyDescent="0.3">
      <c r="B107" s="172"/>
      <c r="C107" s="173" t="s">
        <v>95</v>
      </c>
      <c r="D107" s="173" t="s">
        <v>157</v>
      </c>
      <c r="E107" s="174" t="s">
        <v>1925</v>
      </c>
      <c r="F107" s="175" t="s">
        <v>1926</v>
      </c>
      <c r="G107" s="176" t="s">
        <v>170</v>
      </c>
      <c r="H107" s="177">
        <v>1</v>
      </c>
      <c r="I107" s="178"/>
      <c r="J107" s="179">
        <f t="shared" si="0"/>
        <v>0</v>
      </c>
      <c r="K107" s="175" t="s">
        <v>5</v>
      </c>
      <c r="L107" s="40"/>
      <c r="M107" s="180" t="s">
        <v>5</v>
      </c>
      <c r="N107" s="181" t="s">
        <v>43</v>
      </c>
      <c r="O107" s="41"/>
      <c r="P107" s="182">
        <f t="shared" si="1"/>
        <v>0</v>
      </c>
      <c r="Q107" s="182">
        <v>0.13400000000000001</v>
      </c>
      <c r="R107" s="182">
        <f t="shared" si="2"/>
        <v>0.13400000000000001</v>
      </c>
      <c r="S107" s="182">
        <v>0</v>
      </c>
      <c r="T107" s="183">
        <f t="shared" si="3"/>
        <v>0</v>
      </c>
      <c r="AR107" s="23" t="s">
        <v>221</v>
      </c>
      <c r="AT107" s="23" t="s">
        <v>157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221</v>
      </c>
      <c r="BM107" s="23" t="s">
        <v>1927</v>
      </c>
    </row>
    <row r="108" spans="2:65" s="1" customFormat="1" ht="16.5" customHeight="1" x14ac:dyDescent="0.3">
      <c r="B108" s="172"/>
      <c r="C108" s="173" t="s">
        <v>461</v>
      </c>
      <c r="D108" s="173" t="s">
        <v>157</v>
      </c>
      <c r="E108" s="174" t="s">
        <v>1928</v>
      </c>
      <c r="F108" s="175" t="s">
        <v>1929</v>
      </c>
      <c r="G108" s="176" t="s">
        <v>170</v>
      </c>
      <c r="H108" s="177">
        <v>8</v>
      </c>
      <c r="I108" s="178"/>
      <c r="J108" s="179">
        <f t="shared" si="0"/>
        <v>0</v>
      </c>
      <c r="K108" s="175" t="s">
        <v>5</v>
      </c>
      <c r="L108" s="40"/>
      <c r="M108" s="180" t="s">
        <v>5</v>
      </c>
      <c r="N108" s="181" t="s">
        <v>43</v>
      </c>
      <c r="O108" s="41"/>
      <c r="P108" s="182">
        <f t="shared" si="1"/>
        <v>0</v>
      </c>
      <c r="Q108" s="182">
        <v>0.13400000000000001</v>
      </c>
      <c r="R108" s="182">
        <f t="shared" si="2"/>
        <v>1.0720000000000001</v>
      </c>
      <c r="S108" s="182">
        <v>0</v>
      </c>
      <c r="T108" s="183">
        <f t="shared" si="3"/>
        <v>0</v>
      </c>
      <c r="AR108" s="23" t="s">
        <v>221</v>
      </c>
      <c r="AT108" s="23" t="s">
        <v>157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221</v>
      </c>
      <c r="BM108" s="23" t="s">
        <v>1930</v>
      </c>
    </row>
    <row r="109" spans="2:65" s="1" customFormat="1" ht="16.5" customHeight="1" x14ac:dyDescent="0.3">
      <c r="B109" s="172"/>
      <c r="C109" s="173" t="s">
        <v>466</v>
      </c>
      <c r="D109" s="173" t="s">
        <v>157</v>
      </c>
      <c r="E109" s="174" t="s">
        <v>1931</v>
      </c>
      <c r="F109" s="175" t="s">
        <v>1932</v>
      </c>
      <c r="G109" s="176" t="s">
        <v>170</v>
      </c>
      <c r="H109" s="177">
        <v>2</v>
      </c>
      <c r="I109" s="178"/>
      <c r="J109" s="179">
        <f t="shared" si="0"/>
        <v>0</v>
      </c>
      <c r="K109" s="175" t="s">
        <v>5</v>
      </c>
      <c r="L109" s="40"/>
      <c r="M109" s="180" t="s">
        <v>5</v>
      </c>
      <c r="N109" s="181" t="s">
        <v>43</v>
      </c>
      <c r="O109" s="41"/>
      <c r="P109" s="182">
        <f t="shared" si="1"/>
        <v>0</v>
      </c>
      <c r="Q109" s="182">
        <v>0.13400000000000001</v>
      </c>
      <c r="R109" s="182">
        <f t="shared" si="2"/>
        <v>0.26800000000000002</v>
      </c>
      <c r="S109" s="182">
        <v>0</v>
      </c>
      <c r="T109" s="183">
        <f t="shared" si="3"/>
        <v>0</v>
      </c>
      <c r="AR109" s="23" t="s">
        <v>221</v>
      </c>
      <c r="AT109" s="23" t="s">
        <v>157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221</v>
      </c>
      <c r="BM109" s="23" t="s">
        <v>1933</v>
      </c>
    </row>
    <row r="110" spans="2:65" s="1" customFormat="1" ht="16.5" customHeight="1" x14ac:dyDescent="0.3">
      <c r="B110" s="172"/>
      <c r="C110" s="173" t="s">
        <v>488</v>
      </c>
      <c r="D110" s="173" t="s">
        <v>157</v>
      </c>
      <c r="E110" s="174" t="s">
        <v>1934</v>
      </c>
      <c r="F110" s="175" t="s">
        <v>1935</v>
      </c>
      <c r="G110" s="176" t="s">
        <v>170</v>
      </c>
      <c r="H110" s="177">
        <v>1</v>
      </c>
      <c r="I110" s="178"/>
      <c r="J110" s="179">
        <f t="shared" si="0"/>
        <v>0</v>
      </c>
      <c r="K110" s="175" t="s">
        <v>5</v>
      </c>
      <c r="L110" s="40"/>
      <c r="M110" s="180" t="s">
        <v>5</v>
      </c>
      <c r="N110" s="181" t="s">
        <v>43</v>
      </c>
      <c r="O110" s="41"/>
      <c r="P110" s="182">
        <f t="shared" si="1"/>
        <v>0</v>
      </c>
      <c r="Q110" s="182">
        <v>0.13400000000000001</v>
      </c>
      <c r="R110" s="182">
        <f t="shared" si="2"/>
        <v>0.13400000000000001</v>
      </c>
      <c r="S110" s="182">
        <v>0</v>
      </c>
      <c r="T110" s="183">
        <f t="shared" si="3"/>
        <v>0</v>
      </c>
      <c r="AR110" s="23" t="s">
        <v>221</v>
      </c>
      <c r="AT110" s="23" t="s">
        <v>157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221</v>
      </c>
      <c r="BM110" s="23" t="s">
        <v>1936</v>
      </c>
    </row>
    <row r="111" spans="2:65" s="1" customFormat="1" ht="16.5" customHeight="1" x14ac:dyDescent="0.3">
      <c r="B111" s="172"/>
      <c r="C111" s="173" t="s">
        <v>492</v>
      </c>
      <c r="D111" s="173" t="s">
        <v>157</v>
      </c>
      <c r="E111" s="174" t="s">
        <v>1937</v>
      </c>
      <c r="F111" s="175" t="s">
        <v>1938</v>
      </c>
      <c r="G111" s="176" t="s">
        <v>170</v>
      </c>
      <c r="H111" s="177">
        <v>1</v>
      </c>
      <c r="I111" s="178"/>
      <c r="J111" s="179">
        <f t="shared" si="0"/>
        <v>0</v>
      </c>
      <c r="K111" s="175" t="s">
        <v>5</v>
      </c>
      <c r="L111" s="40"/>
      <c r="M111" s="180" t="s">
        <v>5</v>
      </c>
      <c r="N111" s="181" t="s">
        <v>43</v>
      </c>
      <c r="O111" s="41"/>
      <c r="P111" s="182">
        <f t="shared" si="1"/>
        <v>0</v>
      </c>
      <c r="Q111" s="182">
        <v>0.13400000000000001</v>
      </c>
      <c r="R111" s="182">
        <f t="shared" si="2"/>
        <v>0.13400000000000001</v>
      </c>
      <c r="S111" s="182">
        <v>0</v>
      </c>
      <c r="T111" s="183">
        <f t="shared" si="3"/>
        <v>0</v>
      </c>
      <c r="AR111" s="23" t="s">
        <v>221</v>
      </c>
      <c r="AT111" s="23" t="s">
        <v>157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221</v>
      </c>
      <c r="BM111" s="23" t="s">
        <v>1939</v>
      </c>
    </row>
    <row r="112" spans="2:65" s="1" customFormat="1" ht="16.5" customHeight="1" x14ac:dyDescent="0.3">
      <c r="B112" s="172"/>
      <c r="C112" s="173" t="s">
        <v>496</v>
      </c>
      <c r="D112" s="173" t="s">
        <v>157</v>
      </c>
      <c r="E112" s="174" t="s">
        <v>1940</v>
      </c>
      <c r="F112" s="175" t="s">
        <v>1941</v>
      </c>
      <c r="G112" s="176" t="s">
        <v>170</v>
      </c>
      <c r="H112" s="177">
        <v>1</v>
      </c>
      <c r="I112" s="178"/>
      <c r="J112" s="179">
        <f t="shared" si="0"/>
        <v>0</v>
      </c>
      <c r="K112" s="175" t="s">
        <v>5</v>
      </c>
      <c r="L112" s="40"/>
      <c r="M112" s="180" t="s">
        <v>5</v>
      </c>
      <c r="N112" s="181" t="s">
        <v>43</v>
      </c>
      <c r="O112" s="41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101</v>
      </c>
      <c r="BM112" s="23" t="s">
        <v>1942</v>
      </c>
    </row>
    <row r="113" spans="2:65" s="1" customFormat="1" ht="16.5" customHeight="1" x14ac:dyDescent="0.3">
      <c r="B113" s="172"/>
      <c r="C113" s="173" t="s">
        <v>502</v>
      </c>
      <c r="D113" s="173" t="s">
        <v>157</v>
      </c>
      <c r="E113" s="174" t="s">
        <v>1943</v>
      </c>
      <c r="F113" s="175" t="s">
        <v>1944</v>
      </c>
      <c r="G113" s="176" t="s">
        <v>170</v>
      </c>
      <c r="H113" s="177">
        <v>1</v>
      </c>
      <c r="I113" s="178"/>
      <c r="J113" s="179">
        <f t="shared" si="0"/>
        <v>0</v>
      </c>
      <c r="K113" s="175" t="s">
        <v>5</v>
      </c>
      <c r="L113" s="40"/>
      <c r="M113" s="180" t="s">
        <v>5</v>
      </c>
      <c r="N113" s="181" t="s">
        <v>43</v>
      </c>
      <c r="O113" s="41"/>
      <c r="P113" s="182">
        <f t="shared" si="1"/>
        <v>0</v>
      </c>
      <c r="Q113" s="182">
        <v>0.13400000000000001</v>
      </c>
      <c r="R113" s="182">
        <f t="shared" si="2"/>
        <v>0.13400000000000001</v>
      </c>
      <c r="S113" s="182">
        <v>0</v>
      </c>
      <c r="T113" s="183">
        <f t="shared" si="3"/>
        <v>0</v>
      </c>
      <c r="AR113" s="23" t="s">
        <v>221</v>
      </c>
      <c r="AT113" s="23" t="s">
        <v>157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221</v>
      </c>
      <c r="BM113" s="23" t="s">
        <v>1945</v>
      </c>
    </row>
    <row r="114" spans="2:65" s="1" customFormat="1" ht="16.5" customHeight="1" x14ac:dyDescent="0.3">
      <c r="B114" s="172"/>
      <c r="C114" s="173" t="s">
        <v>508</v>
      </c>
      <c r="D114" s="173" t="s">
        <v>157</v>
      </c>
      <c r="E114" s="174" t="s">
        <v>1946</v>
      </c>
      <c r="F114" s="175" t="s">
        <v>1947</v>
      </c>
      <c r="G114" s="176" t="s">
        <v>170</v>
      </c>
      <c r="H114" s="177">
        <v>1</v>
      </c>
      <c r="I114" s="178"/>
      <c r="J114" s="179">
        <f t="shared" si="0"/>
        <v>0</v>
      </c>
      <c r="K114" s="175" t="s">
        <v>5</v>
      </c>
      <c r="L114" s="40"/>
      <c r="M114" s="180" t="s">
        <v>5</v>
      </c>
      <c r="N114" s="181" t="s">
        <v>43</v>
      </c>
      <c r="O114" s="41"/>
      <c r="P114" s="182">
        <f t="shared" si="1"/>
        <v>0</v>
      </c>
      <c r="Q114" s="182">
        <v>0.13400000000000001</v>
      </c>
      <c r="R114" s="182">
        <f t="shared" si="2"/>
        <v>0.13400000000000001</v>
      </c>
      <c r="S114" s="182">
        <v>0</v>
      </c>
      <c r="T114" s="183">
        <f t="shared" si="3"/>
        <v>0</v>
      </c>
      <c r="AR114" s="23" t="s">
        <v>221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221</v>
      </c>
      <c r="BM114" s="23" t="s">
        <v>1948</v>
      </c>
    </row>
    <row r="115" spans="2:65" s="1" customFormat="1" ht="16.5" customHeight="1" x14ac:dyDescent="0.3">
      <c r="B115" s="172"/>
      <c r="C115" s="173" t="s">
        <v>514</v>
      </c>
      <c r="D115" s="173" t="s">
        <v>157</v>
      </c>
      <c r="E115" s="174" t="s">
        <v>1949</v>
      </c>
      <c r="F115" s="175" t="s">
        <v>1950</v>
      </c>
      <c r="G115" s="176" t="s">
        <v>170</v>
      </c>
      <c r="H115" s="177">
        <v>1</v>
      </c>
      <c r="I115" s="178"/>
      <c r="J115" s="179">
        <f t="shared" si="0"/>
        <v>0</v>
      </c>
      <c r="K115" s="175" t="s">
        <v>5</v>
      </c>
      <c r="L115" s="40"/>
      <c r="M115" s="180" t="s">
        <v>5</v>
      </c>
      <c r="N115" s="181" t="s">
        <v>43</v>
      </c>
      <c r="O115" s="41"/>
      <c r="P115" s="182">
        <f t="shared" si="1"/>
        <v>0</v>
      </c>
      <c r="Q115" s="182">
        <v>0.13400000000000001</v>
      </c>
      <c r="R115" s="182">
        <f t="shared" si="2"/>
        <v>0.13400000000000001</v>
      </c>
      <c r="S115" s="182">
        <v>0</v>
      </c>
      <c r="T115" s="183">
        <f t="shared" si="3"/>
        <v>0</v>
      </c>
      <c r="AR115" s="23" t="s">
        <v>221</v>
      </c>
      <c r="AT115" s="23" t="s">
        <v>157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221</v>
      </c>
      <c r="BM115" s="23" t="s">
        <v>1951</v>
      </c>
    </row>
    <row r="116" spans="2:65" s="1" customFormat="1" ht="16.5" customHeight="1" x14ac:dyDescent="0.3">
      <c r="B116" s="172"/>
      <c r="C116" s="173" t="s">
        <v>519</v>
      </c>
      <c r="D116" s="173" t="s">
        <v>157</v>
      </c>
      <c r="E116" s="174" t="s">
        <v>1952</v>
      </c>
      <c r="F116" s="175" t="s">
        <v>1953</v>
      </c>
      <c r="G116" s="176" t="s">
        <v>1032</v>
      </c>
      <c r="H116" s="177">
        <v>1</v>
      </c>
      <c r="I116" s="178"/>
      <c r="J116" s="179">
        <f t="shared" si="0"/>
        <v>0</v>
      </c>
      <c r="K116" s="175" t="s">
        <v>5</v>
      </c>
      <c r="L116" s="40"/>
      <c r="M116" s="180" t="s">
        <v>5</v>
      </c>
      <c r="N116" s="181" t="s">
        <v>43</v>
      </c>
      <c r="O116" s="41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101</v>
      </c>
      <c r="BM116" s="23" t="s">
        <v>1954</v>
      </c>
    </row>
    <row r="117" spans="2:65" s="1" customFormat="1" ht="16.5" customHeight="1" x14ac:dyDescent="0.3">
      <c r="B117" s="172"/>
      <c r="C117" s="173" t="s">
        <v>524</v>
      </c>
      <c r="D117" s="173" t="s">
        <v>157</v>
      </c>
      <c r="E117" s="174" t="s">
        <v>1955</v>
      </c>
      <c r="F117" s="175" t="s">
        <v>1956</v>
      </c>
      <c r="G117" s="176" t="s">
        <v>1059</v>
      </c>
      <c r="H117" s="177">
        <v>250</v>
      </c>
      <c r="I117" s="178"/>
      <c r="J117" s="179">
        <f t="shared" si="0"/>
        <v>0</v>
      </c>
      <c r="K117" s="175" t="s">
        <v>5</v>
      </c>
      <c r="L117" s="40"/>
      <c r="M117" s="180" t="s">
        <v>5</v>
      </c>
      <c r="N117" s="181" t="s">
        <v>43</v>
      </c>
      <c r="O117" s="41"/>
      <c r="P117" s="182">
        <f t="shared" si="1"/>
        <v>0</v>
      </c>
      <c r="Q117" s="182">
        <v>1</v>
      </c>
      <c r="R117" s="182">
        <f t="shared" si="2"/>
        <v>250</v>
      </c>
      <c r="S117" s="182">
        <v>0</v>
      </c>
      <c r="T117" s="183">
        <f t="shared" si="3"/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101</v>
      </c>
      <c r="BM117" s="23" t="s">
        <v>1957</v>
      </c>
    </row>
    <row r="118" spans="2:65" s="1" customFormat="1" ht="16.5" customHeight="1" x14ac:dyDescent="0.3">
      <c r="B118" s="172"/>
      <c r="C118" s="173" t="s">
        <v>529</v>
      </c>
      <c r="D118" s="173" t="s">
        <v>157</v>
      </c>
      <c r="E118" s="174" t="s">
        <v>1958</v>
      </c>
      <c r="F118" s="175" t="s">
        <v>1959</v>
      </c>
      <c r="G118" s="176" t="s">
        <v>1845</v>
      </c>
      <c r="H118" s="177">
        <v>16</v>
      </c>
      <c r="I118" s="178"/>
      <c r="J118" s="179">
        <f t="shared" si="0"/>
        <v>0</v>
      </c>
      <c r="K118" s="175" t="s">
        <v>5</v>
      </c>
      <c r="L118" s="40"/>
      <c r="M118" s="180" t="s">
        <v>5</v>
      </c>
      <c r="N118" s="181" t="s">
        <v>43</v>
      </c>
      <c r="O118" s="41"/>
      <c r="P118" s="182">
        <f t="shared" si="1"/>
        <v>0</v>
      </c>
      <c r="Q118" s="182">
        <v>0</v>
      </c>
      <c r="R118" s="182">
        <f t="shared" si="2"/>
        <v>0</v>
      </c>
      <c r="S118" s="182">
        <v>0</v>
      </c>
      <c r="T118" s="183">
        <f t="shared" si="3"/>
        <v>0</v>
      </c>
      <c r="AR118" s="23" t="s">
        <v>101</v>
      </c>
      <c r="AT118" s="23" t="s">
        <v>157</v>
      </c>
      <c r="AU118" s="23" t="s">
        <v>80</v>
      </c>
      <c r="AY118" s="23" t="s">
        <v>155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23" t="s">
        <v>11</v>
      </c>
      <c r="BK118" s="184">
        <f t="shared" si="9"/>
        <v>0</v>
      </c>
      <c r="BL118" s="23" t="s">
        <v>101</v>
      </c>
      <c r="BM118" s="23" t="s">
        <v>1960</v>
      </c>
    </row>
    <row r="119" spans="2:65" s="1" customFormat="1" ht="16.5" customHeight="1" x14ac:dyDescent="0.3">
      <c r="B119" s="172"/>
      <c r="C119" s="173" t="s">
        <v>535</v>
      </c>
      <c r="D119" s="173" t="s">
        <v>157</v>
      </c>
      <c r="E119" s="174" t="s">
        <v>1961</v>
      </c>
      <c r="F119" s="175" t="s">
        <v>1962</v>
      </c>
      <c r="G119" s="176" t="s">
        <v>1059</v>
      </c>
      <c r="H119" s="177">
        <v>45</v>
      </c>
      <c r="I119" s="178"/>
      <c r="J119" s="179">
        <f t="shared" si="0"/>
        <v>0</v>
      </c>
      <c r="K119" s="175" t="s">
        <v>5</v>
      </c>
      <c r="L119" s="40"/>
      <c r="M119" s="180" t="s">
        <v>5</v>
      </c>
      <c r="N119" s="181" t="s">
        <v>43</v>
      </c>
      <c r="O119" s="41"/>
      <c r="P119" s="182">
        <f t="shared" si="1"/>
        <v>0</v>
      </c>
      <c r="Q119" s="182">
        <v>1</v>
      </c>
      <c r="R119" s="182">
        <f t="shared" si="2"/>
        <v>45</v>
      </c>
      <c r="S119" s="182">
        <v>0</v>
      </c>
      <c r="T119" s="183">
        <f t="shared" si="3"/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23" t="s">
        <v>11</v>
      </c>
      <c r="BK119" s="184">
        <f t="shared" si="9"/>
        <v>0</v>
      </c>
      <c r="BL119" s="23" t="s">
        <v>101</v>
      </c>
      <c r="BM119" s="23" t="s">
        <v>1963</v>
      </c>
    </row>
    <row r="120" spans="2:65" s="1" customFormat="1" ht="16.5" customHeight="1" x14ac:dyDescent="0.3">
      <c r="B120" s="172"/>
      <c r="C120" s="173" t="s">
        <v>541</v>
      </c>
      <c r="D120" s="173" t="s">
        <v>157</v>
      </c>
      <c r="E120" s="174" t="s">
        <v>1964</v>
      </c>
      <c r="F120" s="175" t="s">
        <v>1965</v>
      </c>
      <c r="G120" s="176" t="s">
        <v>1966</v>
      </c>
      <c r="H120" s="177">
        <v>70</v>
      </c>
      <c r="I120" s="178"/>
      <c r="J120" s="179">
        <f t="shared" si="0"/>
        <v>0</v>
      </c>
      <c r="K120" s="175" t="s">
        <v>5</v>
      </c>
      <c r="L120" s="40"/>
      <c r="M120" s="180" t="s">
        <v>5</v>
      </c>
      <c r="N120" s="181" t="s">
        <v>43</v>
      </c>
      <c r="O120" s="41"/>
      <c r="P120" s="182">
        <f t="shared" si="1"/>
        <v>0</v>
      </c>
      <c r="Q120" s="182">
        <v>0</v>
      </c>
      <c r="R120" s="182">
        <f t="shared" si="2"/>
        <v>0</v>
      </c>
      <c r="S120" s="182">
        <v>0</v>
      </c>
      <c r="T120" s="183">
        <f t="shared" si="3"/>
        <v>0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23" t="s">
        <v>11</v>
      </c>
      <c r="BK120" s="184">
        <f t="shared" si="9"/>
        <v>0</v>
      </c>
      <c r="BL120" s="23" t="s">
        <v>101</v>
      </c>
      <c r="BM120" s="23" t="s">
        <v>1967</v>
      </c>
    </row>
    <row r="121" spans="2:65" s="1" customFormat="1" ht="16.5" customHeight="1" x14ac:dyDescent="0.3">
      <c r="B121" s="172"/>
      <c r="C121" s="173" t="s">
        <v>546</v>
      </c>
      <c r="D121" s="173" t="s">
        <v>157</v>
      </c>
      <c r="E121" s="174" t="s">
        <v>1968</v>
      </c>
      <c r="F121" s="175" t="s">
        <v>1969</v>
      </c>
      <c r="G121" s="176" t="s">
        <v>1032</v>
      </c>
      <c r="H121" s="177">
        <v>1</v>
      </c>
      <c r="I121" s="313"/>
      <c r="J121" s="179">
        <f t="shared" si="0"/>
        <v>0</v>
      </c>
      <c r="K121" s="175" t="s">
        <v>5</v>
      </c>
      <c r="L121" s="40"/>
      <c r="M121" s="180" t="s">
        <v>5</v>
      </c>
      <c r="N121" s="181" t="s">
        <v>43</v>
      </c>
      <c r="O121" s="41"/>
      <c r="P121" s="182">
        <f t="shared" si="1"/>
        <v>0</v>
      </c>
      <c r="Q121" s="182">
        <v>25</v>
      </c>
      <c r="R121" s="182">
        <f t="shared" si="2"/>
        <v>25</v>
      </c>
      <c r="S121" s="182">
        <v>0</v>
      </c>
      <c r="T121" s="183">
        <f t="shared" si="3"/>
        <v>0</v>
      </c>
      <c r="AR121" s="23" t="s">
        <v>101</v>
      </c>
      <c r="AT121" s="23" t="s">
        <v>157</v>
      </c>
      <c r="AU121" s="23" t="s">
        <v>80</v>
      </c>
      <c r="AY121" s="23" t="s">
        <v>155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23" t="s">
        <v>11</v>
      </c>
      <c r="BK121" s="184">
        <f t="shared" si="9"/>
        <v>0</v>
      </c>
      <c r="BL121" s="23" t="s">
        <v>101</v>
      </c>
      <c r="BM121" s="23" t="s">
        <v>1970</v>
      </c>
    </row>
    <row r="122" spans="2:65" s="1" customFormat="1" ht="16.5" customHeight="1" x14ac:dyDescent="0.3">
      <c r="B122" s="172"/>
      <c r="C122" s="173" t="s">
        <v>551</v>
      </c>
      <c r="D122" s="173" t="s">
        <v>157</v>
      </c>
      <c r="E122" s="174" t="s">
        <v>1971</v>
      </c>
      <c r="F122" s="175" t="s">
        <v>1972</v>
      </c>
      <c r="G122" s="176" t="s">
        <v>1032</v>
      </c>
      <c r="H122" s="177">
        <v>1</v>
      </c>
      <c r="I122" s="178"/>
      <c r="J122" s="179">
        <f t="shared" si="0"/>
        <v>0</v>
      </c>
      <c r="K122" s="175" t="s">
        <v>5</v>
      </c>
      <c r="L122" s="40"/>
      <c r="M122" s="180" t="s">
        <v>5</v>
      </c>
      <c r="N122" s="181" t="s">
        <v>43</v>
      </c>
      <c r="O122" s="41"/>
      <c r="P122" s="182">
        <f t="shared" si="1"/>
        <v>0</v>
      </c>
      <c r="Q122" s="182">
        <v>1.536E-2</v>
      </c>
      <c r="R122" s="182">
        <f t="shared" si="2"/>
        <v>1.536E-2</v>
      </c>
      <c r="S122" s="182">
        <v>0</v>
      </c>
      <c r="T122" s="183">
        <f t="shared" si="3"/>
        <v>0</v>
      </c>
      <c r="AR122" s="23" t="s">
        <v>221</v>
      </c>
      <c r="AT122" s="23" t="s">
        <v>157</v>
      </c>
      <c r="AU122" s="23" t="s">
        <v>80</v>
      </c>
      <c r="AY122" s="23" t="s">
        <v>155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23" t="s">
        <v>11</v>
      </c>
      <c r="BK122" s="184">
        <f t="shared" si="9"/>
        <v>0</v>
      </c>
      <c r="BL122" s="23" t="s">
        <v>221</v>
      </c>
      <c r="BM122" s="23" t="s">
        <v>1973</v>
      </c>
    </row>
    <row r="123" spans="2:65" s="1" customFormat="1" ht="25.5" customHeight="1" x14ac:dyDescent="0.3">
      <c r="B123" s="172"/>
      <c r="C123" s="173" t="s">
        <v>556</v>
      </c>
      <c r="D123" s="173" t="s">
        <v>157</v>
      </c>
      <c r="E123" s="174" t="s">
        <v>1974</v>
      </c>
      <c r="F123" s="175" t="s">
        <v>1975</v>
      </c>
      <c r="G123" s="176" t="s">
        <v>247</v>
      </c>
      <c r="H123" s="177">
        <v>5.657</v>
      </c>
      <c r="I123" s="178"/>
      <c r="J123" s="179">
        <f t="shared" si="0"/>
        <v>0</v>
      </c>
      <c r="K123" s="175" t="s">
        <v>5</v>
      </c>
      <c r="L123" s="40"/>
      <c r="M123" s="180" t="s">
        <v>5</v>
      </c>
      <c r="N123" s="181" t="s">
        <v>43</v>
      </c>
      <c r="O123" s="41"/>
      <c r="P123" s="182">
        <f t="shared" si="1"/>
        <v>0</v>
      </c>
      <c r="Q123" s="182">
        <v>0</v>
      </c>
      <c r="R123" s="182">
        <f t="shared" si="2"/>
        <v>0</v>
      </c>
      <c r="S123" s="182">
        <v>0</v>
      </c>
      <c r="T123" s="183">
        <f t="shared" si="3"/>
        <v>0</v>
      </c>
      <c r="AR123" s="23" t="s">
        <v>221</v>
      </c>
      <c r="AT123" s="23" t="s">
        <v>157</v>
      </c>
      <c r="AU123" s="23" t="s">
        <v>80</v>
      </c>
      <c r="AY123" s="23" t="s">
        <v>155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23" t="s">
        <v>11</v>
      </c>
      <c r="BK123" s="184">
        <f t="shared" si="9"/>
        <v>0</v>
      </c>
      <c r="BL123" s="23" t="s">
        <v>221</v>
      </c>
      <c r="BM123" s="23" t="s">
        <v>1976</v>
      </c>
    </row>
    <row r="124" spans="2:65" s="10" customFormat="1" ht="37.35" customHeight="1" x14ac:dyDescent="0.35">
      <c r="B124" s="159"/>
      <c r="D124" s="160" t="s">
        <v>71</v>
      </c>
      <c r="E124" s="161" t="s">
        <v>1841</v>
      </c>
      <c r="F124" s="161" t="s">
        <v>1842</v>
      </c>
      <c r="I124" s="162"/>
      <c r="J124" s="163">
        <f>BK124</f>
        <v>0</v>
      </c>
      <c r="L124" s="159"/>
      <c r="M124" s="164"/>
      <c r="N124" s="165"/>
      <c r="O124" s="165"/>
      <c r="P124" s="166">
        <f>P125</f>
        <v>0</v>
      </c>
      <c r="Q124" s="165"/>
      <c r="R124" s="166">
        <f>R125</f>
        <v>0</v>
      </c>
      <c r="S124" s="165"/>
      <c r="T124" s="167">
        <f>T125</f>
        <v>0</v>
      </c>
      <c r="AR124" s="160" t="s">
        <v>101</v>
      </c>
      <c r="AT124" s="168" t="s">
        <v>71</v>
      </c>
      <c r="AU124" s="168" t="s">
        <v>72</v>
      </c>
      <c r="AY124" s="160" t="s">
        <v>155</v>
      </c>
      <c r="BK124" s="169">
        <f>BK125</f>
        <v>0</v>
      </c>
    </row>
    <row r="125" spans="2:65" s="1" customFormat="1" ht="25.5" customHeight="1" x14ac:dyDescent="0.3">
      <c r="B125" s="172"/>
      <c r="C125" s="173" t="s">
        <v>560</v>
      </c>
      <c r="D125" s="173" t="s">
        <v>157</v>
      </c>
      <c r="E125" s="174" t="s">
        <v>1977</v>
      </c>
      <c r="F125" s="175" t="s">
        <v>1978</v>
      </c>
      <c r="G125" s="176" t="s">
        <v>1845</v>
      </c>
      <c r="H125" s="177">
        <v>25</v>
      </c>
      <c r="I125" s="178"/>
      <c r="J125" s="179">
        <f>ROUND(I125*H125,0)</f>
        <v>0</v>
      </c>
      <c r="K125" s="175" t="s">
        <v>5</v>
      </c>
      <c r="L125" s="40"/>
      <c r="M125" s="180" t="s">
        <v>5</v>
      </c>
      <c r="N125" s="210" t="s">
        <v>43</v>
      </c>
      <c r="O125" s="211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3" t="s">
        <v>1846</v>
      </c>
      <c r="AT125" s="23" t="s">
        <v>157</v>
      </c>
      <c r="AU125" s="23" t="s">
        <v>11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1846</v>
      </c>
      <c r="BM125" s="23" t="s">
        <v>1979</v>
      </c>
    </row>
    <row r="126" spans="2:65" s="1" customFormat="1" ht="6.95" customHeight="1" x14ac:dyDescent="0.3">
      <c r="B126" s="55"/>
      <c r="C126" s="56"/>
      <c r="D126" s="56"/>
      <c r="E126" s="56"/>
      <c r="F126" s="56"/>
      <c r="G126" s="56"/>
      <c r="H126" s="56"/>
      <c r="I126" s="126"/>
      <c r="J126" s="56"/>
      <c r="K126" s="56"/>
      <c r="L126" s="40"/>
    </row>
  </sheetData>
  <autoFilter ref="C78:K12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zoomScale="80" zoomScaleNormal="80" workbookViewId="0">
      <pane ySplit="1" topLeftCell="A8" activePane="bottomLeft" state="frozen"/>
      <selection pane="bottomLeft" activeCell="D4" sqref="D4"/>
    </sheetView>
  </sheetViews>
  <sheetFormatPr defaultRowHeight="13.5" x14ac:dyDescent="0.3"/>
  <cols>
    <col min="1" max="1" width="8.33203125" style="309" customWidth="1"/>
    <col min="2" max="2" width="1.6640625" style="309" customWidth="1"/>
    <col min="3" max="3" width="4.1640625" style="309" customWidth="1"/>
    <col min="4" max="4" width="4.33203125" style="309" customWidth="1"/>
    <col min="5" max="5" width="17.1640625" style="309" customWidth="1"/>
    <col min="6" max="6" width="75" style="309" customWidth="1"/>
    <col min="7" max="7" width="8.6640625" style="309" customWidth="1"/>
    <col min="8" max="8" width="11.1640625" style="309" customWidth="1"/>
    <col min="9" max="9" width="12.6640625" style="309" customWidth="1"/>
    <col min="10" max="10" width="23.5" style="309" customWidth="1"/>
    <col min="11" max="11" width="15.5" style="309" customWidth="1"/>
    <col min="12" max="12" width="9.33203125" style="309"/>
    <col min="13" max="18" width="0" style="309" hidden="1" customWidth="1"/>
    <col min="19" max="19" width="8.1640625" style="309" hidden="1" customWidth="1"/>
    <col min="20" max="20" width="29.6640625" style="309" hidden="1" customWidth="1"/>
    <col min="21" max="21" width="16.33203125" style="309" hidden="1" customWidth="1"/>
    <col min="22" max="22" width="12.33203125" style="309" customWidth="1"/>
    <col min="23" max="23" width="16.33203125" style="309" customWidth="1"/>
    <col min="24" max="24" width="12.33203125" style="309" customWidth="1"/>
    <col min="25" max="25" width="15" style="309" customWidth="1"/>
    <col min="26" max="26" width="11" style="309" customWidth="1"/>
    <col min="27" max="27" width="15" style="309" customWidth="1"/>
    <col min="28" max="28" width="16.33203125" style="309" customWidth="1"/>
    <col min="29" max="29" width="11" style="309" customWidth="1"/>
    <col min="30" max="30" width="15" style="309" customWidth="1"/>
    <col min="31" max="31" width="16.33203125" style="309" customWidth="1"/>
    <col min="32" max="43" width="9.33203125" style="309"/>
    <col min="44" max="62" width="0" style="309" hidden="1" customWidth="1"/>
    <col min="63" max="63" width="10.33203125" style="309" hidden="1" customWidth="1"/>
    <col min="64" max="65" width="0" style="309" hidden="1" customWidth="1"/>
    <col min="66" max="16384" width="9.33203125" style="309"/>
  </cols>
  <sheetData>
    <row r="1" spans="1:70" ht="21.75" customHeight="1" x14ac:dyDescent="0.3">
      <c r="A1" s="318"/>
      <c r="B1" s="16"/>
      <c r="C1" s="16"/>
      <c r="D1" s="17" t="s">
        <v>1</v>
      </c>
      <c r="E1" s="16"/>
      <c r="F1" s="319" t="s">
        <v>122</v>
      </c>
      <c r="G1" s="532" t="s">
        <v>123</v>
      </c>
      <c r="H1" s="532"/>
      <c r="I1" s="16"/>
      <c r="J1" s="319" t="s">
        <v>124</v>
      </c>
      <c r="K1" s="17" t="s">
        <v>125</v>
      </c>
      <c r="L1" s="319" t="s">
        <v>126</v>
      </c>
      <c r="M1" s="319"/>
      <c r="N1" s="319"/>
      <c r="O1" s="319"/>
      <c r="P1" s="319"/>
      <c r="Q1" s="319"/>
      <c r="R1" s="319"/>
      <c r="S1" s="319"/>
      <c r="T1" s="319"/>
      <c r="U1" s="320"/>
      <c r="V1" s="3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91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 x14ac:dyDescent="0.3">
      <c r="B4" s="27"/>
      <c r="C4" s="321"/>
      <c r="D4" s="322" t="s">
        <v>127</v>
      </c>
      <c r="E4" s="321"/>
      <c r="F4" s="321"/>
      <c r="G4" s="321"/>
      <c r="H4" s="321"/>
      <c r="I4" s="321"/>
      <c r="J4" s="321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321"/>
      <c r="D5" s="321"/>
      <c r="E5" s="321"/>
      <c r="F5" s="321"/>
      <c r="G5" s="321"/>
      <c r="H5" s="321"/>
      <c r="I5" s="321"/>
      <c r="J5" s="321"/>
      <c r="K5" s="30"/>
    </row>
    <row r="6" spans="1:70" ht="15" x14ac:dyDescent="0.3">
      <c r="B6" s="27"/>
      <c r="C6" s="321"/>
      <c r="D6" s="323" t="s">
        <v>20</v>
      </c>
      <c r="E6" s="321"/>
      <c r="F6" s="321"/>
      <c r="G6" s="321"/>
      <c r="H6" s="321"/>
      <c r="I6" s="321"/>
      <c r="J6" s="321"/>
      <c r="K6" s="30"/>
    </row>
    <row r="7" spans="1:70" ht="16.5" customHeight="1" x14ac:dyDescent="0.3">
      <c r="B7" s="27"/>
      <c r="C7" s="321"/>
      <c r="D7" s="321"/>
      <c r="E7" s="533" t="str">
        <f>'[1]Rekapitulace stavby'!K6</f>
        <v>Trutnov - Horní staré město - Požární zbrojnice</v>
      </c>
      <c r="F7" s="534"/>
      <c r="G7" s="534"/>
      <c r="H7" s="534"/>
      <c r="I7" s="321"/>
      <c r="J7" s="321"/>
      <c r="K7" s="30"/>
    </row>
    <row r="8" spans="1:70" s="311" customFormat="1" ht="15" x14ac:dyDescent="0.3">
      <c r="B8" s="40"/>
      <c r="C8" s="324"/>
      <c r="D8" s="323" t="s">
        <v>128</v>
      </c>
      <c r="E8" s="324"/>
      <c r="F8" s="324"/>
      <c r="G8" s="324"/>
      <c r="H8" s="324"/>
      <c r="I8" s="324"/>
      <c r="J8" s="324"/>
      <c r="K8" s="44"/>
    </row>
    <row r="9" spans="1:70" s="311" customFormat="1" ht="36.950000000000003" customHeight="1" x14ac:dyDescent="0.3">
      <c r="B9" s="40"/>
      <c r="C9" s="324"/>
      <c r="D9" s="324"/>
      <c r="E9" s="535" t="s">
        <v>1980</v>
      </c>
      <c r="F9" s="536"/>
      <c r="G9" s="536"/>
      <c r="H9" s="536"/>
      <c r="I9" s="324"/>
      <c r="J9" s="324"/>
      <c r="K9" s="44"/>
    </row>
    <row r="10" spans="1:70" s="311" customFormat="1" x14ac:dyDescent="0.3">
      <c r="B10" s="40"/>
      <c r="C10" s="324"/>
      <c r="D10" s="324"/>
      <c r="E10" s="324"/>
      <c r="F10" s="324"/>
      <c r="G10" s="324"/>
      <c r="H10" s="324"/>
      <c r="I10" s="324"/>
      <c r="J10" s="324"/>
      <c r="K10" s="44"/>
    </row>
    <row r="11" spans="1:70" s="311" customFormat="1" ht="14.45" customHeight="1" x14ac:dyDescent="0.3">
      <c r="B11" s="40"/>
      <c r="C11" s="324"/>
      <c r="D11" s="323" t="s">
        <v>22</v>
      </c>
      <c r="E11" s="324"/>
      <c r="F11" s="325" t="s">
        <v>5</v>
      </c>
      <c r="G11" s="324"/>
      <c r="H11" s="324"/>
      <c r="I11" s="323" t="s">
        <v>23</v>
      </c>
      <c r="J11" s="325" t="s">
        <v>5</v>
      </c>
      <c r="K11" s="44"/>
    </row>
    <row r="12" spans="1:70" s="311" customFormat="1" ht="14.45" customHeight="1" x14ac:dyDescent="0.3">
      <c r="B12" s="40"/>
      <c r="C12" s="324"/>
      <c r="D12" s="323" t="s">
        <v>24</v>
      </c>
      <c r="E12" s="324"/>
      <c r="F12" s="325" t="s">
        <v>25</v>
      </c>
      <c r="G12" s="324"/>
      <c r="H12" s="324"/>
      <c r="I12" s="323" t="s">
        <v>26</v>
      </c>
      <c r="J12" s="326" t="str">
        <f>'[1]Rekapitulace stavby'!AN8</f>
        <v>24.10.2017</v>
      </c>
      <c r="K12" s="44"/>
    </row>
    <row r="13" spans="1:70" s="311" customFormat="1" ht="10.9" customHeight="1" x14ac:dyDescent="0.3">
      <c r="B13" s="40"/>
      <c r="C13" s="324"/>
      <c r="D13" s="324"/>
      <c r="E13" s="324"/>
      <c r="F13" s="324"/>
      <c r="G13" s="324"/>
      <c r="H13" s="324"/>
      <c r="I13" s="324"/>
      <c r="J13" s="324"/>
      <c r="K13" s="44"/>
    </row>
    <row r="14" spans="1:70" s="311" customFormat="1" ht="14.45" customHeight="1" x14ac:dyDescent="0.3">
      <c r="B14" s="40"/>
      <c r="C14" s="324"/>
      <c r="D14" s="323" t="s">
        <v>28</v>
      </c>
      <c r="E14" s="324"/>
      <c r="F14" s="324"/>
      <c r="G14" s="324"/>
      <c r="H14" s="324"/>
      <c r="I14" s="323" t="s">
        <v>29</v>
      </c>
      <c r="J14" s="325" t="s">
        <v>5</v>
      </c>
      <c r="K14" s="44"/>
    </row>
    <row r="15" spans="1:70" s="311" customFormat="1" ht="18" customHeight="1" x14ac:dyDescent="0.3">
      <c r="B15" s="40"/>
      <c r="C15" s="324"/>
      <c r="D15" s="324"/>
      <c r="E15" s="325" t="s">
        <v>30</v>
      </c>
      <c r="F15" s="324"/>
      <c r="G15" s="324"/>
      <c r="H15" s="324"/>
      <c r="I15" s="323" t="s">
        <v>31</v>
      </c>
      <c r="J15" s="325" t="s">
        <v>5</v>
      </c>
      <c r="K15" s="44"/>
    </row>
    <row r="16" spans="1:70" s="311" customFormat="1" ht="6.95" customHeight="1" x14ac:dyDescent="0.3">
      <c r="B16" s="40"/>
      <c r="C16" s="324"/>
      <c r="D16" s="324"/>
      <c r="E16" s="324"/>
      <c r="F16" s="324"/>
      <c r="G16" s="324"/>
      <c r="H16" s="324"/>
      <c r="I16" s="324"/>
      <c r="J16" s="324"/>
      <c r="K16" s="44"/>
    </row>
    <row r="17" spans="2:11" s="311" customFormat="1" ht="14.45" customHeight="1" x14ac:dyDescent="0.3">
      <c r="B17" s="40"/>
      <c r="C17" s="324"/>
      <c r="D17" s="323" t="s">
        <v>32</v>
      </c>
      <c r="E17" s="324"/>
      <c r="F17" s="324"/>
      <c r="G17" s="324"/>
      <c r="H17" s="324"/>
      <c r="I17" s="323" t="s">
        <v>29</v>
      </c>
      <c r="J17" s="325" t="str">
        <f>IF('[1]Rekapitulace stavby'!AN13="Vyplň údaj","",IF('[1]Rekapitulace stavby'!AN13="","",'[1]Rekapitulace stavby'!AN13))</f>
        <v/>
      </c>
      <c r="K17" s="44"/>
    </row>
    <row r="18" spans="2:11" s="311" customFormat="1" ht="18" customHeight="1" x14ac:dyDescent="0.3">
      <c r="B18" s="40"/>
      <c r="C18" s="324"/>
      <c r="D18" s="324"/>
      <c r="E18" s="325" t="str">
        <f>IF('[1]Rekapitulace stavby'!E14="Vyplň údaj","",IF('[1]Rekapitulace stavby'!E14="","",'[1]Rekapitulace stavby'!E14))</f>
        <v xml:space="preserve"> </v>
      </c>
      <c r="F18" s="324"/>
      <c r="G18" s="324"/>
      <c r="H18" s="324"/>
      <c r="I18" s="323" t="s">
        <v>31</v>
      </c>
      <c r="J18" s="325" t="str">
        <f>IF('[1]Rekapitulace stavby'!AN14="Vyplň údaj","",IF('[1]Rekapitulace stavby'!AN14="","",'[1]Rekapitulace stavby'!AN14))</f>
        <v/>
      </c>
      <c r="K18" s="44"/>
    </row>
    <row r="19" spans="2:11" s="311" customFormat="1" ht="6.95" customHeight="1" x14ac:dyDescent="0.3">
      <c r="B19" s="40"/>
      <c r="C19" s="324"/>
      <c r="D19" s="324"/>
      <c r="E19" s="324"/>
      <c r="F19" s="324"/>
      <c r="G19" s="324"/>
      <c r="H19" s="324"/>
      <c r="I19" s="324"/>
      <c r="J19" s="324"/>
      <c r="K19" s="44"/>
    </row>
    <row r="20" spans="2:11" s="311" customFormat="1" ht="14.45" customHeight="1" x14ac:dyDescent="0.3">
      <c r="B20" s="40"/>
      <c r="C20" s="324"/>
      <c r="D20" s="323" t="s">
        <v>34</v>
      </c>
      <c r="E20" s="324"/>
      <c r="F20" s="324"/>
      <c r="G20" s="324"/>
      <c r="H20" s="324"/>
      <c r="I20" s="323" t="s">
        <v>29</v>
      </c>
      <c r="J20" s="325" t="s">
        <v>5</v>
      </c>
      <c r="K20" s="44"/>
    </row>
    <row r="21" spans="2:11" s="311" customFormat="1" ht="18" customHeight="1" x14ac:dyDescent="0.3">
      <c r="B21" s="40"/>
      <c r="C21" s="324"/>
      <c r="D21" s="324"/>
      <c r="E21" s="325" t="s">
        <v>35</v>
      </c>
      <c r="F21" s="324"/>
      <c r="G21" s="324"/>
      <c r="H21" s="324"/>
      <c r="I21" s="323" t="s">
        <v>31</v>
      </c>
      <c r="J21" s="325" t="s">
        <v>5</v>
      </c>
      <c r="K21" s="44"/>
    </row>
    <row r="22" spans="2:11" s="311" customFormat="1" ht="6.95" customHeight="1" x14ac:dyDescent="0.3">
      <c r="B22" s="40"/>
      <c r="C22" s="324"/>
      <c r="D22" s="324"/>
      <c r="E22" s="324"/>
      <c r="F22" s="324"/>
      <c r="G22" s="324"/>
      <c r="H22" s="324"/>
      <c r="I22" s="324"/>
      <c r="J22" s="324"/>
      <c r="K22" s="44"/>
    </row>
    <row r="23" spans="2:11" s="311" customFormat="1" ht="14.45" customHeight="1" x14ac:dyDescent="0.3">
      <c r="B23" s="40"/>
      <c r="C23" s="324"/>
      <c r="D23" s="323" t="s">
        <v>37</v>
      </c>
      <c r="E23" s="324"/>
      <c r="F23" s="324"/>
      <c r="G23" s="324"/>
      <c r="H23" s="324"/>
      <c r="I23" s="324"/>
      <c r="J23" s="324"/>
      <c r="K23" s="44"/>
    </row>
    <row r="24" spans="2:11" s="6" customFormat="1" ht="16.5" customHeight="1" x14ac:dyDescent="0.3">
      <c r="B24" s="108"/>
      <c r="C24" s="327"/>
      <c r="D24" s="327"/>
      <c r="E24" s="530" t="s">
        <v>5</v>
      </c>
      <c r="F24" s="530"/>
      <c r="G24" s="530"/>
      <c r="H24" s="530"/>
      <c r="I24" s="327"/>
      <c r="J24" s="327"/>
      <c r="K24" s="111"/>
    </row>
    <row r="25" spans="2:11" s="311" customFormat="1" ht="6.95" customHeight="1" x14ac:dyDescent="0.3">
      <c r="B25" s="40"/>
      <c r="C25" s="324"/>
      <c r="D25" s="324"/>
      <c r="E25" s="324"/>
      <c r="F25" s="324"/>
      <c r="G25" s="324"/>
      <c r="H25" s="324"/>
      <c r="I25" s="324"/>
      <c r="J25" s="324"/>
      <c r="K25" s="44"/>
    </row>
    <row r="26" spans="2:11" s="311" customFormat="1" ht="6.95" customHeight="1" x14ac:dyDescent="0.3">
      <c r="B26" s="40"/>
      <c r="C26" s="324"/>
      <c r="D26" s="67"/>
      <c r="E26" s="67"/>
      <c r="F26" s="67"/>
      <c r="G26" s="67"/>
      <c r="H26" s="67"/>
      <c r="I26" s="67"/>
      <c r="J26" s="67"/>
      <c r="K26" s="113"/>
    </row>
    <row r="27" spans="2:11" s="311" customFormat="1" ht="25.35" customHeight="1" x14ac:dyDescent="0.3">
      <c r="B27" s="40"/>
      <c r="C27" s="324"/>
      <c r="D27" s="328" t="s">
        <v>38</v>
      </c>
      <c r="E27" s="324"/>
      <c r="F27" s="324"/>
      <c r="G27" s="324"/>
      <c r="H27" s="324"/>
      <c r="I27" s="324"/>
      <c r="J27" s="329">
        <f>ROUND(J80,0)</f>
        <v>0</v>
      </c>
      <c r="K27" s="44"/>
    </row>
    <row r="28" spans="2:11" s="311" customFormat="1" ht="6.95" customHeight="1" x14ac:dyDescent="0.3">
      <c r="B28" s="40"/>
      <c r="C28" s="324"/>
      <c r="D28" s="67"/>
      <c r="E28" s="67"/>
      <c r="F28" s="67"/>
      <c r="G28" s="67"/>
      <c r="H28" s="67"/>
      <c r="I28" s="67"/>
      <c r="J28" s="67"/>
      <c r="K28" s="113"/>
    </row>
    <row r="29" spans="2:11" s="311" customFormat="1" ht="14.45" customHeight="1" x14ac:dyDescent="0.3">
      <c r="B29" s="40"/>
      <c r="C29" s="324"/>
      <c r="D29" s="324"/>
      <c r="E29" s="324"/>
      <c r="F29" s="330" t="s">
        <v>40</v>
      </c>
      <c r="G29" s="324"/>
      <c r="H29" s="324"/>
      <c r="I29" s="330" t="s">
        <v>39</v>
      </c>
      <c r="J29" s="330" t="s">
        <v>41</v>
      </c>
      <c r="K29" s="44"/>
    </row>
    <row r="30" spans="2:11" s="311" customFormat="1" ht="14.45" customHeight="1" x14ac:dyDescent="0.3">
      <c r="B30" s="40"/>
      <c r="C30" s="324"/>
      <c r="D30" s="331" t="s">
        <v>42</v>
      </c>
      <c r="E30" s="331" t="s">
        <v>43</v>
      </c>
      <c r="F30" s="332">
        <f>ROUND(SUM(BE80:BE150), 0)</f>
        <v>0</v>
      </c>
      <c r="G30" s="324"/>
      <c r="H30" s="324"/>
      <c r="I30" s="333">
        <v>0.21</v>
      </c>
      <c r="J30" s="332">
        <f>ROUND(ROUND((SUM(BE80:BE150)), 0)*I30, 0)</f>
        <v>0</v>
      </c>
      <c r="K30" s="44"/>
    </row>
    <row r="31" spans="2:11" s="311" customFormat="1" ht="14.45" customHeight="1" x14ac:dyDescent="0.3">
      <c r="B31" s="40"/>
      <c r="C31" s="324"/>
      <c r="D31" s="324"/>
      <c r="E31" s="331" t="s">
        <v>44</v>
      </c>
      <c r="F31" s="332">
        <f>ROUND(SUM(BF80:BF150), 0)</f>
        <v>0</v>
      </c>
      <c r="G31" s="324"/>
      <c r="H31" s="324"/>
      <c r="I31" s="333">
        <v>0.15</v>
      </c>
      <c r="J31" s="332">
        <f>ROUND(ROUND((SUM(BF80:BF150)), 0)*I31, 0)</f>
        <v>0</v>
      </c>
      <c r="K31" s="44"/>
    </row>
    <row r="32" spans="2:11" s="311" customFormat="1" ht="14.45" hidden="1" customHeight="1" x14ac:dyDescent="0.3">
      <c r="B32" s="40"/>
      <c r="C32" s="324"/>
      <c r="D32" s="324"/>
      <c r="E32" s="331" t="s">
        <v>45</v>
      </c>
      <c r="F32" s="332">
        <f>ROUND(SUM(BG80:BG106), 0)</f>
        <v>0</v>
      </c>
      <c r="G32" s="324"/>
      <c r="H32" s="324"/>
      <c r="I32" s="333">
        <v>0.21</v>
      </c>
      <c r="J32" s="332">
        <v>0</v>
      </c>
      <c r="K32" s="44"/>
    </row>
    <row r="33" spans="2:11" s="311" customFormat="1" ht="14.45" hidden="1" customHeight="1" x14ac:dyDescent="0.3">
      <c r="B33" s="40"/>
      <c r="C33" s="324"/>
      <c r="D33" s="324"/>
      <c r="E33" s="331" t="s">
        <v>46</v>
      </c>
      <c r="F33" s="332">
        <f>ROUND(SUM(BH80:BH106), 0)</f>
        <v>0</v>
      </c>
      <c r="G33" s="324"/>
      <c r="H33" s="324"/>
      <c r="I33" s="333">
        <v>0.15</v>
      </c>
      <c r="J33" s="332">
        <v>0</v>
      </c>
      <c r="K33" s="44"/>
    </row>
    <row r="34" spans="2:11" s="311" customFormat="1" ht="14.45" hidden="1" customHeight="1" x14ac:dyDescent="0.3">
      <c r="B34" s="40"/>
      <c r="C34" s="324"/>
      <c r="D34" s="324"/>
      <c r="E34" s="331" t="s">
        <v>47</v>
      </c>
      <c r="F34" s="332">
        <f>ROUND(SUM(BI80:BI106), 0)</f>
        <v>0</v>
      </c>
      <c r="G34" s="324"/>
      <c r="H34" s="324"/>
      <c r="I34" s="333">
        <v>0</v>
      </c>
      <c r="J34" s="332">
        <v>0</v>
      </c>
      <c r="K34" s="44"/>
    </row>
    <row r="35" spans="2:11" s="311" customFormat="1" ht="6.95" customHeight="1" x14ac:dyDescent="0.3">
      <c r="B35" s="40"/>
      <c r="C35" s="324"/>
      <c r="D35" s="324"/>
      <c r="E35" s="324"/>
      <c r="F35" s="324"/>
      <c r="G35" s="324"/>
      <c r="H35" s="324"/>
      <c r="I35" s="324"/>
      <c r="J35" s="324"/>
      <c r="K35" s="44"/>
    </row>
    <row r="36" spans="2:11" s="311" customFormat="1" ht="25.35" customHeight="1" x14ac:dyDescent="0.3">
      <c r="B36" s="40"/>
      <c r="C36" s="334"/>
      <c r="D36" s="120" t="s">
        <v>48</v>
      </c>
      <c r="E36" s="70"/>
      <c r="F36" s="70"/>
      <c r="G36" s="121" t="s">
        <v>49</v>
      </c>
      <c r="H36" s="122" t="s">
        <v>50</v>
      </c>
      <c r="I36" s="70"/>
      <c r="J36" s="124">
        <f>SUM(J27:J34)</f>
        <v>0</v>
      </c>
      <c r="K36" s="125"/>
    </row>
    <row r="37" spans="2:11" s="311" customFormat="1" ht="14.45" customHeight="1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41" spans="2:11" s="311" customFormat="1" ht="6.95" customHeight="1" x14ac:dyDescent="0.3">
      <c r="B41" s="58"/>
      <c r="C41" s="59"/>
      <c r="D41" s="59"/>
      <c r="E41" s="59"/>
      <c r="F41" s="59"/>
      <c r="G41" s="59"/>
      <c r="H41" s="59"/>
      <c r="I41" s="59"/>
      <c r="J41" s="59"/>
      <c r="K41" s="128"/>
    </row>
    <row r="42" spans="2:11" s="311" customFormat="1" ht="36.950000000000003" customHeight="1" x14ac:dyDescent="0.3">
      <c r="B42" s="40"/>
      <c r="C42" s="322" t="s">
        <v>130</v>
      </c>
      <c r="D42" s="324"/>
      <c r="E42" s="324"/>
      <c r="F42" s="324"/>
      <c r="G42" s="324"/>
      <c r="H42" s="324"/>
      <c r="I42" s="324"/>
      <c r="J42" s="324"/>
      <c r="K42" s="44"/>
    </row>
    <row r="43" spans="2:11" s="311" customFormat="1" ht="6.95" customHeight="1" x14ac:dyDescent="0.3">
      <c r="B43" s="40"/>
      <c r="C43" s="324"/>
      <c r="D43" s="324"/>
      <c r="E43" s="324"/>
      <c r="F43" s="324"/>
      <c r="G43" s="324"/>
      <c r="H43" s="324"/>
      <c r="I43" s="324"/>
      <c r="J43" s="324"/>
      <c r="K43" s="44"/>
    </row>
    <row r="44" spans="2:11" s="311" customFormat="1" ht="14.45" customHeight="1" x14ac:dyDescent="0.3">
      <c r="B44" s="40"/>
      <c r="C44" s="323" t="s">
        <v>20</v>
      </c>
      <c r="D44" s="324"/>
      <c r="E44" s="324"/>
      <c r="F44" s="324"/>
      <c r="G44" s="324"/>
      <c r="H44" s="324"/>
      <c r="I44" s="324"/>
      <c r="J44" s="324"/>
      <c r="K44" s="44"/>
    </row>
    <row r="45" spans="2:11" s="311" customFormat="1" ht="16.5" customHeight="1" x14ac:dyDescent="0.3">
      <c r="B45" s="40"/>
      <c r="C45" s="324"/>
      <c r="D45" s="324"/>
      <c r="E45" s="533" t="str">
        <f>E7</f>
        <v>Trutnov - Horní staré město - Požární zbrojnice</v>
      </c>
      <c r="F45" s="534"/>
      <c r="G45" s="534"/>
      <c r="H45" s="534"/>
      <c r="I45" s="324"/>
      <c r="J45" s="324"/>
      <c r="K45" s="44"/>
    </row>
    <row r="46" spans="2:11" s="311" customFormat="1" ht="14.45" customHeight="1" x14ac:dyDescent="0.3">
      <c r="B46" s="40"/>
      <c r="C46" s="323" t="s">
        <v>128</v>
      </c>
      <c r="D46" s="324"/>
      <c r="E46" s="324"/>
      <c r="F46" s="324"/>
      <c r="G46" s="324"/>
      <c r="H46" s="324"/>
      <c r="I46" s="324"/>
      <c r="J46" s="324"/>
      <c r="K46" s="44"/>
    </row>
    <row r="47" spans="2:11" s="311" customFormat="1" ht="17.25" customHeight="1" x14ac:dyDescent="0.3">
      <c r="B47" s="40"/>
      <c r="C47" s="324"/>
      <c r="D47" s="324"/>
      <c r="E47" s="535" t="str">
        <f>E9</f>
        <v>24 - SO 02 - požární zbrojnice - ÚT</v>
      </c>
      <c r="F47" s="536"/>
      <c r="G47" s="536"/>
      <c r="H47" s="536"/>
      <c r="I47" s="324"/>
      <c r="J47" s="324"/>
      <c r="K47" s="44"/>
    </row>
    <row r="48" spans="2:11" s="311" customFormat="1" ht="6.95" customHeight="1" x14ac:dyDescent="0.3">
      <c r="B48" s="40"/>
      <c r="C48" s="324"/>
      <c r="D48" s="324"/>
      <c r="E48" s="324"/>
      <c r="F48" s="324"/>
      <c r="G48" s="324"/>
      <c r="H48" s="324"/>
      <c r="I48" s="324"/>
      <c r="J48" s="324"/>
      <c r="K48" s="44"/>
    </row>
    <row r="49" spans="2:47" s="311" customFormat="1" ht="18" customHeight="1" x14ac:dyDescent="0.3">
      <c r="B49" s="40"/>
      <c r="C49" s="323" t="s">
        <v>24</v>
      </c>
      <c r="D49" s="324"/>
      <c r="E49" s="324"/>
      <c r="F49" s="325" t="str">
        <f>F12</f>
        <v>Trutnov - Horní staré město</v>
      </c>
      <c r="G49" s="324"/>
      <c r="H49" s="324"/>
      <c r="I49" s="323" t="s">
        <v>26</v>
      </c>
      <c r="J49" s="326" t="str">
        <f>IF(J12="","",J12)</f>
        <v>24.10.2017</v>
      </c>
      <c r="K49" s="44"/>
    </row>
    <row r="50" spans="2:47" s="311" customFormat="1" ht="6.95" customHeight="1" x14ac:dyDescent="0.3">
      <c r="B50" s="40"/>
      <c r="C50" s="324"/>
      <c r="D50" s="324"/>
      <c r="E50" s="324"/>
      <c r="F50" s="324"/>
      <c r="G50" s="324"/>
      <c r="H50" s="324"/>
      <c r="I50" s="324"/>
      <c r="J50" s="324"/>
      <c r="K50" s="44"/>
    </row>
    <row r="51" spans="2:47" s="311" customFormat="1" ht="15" x14ac:dyDescent="0.3">
      <c r="B51" s="40"/>
      <c r="C51" s="323" t="s">
        <v>28</v>
      </c>
      <c r="D51" s="324"/>
      <c r="E51" s="324"/>
      <c r="F51" s="325" t="str">
        <f>E15</f>
        <v>Město Trutnov, Slovanské nám. 165, Trutnov</v>
      </c>
      <c r="G51" s="324"/>
      <c r="H51" s="324"/>
      <c r="I51" s="323" t="s">
        <v>34</v>
      </c>
      <c r="J51" s="530" t="str">
        <f>E21</f>
        <v>Tenet spol. s r.o., Horská 64, Trutnov</v>
      </c>
      <c r="K51" s="44"/>
    </row>
    <row r="52" spans="2:47" s="311" customFormat="1" ht="14.45" customHeight="1" x14ac:dyDescent="0.3">
      <c r="B52" s="40"/>
      <c r="C52" s="323" t="s">
        <v>32</v>
      </c>
      <c r="D52" s="324"/>
      <c r="E52" s="324"/>
      <c r="F52" s="325" t="str">
        <f>IF(E18="","",E18)</f>
        <v xml:space="preserve"> </v>
      </c>
      <c r="G52" s="324"/>
      <c r="H52" s="324"/>
      <c r="I52" s="324"/>
      <c r="J52" s="531"/>
      <c r="K52" s="44"/>
    </row>
    <row r="53" spans="2:47" s="311" customFormat="1" ht="10.35" customHeight="1" x14ac:dyDescent="0.3">
      <c r="B53" s="40"/>
      <c r="C53" s="324"/>
      <c r="D53" s="324"/>
      <c r="E53" s="324"/>
      <c r="F53" s="324"/>
      <c r="G53" s="324"/>
      <c r="H53" s="324"/>
      <c r="I53" s="324"/>
      <c r="J53" s="324"/>
      <c r="K53" s="44"/>
    </row>
    <row r="54" spans="2:47" s="311" customFormat="1" ht="29.25" customHeight="1" x14ac:dyDescent="0.3">
      <c r="B54" s="40"/>
      <c r="C54" s="335" t="s">
        <v>131</v>
      </c>
      <c r="D54" s="334"/>
      <c r="E54" s="334"/>
      <c r="F54" s="334"/>
      <c r="G54" s="334"/>
      <c r="H54" s="334"/>
      <c r="I54" s="334"/>
      <c r="J54" s="336" t="s">
        <v>132</v>
      </c>
      <c r="K54" s="132"/>
    </row>
    <row r="55" spans="2:47" s="311" customFormat="1" ht="10.35" customHeight="1" x14ac:dyDescent="0.3">
      <c r="B55" s="40"/>
      <c r="C55" s="324"/>
      <c r="D55" s="324"/>
      <c r="E55" s="324"/>
      <c r="F55" s="324"/>
      <c r="G55" s="324"/>
      <c r="H55" s="324"/>
      <c r="I55" s="324"/>
      <c r="J55" s="324"/>
      <c r="K55" s="44"/>
    </row>
    <row r="56" spans="2:47" s="311" customFormat="1" ht="29.25" customHeight="1" x14ac:dyDescent="0.3">
      <c r="B56" s="40"/>
      <c r="C56" s="337" t="s">
        <v>133</v>
      </c>
      <c r="D56" s="324"/>
      <c r="E56" s="324"/>
      <c r="F56" s="324"/>
      <c r="G56" s="324"/>
      <c r="H56" s="324"/>
      <c r="I56" s="324"/>
      <c r="J56" s="329">
        <f>J80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315"/>
      <c r="D57" s="136" t="s">
        <v>348</v>
      </c>
      <c r="E57" s="137"/>
      <c r="F57" s="137"/>
      <c r="G57" s="137"/>
      <c r="H57" s="137"/>
      <c r="I57" s="137"/>
      <c r="J57" s="139">
        <f>J81</f>
        <v>0</v>
      </c>
      <c r="K57" s="140"/>
    </row>
    <row r="58" spans="2:47" s="8" customFormat="1" ht="19.899999999999999" customHeight="1" x14ac:dyDescent="0.3">
      <c r="B58" s="141"/>
      <c r="C58" s="314"/>
      <c r="D58" s="143" t="s">
        <v>1981</v>
      </c>
      <c r="E58" s="144"/>
      <c r="F58" s="144"/>
      <c r="G58" s="144"/>
      <c r="H58" s="144"/>
      <c r="I58" s="144"/>
      <c r="J58" s="146">
        <f>J82</f>
        <v>0</v>
      </c>
      <c r="K58" s="147"/>
    </row>
    <row r="59" spans="2:47" s="7" customFormat="1" ht="24.95" customHeight="1" x14ac:dyDescent="0.3">
      <c r="B59" s="134"/>
      <c r="C59" s="315"/>
      <c r="D59" s="316" t="s">
        <v>1985</v>
      </c>
      <c r="E59" s="137"/>
      <c r="F59" s="137"/>
      <c r="G59" s="137"/>
      <c r="H59" s="137"/>
      <c r="I59" s="137"/>
      <c r="J59" s="139">
        <f>J121</f>
        <v>0</v>
      </c>
      <c r="K59" s="140"/>
    </row>
    <row r="60" spans="2:47" s="8" customFormat="1" ht="19.899999999999999" customHeight="1" x14ac:dyDescent="0.3">
      <c r="B60" s="141"/>
      <c r="C60" s="314"/>
      <c r="D60" s="317" t="s">
        <v>1992</v>
      </c>
      <c r="E60" s="144"/>
      <c r="F60" s="144"/>
      <c r="G60" s="144"/>
      <c r="H60" s="144"/>
      <c r="I60" s="144"/>
      <c r="J60" s="146">
        <f>J122</f>
        <v>0</v>
      </c>
      <c r="K60" s="147"/>
    </row>
    <row r="61" spans="2:47" s="311" customFormat="1" ht="21.75" customHeight="1" x14ac:dyDescent="0.3">
      <c r="B61" s="40"/>
      <c r="C61" s="324"/>
      <c r="D61" s="324"/>
      <c r="E61" s="324"/>
      <c r="F61" s="324"/>
      <c r="G61" s="324"/>
      <c r="H61" s="324"/>
      <c r="I61" s="324"/>
      <c r="J61" s="324"/>
      <c r="K61" s="44"/>
    </row>
    <row r="62" spans="2:47" s="311" customFormat="1" ht="6.95" customHeight="1" x14ac:dyDescent="0.3">
      <c r="B62" s="55"/>
      <c r="C62" s="56"/>
      <c r="D62" s="56"/>
      <c r="E62" s="56"/>
      <c r="F62" s="56"/>
      <c r="G62" s="56"/>
      <c r="H62" s="56"/>
      <c r="I62" s="56"/>
      <c r="J62" s="56"/>
      <c r="K62" s="57"/>
    </row>
    <row r="66" spans="2:63" s="311" customFormat="1" ht="6.95" customHeight="1" x14ac:dyDescent="0.3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40"/>
    </row>
    <row r="67" spans="2:63" s="311" customFormat="1" ht="36.950000000000003" customHeight="1" x14ac:dyDescent="0.3">
      <c r="B67" s="40"/>
      <c r="C67" s="60" t="s">
        <v>139</v>
      </c>
      <c r="L67" s="40"/>
    </row>
    <row r="68" spans="2:63" s="311" customFormat="1" ht="6.95" customHeight="1" x14ac:dyDescent="0.3">
      <c r="B68" s="40"/>
      <c r="L68" s="40"/>
    </row>
    <row r="69" spans="2:63" s="311" customFormat="1" ht="14.45" customHeight="1" x14ac:dyDescent="0.3">
      <c r="B69" s="40"/>
      <c r="C69" s="310" t="s">
        <v>20</v>
      </c>
      <c r="L69" s="40"/>
    </row>
    <row r="70" spans="2:63" s="311" customFormat="1" ht="16.5" customHeight="1" x14ac:dyDescent="0.3">
      <c r="B70" s="40"/>
      <c r="E70" s="522" t="str">
        <f>E7</f>
        <v>Trutnov - Horní staré město - Požární zbrojnice</v>
      </c>
      <c r="F70" s="523"/>
      <c r="G70" s="523"/>
      <c r="H70" s="523"/>
      <c r="L70" s="40"/>
    </row>
    <row r="71" spans="2:63" s="311" customFormat="1" ht="14.45" customHeight="1" x14ac:dyDescent="0.3">
      <c r="B71" s="40"/>
      <c r="C71" s="310" t="s">
        <v>128</v>
      </c>
      <c r="L71" s="40"/>
    </row>
    <row r="72" spans="2:63" s="311" customFormat="1" ht="17.25" customHeight="1" x14ac:dyDescent="0.3">
      <c r="B72" s="40"/>
      <c r="E72" s="502" t="str">
        <f>E9</f>
        <v>24 - SO 02 - požární zbrojnice - ÚT</v>
      </c>
      <c r="F72" s="524"/>
      <c r="G72" s="524"/>
      <c r="H72" s="524"/>
      <c r="L72" s="40"/>
    </row>
    <row r="73" spans="2:63" s="311" customFormat="1" ht="6.95" customHeight="1" x14ac:dyDescent="0.3">
      <c r="B73" s="40"/>
      <c r="L73" s="40"/>
    </row>
    <row r="74" spans="2:63" s="311" customFormat="1" ht="18" customHeight="1" x14ac:dyDescent="0.3">
      <c r="B74" s="40"/>
      <c r="C74" s="310" t="s">
        <v>24</v>
      </c>
      <c r="F74" s="148" t="str">
        <f>F12</f>
        <v>Trutnov - Horní staré město</v>
      </c>
      <c r="I74" s="310" t="s">
        <v>26</v>
      </c>
      <c r="J74" s="308" t="str">
        <f>IF(J12="","",J12)</f>
        <v>24.10.2017</v>
      </c>
      <c r="L74" s="40"/>
    </row>
    <row r="75" spans="2:63" s="311" customFormat="1" ht="6.95" customHeight="1" x14ac:dyDescent="0.3">
      <c r="B75" s="40"/>
      <c r="L75" s="40"/>
    </row>
    <row r="76" spans="2:63" s="311" customFormat="1" ht="15" x14ac:dyDescent="0.3">
      <c r="B76" s="40"/>
      <c r="C76" s="310" t="s">
        <v>28</v>
      </c>
      <c r="F76" s="148" t="str">
        <f>E15</f>
        <v>Město Trutnov, Slovanské nám. 165, Trutnov</v>
      </c>
      <c r="I76" s="310" t="s">
        <v>34</v>
      </c>
      <c r="J76" s="148" t="str">
        <f>E21</f>
        <v>Tenet spol. s r.o., Horská 64, Trutnov</v>
      </c>
      <c r="L76" s="40"/>
    </row>
    <row r="77" spans="2:63" s="311" customFormat="1" ht="14.45" customHeight="1" x14ac:dyDescent="0.3">
      <c r="B77" s="40"/>
      <c r="C77" s="310" t="s">
        <v>32</v>
      </c>
      <c r="F77" s="148" t="str">
        <f>IF(E18="","",E18)</f>
        <v xml:space="preserve"> </v>
      </c>
      <c r="L77" s="40"/>
    </row>
    <row r="78" spans="2:63" s="311" customFormat="1" ht="10.35" customHeight="1" x14ac:dyDescent="0.3">
      <c r="B78" s="40"/>
      <c r="L78" s="40"/>
    </row>
    <row r="79" spans="2:63" s="9" customFormat="1" ht="29.25" customHeight="1" x14ac:dyDescent="0.3">
      <c r="B79" s="150"/>
      <c r="C79" s="151" t="s">
        <v>140</v>
      </c>
      <c r="D79" s="152" t="s">
        <v>57</v>
      </c>
      <c r="E79" s="152" t="s">
        <v>53</v>
      </c>
      <c r="F79" s="152" t="s">
        <v>141</v>
      </c>
      <c r="G79" s="152" t="s">
        <v>142</v>
      </c>
      <c r="H79" s="152" t="s">
        <v>143</v>
      </c>
      <c r="I79" s="152" t="s">
        <v>144</v>
      </c>
      <c r="J79" s="152" t="s">
        <v>132</v>
      </c>
      <c r="K79" s="154" t="s">
        <v>145</v>
      </c>
      <c r="L79" s="150"/>
      <c r="M79" s="72" t="s">
        <v>146</v>
      </c>
      <c r="N79" s="73" t="s">
        <v>42</v>
      </c>
      <c r="O79" s="73" t="s">
        <v>147</v>
      </c>
      <c r="P79" s="73" t="s">
        <v>148</v>
      </c>
      <c r="Q79" s="73" t="s">
        <v>149</v>
      </c>
      <c r="R79" s="73" t="s">
        <v>150</v>
      </c>
      <c r="S79" s="73" t="s">
        <v>151</v>
      </c>
      <c r="T79" s="74" t="s">
        <v>152</v>
      </c>
    </row>
    <row r="80" spans="2:63" s="311" customFormat="1" ht="29.25" customHeight="1" x14ac:dyDescent="0.35">
      <c r="B80" s="40"/>
      <c r="C80" s="76" t="s">
        <v>133</v>
      </c>
      <c r="J80" s="155">
        <f>BK80</f>
        <v>0</v>
      </c>
      <c r="L80" s="40"/>
      <c r="M80" s="75"/>
      <c r="N80" s="67"/>
      <c r="O80" s="67"/>
      <c r="P80" s="156">
        <f>P81</f>
        <v>0</v>
      </c>
      <c r="Q80" s="67"/>
      <c r="R80" s="156">
        <f>R81</f>
        <v>0</v>
      </c>
      <c r="S80" s="67"/>
      <c r="T80" s="157">
        <f>T81</f>
        <v>0</v>
      </c>
      <c r="AT80" s="23" t="s">
        <v>71</v>
      </c>
      <c r="AU80" s="23" t="s">
        <v>134</v>
      </c>
      <c r="BK80" s="158">
        <f>BK81+BK121</f>
        <v>0</v>
      </c>
    </row>
    <row r="81" spans="2:65" s="10" customFormat="1" ht="37.35" customHeight="1" x14ac:dyDescent="0.35">
      <c r="B81" s="159"/>
      <c r="D81" s="160" t="s">
        <v>71</v>
      </c>
      <c r="E81" s="161" t="s">
        <v>1045</v>
      </c>
      <c r="F81" s="161" t="s">
        <v>1046</v>
      </c>
      <c r="J81" s="163">
        <f>BK81</f>
        <v>0</v>
      </c>
      <c r="L81" s="159"/>
      <c r="M81" s="164"/>
      <c r="N81" s="338"/>
      <c r="O81" s="338"/>
      <c r="P81" s="339">
        <f>P82</f>
        <v>0</v>
      </c>
      <c r="Q81" s="338"/>
      <c r="R81" s="339">
        <f>R82</f>
        <v>0</v>
      </c>
      <c r="S81" s="338"/>
      <c r="T81" s="167">
        <f>T82</f>
        <v>0</v>
      </c>
      <c r="AR81" s="160" t="s">
        <v>80</v>
      </c>
      <c r="AT81" s="168" t="s">
        <v>71</v>
      </c>
      <c r="AU81" s="168" t="s">
        <v>72</v>
      </c>
      <c r="AY81" s="160" t="s">
        <v>155</v>
      </c>
      <c r="BK81" s="169">
        <f>BK82</f>
        <v>0</v>
      </c>
    </row>
    <row r="82" spans="2:65" s="10" customFormat="1" ht="19.899999999999999" customHeight="1" x14ac:dyDescent="0.3">
      <c r="B82" s="159"/>
      <c r="D82" s="160" t="s">
        <v>71</v>
      </c>
      <c r="E82" s="170" t="s">
        <v>830</v>
      </c>
      <c r="F82" s="170" t="s">
        <v>1982</v>
      </c>
      <c r="J82" s="171">
        <f>BK82</f>
        <v>0</v>
      </c>
      <c r="L82" s="159"/>
      <c r="M82" s="164"/>
      <c r="N82" s="338"/>
      <c r="O82" s="338"/>
      <c r="P82" s="339">
        <f>SUM(P83:P120)</f>
        <v>0</v>
      </c>
      <c r="Q82" s="338"/>
      <c r="R82" s="339">
        <f>SUM(R83:R120)</f>
        <v>0</v>
      </c>
      <c r="S82" s="338"/>
      <c r="T82" s="167">
        <f>SUM(T83:T120)</f>
        <v>0</v>
      </c>
      <c r="AR82" s="160" t="s">
        <v>80</v>
      </c>
      <c r="AT82" s="168" t="s">
        <v>71</v>
      </c>
      <c r="AU82" s="168" t="s">
        <v>11</v>
      </c>
      <c r="AY82" s="160" t="s">
        <v>155</v>
      </c>
      <c r="BK82" s="169">
        <f>SUM(BK83:BK120)</f>
        <v>0</v>
      </c>
    </row>
    <row r="83" spans="2:65" s="311" customFormat="1" ht="16.5" customHeight="1" x14ac:dyDescent="0.3">
      <c r="B83" s="172"/>
      <c r="C83" s="340">
        <v>1</v>
      </c>
      <c r="D83" s="340" t="s">
        <v>157</v>
      </c>
      <c r="E83" s="341"/>
      <c r="F83" s="342" t="s">
        <v>3052</v>
      </c>
      <c r="G83" s="343" t="s">
        <v>1032</v>
      </c>
      <c r="H83" s="344">
        <v>1</v>
      </c>
      <c r="I83" s="313"/>
      <c r="J83" s="345">
        <f t="shared" ref="J83:J117" si="0">ROUND(I83*H83,0)</f>
        <v>0</v>
      </c>
      <c r="K83" s="342" t="s">
        <v>5</v>
      </c>
      <c r="L83" s="40"/>
      <c r="M83" s="346" t="s">
        <v>5</v>
      </c>
      <c r="N83" s="347" t="s">
        <v>43</v>
      </c>
      <c r="O83" s="348">
        <v>0</v>
      </c>
      <c r="P83" s="348">
        <f t="shared" ref="P83:P117" si="1">O83*H83</f>
        <v>0</v>
      </c>
      <c r="Q83" s="348">
        <v>0</v>
      </c>
      <c r="R83" s="348">
        <f t="shared" ref="R83:R117" si="2">Q83*H83</f>
        <v>0</v>
      </c>
      <c r="S83" s="348">
        <v>0</v>
      </c>
      <c r="T83" s="183">
        <f t="shared" ref="T83:T117" si="3">S83*H83</f>
        <v>0</v>
      </c>
      <c r="AR83" s="23" t="s">
        <v>101</v>
      </c>
      <c r="AT83" s="23" t="s">
        <v>157</v>
      </c>
      <c r="AU83" s="23" t="s">
        <v>80</v>
      </c>
      <c r="AY83" s="23" t="s">
        <v>155</v>
      </c>
      <c r="BE83" s="184">
        <f t="shared" ref="BE83:BE117" si="4">IF(N83="základní",J83,0)</f>
        <v>0</v>
      </c>
      <c r="BF83" s="184">
        <f t="shared" ref="BF83:BF117" si="5">IF(N83="snížená",J83,0)</f>
        <v>0</v>
      </c>
      <c r="BG83" s="184">
        <f t="shared" ref="BG83:BG117" si="6">IF(N83="zákl. přenesená",J83,0)</f>
        <v>0</v>
      </c>
      <c r="BH83" s="184">
        <f t="shared" ref="BH83:BH117" si="7">IF(N83="sníž. přenesená",J83,0)</f>
        <v>0</v>
      </c>
      <c r="BI83" s="184">
        <f t="shared" ref="BI83:BI117" si="8">IF(N83="nulová",J83,0)</f>
        <v>0</v>
      </c>
      <c r="BJ83" s="23" t="s">
        <v>11</v>
      </c>
      <c r="BK83" s="184">
        <f t="shared" ref="BK83:BK117" si="9">ROUND(I83*H83,0)</f>
        <v>0</v>
      </c>
      <c r="BL83" s="23" t="s">
        <v>101</v>
      </c>
      <c r="BM83" s="23" t="s">
        <v>1859</v>
      </c>
    </row>
    <row r="84" spans="2:65" s="311" customFormat="1" ht="38.25" customHeight="1" x14ac:dyDescent="0.3">
      <c r="B84" s="172"/>
      <c r="C84" s="349">
        <v>2</v>
      </c>
      <c r="D84" s="349" t="s">
        <v>536</v>
      </c>
      <c r="E84" s="350"/>
      <c r="F84" s="351" t="s">
        <v>3053</v>
      </c>
      <c r="G84" s="352" t="s">
        <v>1032</v>
      </c>
      <c r="H84" s="353">
        <v>1</v>
      </c>
      <c r="I84" s="367"/>
      <c r="J84" s="354">
        <f t="shared" si="0"/>
        <v>0</v>
      </c>
      <c r="K84" s="355" t="s">
        <v>5</v>
      </c>
      <c r="L84" s="223"/>
      <c r="M84" s="356" t="s">
        <v>5</v>
      </c>
      <c r="N84" s="357" t="s">
        <v>43</v>
      </c>
      <c r="O84" s="348">
        <v>0</v>
      </c>
      <c r="P84" s="348">
        <f t="shared" si="1"/>
        <v>0</v>
      </c>
      <c r="Q84" s="348">
        <v>0</v>
      </c>
      <c r="R84" s="348">
        <f t="shared" si="2"/>
        <v>0</v>
      </c>
      <c r="S84" s="348">
        <v>0</v>
      </c>
      <c r="T84" s="183">
        <f t="shared" si="3"/>
        <v>0</v>
      </c>
      <c r="AR84" s="23" t="s">
        <v>502</v>
      </c>
      <c r="AT84" s="23" t="s">
        <v>536</v>
      </c>
      <c r="AU84" s="23" t="s">
        <v>80</v>
      </c>
      <c r="AY84" s="23" t="s">
        <v>155</v>
      </c>
      <c r="BE84" s="184">
        <f t="shared" si="4"/>
        <v>0</v>
      </c>
      <c r="BF84" s="184">
        <f t="shared" si="5"/>
        <v>0</v>
      </c>
      <c r="BG84" s="184">
        <f t="shared" si="6"/>
        <v>0</v>
      </c>
      <c r="BH84" s="184">
        <f t="shared" si="7"/>
        <v>0</v>
      </c>
      <c r="BI84" s="184">
        <f t="shared" si="8"/>
        <v>0</v>
      </c>
      <c r="BJ84" s="23" t="s">
        <v>11</v>
      </c>
      <c r="BK84" s="184">
        <f t="shared" si="9"/>
        <v>0</v>
      </c>
      <c r="BL84" s="23" t="s">
        <v>221</v>
      </c>
      <c r="BM84" s="23" t="s">
        <v>1983</v>
      </c>
    </row>
    <row r="85" spans="2:65" s="311" customFormat="1" ht="16.5" customHeight="1" x14ac:dyDescent="0.3">
      <c r="B85" s="172"/>
      <c r="C85" s="340" t="s">
        <v>98</v>
      </c>
      <c r="D85" s="340" t="s">
        <v>157</v>
      </c>
      <c r="E85" s="341"/>
      <c r="F85" s="342" t="s">
        <v>3054</v>
      </c>
      <c r="G85" s="343" t="s">
        <v>170</v>
      </c>
      <c r="H85" s="344">
        <v>2</v>
      </c>
      <c r="I85" s="313"/>
      <c r="J85" s="345">
        <f t="shared" si="0"/>
        <v>0</v>
      </c>
      <c r="K85" s="342" t="s">
        <v>5</v>
      </c>
      <c r="L85" s="40"/>
      <c r="M85" s="346" t="s">
        <v>5</v>
      </c>
      <c r="N85" s="347" t="s">
        <v>43</v>
      </c>
      <c r="O85" s="348">
        <v>0</v>
      </c>
      <c r="P85" s="348">
        <f t="shared" si="1"/>
        <v>0</v>
      </c>
      <c r="Q85" s="348">
        <v>0</v>
      </c>
      <c r="R85" s="348">
        <f t="shared" si="2"/>
        <v>0</v>
      </c>
      <c r="S85" s="348">
        <v>0</v>
      </c>
      <c r="T85" s="183">
        <f t="shared" si="3"/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 t="shared" si="4"/>
        <v>0</v>
      </c>
      <c r="BF85" s="184">
        <f t="shared" si="5"/>
        <v>0</v>
      </c>
      <c r="BG85" s="184">
        <f t="shared" si="6"/>
        <v>0</v>
      </c>
      <c r="BH85" s="184">
        <f t="shared" si="7"/>
        <v>0</v>
      </c>
      <c r="BI85" s="184">
        <f t="shared" si="8"/>
        <v>0</v>
      </c>
      <c r="BJ85" s="23" t="s">
        <v>11</v>
      </c>
      <c r="BK85" s="184">
        <f t="shared" si="9"/>
        <v>0</v>
      </c>
      <c r="BL85" s="23" t="s">
        <v>101</v>
      </c>
      <c r="BM85" s="23" t="s">
        <v>1859</v>
      </c>
    </row>
    <row r="86" spans="2:65" s="311" customFormat="1" ht="16.5" customHeight="1" x14ac:dyDescent="0.3">
      <c r="B86" s="172"/>
      <c r="C86" s="349">
        <v>4</v>
      </c>
      <c r="D86" s="349" t="s">
        <v>536</v>
      </c>
      <c r="E86" s="350"/>
      <c r="F86" s="351" t="s">
        <v>3055</v>
      </c>
      <c r="G86" s="358" t="s">
        <v>170</v>
      </c>
      <c r="H86" s="353">
        <v>2</v>
      </c>
      <c r="I86" s="367"/>
      <c r="J86" s="354">
        <f t="shared" si="0"/>
        <v>0</v>
      </c>
      <c r="K86" s="355" t="s">
        <v>5</v>
      </c>
      <c r="L86" s="223"/>
      <c r="M86" s="356" t="s">
        <v>5</v>
      </c>
      <c r="N86" s="357" t="s">
        <v>43</v>
      </c>
      <c r="O86" s="348">
        <v>0</v>
      </c>
      <c r="P86" s="348">
        <f t="shared" si="1"/>
        <v>0</v>
      </c>
      <c r="Q86" s="348">
        <v>0</v>
      </c>
      <c r="R86" s="348">
        <f t="shared" si="2"/>
        <v>0</v>
      </c>
      <c r="S86" s="348">
        <v>0</v>
      </c>
      <c r="T86" s="183">
        <f t="shared" si="3"/>
        <v>0</v>
      </c>
      <c r="AR86" s="23" t="s">
        <v>502</v>
      </c>
      <c r="AT86" s="23" t="s">
        <v>536</v>
      </c>
      <c r="AU86" s="23" t="s">
        <v>80</v>
      </c>
      <c r="AY86" s="23" t="s">
        <v>155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23" t="s">
        <v>11</v>
      </c>
      <c r="BK86" s="184">
        <f t="shared" si="9"/>
        <v>0</v>
      </c>
      <c r="BL86" s="23" t="s">
        <v>221</v>
      </c>
      <c r="BM86" s="23" t="s">
        <v>1983</v>
      </c>
    </row>
    <row r="87" spans="2:65" s="311" customFormat="1" ht="16.5" customHeight="1" x14ac:dyDescent="0.3">
      <c r="B87" s="172"/>
      <c r="C87" s="340">
        <v>5</v>
      </c>
      <c r="D87" s="340" t="s">
        <v>157</v>
      </c>
      <c r="E87" s="341"/>
      <c r="F87" s="342" t="s">
        <v>3056</v>
      </c>
      <c r="G87" s="343" t="s">
        <v>170</v>
      </c>
      <c r="H87" s="344">
        <v>2</v>
      </c>
      <c r="I87" s="313"/>
      <c r="J87" s="345">
        <f t="shared" si="0"/>
        <v>0</v>
      </c>
      <c r="K87" s="342" t="s">
        <v>5</v>
      </c>
      <c r="L87" s="40"/>
      <c r="M87" s="346" t="s">
        <v>5</v>
      </c>
      <c r="N87" s="347" t="s">
        <v>43</v>
      </c>
      <c r="O87" s="348">
        <v>0</v>
      </c>
      <c r="P87" s="348">
        <f t="shared" si="1"/>
        <v>0</v>
      </c>
      <c r="Q87" s="348">
        <v>0</v>
      </c>
      <c r="R87" s="348">
        <f t="shared" si="2"/>
        <v>0</v>
      </c>
      <c r="S87" s="348">
        <v>0</v>
      </c>
      <c r="T87" s="183">
        <f t="shared" si="3"/>
        <v>0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3" t="s">
        <v>11</v>
      </c>
      <c r="BK87" s="184">
        <f t="shared" si="9"/>
        <v>0</v>
      </c>
      <c r="BL87" s="23" t="s">
        <v>101</v>
      </c>
      <c r="BM87" s="23" t="s">
        <v>1859</v>
      </c>
    </row>
    <row r="88" spans="2:65" s="311" customFormat="1" ht="16.5" customHeight="1" x14ac:dyDescent="0.3">
      <c r="B88" s="172"/>
      <c r="C88" s="349">
        <v>6</v>
      </c>
      <c r="D88" s="349" t="s">
        <v>536</v>
      </c>
      <c r="E88" s="350"/>
      <c r="F88" s="351" t="s">
        <v>3057</v>
      </c>
      <c r="G88" s="358" t="s">
        <v>170</v>
      </c>
      <c r="H88" s="353">
        <v>2</v>
      </c>
      <c r="I88" s="367"/>
      <c r="J88" s="354">
        <f t="shared" si="0"/>
        <v>0</v>
      </c>
      <c r="K88" s="355" t="s">
        <v>5</v>
      </c>
      <c r="L88" s="223"/>
      <c r="M88" s="356" t="s">
        <v>5</v>
      </c>
      <c r="N88" s="357" t="s">
        <v>43</v>
      </c>
      <c r="O88" s="348">
        <v>0</v>
      </c>
      <c r="P88" s="348">
        <f t="shared" si="1"/>
        <v>0</v>
      </c>
      <c r="Q88" s="348">
        <v>0</v>
      </c>
      <c r="R88" s="348">
        <f t="shared" si="2"/>
        <v>0</v>
      </c>
      <c r="S88" s="348">
        <v>0</v>
      </c>
      <c r="T88" s="183">
        <f t="shared" si="3"/>
        <v>0</v>
      </c>
      <c r="AR88" s="23" t="s">
        <v>502</v>
      </c>
      <c r="AT88" s="23" t="s">
        <v>536</v>
      </c>
      <c r="AU88" s="23" t="s">
        <v>80</v>
      </c>
      <c r="AY88" s="23" t="s">
        <v>155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3" t="s">
        <v>11</v>
      </c>
      <c r="BK88" s="184">
        <f t="shared" si="9"/>
        <v>0</v>
      </c>
      <c r="BL88" s="23" t="s">
        <v>221</v>
      </c>
      <c r="BM88" s="23" t="s">
        <v>1983</v>
      </c>
    </row>
    <row r="89" spans="2:65" s="311" customFormat="1" ht="16.5" customHeight="1" x14ac:dyDescent="0.3">
      <c r="B89" s="172"/>
      <c r="C89" s="340">
        <v>7</v>
      </c>
      <c r="D89" s="340" t="s">
        <v>157</v>
      </c>
      <c r="E89" s="341"/>
      <c r="F89" s="342" t="s">
        <v>3058</v>
      </c>
      <c r="G89" s="343" t="s">
        <v>170</v>
      </c>
      <c r="H89" s="344">
        <v>11</v>
      </c>
      <c r="I89" s="313"/>
      <c r="J89" s="345">
        <f t="shared" si="0"/>
        <v>0</v>
      </c>
      <c r="K89" s="342" t="s">
        <v>5</v>
      </c>
      <c r="L89" s="40"/>
      <c r="M89" s="346" t="s">
        <v>5</v>
      </c>
      <c r="N89" s="347" t="s">
        <v>43</v>
      </c>
      <c r="O89" s="348">
        <v>0</v>
      </c>
      <c r="P89" s="348">
        <f t="shared" si="1"/>
        <v>0</v>
      </c>
      <c r="Q89" s="348">
        <v>0</v>
      </c>
      <c r="R89" s="348">
        <f t="shared" si="2"/>
        <v>0</v>
      </c>
      <c r="S89" s="348">
        <v>0</v>
      </c>
      <c r="T89" s="183">
        <f t="shared" si="3"/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3" t="s">
        <v>11</v>
      </c>
      <c r="BK89" s="184">
        <f t="shared" si="9"/>
        <v>0</v>
      </c>
      <c r="BL89" s="23" t="s">
        <v>101</v>
      </c>
      <c r="BM89" s="23" t="s">
        <v>1859</v>
      </c>
    </row>
    <row r="90" spans="2:65" s="311" customFormat="1" ht="16.5" customHeight="1" x14ac:dyDescent="0.3">
      <c r="B90" s="172"/>
      <c r="C90" s="349">
        <v>8</v>
      </c>
      <c r="D90" s="349" t="s">
        <v>536</v>
      </c>
      <c r="E90" s="350"/>
      <c r="F90" s="351" t="s">
        <v>3059</v>
      </c>
      <c r="G90" s="358" t="s">
        <v>170</v>
      </c>
      <c r="H90" s="353">
        <v>11</v>
      </c>
      <c r="I90" s="367"/>
      <c r="J90" s="354">
        <f t="shared" si="0"/>
        <v>0</v>
      </c>
      <c r="K90" s="355" t="s">
        <v>5</v>
      </c>
      <c r="L90" s="223"/>
      <c r="M90" s="356" t="s">
        <v>5</v>
      </c>
      <c r="N90" s="357" t="s">
        <v>43</v>
      </c>
      <c r="O90" s="348">
        <v>0</v>
      </c>
      <c r="P90" s="348">
        <f t="shared" si="1"/>
        <v>0</v>
      </c>
      <c r="Q90" s="348">
        <v>0</v>
      </c>
      <c r="R90" s="348">
        <f t="shared" si="2"/>
        <v>0</v>
      </c>
      <c r="S90" s="348">
        <v>0</v>
      </c>
      <c r="T90" s="183">
        <f t="shared" si="3"/>
        <v>0</v>
      </c>
      <c r="AR90" s="23" t="s">
        <v>502</v>
      </c>
      <c r="AT90" s="23" t="s">
        <v>536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221</v>
      </c>
      <c r="BM90" s="23" t="s">
        <v>1983</v>
      </c>
    </row>
    <row r="91" spans="2:65" s="311" customFormat="1" ht="16.5" customHeight="1" x14ac:dyDescent="0.3">
      <c r="B91" s="172"/>
      <c r="C91" s="340">
        <v>9</v>
      </c>
      <c r="D91" s="340" t="s">
        <v>157</v>
      </c>
      <c r="E91" s="341"/>
      <c r="F91" s="342" t="s">
        <v>3060</v>
      </c>
      <c r="G91" s="343" t="s">
        <v>170</v>
      </c>
      <c r="H91" s="344">
        <v>6</v>
      </c>
      <c r="I91" s="313"/>
      <c r="J91" s="345">
        <f t="shared" si="0"/>
        <v>0</v>
      </c>
      <c r="K91" s="342" t="s">
        <v>5</v>
      </c>
      <c r="L91" s="40"/>
      <c r="M91" s="346" t="s">
        <v>5</v>
      </c>
      <c r="N91" s="347" t="s">
        <v>43</v>
      </c>
      <c r="O91" s="348">
        <v>0</v>
      </c>
      <c r="P91" s="348">
        <f t="shared" si="1"/>
        <v>0</v>
      </c>
      <c r="Q91" s="348">
        <v>0</v>
      </c>
      <c r="R91" s="348">
        <f t="shared" si="2"/>
        <v>0</v>
      </c>
      <c r="S91" s="348">
        <v>0</v>
      </c>
      <c r="T91" s="183">
        <f t="shared" si="3"/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101</v>
      </c>
      <c r="BM91" s="23" t="s">
        <v>1859</v>
      </c>
    </row>
    <row r="92" spans="2:65" s="311" customFormat="1" ht="16.5" customHeight="1" x14ac:dyDescent="0.3">
      <c r="B92" s="172"/>
      <c r="C92" s="349">
        <v>10</v>
      </c>
      <c r="D92" s="349" t="s">
        <v>536</v>
      </c>
      <c r="E92" s="350"/>
      <c r="F92" s="351" t="s">
        <v>3061</v>
      </c>
      <c r="G92" s="358" t="s">
        <v>170</v>
      </c>
      <c r="H92" s="353">
        <v>6</v>
      </c>
      <c r="I92" s="367"/>
      <c r="J92" s="354">
        <f t="shared" si="0"/>
        <v>0</v>
      </c>
      <c r="K92" s="355" t="s">
        <v>5</v>
      </c>
      <c r="L92" s="223"/>
      <c r="M92" s="356" t="s">
        <v>5</v>
      </c>
      <c r="N92" s="357" t="s">
        <v>43</v>
      </c>
      <c r="O92" s="348">
        <v>0</v>
      </c>
      <c r="P92" s="348">
        <f t="shared" si="1"/>
        <v>0</v>
      </c>
      <c r="Q92" s="348">
        <v>0</v>
      </c>
      <c r="R92" s="348">
        <f t="shared" si="2"/>
        <v>0</v>
      </c>
      <c r="S92" s="348">
        <v>0</v>
      </c>
      <c r="T92" s="183">
        <f t="shared" si="3"/>
        <v>0</v>
      </c>
      <c r="AR92" s="23" t="s">
        <v>502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221</v>
      </c>
      <c r="BM92" s="23" t="s">
        <v>1983</v>
      </c>
    </row>
    <row r="93" spans="2:65" s="311" customFormat="1" ht="16.5" customHeight="1" x14ac:dyDescent="0.3">
      <c r="B93" s="172"/>
      <c r="C93" s="340">
        <v>11</v>
      </c>
      <c r="D93" s="340" t="s">
        <v>157</v>
      </c>
      <c r="E93" s="341"/>
      <c r="F93" s="342" t="s">
        <v>3062</v>
      </c>
      <c r="G93" s="343" t="s">
        <v>170</v>
      </c>
      <c r="H93" s="344">
        <v>1</v>
      </c>
      <c r="I93" s="313"/>
      <c r="J93" s="345">
        <f t="shared" si="0"/>
        <v>0</v>
      </c>
      <c r="K93" s="342" t="s">
        <v>5</v>
      </c>
      <c r="L93" s="40"/>
      <c r="M93" s="346" t="s">
        <v>5</v>
      </c>
      <c r="N93" s="347" t="s">
        <v>43</v>
      </c>
      <c r="O93" s="348">
        <v>0</v>
      </c>
      <c r="P93" s="348">
        <f t="shared" si="1"/>
        <v>0</v>
      </c>
      <c r="Q93" s="348">
        <v>0</v>
      </c>
      <c r="R93" s="348">
        <f t="shared" si="2"/>
        <v>0</v>
      </c>
      <c r="S93" s="348">
        <v>0</v>
      </c>
      <c r="T93" s="183">
        <f t="shared" si="3"/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101</v>
      </c>
      <c r="BM93" s="23" t="s">
        <v>1859</v>
      </c>
    </row>
    <row r="94" spans="2:65" s="311" customFormat="1" ht="16.5" customHeight="1" x14ac:dyDescent="0.3">
      <c r="B94" s="172"/>
      <c r="C94" s="349">
        <v>12</v>
      </c>
      <c r="D94" s="349" t="s">
        <v>536</v>
      </c>
      <c r="E94" s="350"/>
      <c r="F94" s="351" t="s">
        <v>3063</v>
      </c>
      <c r="G94" s="358" t="s">
        <v>170</v>
      </c>
      <c r="H94" s="353">
        <v>1</v>
      </c>
      <c r="I94" s="367"/>
      <c r="J94" s="354">
        <f t="shared" si="0"/>
        <v>0</v>
      </c>
      <c r="K94" s="355" t="s">
        <v>5</v>
      </c>
      <c r="L94" s="223"/>
      <c r="M94" s="356" t="s">
        <v>5</v>
      </c>
      <c r="N94" s="357" t="s">
        <v>43</v>
      </c>
      <c r="O94" s="348">
        <v>0</v>
      </c>
      <c r="P94" s="348">
        <f t="shared" si="1"/>
        <v>0</v>
      </c>
      <c r="Q94" s="348">
        <v>0</v>
      </c>
      <c r="R94" s="348">
        <f t="shared" si="2"/>
        <v>0</v>
      </c>
      <c r="S94" s="348">
        <v>0</v>
      </c>
      <c r="T94" s="183">
        <f t="shared" si="3"/>
        <v>0</v>
      </c>
      <c r="AR94" s="23" t="s">
        <v>502</v>
      </c>
      <c r="AT94" s="23" t="s">
        <v>536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221</v>
      </c>
      <c r="BM94" s="23" t="s">
        <v>1983</v>
      </c>
    </row>
    <row r="95" spans="2:65" s="311" customFormat="1" ht="16.5" customHeight="1" x14ac:dyDescent="0.3">
      <c r="B95" s="172"/>
      <c r="C95" s="340">
        <v>13</v>
      </c>
      <c r="D95" s="340" t="s">
        <v>157</v>
      </c>
      <c r="E95" s="341"/>
      <c r="F95" s="342" t="s">
        <v>3064</v>
      </c>
      <c r="G95" s="343" t="s">
        <v>170</v>
      </c>
      <c r="H95" s="344">
        <v>1</v>
      </c>
      <c r="I95" s="313"/>
      <c r="J95" s="345">
        <f t="shared" si="0"/>
        <v>0</v>
      </c>
      <c r="K95" s="342" t="s">
        <v>5</v>
      </c>
      <c r="L95" s="40"/>
      <c r="M95" s="346" t="s">
        <v>5</v>
      </c>
      <c r="N95" s="347" t="s">
        <v>43</v>
      </c>
      <c r="O95" s="348">
        <v>0</v>
      </c>
      <c r="P95" s="348">
        <f t="shared" si="1"/>
        <v>0</v>
      </c>
      <c r="Q95" s="348">
        <v>0</v>
      </c>
      <c r="R95" s="348">
        <f t="shared" si="2"/>
        <v>0</v>
      </c>
      <c r="S95" s="348">
        <v>0</v>
      </c>
      <c r="T95" s="183">
        <f t="shared" si="3"/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101</v>
      </c>
      <c r="BM95" s="23" t="s">
        <v>1859</v>
      </c>
    </row>
    <row r="96" spans="2:65" s="311" customFormat="1" ht="16.5" customHeight="1" x14ac:dyDescent="0.3">
      <c r="B96" s="172"/>
      <c r="C96" s="349">
        <v>14</v>
      </c>
      <c r="D96" s="349" t="s">
        <v>536</v>
      </c>
      <c r="E96" s="350"/>
      <c r="F96" s="351" t="s">
        <v>3065</v>
      </c>
      <c r="G96" s="358" t="s">
        <v>170</v>
      </c>
      <c r="H96" s="353">
        <v>1</v>
      </c>
      <c r="I96" s="367"/>
      <c r="J96" s="354">
        <f t="shared" si="0"/>
        <v>0</v>
      </c>
      <c r="K96" s="355" t="s">
        <v>5</v>
      </c>
      <c r="L96" s="223"/>
      <c r="M96" s="356" t="s">
        <v>5</v>
      </c>
      <c r="N96" s="357" t="s">
        <v>43</v>
      </c>
      <c r="O96" s="348">
        <v>0</v>
      </c>
      <c r="P96" s="348">
        <f t="shared" si="1"/>
        <v>0</v>
      </c>
      <c r="Q96" s="348">
        <v>0</v>
      </c>
      <c r="R96" s="348">
        <f t="shared" si="2"/>
        <v>0</v>
      </c>
      <c r="S96" s="348">
        <v>0</v>
      </c>
      <c r="T96" s="183">
        <f t="shared" si="3"/>
        <v>0</v>
      </c>
      <c r="AR96" s="23" t="s">
        <v>502</v>
      </c>
      <c r="AT96" s="23" t="s">
        <v>536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221</v>
      </c>
      <c r="BM96" s="23" t="s">
        <v>1983</v>
      </c>
    </row>
    <row r="97" spans="1:65" s="311" customFormat="1" ht="16.5" customHeight="1" x14ac:dyDescent="0.3">
      <c r="B97" s="172"/>
      <c r="C97" s="340">
        <v>15</v>
      </c>
      <c r="D97" s="340" t="s">
        <v>157</v>
      </c>
      <c r="E97" s="341"/>
      <c r="F97" s="342" t="s">
        <v>3066</v>
      </c>
      <c r="G97" s="343" t="s">
        <v>3067</v>
      </c>
      <c r="H97" s="344">
        <v>23</v>
      </c>
      <c r="I97" s="313"/>
      <c r="J97" s="345">
        <f t="shared" si="0"/>
        <v>0</v>
      </c>
      <c r="K97" s="342" t="s">
        <v>5</v>
      </c>
      <c r="L97" s="40"/>
      <c r="M97" s="346" t="s">
        <v>5</v>
      </c>
      <c r="N97" s="347" t="s">
        <v>43</v>
      </c>
      <c r="O97" s="348">
        <v>0</v>
      </c>
      <c r="P97" s="348">
        <f t="shared" si="1"/>
        <v>0</v>
      </c>
      <c r="Q97" s="348">
        <v>0</v>
      </c>
      <c r="R97" s="348">
        <f t="shared" si="2"/>
        <v>0</v>
      </c>
      <c r="S97" s="348">
        <v>0</v>
      </c>
      <c r="T97" s="183">
        <f t="shared" si="3"/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101</v>
      </c>
      <c r="BM97" s="23" t="s">
        <v>1859</v>
      </c>
    </row>
    <row r="98" spans="1:65" s="311" customFormat="1" ht="16.5" customHeight="1" x14ac:dyDescent="0.3">
      <c r="B98" s="172"/>
      <c r="C98" s="349">
        <v>16</v>
      </c>
      <c r="D98" s="349" t="s">
        <v>536</v>
      </c>
      <c r="E98" s="350"/>
      <c r="F98" s="351" t="s">
        <v>3068</v>
      </c>
      <c r="G98" s="358" t="s">
        <v>3067</v>
      </c>
      <c r="H98" s="353">
        <v>23</v>
      </c>
      <c r="I98" s="367"/>
      <c r="J98" s="354">
        <f t="shared" si="0"/>
        <v>0</v>
      </c>
      <c r="K98" s="355" t="s">
        <v>5</v>
      </c>
      <c r="L98" s="223"/>
      <c r="M98" s="356" t="s">
        <v>5</v>
      </c>
      <c r="N98" s="229" t="s">
        <v>43</v>
      </c>
      <c r="O98" s="212">
        <v>0</v>
      </c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3" t="s">
        <v>1990</v>
      </c>
      <c r="AT98" s="23" t="s">
        <v>536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707</v>
      </c>
      <c r="BM98" s="23" t="s">
        <v>1996</v>
      </c>
    </row>
    <row r="99" spans="1:65" s="311" customFormat="1" ht="16.5" customHeight="1" x14ac:dyDescent="0.3">
      <c r="B99" s="172"/>
      <c r="C99" s="340">
        <v>17</v>
      </c>
      <c r="D99" s="340" t="s">
        <v>157</v>
      </c>
      <c r="E99" s="341"/>
      <c r="F99" s="342" t="s">
        <v>3069</v>
      </c>
      <c r="G99" s="343" t="s">
        <v>3067</v>
      </c>
      <c r="H99" s="344">
        <v>20</v>
      </c>
      <c r="I99" s="313"/>
      <c r="J99" s="345">
        <f t="shared" si="0"/>
        <v>0</v>
      </c>
      <c r="K99" s="342" t="s">
        <v>5</v>
      </c>
      <c r="L99" s="40"/>
      <c r="M99" s="346" t="s">
        <v>5</v>
      </c>
      <c r="N99" s="347" t="s">
        <v>43</v>
      </c>
      <c r="O99" s="348">
        <v>0</v>
      </c>
      <c r="P99" s="348">
        <f t="shared" si="1"/>
        <v>0</v>
      </c>
      <c r="Q99" s="348">
        <v>0</v>
      </c>
      <c r="R99" s="348">
        <f t="shared" si="2"/>
        <v>0</v>
      </c>
      <c r="S99" s="348">
        <v>0</v>
      </c>
      <c r="T99" s="183">
        <f t="shared" si="3"/>
        <v>0</v>
      </c>
      <c r="AR99" s="23" t="s">
        <v>101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101</v>
      </c>
      <c r="BM99" s="23" t="s">
        <v>1859</v>
      </c>
    </row>
    <row r="100" spans="1:65" s="311" customFormat="1" ht="16.5" customHeight="1" x14ac:dyDescent="0.3">
      <c r="B100" s="172"/>
      <c r="C100" s="349">
        <v>18</v>
      </c>
      <c r="D100" s="349" t="s">
        <v>536</v>
      </c>
      <c r="E100" s="350"/>
      <c r="F100" s="351" t="s">
        <v>3070</v>
      </c>
      <c r="G100" s="358" t="s">
        <v>3067</v>
      </c>
      <c r="H100" s="353">
        <v>20</v>
      </c>
      <c r="I100" s="367"/>
      <c r="J100" s="354">
        <f t="shared" si="0"/>
        <v>0</v>
      </c>
      <c r="K100" s="355" t="s">
        <v>5</v>
      </c>
      <c r="L100" s="223"/>
      <c r="M100" s="356" t="s">
        <v>5</v>
      </c>
      <c r="N100" s="229" t="s">
        <v>43</v>
      </c>
      <c r="O100" s="212">
        <v>0</v>
      </c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3" t="s">
        <v>1990</v>
      </c>
      <c r="AT100" s="23" t="s">
        <v>536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707</v>
      </c>
      <c r="BM100" s="23" t="s">
        <v>1996</v>
      </c>
    </row>
    <row r="101" spans="1:65" s="311" customFormat="1" ht="16.5" customHeight="1" x14ac:dyDescent="0.3">
      <c r="B101" s="172"/>
      <c r="C101" s="340">
        <v>19</v>
      </c>
      <c r="D101" s="340" t="s">
        <v>157</v>
      </c>
      <c r="E101" s="341"/>
      <c r="F101" s="342" t="s">
        <v>3071</v>
      </c>
      <c r="G101" s="343" t="s">
        <v>3067</v>
      </c>
      <c r="H101" s="344">
        <v>1</v>
      </c>
      <c r="I101" s="313"/>
      <c r="J101" s="345">
        <f t="shared" si="0"/>
        <v>0</v>
      </c>
      <c r="K101" s="342" t="s">
        <v>5</v>
      </c>
      <c r="L101" s="40"/>
      <c r="M101" s="346" t="s">
        <v>5</v>
      </c>
      <c r="N101" s="347" t="s">
        <v>43</v>
      </c>
      <c r="O101" s="348">
        <v>0</v>
      </c>
      <c r="P101" s="348">
        <f t="shared" si="1"/>
        <v>0</v>
      </c>
      <c r="Q101" s="348">
        <v>0</v>
      </c>
      <c r="R101" s="348">
        <f t="shared" si="2"/>
        <v>0</v>
      </c>
      <c r="S101" s="348">
        <v>0</v>
      </c>
      <c r="T101" s="183">
        <f t="shared" si="3"/>
        <v>0</v>
      </c>
      <c r="AR101" s="23" t="s">
        <v>101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101</v>
      </c>
      <c r="BM101" s="23" t="s">
        <v>1859</v>
      </c>
    </row>
    <row r="102" spans="1:65" s="311" customFormat="1" ht="38.25" customHeight="1" x14ac:dyDescent="0.3">
      <c r="B102" s="172"/>
      <c r="C102" s="349">
        <v>20</v>
      </c>
      <c r="D102" s="349" t="s">
        <v>536</v>
      </c>
      <c r="E102" s="350"/>
      <c r="F102" s="351" t="s">
        <v>3072</v>
      </c>
      <c r="G102" s="358" t="s">
        <v>3067</v>
      </c>
      <c r="H102" s="353">
        <v>1</v>
      </c>
      <c r="I102" s="367"/>
      <c r="J102" s="354">
        <f t="shared" si="0"/>
        <v>0</v>
      </c>
      <c r="K102" s="355" t="s">
        <v>5</v>
      </c>
      <c r="L102" s="223"/>
      <c r="M102" s="356" t="s">
        <v>5</v>
      </c>
      <c r="N102" s="229" t="s">
        <v>43</v>
      </c>
      <c r="O102" s="212">
        <v>0</v>
      </c>
      <c r="P102" s="212">
        <f t="shared" si="1"/>
        <v>0</v>
      </c>
      <c r="Q102" s="212">
        <v>0</v>
      </c>
      <c r="R102" s="212">
        <f t="shared" si="2"/>
        <v>0</v>
      </c>
      <c r="S102" s="212">
        <v>0</v>
      </c>
      <c r="T102" s="213">
        <f t="shared" si="3"/>
        <v>0</v>
      </c>
      <c r="AR102" s="23" t="s">
        <v>1990</v>
      </c>
      <c r="AT102" s="23" t="s">
        <v>536</v>
      </c>
      <c r="AU102" s="23" t="s">
        <v>80</v>
      </c>
      <c r="AY102" s="23" t="s">
        <v>155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3" t="s">
        <v>11</v>
      </c>
      <c r="BK102" s="184">
        <f t="shared" si="9"/>
        <v>0</v>
      </c>
      <c r="BL102" s="23" t="s">
        <v>707</v>
      </c>
      <c r="BM102" s="23" t="s">
        <v>1996</v>
      </c>
    </row>
    <row r="103" spans="1:65" s="311" customFormat="1" ht="16.5" customHeight="1" x14ac:dyDescent="0.3">
      <c r="A103" s="359"/>
      <c r="B103" s="172"/>
      <c r="C103" s="340">
        <v>21</v>
      </c>
      <c r="D103" s="340" t="s">
        <v>157</v>
      </c>
      <c r="E103" s="341"/>
      <c r="F103" s="342" t="s">
        <v>3073</v>
      </c>
      <c r="G103" s="343" t="s">
        <v>3067</v>
      </c>
      <c r="H103" s="344">
        <v>1</v>
      </c>
      <c r="I103" s="313"/>
      <c r="J103" s="345">
        <f t="shared" si="0"/>
        <v>0</v>
      </c>
      <c r="K103" s="342" t="s">
        <v>5</v>
      </c>
      <c r="L103" s="40"/>
      <c r="M103" s="346" t="s">
        <v>5</v>
      </c>
      <c r="N103" s="347" t="s">
        <v>43</v>
      </c>
      <c r="O103" s="348">
        <v>0</v>
      </c>
      <c r="P103" s="348">
        <f t="shared" si="1"/>
        <v>0</v>
      </c>
      <c r="Q103" s="348">
        <v>0</v>
      </c>
      <c r="R103" s="348">
        <f t="shared" si="2"/>
        <v>0</v>
      </c>
      <c r="S103" s="348">
        <v>0</v>
      </c>
      <c r="T103" s="183">
        <f t="shared" si="3"/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3" t="s">
        <v>11</v>
      </c>
      <c r="BK103" s="184">
        <f t="shared" si="9"/>
        <v>0</v>
      </c>
      <c r="BL103" s="23" t="s">
        <v>101</v>
      </c>
      <c r="BM103" s="23" t="s">
        <v>1859</v>
      </c>
    </row>
    <row r="104" spans="1:65" s="311" customFormat="1" ht="16.5" customHeight="1" x14ac:dyDescent="0.3">
      <c r="A104" s="359"/>
      <c r="B104" s="172"/>
      <c r="C104" s="349">
        <v>22</v>
      </c>
      <c r="D104" s="349" t="s">
        <v>536</v>
      </c>
      <c r="E104" s="350"/>
      <c r="F104" s="351" t="s">
        <v>3074</v>
      </c>
      <c r="G104" s="358" t="s">
        <v>3067</v>
      </c>
      <c r="H104" s="353">
        <v>1</v>
      </c>
      <c r="I104" s="367"/>
      <c r="J104" s="354">
        <f t="shared" si="0"/>
        <v>0</v>
      </c>
      <c r="K104" s="355" t="s">
        <v>5</v>
      </c>
      <c r="L104" s="223"/>
      <c r="M104" s="356" t="s">
        <v>5</v>
      </c>
      <c r="N104" s="357" t="s">
        <v>43</v>
      </c>
      <c r="O104" s="348">
        <v>0</v>
      </c>
      <c r="P104" s="348">
        <f t="shared" si="1"/>
        <v>0</v>
      </c>
      <c r="Q104" s="348">
        <v>0</v>
      </c>
      <c r="R104" s="348">
        <f t="shared" si="2"/>
        <v>0</v>
      </c>
      <c r="S104" s="348">
        <v>0</v>
      </c>
      <c r="T104" s="183">
        <f t="shared" si="3"/>
        <v>0</v>
      </c>
      <c r="AR104" s="23" t="s">
        <v>502</v>
      </c>
      <c r="AT104" s="23" t="s">
        <v>536</v>
      </c>
      <c r="AU104" s="23" t="s">
        <v>80</v>
      </c>
      <c r="AY104" s="23" t="s">
        <v>155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3" t="s">
        <v>11</v>
      </c>
      <c r="BK104" s="184">
        <f t="shared" si="9"/>
        <v>0</v>
      </c>
      <c r="BL104" s="23" t="s">
        <v>221</v>
      </c>
      <c r="BM104" s="23" t="s">
        <v>1983</v>
      </c>
    </row>
    <row r="105" spans="1:65" s="311" customFormat="1" ht="16.5" customHeight="1" x14ac:dyDescent="0.3">
      <c r="A105" s="359"/>
      <c r="B105" s="172"/>
      <c r="C105" s="340">
        <v>23</v>
      </c>
      <c r="D105" s="340" t="s">
        <v>157</v>
      </c>
      <c r="E105" s="341"/>
      <c r="F105" s="342" t="s">
        <v>3075</v>
      </c>
      <c r="G105" s="343" t="s">
        <v>170</v>
      </c>
      <c r="H105" s="344">
        <v>2</v>
      </c>
      <c r="I105" s="313"/>
      <c r="J105" s="345">
        <f t="shared" si="0"/>
        <v>0</v>
      </c>
      <c r="K105" s="342" t="s">
        <v>5</v>
      </c>
      <c r="L105" s="40"/>
      <c r="M105" s="346" t="s">
        <v>5</v>
      </c>
      <c r="N105" s="347" t="s">
        <v>43</v>
      </c>
      <c r="O105" s="348">
        <v>0</v>
      </c>
      <c r="P105" s="348">
        <f t="shared" si="1"/>
        <v>0</v>
      </c>
      <c r="Q105" s="348">
        <v>0</v>
      </c>
      <c r="R105" s="348">
        <f t="shared" si="2"/>
        <v>0</v>
      </c>
      <c r="S105" s="348">
        <v>0</v>
      </c>
      <c r="T105" s="183">
        <f t="shared" si="3"/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23" t="s">
        <v>11</v>
      </c>
      <c r="BK105" s="184">
        <f t="shared" si="9"/>
        <v>0</v>
      </c>
      <c r="BL105" s="23" t="s">
        <v>101</v>
      </c>
      <c r="BM105" s="23" t="s">
        <v>1859</v>
      </c>
    </row>
    <row r="106" spans="1:65" s="311" customFormat="1" ht="16.5" customHeight="1" x14ac:dyDescent="0.3">
      <c r="A106" s="359"/>
      <c r="B106" s="172"/>
      <c r="C106" s="349">
        <v>24</v>
      </c>
      <c r="D106" s="349" t="s">
        <v>536</v>
      </c>
      <c r="E106" s="350"/>
      <c r="F106" s="351" t="s">
        <v>3076</v>
      </c>
      <c r="G106" s="358" t="s">
        <v>170</v>
      </c>
      <c r="H106" s="353">
        <v>2</v>
      </c>
      <c r="I106" s="367"/>
      <c r="J106" s="354">
        <f t="shared" si="0"/>
        <v>0</v>
      </c>
      <c r="K106" s="355" t="s">
        <v>5</v>
      </c>
      <c r="L106" s="223"/>
      <c r="M106" s="356" t="s">
        <v>5</v>
      </c>
      <c r="N106" s="357" t="s">
        <v>43</v>
      </c>
      <c r="O106" s="348">
        <v>0</v>
      </c>
      <c r="P106" s="348">
        <f t="shared" si="1"/>
        <v>0</v>
      </c>
      <c r="Q106" s="348">
        <v>0</v>
      </c>
      <c r="R106" s="348">
        <f t="shared" si="2"/>
        <v>0</v>
      </c>
      <c r="S106" s="348">
        <v>0</v>
      </c>
      <c r="T106" s="183">
        <f t="shared" si="3"/>
        <v>0</v>
      </c>
      <c r="AR106" s="23" t="s">
        <v>502</v>
      </c>
      <c r="AT106" s="23" t="s">
        <v>536</v>
      </c>
      <c r="AU106" s="23" t="s">
        <v>80</v>
      </c>
      <c r="AY106" s="23" t="s">
        <v>155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23" t="s">
        <v>11</v>
      </c>
      <c r="BK106" s="184">
        <f t="shared" si="9"/>
        <v>0</v>
      </c>
      <c r="BL106" s="23" t="s">
        <v>221</v>
      </c>
      <c r="BM106" s="23" t="s">
        <v>1983</v>
      </c>
    </row>
    <row r="107" spans="1:65" s="311" customFormat="1" ht="16.5" customHeight="1" x14ac:dyDescent="0.3">
      <c r="A107" s="359"/>
      <c r="B107" s="172"/>
      <c r="C107" s="340">
        <v>25</v>
      </c>
      <c r="D107" s="340" t="s">
        <v>157</v>
      </c>
      <c r="E107" s="341"/>
      <c r="F107" s="342" t="s">
        <v>3077</v>
      </c>
      <c r="G107" s="343" t="s">
        <v>3067</v>
      </c>
      <c r="H107" s="344">
        <v>1</v>
      </c>
      <c r="I107" s="313"/>
      <c r="J107" s="345">
        <f t="shared" si="0"/>
        <v>0</v>
      </c>
      <c r="K107" s="342" t="s">
        <v>5</v>
      </c>
      <c r="L107" s="40"/>
      <c r="M107" s="346" t="s">
        <v>5</v>
      </c>
      <c r="N107" s="347" t="s">
        <v>43</v>
      </c>
      <c r="O107" s="348">
        <v>0</v>
      </c>
      <c r="P107" s="348">
        <f t="shared" si="1"/>
        <v>0</v>
      </c>
      <c r="Q107" s="348">
        <v>0</v>
      </c>
      <c r="R107" s="348">
        <f t="shared" si="2"/>
        <v>0</v>
      </c>
      <c r="S107" s="348">
        <v>0</v>
      </c>
      <c r="T107" s="183">
        <f t="shared" si="3"/>
        <v>0</v>
      </c>
      <c r="AR107" s="23" t="s">
        <v>101</v>
      </c>
      <c r="AT107" s="23" t="s">
        <v>157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101</v>
      </c>
      <c r="BM107" s="23" t="s">
        <v>1859</v>
      </c>
    </row>
    <row r="108" spans="1:65" s="311" customFormat="1" ht="16.5" customHeight="1" x14ac:dyDescent="0.3">
      <c r="A108" s="359"/>
      <c r="B108" s="172"/>
      <c r="C108" s="349">
        <v>26</v>
      </c>
      <c r="D108" s="349" t="s">
        <v>536</v>
      </c>
      <c r="E108" s="350"/>
      <c r="F108" s="351" t="s">
        <v>3078</v>
      </c>
      <c r="G108" s="358" t="s">
        <v>3067</v>
      </c>
      <c r="H108" s="353">
        <v>1</v>
      </c>
      <c r="I108" s="367"/>
      <c r="J108" s="354">
        <f t="shared" si="0"/>
        <v>0</v>
      </c>
      <c r="K108" s="355" t="s">
        <v>5</v>
      </c>
      <c r="L108" s="223"/>
      <c r="M108" s="356" t="s">
        <v>5</v>
      </c>
      <c r="N108" s="229" t="s">
        <v>43</v>
      </c>
      <c r="O108" s="212">
        <v>0</v>
      </c>
      <c r="P108" s="212">
        <f t="shared" si="1"/>
        <v>0</v>
      </c>
      <c r="Q108" s="212">
        <v>0</v>
      </c>
      <c r="R108" s="212">
        <f t="shared" si="2"/>
        <v>0</v>
      </c>
      <c r="S108" s="212">
        <v>0</v>
      </c>
      <c r="T108" s="213">
        <f t="shared" si="3"/>
        <v>0</v>
      </c>
      <c r="AR108" s="23" t="s">
        <v>1990</v>
      </c>
      <c r="AT108" s="23" t="s">
        <v>536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707</v>
      </c>
      <c r="BM108" s="23" t="s">
        <v>1996</v>
      </c>
    </row>
    <row r="109" spans="1:65" s="311" customFormat="1" ht="16.5" customHeight="1" x14ac:dyDescent="0.3">
      <c r="A109" s="359"/>
      <c r="B109" s="172"/>
      <c r="C109" s="340">
        <v>27</v>
      </c>
      <c r="D109" s="340" t="s">
        <v>157</v>
      </c>
      <c r="E109" s="341"/>
      <c r="F109" s="342" t="s">
        <v>3079</v>
      </c>
      <c r="G109" s="343" t="s">
        <v>3067</v>
      </c>
      <c r="H109" s="344">
        <v>1</v>
      </c>
      <c r="I109" s="313"/>
      <c r="J109" s="345">
        <f t="shared" si="0"/>
        <v>0</v>
      </c>
      <c r="K109" s="342" t="s">
        <v>5</v>
      </c>
      <c r="L109" s="40"/>
      <c r="M109" s="346" t="s">
        <v>5</v>
      </c>
      <c r="N109" s="347" t="s">
        <v>43</v>
      </c>
      <c r="O109" s="348">
        <v>0</v>
      </c>
      <c r="P109" s="348">
        <f t="shared" si="1"/>
        <v>0</v>
      </c>
      <c r="Q109" s="348">
        <v>0</v>
      </c>
      <c r="R109" s="348">
        <f t="shared" si="2"/>
        <v>0</v>
      </c>
      <c r="S109" s="348">
        <v>0</v>
      </c>
      <c r="T109" s="183">
        <f t="shared" si="3"/>
        <v>0</v>
      </c>
      <c r="AR109" s="23" t="s">
        <v>101</v>
      </c>
      <c r="AT109" s="23" t="s">
        <v>157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101</v>
      </c>
      <c r="BM109" s="23" t="s">
        <v>1859</v>
      </c>
    </row>
    <row r="110" spans="1:65" s="311" customFormat="1" ht="16.5" customHeight="1" x14ac:dyDescent="0.3">
      <c r="A110" s="359"/>
      <c r="B110" s="172"/>
      <c r="C110" s="349">
        <v>28</v>
      </c>
      <c r="D110" s="349" t="s">
        <v>536</v>
      </c>
      <c r="E110" s="350"/>
      <c r="F110" s="351" t="s">
        <v>3080</v>
      </c>
      <c r="G110" s="358" t="s">
        <v>3067</v>
      </c>
      <c r="H110" s="353">
        <v>1</v>
      </c>
      <c r="I110" s="367"/>
      <c r="J110" s="354">
        <f t="shared" si="0"/>
        <v>0</v>
      </c>
      <c r="K110" s="355" t="s">
        <v>5</v>
      </c>
      <c r="L110" s="223"/>
      <c r="M110" s="356" t="s">
        <v>5</v>
      </c>
      <c r="N110" s="229" t="s">
        <v>43</v>
      </c>
      <c r="O110" s="212">
        <v>0</v>
      </c>
      <c r="P110" s="212">
        <f t="shared" si="1"/>
        <v>0</v>
      </c>
      <c r="Q110" s="212">
        <v>0</v>
      </c>
      <c r="R110" s="212">
        <f t="shared" si="2"/>
        <v>0</v>
      </c>
      <c r="S110" s="212">
        <v>0</v>
      </c>
      <c r="T110" s="213">
        <f t="shared" si="3"/>
        <v>0</v>
      </c>
      <c r="AR110" s="23" t="s">
        <v>1990</v>
      </c>
      <c r="AT110" s="23" t="s">
        <v>536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707</v>
      </c>
      <c r="BM110" s="23" t="s">
        <v>1996</v>
      </c>
    </row>
    <row r="111" spans="1:65" s="311" customFormat="1" ht="16.5" customHeight="1" x14ac:dyDescent="0.3">
      <c r="A111" s="359"/>
      <c r="B111" s="172"/>
      <c r="C111" s="340">
        <v>29</v>
      </c>
      <c r="D111" s="340" t="s">
        <v>157</v>
      </c>
      <c r="E111" s="341"/>
      <c r="F111" s="342" t="s">
        <v>3081</v>
      </c>
      <c r="G111" s="343" t="s">
        <v>3067</v>
      </c>
      <c r="H111" s="344">
        <v>1</v>
      </c>
      <c r="I111" s="313"/>
      <c r="J111" s="345">
        <f t="shared" si="0"/>
        <v>0</v>
      </c>
      <c r="K111" s="342" t="s">
        <v>5</v>
      </c>
      <c r="L111" s="40"/>
      <c r="M111" s="346" t="s">
        <v>5</v>
      </c>
      <c r="N111" s="347" t="s">
        <v>43</v>
      </c>
      <c r="O111" s="348">
        <v>0</v>
      </c>
      <c r="P111" s="348">
        <f t="shared" si="1"/>
        <v>0</v>
      </c>
      <c r="Q111" s="348">
        <v>0</v>
      </c>
      <c r="R111" s="348">
        <f t="shared" si="2"/>
        <v>0</v>
      </c>
      <c r="S111" s="348">
        <v>0</v>
      </c>
      <c r="T111" s="183">
        <f t="shared" si="3"/>
        <v>0</v>
      </c>
      <c r="AR111" s="23" t="s">
        <v>101</v>
      </c>
      <c r="AT111" s="23" t="s">
        <v>157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101</v>
      </c>
      <c r="BM111" s="23" t="s">
        <v>1859</v>
      </c>
    </row>
    <row r="112" spans="1:65" s="311" customFormat="1" ht="16.5" customHeight="1" x14ac:dyDescent="0.3">
      <c r="A112" s="359"/>
      <c r="B112" s="172"/>
      <c r="C112" s="349">
        <v>30</v>
      </c>
      <c r="D112" s="349" t="s">
        <v>536</v>
      </c>
      <c r="E112" s="350"/>
      <c r="F112" s="351" t="s">
        <v>3082</v>
      </c>
      <c r="G112" s="358" t="s">
        <v>3067</v>
      </c>
      <c r="H112" s="353">
        <v>1</v>
      </c>
      <c r="I112" s="367"/>
      <c r="J112" s="354">
        <f t="shared" si="0"/>
        <v>0</v>
      </c>
      <c r="K112" s="355" t="s">
        <v>5</v>
      </c>
      <c r="L112" s="223"/>
      <c r="M112" s="356" t="s">
        <v>5</v>
      </c>
      <c r="N112" s="229" t="s">
        <v>43</v>
      </c>
      <c r="O112" s="212">
        <v>0</v>
      </c>
      <c r="P112" s="212">
        <f t="shared" si="1"/>
        <v>0</v>
      </c>
      <c r="Q112" s="212">
        <v>0</v>
      </c>
      <c r="R112" s="212">
        <f t="shared" si="2"/>
        <v>0</v>
      </c>
      <c r="S112" s="212">
        <v>0</v>
      </c>
      <c r="T112" s="213">
        <f t="shared" si="3"/>
        <v>0</v>
      </c>
      <c r="AR112" s="23" t="s">
        <v>1990</v>
      </c>
      <c r="AT112" s="23" t="s">
        <v>536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707</v>
      </c>
      <c r="BM112" s="23" t="s">
        <v>1996</v>
      </c>
    </row>
    <row r="113" spans="2:65" s="311" customFormat="1" ht="16.5" customHeight="1" x14ac:dyDescent="0.3">
      <c r="B113" s="172"/>
      <c r="C113" s="340">
        <v>31</v>
      </c>
      <c r="D113" s="340" t="s">
        <v>157</v>
      </c>
      <c r="E113" s="341"/>
      <c r="F113" s="342" t="s">
        <v>3083</v>
      </c>
      <c r="G113" s="343" t="s">
        <v>3067</v>
      </c>
      <c r="H113" s="344">
        <v>1</v>
      </c>
      <c r="I113" s="313"/>
      <c r="J113" s="345">
        <f t="shared" si="0"/>
        <v>0</v>
      </c>
      <c r="K113" s="342" t="s">
        <v>5</v>
      </c>
      <c r="L113" s="40"/>
      <c r="M113" s="346" t="s">
        <v>5</v>
      </c>
      <c r="N113" s="347" t="s">
        <v>43</v>
      </c>
      <c r="O113" s="348">
        <v>0</v>
      </c>
      <c r="P113" s="348">
        <f t="shared" si="1"/>
        <v>0</v>
      </c>
      <c r="Q113" s="348">
        <v>0</v>
      </c>
      <c r="R113" s="348">
        <f t="shared" si="2"/>
        <v>0</v>
      </c>
      <c r="S113" s="348">
        <v>0</v>
      </c>
      <c r="T113" s="183">
        <f t="shared" si="3"/>
        <v>0</v>
      </c>
      <c r="AR113" s="23" t="s">
        <v>101</v>
      </c>
      <c r="AT113" s="23" t="s">
        <v>157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101</v>
      </c>
      <c r="BM113" s="23" t="s">
        <v>1859</v>
      </c>
    </row>
    <row r="114" spans="2:65" s="311" customFormat="1" ht="16.5" customHeight="1" x14ac:dyDescent="0.3">
      <c r="B114" s="172"/>
      <c r="C114" s="340">
        <v>32</v>
      </c>
      <c r="D114" s="340" t="s">
        <v>157</v>
      </c>
      <c r="E114" s="341"/>
      <c r="F114" s="342" t="s">
        <v>3084</v>
      </c>
      <c r="G114" s="343" t="s">
        <v>214</v>
      </c>
      <c r="H114" s="344">
        <v>80</v>
      </c>
      <c r="I114" s="313"/>
      <c r="J114" s="345">
        <f t="shared" si="0"/>
        <v>0</v>
      </c>
      <c r="K114" s="342" t="s">
        <v>5</v>
      </c>
      <c r="L114" s="40"/>
      <c r="M114" s="346" t="s">
        <v>5</v>
      </c>
      <c r="N114" s="347" t="s">
        <v>43</v>
      </c>
      <c r="O114" s="348">
        <v>0</v>
      </c>
      <c r="P114" s="348">
        <f t="shared" si="1"/>
        <v>0</v>
      </c>
      <c r="Q114" s="348">
        <v>0</v>
      </c>
      <c r="R114" s="348">
        <f t="shared" si="2"/>
        <v>0</v>
      </c>
      <c r="S114" s="348">
        <v>0</v>
      </c>
      <c r="T114" s="183">
        <f t="shared" si="3"/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101</v>
      </c>
      <c r="BM114" s="23" t="s">
        <v>1859</v>
      </c>
    </row>
    <row r="115" spans="2:65" s="311" customFormat="1" ht="16.5" customHeight="1" x14ac:dyDescent="0.3">
      <c r="B115" s="172"/>
      <c r="C115" s="349">
        <v>33</v>
      </c>
      <c r="D115" s="349" t="s">
        <v>536</v>
      </c>
      <c r="E115" s="350"/>
      <c r="F115" s="351" t="s">
        <v>3085</v>
      </c>
      <c r="G115" s="358" t="s">
        <v>214</v>
      </c>
      <c r="H115" s="353">
        <v>80</v>
      </c>
      <c r="I115" s="367"/>
      <c r="J115" s="354">
        <f t="shared" si="0"/>
        <v>0</v>
      </c>
      <c r="K115" s="355" t="s">
        <v>5</v>
      </c>
      <c r="L115" s="223"/>
      <c r="M115" s="356" t="s">
        <v>5</v>
      </c>
      <c r="N115" s="229" t="s">
        <v>43</v>
      </c>
      <c r="O115" s="212">
        <v>0</v>
      </c>
      <c r="P115" s="212">
        <f t="shared" si="1"/>
        <v>0</v>
      </c>
      <c r="Q115" s="212">
        <v>0</v>
      </c>
      <c r="R115" s="212">
        <f t="shared" si="2"/>
        <v>0</v>
      </c>
      <c r="S115" s="212">
        <v>0</v>
      </c>
      <c r="T115" s="213">
        <f t="shared" si="3"/>
        <v>0</v>
      </c>
      <c r="AR115" s="23" t="s">
        <v>1990</v>
      </c>
      <c r="AT115" s="23" t="s">
        <v>536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707</v>
      </c>
      <c r="BM115" s="23" t="s">
        <v>1996</v>
      </c>
    </row>
    <row r="116" spans="2:65" s="311" customFormat="1" ht="16.5" customHeight="1" x14ac:dyDescent="0.3">
      <c r="B116" s="172"/>
      <c r="C116" s="340">
        <v>34</v>
      </c>
      <c r="D116" s="340" t="s">
        <v>157</v>
      </c>
      <c r="E116" s="341"/>
      <c r="F116" s="342" t="s">
        <v>3086</v>
      </c>
      <c r="G116" s="343" t="s">
        <v>160</v>
      </c>
      <c r="H116" s="344">
        <v>62</v>
      </c>
      <c r="I116" s="313"/>
      <c r="J116" s="345">
        <f t="shared" si="0"/>
        <v>0</v>
      </c>
      <c r="K116" s="342" t="s">
        <v>5</v>
      </c>
      <c r="L116" s="40"/>
      <c r="M116" s="346" t="s">
        <v>5</v>
      </c>
      <c r="N116" s="347" t="s">
        <v>43</v>
      </c>
      <c r="O116" s="348">
        <v>0</v>
      </c>
      <c r="P116" s="348">
        <f t="shared" si="1"/>
        <v>0</v>
      </c>
      <c r="Q116" s="348">
        <v>0</v>
      </c>
      <c r="R116" s="348">
        <f t="shared" si="2"/>
        <v>0</v>
      </c>
      <c r="S116" s="348">
        <v>0</v>
      </c>
      <c r="T116" s="183">
        <f t="shared" si="3"/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101</v>
      </c>
      <c r="BM116" s="23" t="s">
        <v>1859</v>
      </c>
    </row>
    <row r="117" spans="2:65" s="311" customFormat="1" ht="16.5" customHeight="1" x14ac:dyDescent="0.3">
      <c r="B117" s="172"/>
      <c r="C117" s="349">
        <v>35</v>
      </c>
      <c r="D117" s="349" t="s">
        <v>536</v>
      </c>
      <c r="E117" s="350"/>
      <c r="F117" s="351" t="s">
        <v>3087</v>
      </c>
      <c r="G117" s="358" t="s">
        <v>160</v>
      </c>
      <c r="H117" s="353">
        <v>62</v>
      </c>
      <c r="I117" s="367"/>
      <c r="J117" s="354">
        <f t="shared" si="0"/>
        <v>0</v>
      </c>
      <c r="K117" s="355" t="s">
        <v>5</v>
      </c>
      <c r="L117" s="223"/>
      <c r="M117" s="356" t="s">
        <v>5</v>
      </c>
      <c r="N117" s="229" t="s">
        <v>43</v>
      </c>
      <c r="O117" s="212">
        <v>0</v>
      </c>
      <c r="P117" s="212">
        <f t="shared" si="1"/>
        <v>0</v>
      </c>
      <c r="Q117" s="212">
        <v>0</v>
      </c>
      <c r="R117" s="212">
        <f t="shared" si="2"/>
        <v>0</v>
      </c>
      <c r="S117" s="212">
        <v>0</v>
      </c>
      <c r="T117" s="213">
        <f t="shared" si="3"/>
        <v>0</v>
      </c>
      <c r="AR117" s="23" t="s">
        <v>1990</v>
      </c>
      <c r="AT117" s="23" t="s">
        <v>536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707</v>
      </c>
      <c r="BM117" s="23" t="s">
        <v>1996</v>
      </c>
    </row>
    <row r="118" spans="2:65" s="311" customFormat="1" ht="16.5" customHeight="1" x14ac:dyDescent="0.3">
      <c r="B118" s="172"/>
      <c r="C118" s="340">
        <v>36</v>
      </c>
      <c r="D118" s="340" t="s">
        <v>157</v>
      </c>
      <c r="E118" s="341"/>
      <c r="F118" s="342" t="s">
        <v>3088</v>
      </c>
      <c r="G118" s="343" t="s">
        <v>3067</v>
      </c>
      <c r="H118" s="344">
        <v>2</v>
      </c>
      <c r="I118" s="313"/>
      <c r="J118" s="345">
        <f>ROUND(I118*H118,0)</f>
        <v>0</v>
      </c>
      <c r="K118" s="342" t="s">
        <v>5</v>
      </c>
      <c r="L118" s="40"/>
      <c r="M118" s="346" t="s">
        <v>5</v>
      </c>
      <c r="N118" s="347" t="s">
        <v>43</v>
      </c>
      <c r="O118" s="348">
        <v>0</v>
      </c>
      <c r="P118" s="348">
        <f>O118*H118</f>
        <v>0</v>
      </c>
      <c r="Q118" s="348">
        <v>0</v>
      </c>
      <c r="R118" s="348">
        <f>Q118*H118</f>
        <v>0</v>
      </c>
      <c r="S118" s="348">
        <v>0</v>
      </c>
      <c r="T118" s="183">
        <f>S118*H118</f>
        <v>0</v>
      </c>
      <c r="AR118" s="23" t="s">
        <v>101</v>
      </c>
      <c r="AT118" s="23" t="s">
        <v>157</v>
      </c>
      <c r="AU118" s="23" t="s">
        <v>80</v>
      </c>
      <c r="AY118" s="23" t="s">
        <v>155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23" t="s">
        <v>11</v>
      </c>
      <c r="BK118" s="184">
        <f>ROUND(I118*H118,0)</f>
        <v>0</v>
      </c>
      <c r="BL118" s="23" t="s">
        <v>101</v>
      </c>
      <c r="BM118" s="23" t="s">
        <v>1859</v>
      </c>
    </row>
    <row r="119" spans="2:65" s="311" customFormat="1" ht="16.5" customHeight="1" x14ac:dyDescent="0.3">
      <c r="B119" s="172"/>
      <c r="C119" s="340">
        <v>37</v>
      </c>
      <c r="D119" s="340" t="s">
        <v>157</v>
      </c>
      <c r="E119" s="341"/>
      <c r="F119" s="342" t="s">
        <v>3089</v>
      </c>
      <c r="G119" s="343" t="s">
        <v>3067</v>
      </c>
      <c r="H119" s="344">
        <v>2</v>
      </c>
      <c r="I119" s="313"/>
      <c r="J119" s="345">
        <f>ROUND(I119*H119,0)</f>
        <v>0</v>
      </c>
      <c r="K119" s="342" t="s">
        <v>5</v>
      </c>
      <c r="L119" s="40"/>
      <c r="M119" s="346" t="s">
        <v>5</v>
      </c>
      <c r="N119" s="347" t="s">
        <v>43</v>
      </c>
      <c r="O119" s="348">
        <v>0</v>
      </c>
      <c r="P119" s="348">
        <f>O119*H119</f>
        <v>0</v>
      </c>
      <c r="Q119" s="348">
        <v>0</v>
      </c>
      <c r="R119" s="348">
        <f>Q119*H119</f>
        <v>0</v>
      </c>
      <c r="S119" s="348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1859</v>
      </c>
    </row>
    <row r="120" spans="2:65" s="311" customFormat="1" ht="16.5" customHeight="1" x14ac:dyDescent="0.3">
      <c r="B120" s="172"/>
      <c r="C120" s="340">
        <v>38</v>
      </c>
      <c r="D120" s="340" t="s">
        <v>157</v>
      </c>
      <c r="E120" s="341"/>
      <c r="F120" s="342" t="s">
        <v>3090</v>
      </c>
      <c r="G120" s="343" t="s">
        <v>3067</v>
      </c>
      <c r="H120" s="344">
        <v>2</v>
      </c>
      <c r="I120" s="313"/>
      <c r="J120" s="345">
        <f t="shared" ref="J120" si="10">ROUND(I120*H120,0)</f>
        <v>0</v>
      </c>
      <c r="K120" s="342" t="s">
        <v>5</v>
      </c>
      <c r="L120" s="40"/>
      <c r="M120" s="346" t="s">
        <v>5</v>
      </c>
      <c r="N120" s="347" t="s">
        <v>43</v>
      </c>
      <c r="O120" s="348">
        <v>0</v>
      </c>
      <c r="P120" s="348">
        <f t="shared" ref="P120" si="11">O120*H120</f>
        <v>0</v>
      </c>
      <c r="Q120" s="348">
        <v>0</v>
      </c>
      <c r="R120" s="348">
        <f t="shared" ref="R120" si="12">Q120*H120</f>
        <v>0</v>
      </c>
      <c r="S120" s="348">
        <v>0</v>
      </c>
      <c r="T120" s="183">
        <f t="shared" ref="T120" si="13">S120*H120</f>
        <v>0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 t="shared" ref="BE120" si="14">IF(N120="základní",J120,0)</f>
        <v>0</v>
      </c>
      <c r="BF120" s="184">
        <f t="shared" ref="BF120" si="15">IF(N120="snížená",J120,0)</f>
        <v>0</v>
      </c>
      <c r="BG120" s="184">
        <f t="shared" ref="BG120" si="16">IF(N120="zákl. přenesená",J120,0)</f>
        <v>0</v>
      </c>
      <c r="BH120" s="184">
        <f t="shared" ref="BH120" si="17">IF(N120="sníž. přenesená",J120,0)</f>
        <v>0</v>
      </c>
      <c r="BI120" s="184">
        <f t="shared" ref="BI120" si="18">IF(N120="nulová",J120,0)</f>
        <v>0</v>
      </c>
      <c r="BJ120" s="23" t="s">
        <v>11</v>
      </c>
      <c r="BK120" s="184">
        <f t="shared" ref="BK120" si="19">ROUND(I120*H120,0)</f>
        <v>0</v>
      </c>
      <c r="BL120" s="23" t="s">
        <v>101</v>
      </c>
      <c r="BM120" s="23" t="s">
        <v>1859</v>
      </c>
    </row>
    <row r="121" spans="2:65" s="10" customFormat="1" ht="37.35" customHeight="1" x14ac:dyDescent="0.35">
      <c r="B121" s="159"/>
      <c r="C121" s="360"/>
      <c r="D121" s="361" t="s">
        <v>71</v>
      </c>
      <c r="E121" s="362" t="s">
        <v>536</v>
      </c>
      <c r="F121" s="362" t="s">
        <v>1987</v>
      </c>
      <c r="G121" s="360"/>
      <c r="H121" s="360"/>
      <c r="I121" s="360"/>
      <c r="J121" s="363">
        <f>BK121</f>
        <v>0</v>
      </c>
      <c r="K121" s="360"/>
      <c r="L121" s="159"/>
      <c r="M121" s="164"/>
      <c r="N121" s="338"/>
      <c r="O121" s="338"/>
      <c r="P121" s="339">
        <f>P122</f>
        <v>0</v>
      </c>
      <c r="Q121" s="338"/>
      <c r="R121" s="339">
        <f>R122</f>
        <v>0</v>
      </c>
      <c r="S121" s="338"/>
      <c r="T121" s="167">
        <f>T122</f>
        <v>0</v>
      </c>
      <c r="AR121" s="160" t="s">
        <v>98</v>
      </c>
      <c r="AT121" s="168" t="s">
        <v>71</v>
      </c>
      <c r="AU121" s="168" t="s">
        <v>72</v>
      </c>
      <c r="AY121" s="160" t="s">
        <v>155</v>
      </c>
      <c r="BK121" s="169">
        <f>BK122</f>
        <v>0</v>
      </c>
    </row>
    <row r="122" spans="2:65" s="10" customFormat="1" ht="19.899999999999999" customHeight="1" x14ac:dyDescent="0.3">
      <c r="B122" s="159"/>
      <c r="C122" s="360"/>
      <c r="D122" s="361" t="s">
        <v>71</v>
      </c>
      <c r="E122" s="364" t="s">
        <v>1993</v>
      </c>
      <c r="F122" s="364" t="s">
        <v>1994</v>
      </c>
      <c r="G122" s="360"/>
      <c r="H122" s="360"/>
      <c r="I122" s="360"/>
      <c r="J122" s="365">
        <f>BK122</f>
        <v>0</v>
      </c>
      <c r="K122" s="360"/>
      <c r="L122" s="159"/>
      <c r="M122" s="164"/>
      <c r="N122" s="338"/>
      <c r="O122" s="338"/>
      <c r="P122" s="339">
        <f>SUM(P123:P150)</f>
        <v>0</v>
      </c>
      <c r="Q122" s="338"/>
      <c r="R122" s="339">
        <f>SUM(R123:R150)</f>
        <v>0</v>
      </c>
      <c r="S122" s="338"/>
      <c r="T122" s="167">
        <f>SUM(T123:T150)</f>
        <v>0</v>
      </c>
      <c r="AR122" s="160" t="s">
        <v>98</v>
      </c>
      <c r="AT122" s="168" t="s">
        <v>71</v>
      </c>
      <c r="AU122" s="168" t="s">
        <v>11</v>
      </c>
      <c r="AY122" s="160" t="s">
        <v>155</v>
      </c>
      <c r="BK122" s="169">
        <f>SUM(BK123:BK150)</f>
        <v>0</v>
      </c>
    </row>
    <row r="123" spans="2:65" s="311" customFormat="1" ht="16.5" customHeight="1" x14ac:dyDescent="0.3">
      <c r="B123" s="172"/>
      <c r="C123" s="340">
        <v>39</v>
      </c>
      <c r="D123" s="340" t="s">
        <v>157</v>
      </c>
      <c r="E123" s="341"/>
      <c r="F123" s="342" t="s">
        <v>3091</v>
      </c>
      <c r="G123" s="343" t="s">
        <v>3067</v>
      </c>
      <c r="H123" s="344">
        <v>1</v>
      </c>
      <c r="I123" s="313"/>
      <c r="J123" s="345">
        <f t="shared" ref="J123:J150" si="20">ROUND(I123*H123,0)</f>
        <v>0</v>
      </c>
      <c r="K123" s="342" t="s">
        <v>5</v>
      </c>
      <c r="L123" s="40"/>
      <c r="M123" s="346" t="s">
        <v>5</v>
      </c>
      <c r="N123" s="347" t="s">
        <v>43</v>
      </c>
      <c r="O123" s="348">
        <v>0</v>
      </c>
      <c r="P123" s="348">
        <f t="shared" ref="P123:P150" si="21">O123*H123</f>
        <v>0</v>
      </c>
      <c r="Q123" s="348">
        <v>0</v>
      </c>
      <c r="R123" s="348">
        <f t="shared" ref="R123:R150" si="22">Q123*H123</f>
        <v>0</v>
      </c>
      <c r="S123" s="348">
        <v>0</v>
      </c>
      <c r="T123" s="183">
        <f t="shared" ref="T123:T150" si="23">S123*H123</f>
        <v>0</v>
      </c>
      <c r="AR123" s="23" t="s">
        <v>101</v>
      </c>
      <c r="AT123" s="23" t="s">
        <v>157</v>
      </c>
      <c r="AU123" s="23" t="s">
        <v>80</v>
      </c>
      <c r="AY123" s="23" t="s">
        <v>155</v>
      </c>
      <c r="BE123" s="184">
        <f t="shared" ref="BE123:BE150" si="24">IF(N123="základní",J123,0)</f>
        <v>0</v>
      </c>
      <c r="BF123" s="184">
        <f t="shared" ref="BF123:BF150" si="25">IF(N123="snížená",J123,0)</f>
        <v>0</v>
      </c>
      <c r="BG123" s="184">
        <f t="shared" ref="BG123:BG150" si="26">IF(N123="zákl. přenesená",J123,0)</f>
        <v>0</v>
      </c>
      <c r="BH123" s="184">
        <f t="shared" ref="BH123:BH150" si="27">IF(N123="sníž. přenesená",J123,0)</f>
        <v>0</v>
      </c>
      <c r="BI123" s="184">
        <f t="shared" ref="BI123:BI150" si="28">IF(N123="nulová",J123,0)</f>
        <v>0</v>
      </c>
      <c r="BJ123" s="23" t="s">
        <v>11</v>
      </c>
      <c r="BK123" s="184">
        <f t="shared" ref="BK123:BK150" si="29">ROUND(I123*H123,0)</f>
        <v>0</v>
      </c>
      <c r="BL123" s="23" t="s">
        <v>101</v>
      </c>
      <c r="BM123" s="23" t="s">
        <v>1859</v>
      </c>
    </row>
    <row r="124" spans="2:65" s="311" customFormat="1" ht="16.5" customHeight="1" x14ac:dyDescent="0.3">
      <c r="B124" s="172"/>
      <c r="C124" s="349">
        <v>40</v>
      </c>
      <c r="D124" s="349" t="s">
        <v>536</v>
      </c>
      <c r="E124" s="350"/>
      <c r="F124" s="351" t="s">
        <v>3092</v>
      </c>
      <c r="G124" s="358" t="s">
        <v>3067</v>
      </c>
      <c r="H124" s="353">
        <v>1</v>
      </c>
      <c r="I124" s="367"/>
      <c r="J124" s="354">
        <f t="shared" si="20"/>
        <v>0</v>
      </c>
      <c r="K124" s="355" t="s">
        <v>5</v>
      </c>
      <c r="L124" s="223"/>
      <c r="M124" s="356" t="s">
        <v>5</v>
      </c>
      <c r="N124" s="229" t="s">
        <v>43</v>
      </c>
      <c r="O124" s="212">
        <v>0</v>
      </c>
      <c r="P124" s="212">
        <f t="shared" si="21"/>
        <v>0</v>
      </c>
      <c r="Q124" s="212">
        <v>0</v>
      </c>
      <c r="R124" s="212">
        <f t="shared" si="22"/>
        <v>0</v>
      </c>
      <c r="S124" s="212">
        <v>0</v>
      </c>
      <c r="T124" s="213">
        <f t="shared" si="23"/>
        <v>0</v>
      </c>
      <c r="AR124" s="23" t="s">
        <v>1990</v>
      </c>
      <c r="AT124" s="23" t="s">
        <v>536</v>
      </c>
      <c r="AU124" s="23" t="s">
        <v>80</v>
      </c>
      <c r="AY124" s="23" t="s">
        <v>155</v>
      </c>
      <c r="BE124" s="184">
        <f t="shared" si="24"/>
        <v>0</v>
      </c>
      <c r="BF124" s="184">
        <f t="shared" si="25"/>
        <v>0</v>
      </c>
      <c r="BG124" s="184">
        <f t="shared" si="26"/>
        <v>0</v>
      </c>
      <c r="BH124" s="184">
        <f t="shared" si="27"/>
        <v>0</v>
      </c>
      <c r="BI124" s="184">
        <f t="shared" si="28"/>
        <v>0</v>
      </c>
      <c r="BJ124" s="23" t="s">
        <v>11</v>
      </c>
      <c r="BK124" s="184">
        <f t="shared" si="29"/>
        <v>0</v>
      </c>
      <c r="BL124" s="23" t="s">
        <v>707</v>
      </c>
      <c r="BM124" s="23" t="s">
        <v>1996</v>
      </c>
    </row>
    <row r="125" spans="2:65" s="311" customFormat="1" ht="16.5" customHeight="1" x14ac:dyDescent="0.3">
      <c r="B125" s="172"/>
      <c r="C125" s="340">
        <v>41</v>
      </c>
      <c r="D125" s="340" t="s">
        <v>157</v>
      </c>
      <c r="E125" s="341"/>
      <c r="F125" s="342" t="s">
        <v>3093</v>
      </c>
      <c r="G125" s="343" t="s">
        <v>3067</v>
      </c>
      <c r="H125" s="344">
        <v>4</v>
      </c>
      <c r="I125" s="313"/>
      <c r="J125" s="345">
        <f t="shared" si="20"/>
        <v>0</v>
      </c>
      <c r="K125" s="342" t="s">
        <v>5</v>
      </c>
      <c r="L125" s="40"/>
      <c r="M125" s="346" t="s">
        <v>5</v>
      </c>
      <c r="N125" s="347" t="s">
        <v>43</v>
      </c>
      <c r="O125" s="348">
        <v>0</v>
      </c>
      <c r="P125" s="348">
        <f t="shared" si="21"/>
        <v>0</v>
      </c>
      <c r="Q125" s="348">
        <v>0</v>
      </c>
      <c r="R125" s="348">
        <f t="shared" si="22"/>
        <v>0</v>
      </c>
      <c r="S125" s="348">
        <v>0</v>
      </c>
      <c r="T125" s="183">
        <f t="shared" si="23"/>
        <v>0</v>
      </c>
      <c r="AR125" s="23" t="s">
        <v>101</v>
      </c>
      <c r="AT125" s="23" t="s">
        <v>157</v>
      </c>
      <c r="AU125" s="23" t="s">
        <v>80</v>
      </c>
      <c r="AY125" s="23" t="s">
        <v>155</v>
      </c>
      <c r="BE125" s="184">
        <f t="shared" si="24"/>
        <v>0</v>
      </c>
      <c r="BF125" s="184">
        <f t="shared" si="25"/>
        <v>0</v>
      </c>
      <c r="BG125" s="184">
        <f t="shared" si="26"/>
        <v>0</v>
      </c>
      <c r="BH125" s="184">
        <f t="shared" si="27"/>
        <v>0</v>
      </c>
      <c r="BI125" s="184">
        <f t="shared" si="28"/>
        <v>0</v>
      </c>
      <c r="BJ125" s="23" t="s">
        <v>11</v>
      </c>
      <c r="BK125" s="184">
        <f t="shared" si="29"/>
        <v>0</v>
      </c>
      <c r="BL125" s="23" t="s">
        <v>101</v>
      </c>
      <c r="BM125" s="23" t="s">
        <v>1859</v>
      </c>
    </row>
    <row r="126" spans="2:65" s="311" customFormat="1" ht="16.5" customHeight="1" x14ac:dyDescent="0.3">
      <c r="B126" s="172"/>
      <c r="C126" s="349">
        <v>42</v>
      </c>
      <c r="D126" s="349" t="s">
        <v>536</v>
      </c>
      <c r="E126" s="350"/>
      <c r="F126" s="351" t="s">
        <v>3094</v>
      </c>
      <c r="G126" s="358" t="s">
        <v>3067</v>
      </c>
      <c r="H126" s="353">
        <v>4</v>
      </c>
      <c r="I126" s="367"/>
      <c r="J126" s="354">
        <f t="shared" si="20"/>
        <v>0</v>
      </c>
      <c r="K126" s="355" t="s">
        <v>5</v>
      </c>
      <c r="L126" s="223"/>
      <c r="M126" s="356" t="s">
        <v>5</v>
      </c>
      <c r="N126" s="229" t="s">
        <v>43</v>
      </c>
      <c r="O126" s="212">
        <v>0</v>
      </c>
      <c r="P126" s="212">
        <f t="shared" si="21"/>
        <v>0</v>
      </c>
      <c r="Q126" s="212">
        <v>0</v>
      </c>
      <c r="R126" s="212">
        <f t="shared" si="22"/>
        <v>0</v>
      </c>
      <c r="S126" s="212">
        <v>0</v>
      </c>
      <c r="T126" s="213">
        <f t="shared" si="23"/>
        <v>0</v>
      </c>
      <c r="AR126" s="23" t="s">
        <v>1990</v>
      </c>
      <c r="AT126" s="23" t="s">
        <v>536</v>
      </c>
      <c r="AU126" s="23" t="s">
        <v>80</v>
      </c>
      <c r="AY126" s="23" t="s">
        <v>155</v>
      </c>
      <c r="BE126" s="184">
        <f t="shared" si="24"/>
        <v>0</v>
      </c>
      <c r="BF126" s="184">
        <f t="shared" si="25"/>
        <v>0</v>
      </c>
      <c r="BG126" s="184">
        <f t="shared" si="26"/>
        <v>0</v>
      </c>
      <c r="BH126" s="184">
        <f t="shared" si="27"/>
        <v>0</v>
      </c>
      <c r="BI126" s="184">
        <f t="shared" si="28"/>
        <v>0</v>
      </c>
      <c r="BJ126" s="23" t="s">
        <v>11</v>
      </c>
      <c r="BK126" s="184">
        <f t="shared" si="29"/>
        <v>0</v>
      </c>
      <c r="BL126" s="23" t="s">
        <v>707</v>
      </c>
      <c r="BM126" s="23" t="s">
        <v>1996</v>
      </c>
    </row>
    <row r="127" spans="2:65" s="311" customFormat="1" ht="16.5" customHeight="1" x14ac:dyDescent="0.3">
      <c r="B127" s="172"/>
      <c r="C127" s="340">
        <v>43</v>
      </c>
      <c r="D127" s="340" t="s">
        <v>157</v>
      </c>
      <c r="E127" s="341"/>
      <c r="F127" s="342" t="s">
        <v>3095</v>
      </c>
      <c r="G127" s="343" t="s">
        <v>3067</v>
      </c>
      <c r="H127" s="344">
        <v>4</v>
      </c>
      <c r="I127" s="313"/>
      <c r="J127" s="345">
        <f t="shared" si="20"/>
        <v>0</v>
      </c>
      <c r="K127" s="342" t="s">
        <v>5</v>
      </c>
      <c r="L127" s="40"/>
      <c r="M127" s="346" t="s">
        <v>5</v>
      </c>
      <c r="N127" s="347" t="s">
        <v>43</v>
      </c>
      <c r="O127" s="348">
        <v>0</v>
      </c>
      <c r="P127" s="348">
        <f t="shared" si="21"/>
        <v>0</v>
      </c>
      <c r="Q127" s="348">
        <v>0</v>
      </c>
      <c r="R127" s="348">
        <f t="shared" si="22"/>
        <v>0</v>
      </c>
      <c r="S127" s="348">
        <v>0</v>
      </c>
      <c r="T127" s="183">
        <f t="shared" si="23"/>
        <v>0</v>
      </c>
      <c r="AR127" s="23" t="s">
        <v>101</v>
      </c>
      <c r="AT127" s="23" t="s">
        <v>157</v>
      </c>
      <c r="AU127" s="23" t="s">
        <v>80</v>
      </c>
      <c r="AY127" s="23" t="s">
        <v>155</v>
      </c>
      <c r="BE127" s="184">
        <f t="shared" si="24"/>
        <v>0</v>
      </c>
      <c r="BF127" s="184">
        <f t="shared" si="25"/>
        <v>0</v>
      </c>
      <c r="BG127" s="184">
        <f t="shared" si="26"/>
        <v>0</v>
      </c>
      <c r="BH127" s="184">
        <f t="shared" si="27"/>
        <v>0</v>
      </c>
      <c r="BI127" s="184">
        <f t="shared" si="28"/>
        <v>0</v>
      </c>
      <c r="BJ127" s="23" t="s">
        <v>11</v>
      </c>
      <c r="BK127" s="184">
        <f t="shared" si="29"/>
        <v>0</v>
      </c>
      <c r="BL127" s="23" t="s">
        <v>101</v>
      </c>
      <c r="BM127" s="23" t="s">
        <v>1859</v>
      </c>
    </row>
    <row r="128" spans="2:65" s="311" customFormat="1" ht="16.5" customHeight="1" x14ac:dyDescent="0.3">
      <c r="B128" s="172"/>
      <c r="C128" s="349">
        <v>44</v>
      </c>
      <c r="D128" s="349" t="s">
        <v>536</v>
      </c>
      <c r="E128" s="350"/>
      <c r="F128" s="351" t="s">
        <v>3096</v>
      </c>
      <c r="G128" s="358" t="s">
        <v>3067</v>
      </c>
      <c r="H128" s="353">
        <v>4</v>
      </c>
      <c r="I128" s="367"/>
      <c r="J128" s="354">
        <f t="shared" si="20"/>
        <v>0</v>
      </c>
      <c r="K128" s="355" t="s">
        <v>5</v>
      </c>
      <c r="L128" s="223"/>
      <c r="M128" s="356" t="s">
        <v>5</v>
      </c>
      <c r="N128" s="229" t="s">
        <v>43</v>
      </c>
      <c r="O128" s="212">
        <v>0</v>
      </c>
      <c r="P128" s="212">
        <f t="shared" si="21"/>
        <v>0</v>
      </c>
      <c r="Q128" s="212">
        <v>0</v>
      </c>
      <c r="R128" s="212">
        <f t="shared" si="22"/>
        <v>0</v>
      </c>
      <c r="S128" s="212">
        <v>0</v>
      </c>
      <c r="T128" s="213">
        <f t="shared" si="23"/>
        <v>0</v>
      </c>
      <c r="AR128" s="23" t="s">
        <v>1990</v>
      </c>
      <c r="AT128" s="23" t="s">
        <v>536</v>
      </c>
      <c r="AU128" s="23" t="s">
        <v>80</v>
      </c>
      <c r="AY128" s="23" t="s">
        <v>155</v>
      </c>
      <c r="BE128" s="184">
        <f t="shared" si="24"/>
        <v>0</v>
      </c>
      <c r="BF128" s="184">
        <f t="shared" si="25"/>
        <v>0</v>
      </c>
      <c r="BG128" s="184">
        <f t="shared" si="26"/>
        <v>0</v>
      </c>
      <c r="BH128" s="184">
        <f t="shared" si="27"/>
        <v>0</v>
      </c>
      <c r="BI128" s="184">
        <f t="shared" si="28"/>
        <v>0</v>
      </c>
      <c r="BJ128" s="23" t="s">
        <v>11</v>
      </c>
      <c r="BK128" s="184">
        <f t="shared" si="29"/>
        <v>0</v>
      </c>
      <c r="BL128" s="23" t="s">
        <v>707</v>
      </c>
      <c r="BM128" s="23" t="s">
        <v>1996</v>
      </c>
    </row>
    <row r="129" spans="1:65" s="311" customFormat="1" ht="16.5" customHeight="1" x14ac:dyDescent="0.3">
      <c r="B129" s="172"/>
      <c r="C129" s="340">
        <v>45</v>
      </c>
      <c r="D129" s="340" t="s">
        <v>157</v>
      </c>
      <c r="E129" s="341"/>
      <c r="F129" s="342" t="s">
        <v>3097</v>
      </c>
      <c r="G129" s="343" t="s">
        <v>214</v>
      </c>
      <c r="H129" s="344">
        <v>6</v>
      </c>
      <c r="I129" s="313"/>
      <c r="J129" s="345">
        <f t="shared" si="20"/>
        <v>0</v>
      </c>
      <c r="K129" s="342" t="s">
        <v>5</v>
      </c>
      <c r="L129" s="40"/>
      <c r="M129" s="346" t="s">
        <v>5</v>
      </c>
      <c r="N129" s="347" t="s">
        <v>43</v>
      </c>
      <c r="O129" s="348">
        <v>0</v>
      </c>
      <c r="P129" s="348">
        <f t="shared" si="21"/>
        <v>0</v>
      </c>
      <c r="Q129" s="348">
        <v>0</v>
      </c>
      <c r="R129" s="348">
        <f t="shared" si="22"/>
        <v>0</v>
      </c>
      <c r="S129" s="348">
        <v>0</v>
      </c>
      <c r="T129" s="183">
        <f t="shared" si="23"/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 t="shared" si="24"/>
        <v>0</v>
      </c>
      <c r="BF129" s="184">
        <f t="shared" si="25"/>
        <v>0</v>
      </c>
      <c r="BG129" s="184">
        <f t="shared" si="26"/>
        <v>0</v>
      </c>
      <c r="BH129" s="184">
        <f t="shared" si="27"/>
        <v>0</v>
      </c>
      <c r="BI129" s="184">
        <f t="shared" si="28"/>
        <v>0</v>
      </c>
      <c r="BJ129" s="23" t="s">
        <v>11</v>
      </c>
      <c r="BK129" s="184">
        <f t="shared" si="29"/>
        <v>0</v>
      </c>
      <c r="BL129" s="23" t="s">
        <v>101</v>
      </c>
      <c r="BM129" s="23" t="s">
        <v>1859</v>
      </c>
    </row>
    <row r="130" spans="1:65" s="311" customFormat="1" ht="16.5" customHeight="1" x14ac:dyDescent="0.3">
      <c r="B130" s="172"/>
      <c r="C130" s="349">
        <v>46</v>
      </c>
      <c r="D130" s="349" t="s">
        <v>536</v>
      </c>
      <c r="E130" s="350"/>
      <c r="F130" s="351" t="s">
        <v>3098</v>
      </c>
      <c r="G130" s="358" t="s">
        <v>214</v>
      </c>
      <c r="H130" s="353">
        <v>6</v>
      </c>
      <c r="I130" s="367"/>
      <c r="J130" s="354">
        <f t="shared" si="20"/>
        <v>0</v>
      </c>
      <c r="K130" s="355" t="s">
        <v>5</v>
      </c>
      <c r="L130" s="223"/>
      <c r="M130" s="356" t="s">
        <v>5</v>
      </c>
      <c r="N130" s="229" t="s">
        <v>43</v>
      </c>
      <c r="O130" s="212">
        <v>0</v>
      </c>
      <c r="P130" s="212">
        <f t="shared" si="21"/>
        <v>0</v>
      </c>
      <c r="Q130" s="212">
        <v>0</v>
      </c>
      <c r="R130" s="212">
        <f t="shared" si="22"/>
        <v>0</v>
      </c>
      <c r="S130" s="212">
        <v>0</v>
      </c>
      <c r="T130" s="213">
        <f t="shared" si="23"/>
        <v>0</v>
      </c>
      <c r="AR130" s="23" t="s">
        <v>1990</v>
      </c>
      <c r="AT130" s="23" t="s">
        <v>536</v>
      </c>
      <c r="AU130" s="23" t="s">
        <v>80</v>
      </c>
      <c r="AY130" s="23" t="s">
        <v>155</v>
      </c>
      <c r="BE130" s="184">
        <f t="shared" si="24"/>
        <v>0</v>
      </c>
      <c r="BF130" s="184">
        <f t="shared" si="25"/>
        <v>0</v>
      </c>
      <c r="BG130" s="184">
        <f t="shared" si="26"/>
        <v>0</v>
      </c>
      <c r="BH130" s="184">
        <f t="shared" si="27"/>
        <v>0</v>
      </c>
      <c r="BI130" s="184">
        <f t="shared" si="28"/>
        <v>0</v>
      </c>
      <c r="BJ130" s="23" t="s">
        <v>11</v>
      </c>
      <c r="BK130" s="184">
        <f t="shared" si="29"/>
        <v>0</v>
      </c>
      <c r="BL130" s="23" t="s">
        <v>707</v>
      </c>
      <c r="BM130" s="23" t="s">
        <v>1996</v>
      </c>
    </row>
    <row r="131" spans="1:65" s="311" customFormat="1" ht="16.5" customHeight="1" x14ac:dyDescent="0.3">
      <c r="B131" s="172"/>
      <c r="C131" s="340">
        <v>47</v>
      </c>
      <c r="D131" s="340" t="s">
        <v>157</v>
      </c>
      <c r="E131" s="341"/>
      <c r="F131" s="342" t="s">
        <v>3099</v>
      </c>
      <c r="G131" s="343" t="s">
        <v>214</v>
      </c>
      <c r="H131" s="344">
        <v>1</v>
      </c>
      <c r="I131" s="313"/>
      <c r="J131" s="345">
        <f t="shared" si="20"/>
        <v>0</v>
      </c>
      <c r="K131" s="342" t="s">
        <v>5</v>
      </c>
      <c r="L131" s="40"/>
      <c r="M131" s="346" t="s">
        <v>5</v>
      </c>
      <c r="N131" s="347" t="s">
        <v>43</v>
      </c>
      <c r="O131" s="348">
        <v>0</v>
      </c>
      <c r="P131" s="348">
        <f t="shared" si="21"/>
        <v>0</v>
      </c>
      <c r="Q131" s="348">
        <v>0</v>
      </c>
      <c r="R131" s="348">
        <f t="shared" si="22"/>
        <v>0</v>
      </c>
      <c r="S131" s="348">
        <v>0</v>
      </c>
      <c r="T131" s="183">
        <f t="shared" si="23"/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 t="shared" si="24"/>
        <v>0</v>
      </c>
      <c r="BF131" s="184">
        <f t="shared" si="25"/>
        <v>0</v>
      </c>
      <c r="BG131" s="184">
        <f t="shared" si="26"/>
        <v>0</v>
      </c>
      <c r="BH131" s="184">
        <f t="shared" si="27"/>
        <v>0</v>
      </c>
      <c r="BI131" s="184">
        <f t="shared" si="28"/>
        <v>0</v>
      </c>
      <c r="BJ131" s="23" t="s">
        <v>11</v>
      </c>
      <c r="BK131" s="184">
        <f t="shared" si="29"/>
        <v>0</v>
      </c>
      <c r="BL131" s="23" t="s">
        <v>101</v>
      </c>
      <c r="BM131" s="23" t="s">
        <v>1859</v>
      </c>
    </row>
    <row r="132" spans="1:65" s="311" customFormat="1" ht="16.5" customHeight="1" x14ac:dyDescent="0.3">
      <c r="B132" s="172"/>
      <c r="C132" s="349">
        <v>48</v>
      </c>
      <c r="D132" s="349" t="s">
        <v>536</v>
      </c>
      <c r="E132" s="350"/>
      <c r="F132" s="351" t="s">
        <v>3100</v>
      </c>
      <c r="G132" s="358" t="s">
        <v>214</v>
      </c>
      <c r="H132" s="353">
        <v>1</v>
      </c>
      <c r="I132" s="367"/>
      <c r="J132" s="354">
        <f t="shared" si="20"/>
        <v>0</v>
      </c>
      <c r="K132" s="355" t="s">
        <v>5</v>
      </c>
      <c r="L132" s="223"/>
      <c r="M132" s="356" t="s">
        <v>5</v>
      </c>
      <c r="N132" s="229" t="s">
        <v>43</v>
      </c>
      <c r="O132" s="212">
        <v>0</v>
      </c>
      <c r="P132" s="212">
        <f t="shared" si="21"/>
        <v>0</v>
      </c>
      <c r="Q132" s="212">
        <v>0</v>
      </c>
      <c r="R132" s="212">
        <f t="shared" si="22"/>
        <v>0</v>
      </c>
      <c r="S132" s="212">
        <v>0</v>
      </c>
      <c r="T132" s="213">
        <f t="shared" si="23"/>
        <v>0</v>
      </c>
      <c r="AR132" s="23" t="s">
        <v>1990</v>
      </c>
      <c r="AT132" s="23" t="s">
        <v>536</v>
      </c>
      <c r="AU132" s="23" t="s">
        <v>80</v>
      </c>
      <c r="AY132" s="23" t="s">
        <v>155</v>
      </c>
      <c r="BE132" s="184">
        <f t="shared" si="24"/>
        <v>0</v>
      </c>
      <c r="BF132" s="184">
        <f t="shared" si="25"/>
        <v>0</v>
      </c>
      <c r="BG132" s="184">
        <f t="shared" si="26"/>
        <v>0</v>
      </c>
      <c r="BH132" s="184">
        <f t="shared" si="27"/>
        <v>0</v>
      </c>
      <c r="BI132" s="184">
        <f t="shared" si="28"/>
        <v>0</v>
      </c>
      <c r="BJ132" s="23" t="s">
        <v>11</v>
      </c>
      <c r="BK132" s="184">
        <f t="shared" si="29"/>
        <v>0</v>
      </c>
      <c r="BL132" s="23" t="s">
        <v>707</v>
      </c>
      <c r="BM132" s="23" t="s">
        <v>1996</v>
      </c>
    </row>
    <row r="133" spans="1:65" s="311" customFormat="1" ht="16.5" customHeight="1" x14ac:dyDescent="0.3">
      <c r="A133" s="359"/>
      <c r="B133" s="172"/>
      <c r="C133" s="340">
        <v>49</v>
      </c>
      <c r="D133" s="340" t="s">
        <v>157</v>
      </c>
      <c r="E133" s="341"/>
      <c r="F133" s="342" t="s">
        <v>3101</v>
      </c>
      <c r="G133" s="343" t="s">
        <v>170</v>
      </c>
      <c r="H133" s="344">
        <v>500</v>
      </c>
      <c r="I133" s="313"/>
      <c r="J133" s="345">
        <f t="shared" si="20"/>
        <v>0</v>
      </c>
      <c r="K133" s="342" t="s">
        <v>5</v>
      </c>
      <c r="L133" s="40"/>
      <c r="M133" s="346" t="s">
        <v>5</v>
      </c>
      <c r="N133" s="347" t="s">
        <v>43</v>
      </c>
      <c r="O133" s="348">
        <v>0</v>
      </c>
      <c r="P133" s="348">
        <f t="shared" si="21"/>
        <v>0</v>
      </c>
      <c r="Q133" s="348">
        <v>0</v>
      </c>
      <c r="R133" s="348">
        <f t="shared" si="22"/>
        <v>0</v>
      </c>
      <c r="S133" s="348">
        <v>0</v>
      </c>
      <c r="T133" s="183">
        <f t="shared" si="23"/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 t="shared" si="24"/>
        <v>0</v>
      </c>
      <c r="BF133" s="184">
        <f t="shared" si="25"/>
        <v>0</v>
      </c>
      <c r="BG133" s="184">
        <f t="shared" si="26"/>
        <v>0</v>
      </c>
      <c r="BH133" s="184">
        <f t="shared" si="27"/>
        <v>0</v>
      </c>
      <c r="BI133" s="184">
        <f t="shared" si="28"/>
        <v>0</v>
      </c>
      <c r="BJ133" s="23" t="s">
        <v>11</v>
      </c>
      <c r="BK133" s="184">
        <f t="shared" si="29"/>
        <v>0</v>
      </c>
      <c r="BL133" s="23" t="s">
        <v>101</v>
      </c>
      <c r="BM133" s="23" t="s">
        <v>1859</v>
      </c>
    </row>
    <row r="134" spans="1:65" s="311" customFormat="1" ht="16.5" customHeight="1" x14ac:dyDescent="0.3">
      <c r="A134" s="359"/>
      <c r="B134" s="172"/>
      <c r="C134" s="349">
        <v>50</v>
      </c>
      <c r="D134" s="349" t="s">
        <v>536</v>
      </c>
      <c r="E134" s="350"/>
      <c r="F134" s="351" t="s">
        <v>3102</v>
      </c>
      <c r="G134" s="358" t="s">
        <v>170</v>
      </c>
      <c r="H134" s="353">
        <v>500</v>
      </c>
      <c r="I134" s="367"/>
      <c r="J134" s="354">
        <f t="shared" si="20"/>
        <v>0</v>
      </c>
      <c r="K134" s="355" t="s">
        <v>5</v>
      </c>
      <c r="L134" s="223"/>
      <c r="M134" s="356" t="s">
        <v>5</v>
      </c>
      <c r="N134" s="229" t="s">
        <v>43</v>
      </c>
      <c r="O134" s="212">
        <v>0</v>
      </c>
      <c r="P134" s="212">
        <f t="shared" si="21"/>
        <v>0</v>
      </c>
      <c r="Q134" s="212">
        <v>0</v>
      </c>
      <c r="R134" s="212">
        <f t="shared" si="22"/>
        <v>0</v>
      </c>
      <c r="S134" s="212">
        <v>0</v>
      </c>
      <c r="T134" s="213">
        <f t="shared" si="23"/>
        <v>0</v>
      </c>
      <c r="AR134" s="23" t="s">
        <v>1990</v>
      </c>
      <c r="AT134" s="23" t="s">
        <v>536</v>
      </c>
      <c r="AU134" s="23" t="s">
        <v>80</v>
      </c>
      <c r="AY134" s="23" t="s">
        <v>155</v>
      </c>
      <c r="BE134" s="184">
        <f t="shared" si="24"/>
        <v>0</v>
      </c>
      <c r="BF134" s="184">
        <f t="shared" si="25"/>
        <v>0</v>
      </c>
      <c r="BG134" s="184">
        <f t="shared" si="26"/>
        <v>0</v>
      </c>
      <c r="BH134" s="184">
        <f t="shared" si="27"/>
        <v>0</v>
      </c>
      <c r="BI134" s="184">
        <f t="shared" si="28"/>
        <v>0</v>
      </c>
      <c r="BJ134" s="23" t="s">
        <v>11</v>
      </c>
      <c r="BK134" s="184">
        <f t="shared" si="29"/>
        <v>0</v>
      </c>
      <c r="BL134" s="23" t="s">
        <v>707</v>
      </c>
      <c r="BM134" s="23" t="s">
        <v>1996</v>
      </c>
    </row>
    <row r="135" spans="1:65" s="311" customFormat="1" ht="16.5" customHeight="1" x14ac:dyDescent="0.3">
      <c r="A135" s="359"/>
      <c r="B135" s="172"/>
      <c r="C135" s="340">
        <v>51</v>
      </c>
      <c r="D135" s="340" t="s">
        <v>157</v>
      </c>
      <c r="E135" s="341"/>
      <c r="F135" s="342" t="s">
        <v>3103</v>
      </c>
      <c r="G135" s="343" t="s">
        <v>170</v>
      </c>
      <c r="H135" s="344">
        <v>6</v>
      </c>
      <c r="I135" s="313"/>
      <c r="J135" s="345">
        <f t="shared" si="20"/>
        <v>0</v>
      </c>
      <c r="K135" s="342" t="s">
        <v>5</v>
      </c>
      <c r="L135" s="40"/>
      <c r="M135" s="346" t="s">
        <v>5</v>
      </c>
      <c r="N135" s="347" t="s">
        <v>43</v>
      </c>
      <c r="O135" s="348">
        <v>0</v>
      </c>
      <c r="P135" s="348">
        <f t="shared" si="21"/>
        <v>0</v>
      </c>
      <c r="Q135" s="348">
        <v>0</v>
      </c>
      <c r="R135" s="348">
        <f t="shared" si="22"/>
        <v>0</v>
      </c>
      <c r="S135" s="348">
        <v>0</v>
      </c>
      <c r="T135" s="183">
        <f t="shared" si="23"/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 t="shared" si="24"/>
        <v>0</v>
      </c>
      <c r="BF135" s="184">
        <f t="shared" si="25"/>
        <v>0</v>
      </c>
      <c r="BG135" s="184">
        <f t="shared" si="26"/>
        <v>0</v>
      </c>
      <c r="BH135" s="184">
        <f t="shared" si="27"/>
        <v>0</v>
      </c>
      <c r="BI135" s="184">
        <f t="shared" si="28"/>
        <v>0</v>
      </c>
      <c r="BJ135" s="23" t="s">
        <v>11</v>
      </c>
      <c r="BK135" s="184">
        <f t="shared" si="29"/>
        <v>0</v>
      </c>
      <c r="BL135" s="23" t="s">
        <v>101</v>
      </c>
      <c r="BM135" s="23" t="s">
        <v>1859</v>
      </c>
    </row>
    <row r="136" spans="1:65" s="311" customFormat="1" ht="16.5" customHeight="1" x14ac:dyDescent="0.3">
      <c r="A136" s="359"/>
      <c r="B136" s="172"/>
      <c r="C136" s="349">
        <v>52</v>
      </c>
      <c r="D136" s="349" t="s">
        <v>536</v>
      </c>
      <c r="E136" s="350"/>
      <c r="F136" s="351" t="s">
        <v>3104</v>
      </c>
      <c r="G136" s="358" t="s">
        <v>170</v>
      </c>
      <c r="H136" s="353">
        <v>6</v>
      </c>
      <c r="I136" s="367"/>
      <c r="J136" s="354">
        <f t="shared" si="20"/>
        <v>0</v>
      </c>
      <c r="K136" s="355" t="s">
        <v>5</v>
      </c>
      <c r="L136" s="223"/>
      <c r="M136" s="356" t="s">
        <v>5</v>
      </c>
      <c r="N136" s="229" t="s">
        <v>43</v>
      </c>
      <c r="O136" s="212">
        <v>0</v>
      </c>
      <c r="P136" s="212">
        <f t="shared" si="21"/>
        <v>0</v>
      </c>
      <c r="Q136" s="212">
        <v>0</v>
      </c>
      <c r="R136" s="212">
        <f t="shared" si="22"/>
        <v>0</v>
      </c>
      <c r="S136" s="212">
        <v>0</v>
      </c>
      <c r="T136" s="213">
        <f t="shared" si="23"/>
        <v>0</v>
      </c>
      <c r="AR136" s="23" t="s">
        <v>1990</v>
      </c>
      <c r="AT136" s="23" t="s">
        <v>536</v>
      </c>
      <c r="AU136" s="23" t="s">
        <v>80</v>
      </c>
      <c r="AY136" s="23" t="s">
        <v>155</v>
      </c>
      <c r="BE136" s="184">
        <f t="shared" si="24"/>
        <v>0</v>
      </c>
      <c r="BF136" s="184">
        <f t="shared" si="25"/>
        <v>0</v>
      </c>
      <c r="BG136" s="184">
        <f t="shared" si="26"/>
        <v>0</v>
      </c>
      <c r="BH136" s="184">
        <f t="shared" si="27"/>
        <v>0</v>
      </c>
      <c r="BI136" s="184">
        <f t="shared" si="28"/>
        <v>0</v>
      </c>
      <c r="BJ136" s="23" t="s">
        <v>11</v>
      </c>
      <c r="BK136" s="184">
        <f t="shared" si="29"/>
        <v>0</v>
      </c>
      <c r="BL136" s="23" t="s">
        <v>707</v>
      </c>
      <c r="BM136" s="23" t="s">
        <v>1996</v>
      </c>
    </row>
    <row r="137" spans="1:65" s="311" customFormat="1" ht="16.5" customHeight="1" x14ac:dyDescent="0.3">
      <c r="B137" s="172"/>
      <c r="C137" s="340">
        <v>53</v>
      </c>
      <c r="D137" s="340" t="s">
        <v>157</v>
      </c>
      <c r="E137" s="341"/>
      <c r="F137" s="342" t="s">
        <v>3105</v>
      </c>
      <c r="G137" s="343" t="s">
        <v>170</v>
      </c>
      <c r="H137" s="344">
        <v>106</v>
      </c>
      <c r="I137" s="313"/>
      <c r="J137" s="345">
        <f t="shared" si="20"/>
        <v>0</v>
      </c>
      <c r="K137" s="342" t="s">
        <v>5</v>
      </c>
      <c r="L137" s="40"/>
      <c r="M137" s="346" t="s">
        <v>5</v>
      </c>
      <c r="N137" s="347" t="s">
        <v>43</v>
      </c>
      <c r="O137" s="348">
        <v>0</v>
      </c>
      <c r="P137" s="348">
        <f t="shared" si="21"/>
        <v>0</v>
      </c>
      <c r="Q137" s="348">
        <v>0</v>
      </c>
      <c r="R137" s="348">
        <f t="shared" si="22"/>
        <v>0</v>
      </c>
      <c r="S137" s="348">
        <v>0</v>
      </c>
      <c r="T137" s="183">
        <f t="shared" si="23"/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 t="shared" si="24"/>
        <v>0</v>
      </c>
      <c r="BF137" s="184">
        <f t="shared" si="25"/>
        <v>0</v>
      </c>
      <c r="BG137" s="184">
        <f t="shared" si="26"/>
        <v>0</v>
      </c>
      <c r="BH137" s="184">
        <f t="shared" si="27"/>
        <v>0</v>
      </c>
      <c r="BI137" s="184">
        <f t="shared" si="28"/>
        <v>0</v>
      </c>
      <c r="BJ137" s="23" t="s">
        <v>11</v>
      </c>
      <c r="BK137" s="184">
        <f t="shared" si="29"/>
        <v>0</v>
      </c>
      <c r="BL137" s="23" t="s">
        <v>101</v>
      </c>
      <c r="BM137" s="23" t="s">
        <v>1859</v>
      </c>
    </row>
    <row r="138" spans="1:65" s="311" customFormat="1" ht="16.5" customHeight="1" x14ac:dyDescent="0.3">
      <c r="A138" s="359"/>
      <c r="B138" s="172"/>
      <c r="C138" s="349">
        <v>54</v>
      </c>
      <c r="D138" s="349" t="s">
        <v>536</v>
      </c>
      <c r="E138" s="350"/>
      <c r="F138" s="351" t="s">
        <v>3106</v>
      </c>
      <c r="G138" s="358" t="s">
        <v>170</v>
      </c>
      <c r="H138" s="353">
        <v>106</v>
      </c>
      <c r="I138" s="367"/>
      <c r="J138" s="354">
        <f t="shared" si="20"/>
        <v>0</v>
      </c>
      <c r="K138" s="355" t="s">
        <v>5</v>
      </c>
      <c r="L138" s="223"/>
      <c r="M138" s="356" t="s">
        <v>5</v>
      </c>
      <c r="N138" s="229" t="s">
        <v>43</v>
      </c>
      <c r="O138" s="212">
        <v>0</v>
      </c>
      <c r="P138" s="212">
        <f t="shared" si="21"/>
        <v>0</v>
      </c>
      <c r="Q138" s="212">
        <v>0</v>
      </c>
      <c r="R138" s="212">
        <f t="shared" si="22"/>
        <v>0</v>
      </c>
      <c r="S138" s="212">
        <v>0</v>
      </c>
      <c r="T138" s="213">
        <f t="shared" si="23"/>
        <v>0</v>
      </c>
      <c r="AR138" s="23" t="s">
        <v>1990</v>
      </c>
      <c r="AT138" s="23" t="s">
        <v>536</v>
      </c>
      <c r="AU138" s="23" t="s">
        <v>80</v>
      </c>
      <c r="AY138" s="23" t="s">
        <v>155</v>
      </c>
      <c r="BE138" s="184">
        <f t="shared" si="24"/>
        <v>0</v>
      </c>
      <c r="BF138" s="184">
        <f t="shared" si="25"/>
        <v>0</v>
      </c>
      <c r="BG138" s="184">
        <f t="shared" si="26"/>
        <v>0</v>
      </c>
      <c r="BH138" s="184">
        <f t="shared" si="27"/>
        <v>0</v>
      </c>
      <c r="BI138" s="184">
        <f t="shared" si="28"/>
        <v>0</v>
      </c>
      <c r="BJ138" s="23" t="s">
        <v>11</v>
      </c>
      <c r="BK138" s="184">
        <f t="shared" si="29"/>
        <v>0</v>
      </c>
      <c r="BL138" s="23" t="s">
        <v>707</v>
      </c>
      <c r="BM138" s="23" t="s">
        <v>1996</v>
      </c>
    </row>
    <row r="139" spans="1:65" s="311" customFormat="1" ht="16.5" customHeight="1" x14ac:dyDescent="0.3">
      <c r="B139" s="172"/>
      <c r="C139" s="340">
        <v>55</v>
      </c>
      <c r="D139" s="340" t="s">
        <v>157</v>
      </c>
      <c r="E139" s="341"/>
      <c r="F139" s="342" t="s">
        <v>3107</v>
      </c>
      <c r="G139" s="343" t="s">
        <v>214</v>
      </c>
      <c r="H139" s="344">
        <v>394</v>
      </c>
      <c r="I139" s="313"/>
      <c r="J139" s="345">
        <f t="shared" si="20"/>
        <v>0</v>
      </c>
      <c r="K139" s="342" t="s">
        <v>5</v>
      </c>
      <c r="L139" s="40"/>
      <c r="M139" s="346" t="s">
        <v>5</v>
      </c>
      <c r="N139" s="347" t="s">
        <v>43</v>
      </c>
      <c r="O139" s="348">
        <v>0</v>
      </c>
      <c r="P139" s="348">
        <f t="shared" si="21"/>
        <v>0</v>
      </c>
      <c r="Q139" s="348">
        <v>0</v>
      </c>
      <c r="R139" s="348">
        <f t="shared" si="22"/>
        <v>0</v>
      </c>
      <c r="S139" s="348">
        <v>0</v>
      </c>
      <c r="T139" s="183">
        <f t="shared" si="23"/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 t="shared" si="24"/>
        <v>0</v>
      </c>
      <c r="BF139" s="184">
        <f t="shared" si="25"/>
        <v>0</v>
      </c>
      <c r="BG139" s="184">
        <f t="shared" si="26"/>
        <v>0</v>
      </c>
      <c r="BH139" s="184">
        <f t="shared" si="27"/>
        <v>0</v>
      </c>
      <c r="BI139" s="184">
        <f t="shared" si="28"/>
        <v>0</v>
      </c>
      <c r="BJ139" s="23" t="s">
        <v>11</v>
      </c>
      <c r="BK139" s="184">
        <f t="shared" si="29"/>
        <v>0</v>
      </c>
      <c r="BL139" s="23" t="s">
        <v>101</v>
      </c>
      <c r="BM139" s="23" t="s">
        <v>1859</v>
      </c>
    </row>
    <row r="140" spans="1:65" s="311" customFormat="1" ht="16.5" customHeight="1" x14ac:dyDescent="0.3">
      <c r="B140" s="172"/>
      <c r="C140" s="349">
        <v>56</v>
      </c>
      <c r="D140" s="349" t="s">
        <v>536</v>
      </c>
      <c r="E140" s="350"/>
      <c r="F140" s="351" t="s">
        <v>3108</v>
      </c>
      <c r="G140" s="358" t="s">
        <v>214</v>
      </c>
      <c r="H140" s="353">
        <v>394</v>
      </c>
      <c r="I140" s="367"/>
      <c r="J140" s="354">
        <f t="shared" si="20"/>
        <v>0</v>
      </c>
      <c r="K140" s="355" t="s">
        <v>5</v>
      </c>
      <c r="L140" s="223"/>
      <c r="M140" s="356" t="s">
        <v>5</v>
      </c>
      <c r="N140" s="229" t="s">
        <v>43</v>
      </c>
      <c r="O140" s="212">
        <v>0</v>
      </c>
      <c r="P140" s="212">
        <f t="shared" si="21"/>
        <v>0</v>
      </c>
      <c r="Q140" s="212">
        <v>0</v>
      </c>
      <c r="R140" s="212">
        <f t="shared" si="22"/>
        <v>0</v>
      </c>
      <c r="S140" s="212">
        <v>0</v>
      </c>
      <c r="T140" s="213">
        <f t="shared" si="23"/>
        <v>0</v>
      </c>
      <c r="AR140" s="23" t="s">
        <v>1990</v>
      </c>
      <c r="AT140" s="23" t="s">
        <v>536</v>
      </c>
      <c r="AU140" s="23" t="s">
        <v>80</v>
      </c>
      <c r="AY140" s="23" t="s">
        <v>155</v>
      </c>
      <c r="BE140" s="184">
        <f t="shared" si="24"/>
        <v>0</v>
      </c>
      <c r="BF140" s="184">
        <f t="shared" si="25"/>
        <v>0</v>
      </c>
      <c r="BG140" s="184">
        <f t="shared" si="26"/>
        <v>0</v>
      </c>
      <c r="BH140" s="184">
        <f t="shared" si="27"/>
        <v>0</v>
      </c>
      <c r="BI140" s="184">
        <f t="shared" si="28"/>
        <v>0</v>
      </c>
      <c r="BJ140" s="23" t="s">
        <v>11</v>
      </c>
      <c r="BK140" s="184">
        <f t="shared" si="29"/>
        <v>0</v>
      </c>
      <c r="BL140" s="23" t="s">
        <v>707</v>
      </c>
      <c r="BM140" s="23" t="s">
        <v>1996</v>
      </c>
    </row>
    <row r="141" spans="1:65" s="311" customFormat="1" ht="16.5" customHeight="1" x14ac:dyDescent="0.3">
      <c r="B141" s="172"/>
      <c r="C141" s="340">
        <v>57</v>
      </c>
      <c r="D141" s="340" t="s">
        <v>157</v>
      </c>
      <c r="E141" s="341"/>
      <c r="F141" s="342" t="s">
        <v>3109</v>
      </c>
      <c r="G141" s="343" t="s">
        <v>214</v>
      </c>
      <c r="H141" s="344">
        <v>532</v>
      </c>
      <c r="I141" s="313"/>
      <c r="J141" s="345">
        <f t="shared" si="20"/>
        <v>0</v>
      </c>
      <c r="K141" s="342" t="s">
        <v>5</v>
      </c>
      <c r="L141" s="40"/>
      <c r="M141" s="346" t="s">
        <v>5</v>
      </c>
      <c r="N141" s="347" t="s">
        <v>43</v>
      </c>
      <c r="O141" s="348">
        <v>0</v>
      </c>
      <c r="P141" s="348">
        <f t="shared" si="21"/>
        <v>0</v>
      </c>
      <c r="Q141" s="348">
        <v>0</v>
      </c>
      <c r="R141" s="348">
        <f t="shared" si="22"/>
        <v>0</v>
      </c>
      <c r="S141" s="348">
        <v>0</v>
      </c>
      <c r="T141" s="183">
        <f t="shared" si="23"/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 t="shared" si="24"/>
        <v>0</v>
      </c>
      <c r="BF141" s="184">
        <f t="shared" si="25"/>
        <v>0</v>
      </c>
      <c r="BG141" s="184">
        <f t="shared" si="26"/>
        <v>0</v>
      </c>
      <c r="BH141" s="184">
        <f t="shared" si="27"/>
        <v>0</v>
      </c>
      <c r="BI141" s="184">
        <f t="shared" si="28"/>
        <v>0</v>
      </c>
      <c r="BJ141" s="23" t="s">
        <v>11</v>
      </c>
      <c r="BK141" s="184">
        <f t="shared" si="29"/>
        <v>0</v>
      </c>
      <c r="BL141" s="23" t="s">
        <v>101</v>
      </c>
      <c r="BM141" s="23" t="s">
        <v>1859</v>
      </c>
    </row>
    <row r="142" spans="1:65" s="311" customFormat="1" ht="16.5" customHeight="1" x14ac:dyDescent="0.3">
      <c r="B142" s="172"/>
      <c r="C142" s="349">
        <v>58</v>
      </c>
      <c r="D142" s="349" t="s">
        <v>536</v>
      </c>
      <c r="E142" s="350"/>
      <c r="F142" s="351" t="s">
        <v>3110</v>
      </c>
      <c r="G142" s="358" t="s">
        <v>214</v>
      </c>
      <c r="H142" s="353">
        <v>532</v>
      </c>
      <c r="I142" s="367"/>
      <c r="J142" s="354">
        <f t="shared" si="20"/>
        <v>0</v>
      </c>
      <c r="K142" s="355" t="s">
        <v>5</v>
      </c>
      <c r="L142" s="223"/>
      <c r="M142" s="356" t="s">
        <v>5</v>
      </c>
      <c r="N142" s="229" t="s">
        <v>43</v>
      </c>
      <c r="O142" s="212">
        <v>0</v>
      </c>
      <c r="P142" s="212">
        <f t="shared" si="21"/>
        <v>0</v>
      </c>
      <c r="Q142" s="212">
        <v>0</v>
      </c>
      <c r="R142" s="212">
        <f t="shared" si="22"/>
        <v>0</v>
      </c>
      <c r="S142" s="212">
        <v>0</v>
      </c>
      <c r="T142" s="213">
        <f t="shared" si="23"/>
        <v>0</v>
      </c>
      <c r="AR142" s="23" t="s">
        <v>1990</v>
      </c>
      <c r="AT142" s="23" t="s">
        <v>536</v>
      </c>
      <c r="AU142" s="23" t="s">
        <v>80</v>
      </c>
      <c r="AY142" s="23" t="s">
        <v>155</v>
      </c>
      <c r="BE142" s="184">
        <f t="shared" si="24"/>
        <v>0</v>
      </c>
      <c r="BF142" s="184">
        <f t="shared" si="25"/>
        <v>0</v>
      </c>
      <c r="BG142" s="184">
        <f t="shared" si="26"/>
        <v>0</v>
      </c>
      <c r="BH142" s="184">
        <f t="shared" si="27"/>
        <v>0</v>
      </c>
      <c r="BI142" s="184">
        <f t="shared" si="28"/>
        <v>0</v>
      </c>
      <c r="BJ142" s="23" t="s">
        <v>11</v>
      </c>
      <c r="BK142" s="184">
        <f t="shared" si="29"/>
        <v>0</v>
      </c>
      <c r="BL142" s="23" t="s">
        <v>707</v>
      </c>
      <c r="BM142" s="23" t="s">
        <v>1996</v>
      </c>
    </row>
    <row r="143" spans="1:65" s="311" customFormat="1" ht="16.5" customHeight="1" x14ac:dyDescent="0.3">
      <c r="B143" s="172"/>
      <c r="C143" s="340">
        <v>59</v>
      </c>
      <c r="D143" s="340" t="s">
        <v>157</v>
      </c>
      <c r="E143" s="341"/>
      <c r="F143" s="342" t="s">
        <v>3111</v>
      </c>
      <c r="G143" s="343" t="s">
        <v>214</v>
      </c>
      <c r="H143" s="344">
        <v>82</v>
      </c>
      <c r="I143" s="313"/>
      <c r="J143" s="345">
        <f t="shared" si="20"/>
        <v>0</v>
      </c>
      <c r="K143" s="342" t="s">
        <v>5</v>
      </c>
      <c r="L143" s="40"/>
      <c r="M143" s="346" t="s">
        <v>5</v>
      </c>
      <c r="N143" s="347" t="s">
        <v>43</v>
      </c>
      <c r="O143" s="348">
        <v>0</v>
      </c>
      <c r="P143" s="348">
        <f t="shared" si="21"/>
        <v>0</v>
      </c>
      <c r="Q143" s="348">
        <v>0</v>
      </c>
      <c r="R143" s="348">
        <f t="shared" si="22"/>
        <v>0</v>
      </c>
      <c r="S143" s="348">
        <v>0</v>
      </c>
      <c r="T143" s="183">
        <f t="shared" si="23"/>
        <v>0</v>
      </c>
      <c r="AR143" s="23" t="s">
        <v>101</v>
      </c>
      <c r="AT143" s="23" t="s">
        <v>157</v>
      </c>
      <c r="AU143" s="23" t="s">
        <v>80</v>
      </c>
      <c r="AY143" s="23" t="s">
        <v>155</v>
      </c>
      <c r="BE143" s="184">
        <f t="shared" si="24"/>
        <v>0</v>
      </c>
      <c r="BF143" s="184">
        <f t="shared" si="25"/>
        <v>0</v>
      </c>
      <c r="BG143" s="184">
        <f t="shared" si="26"/>
        <v>0</v>
      </c>
      <c r="BH143" s="184">
        <f t="shared" si="27"/>
        <v>0</v>
      </c>
      <c r="BI143" s="184">
        <f t="shared" si="28"/>
        <v>0</v>
      </c>
      <c r="BJ143" s="23" t="s">
        <v>11</v>
      </c>
      <c r="BK143" s="184">
        <f t="shared" si="29"/>
        <v>0</v>
      </c>
      <c r="BL143" s="23" t="s">
        <v>101</v>
      </c>
      <c r="BM143" s="23" t="s">
        <v>1859</v>
      </c>
    </row>
    <row r="144" spans="1:65" s="311" customFormat="1" ht="16.5" customHeight="1" x14ac:dyDescent="0.3">
      <c r="B144" s="172"/>
      <c r="C144" s="349">
        <v>60</v>
      </c>
      <c r="D144" s="349" t="s">
        <v>536</v>
      </c>
      <c r="E144" s="350"/>
      <c r="F144" s="351" t="s">
        <v>3112</v>
      </c>
      <c r="G144" s="358" t="s">
        <v>214</v>
      </c>
      <c r="H144" s="353">
        <v>82</v>
      </c>
      <c r="I144" s="367"/>
      <c r="J144" s="354">
        <f t="shared" si="20"/>
        <v>0</v>
      </c>
      <c r="K144" s="355" t="s">
        <v>5</v>
      </c>
      <c r="L144" s="223"/>
      <c r="M144" s="356" t="s">
        <v>5</v>
      </c>
      <c r="N144" s="229" t="s">
        <v>43</v>
      </c>
      <c r="O144" s="212">
        <v>0</v>
      </c>
      <c r="P144" s="212">
        <f t="shared" si="21"/>
        <v>0</v>
      </c>
      <c r="Q144" s="212">
        <v>0</v>
      </c>
      <c r="R144" s="212">
        <f t="shared" si="22"/>
        <v>0</v>
      </c>
      <c r="S144" s="212">
        <v>0</v>
      </c>
      <c r="T144" s="213">
        <f t="shared" si="23"/>
        <v>0</v>
      </c>
      <c r="AR144" s="23" t="s">
        <v>1990</v>
      </c>
      <c r="AT144" s="23" t="s">
        <v>536</v>
      </c>
      <c r="AU144" s="23" t="s">
        <v>80</v>
      </c>
      <c r="AY144" s="23" t="s">
        <v>155</v>
      </c>
      <c r="BE144" s="184">
        <f t="shared" si="24"/>
        <v>0</v>
      </c>
      <c r="BF144" s="184">
        <f t="shared" si="25"/>
        <v>0</v>
      </c>
      <c r="BG144" s="184">
        <f t="shared" si="26"/>
        <v>0</v>
      </c>
      <c r="BH144" s="184">
        <f t="shared" si="27"/>
        <v>0</v>
      </c>
      <c r="BI144" s="184">
        <f t="shared" si="28"/>
        <v>0</v>
      </c>
      <c r="BJ144" s="23" t="s">
        <v>11</v>
      </c>
      <c r="BK144" s="184">
        <f t="shared" si="29"/>
        <v>0</v>
      </c>
      <c r="BL144" s="23" t="s">
        <v>707</v>
      </c>
      <c r="BM144" s="23" t="s">
        <v>1996</v>
      </c>
    </row>
    <row r="145" spans="2:65" s="311" customFormat="1" ht="16.5" customHeight="1" x14ac:dyDescent="0.3">
      <c r="B145" s="172"/>
      <c r="C145" s="340">
        <v>61</v>
      </c>
      <c r="D145" s="340" t="s">
        <v>157</v>
      </c>
      <c r="E145" s="341"/>
      <c r="F145" s="342" t="s">
        <v>3113</v>
      </c>
      <c r="G145" s="343" t="s">
        <v>214</v>
      </c>
      <c r="H145" s="344">
        <v>172</v>
      </c>
      <c r="I145" s="313"/>
      <c r="J145" s="345">
        <f t="shared" si="20"/>
        <v>0</v>
      </c>
      <c r="K145" s="342" t="s">
        <v>5</v>
      </c>
      <c r="L145" s="40"/>
      <c r="M145" s="346" t="s">
        <v>5</v>
      </c>
      <c r="N145" s="347" t="s">
        <v>43</v>
      </c>
      <c r="O145" s="348">
        <v>0</v>
      </c>
      <c r="P145" s="348">
        <f t="shared" si="21"/>
        <v>0</v>
      </c>
      <c r="Q145" s="348">
        <v>0</v>
      </c>
      <c r="R145" s="348">
        <f t="shared" si="22"/>
        <v>0</v>
      </c>
      <c r="S145" s="348">
        <v>0</v>
      </c>
      <c r="T145" s="183">
        <f t="shared" si="23"/>
        <v>0</v>
      </c>
      <c r="AR145" s="23" t="s">
        <v>101</v>
      </c>
      <c r="AT145" s="23" t="s">
        <v>157</v>
      </c>
      <c r="AU145" s="23" t="s">
        <v>80</v>
      </c>
      <c r="AY145" s="23" t="s">
        <v>155</v>
      </c>
      <c r="BE145" s="184">
        <f t="shared" si="24"/>
        <v>0</v>
      </c>
      <c r="BF145" s="184">
        <f t="shared" si="25"/>
        <v>0</v>
      </c>
      <c r="BG145" s="184">
        <f t="shared" si="26"/>
        <v>0</v>
      </c>
      <c r="BH145" s="184">
        <f t="shared" si="27"/>
        <v>0</v>
      </c>
      <c r="BI145" s="184">
        <f t="shared" si="28"/>
        <v>0</v>
      </c>
      <c r="BJ145" s="23" t="s">
        <v>11</v>
      </c>
      <c r="BK145" s="184">
        <f t="shared" si="29"/>
        <v>0</v>
      </c>
      <c r="BL145" s="23" t="s">
        <v>101</v>
      </c>
      <c r="BM145" s="23" t="s">
        <v>1859</v>
      </c>
    </row>
    <row r="146" spans="2:65" s="311" customFormat="1" ht="16.5" customHeight="1" x14ac:dyDescent="0.3">
      <c r="B146" s="172"/>
      <c r="C146" s="349">
        <v>62</v>
      </c>
      <c r="D146" s="349" t="s">
        <v>536</v>
      </c>
      <c r="E146" s="350"/>
      <c r="F146" s="351" t="s">
        <v>3114</v>
      </c>
      <c r="G146" s="358" t="s">
        <v>214</v>
      </c>
      <c r="H146" s="353">
        <v>172</v>
      </c>
      <c r="I146" s="367"/>
      <c r="J146" s="354">
        <f t="shared" si="20"/>
        <v>0</v>
      </c>
      <c r="K146" s="355" t="s">
        <v>5</v>
      </c>
      <c r="L146" s="223"/>
      <c r="M146" s="356" t="s">
        <v>5</v>
      </c>
      <c r="N146" s="229" t="s">
        <v>43</v>
      </c>
      <c r="O146" s="212">
        <v>0</v>
      </c>
      <c r="P146" s="212">
        <f t="shared" si="21"/>
        <v>0</v>
      </c>
      <c r="Q146" s="212">
        <v>0</v>
      </c>
      <c r="R146" s="212">
        <f t="shared" si="22"/>
        <v>0</v>
      </c>
      <c r="S146" s="212">
        <v>0</v>
      </c>
      <c r="T146" s="213">
        <f t="shared" si="23"/>
        <v>0</v>
      </c>
      <c r="AR146" s="23" t="s">
        <v>1990</v>
      </c>
      <c r="AT146" s="23" t="s">
        <v>536</v>
      </c>
      <c r="AU146" s="23" t="s">
        <v>80</v>
      </c>
      <c r="AY146" s="23" t="s">
        <v>155</v>
      </c>
      <c r="BE146" s="184">
        <f t="shared" si="24"/>
        <v>0</v>
      </c>
      <c r="BF146" s="184">
        <f t="shared" si="25"/>
        <v>0</v>
      </c>
      <c r="BG146" s="184">
        <f t="shared" si="26"/>
        <v>0</v>
      </c>
      <c r="BH146" s="184">
        <f t="shared" si="27"/>
        <v>0</v>
      </c>
      <c r="BI146" s="184">
        <f t="shared" si="28"/>
        <v>0</v>
      </c>
      <c r="BJ146" s="23" t="s">
        <v>11</v>
      </c>
      <c r="BK146" s="184">
        <f t="shared" si="29"/>
        <v>0</v>
      </c>
      <c r="BL146" s="23" t="s">
        <v>707</v>
      </c>
      <c r="BM146" s="23" t="s">
        <v>1996</v>
      </c>
    </row>
    <row r="147" spans="2:65" s="311" customFormat="1" ht="16.5" customHeight="1" x14ac:dyDescent="0.3">
      <c r="B147" s="172"/>
      <c r="C147" s="340">
        <v>63</v>
      </c>
      <c r="D147" s="340" t="s">
        <v>157</v>
      </c>
      <c r="E147" s="341"/>
      <c r="F147" s="342" t="s">
        <v>3115</v>
      </c>
      <c r="G147" s="343" t="s">
        <v>170</v>
      </c>
      <c r="H147" s="344">
        <v>4</v>
      </c>
      <c r="I147" s="313"/>
      <c r="J147" s="345">
        <f t="shared" si="20"/>
        <v>0</v>
      </c>
      <c r="K147" s="342" t="s">
        <v>5</v>
      </c>
      <c r="L147" s="40"/>
      <c r="M147" s="346" t="s">
        <v>5</v>
      </c>
      <c r="N147" s="347" t="s">
        <v>43</v>
      </c>
      <c r="O147" s="348">
        <v>0</v>
      </c>
      <c r="P147" s="348">
        <f t="shared" si="21"/>
        <v>0</v>
      </c>
      <c r="Q147" s="348">
        <v>0</v>
      </c>
      <c r="R147" s="348">
        <f t="shared" si="22"/>
        <v>0</v>
      </c>
      <c r="S147" s="348">
        <v>0</v>
      </c>
      <c r="T147" s="183">
        <f t="shared" si="23"/>
        <v>0</v>
      </c>
      <c r="AR147" s="23" t="s">
        <v>101</v>
      </c>
      <c r="AT147" s="23" t="s">
        <v>157</v>
      </c>
      <c r="AU147" s="23" t="s">
        <v>80</v>
      </c>
      <c r="AY147" s="23" t="s">
        <v>155</v>
      </c>
      <c r="BE147" s="184">
        <f t="shared" si="24"/>
        <v>0</v>
      </c>
      <c r="BF147" s="184">
        <f t="shared" si="25"/>
        <v>0</v>
      </c>
      <c r="BG147" s="184">
        <f t="shared" si="26"/>
        <v>0</v>
      </c>
      <c r="BH147" s="184">
        <f t="shared" si="27"/>
        <v>0</v>
      </c>
      <c r="BI147" s="184">
        <f t="shared" si="28"/>
        <v>0</v>
      </c>
      <c r="BJ147" s="23" t="s">
        <v>11</v>
      </c>
      <c r="BK147" s="184">
        <f t="shared" si="29"/>
        <v>0</v>
      </c>
      <c r="BL147" s="23" t="s">
        <v>101</v>
      </c>
      <c r="BM147" s="23" t="s">
        <v>1859</v>
      </c>
    </row>
    <row r="148" spans="2:65" s="311" customFormat="1" ht="16.5" customHeight="1" x14ac:dyDescent="0.3">
      <c r="B148" s="172"/>
      <c r="C148" s="349">
        <v>64</v>
      </c>
      <c r="D148" s="349" t="s">
        <v>536</v>
      </c>
      <c r="E148" s="350"/>
      <c r="F148" s="351" t="s">
        <v>3116</v>
      </c>
      <c r="G148" s="358" t="s">
        <v>170</v>
      </c>
      <c r="H148" s="353">
        <v>4</v>
      </c>
      <c r="I148" s="367"/>
      <c r="J148" s="354">
        <f t="shared" si="20"/>
        <v>0</v>
      </c>
      <c r="K148" s="355" t="s">
        <v>5</v>
      </c>
      <c r="L148" s="223"/>
      <c r="M148" s="356" t="s">
        <v>5</v>
      </c>
      <c r="N148" s="229" t="s">
        <v>43</v>
      </c>
      <c r="O148" s="212">
        <v>0</v>
      </c>
      <c r="P148" s="212">
        <f t="shared" si="21"/>
        <v>0</v>
      </c>
      <c r="Q148" s="212">
        <v>0</v>
      </c>
      <c r="R148" s="212">
        <f t="shared" si="22"/>
        <v>0</v>
      </c>
      <c r="S148" s="212">
        <v>0</v>
      </c>
      <c r="T148" s="213">
        <f t="shared" si="23"/>
        <v>0</v>
      </c>
      <c r="AR148" s="23" t="s">
        <v>1990</v>
      </c>
      <c r="AT148" s="23" t="s">
        <v>536</v>
      </c>
      <c r="AU148" s="23" t="s">
        <v>80</v>
      </c>
      <c r="AY148" s="23" t="s">
        <v>155</v>
      </c>
      <c r="BE148" s="184">
        <f t="shared" si="24"/>
        <v>0</v>
      </c>
      <c r="BF148" s="184">
        <f t="shared" si="25"/>
        <v>0</v>
      </c>
      <c r="BG148" s="184">
        <f t="shared" si="26"/>
        <v>0</v>
      </c>
      <c r="BH148" s="184">
        <f t="shared" si="27"/>
        <v>0</v>
      </c>
      <c r="BI148" s="184">
        <f t="shared" si="28"/>
        <v>0</v>
      </c>
      <c r="BJ148" s="23" t="s">
        <v>11</v>
      </c>
      <c r="BK148" s="184">
        <f t="shared" si="29"/>
        <v>0</v>
      </c>
      <c r="BL148" s="23" t="s">
        <v>707</v>
      </c>
      <c r="BM148" s="23" t="s">
        <v>1996</v>
      </c>
    </row>
    <row r="149" spans="2:65" s="311" customFormat="1" ht="16.5" customHeight="1" x14ac:dyDescent="0.3">
      <c r="B149" s="172"/>
      <c r="C149" s="340">
        <v>65</v>
      </c>
      <c r="D149" s="340" t="s">
        <v>157</v>
      </c>
      <c r="E149" s="341"/>
      <c r="F149" s="342" t="s">
        <v>3117</v>
      </c>
      <c r="G149" s="343" t="s">
        <v>170</v>
      </c>
      <c r="H149" s="344">
        <v>12</v>
      </c>
      <c r="I149" s="313"/>
      <c r="J149" s="345">
        <f t="shared" si="20"/>
        <v>0</v>
      </c>
      <c r="K149" s="342" t="s">
        <v>5</v>
      </c>
      <c r="L149" s="40"/>
      <c r="M149" s="346" t="s">
        <v>5</v>
      </c>
      <c r="N149" s="347" t="s">
        <v>43</v>
      </c>
      <c r="O149" s="348">
        <v>0</v>
      </c>
      <c r="P149" s="348">
        <f t="shared" si="21"/>
        <v>0</v>
      </c>
      <c r="Q149" s="348">
        <v>0</v>
      </c>
      <c r="R149" s="348">
        <f t="shared" si="22"/>
        <v>0</v>
      </c>
      <c r="S149" s="348">
        <v>0</v>
      </c>
      <c r="T149" s="183">
        <f t="shared" si="23"/>
        <v>0</v>
      </c>
      <c r="AR149" s="23" t="s">
        <v>101</v>
      </c>
      <c r="AT149" s="23" t="s">
        <v>157</v>
      </c>
      <c r="AU149" s="23" t="s">
        <v>80</v>
      </c>
      <c r="AY149" s="23" t="s">
        <v>155</v>
      </c>
      <c r="BE149" s="184">
        <f t="shared" si="24"/>
        <v>0</v>
      </c>
      <c r="BF149" s="184">
        <f t="shared" si="25"/>
        <v>0</v>
      </c>
      <c r="BG149" s="184">
        <f t="shared" si="26"/>
        <v>0</v>
      </c>
      <c r="BH149" s="184">
        <f t="shared" si="27"/>
        <v>0</v>
      </c>
      <c r="BI149" s="184">
        <f t="shared" si="28"/>
        <v>0</v>
      </c>
      <c r="BJ149" s="23" t="s">
        <v>11</v>
      </c>
      <c r="BK149" s="184">
        <f t="shared" si="29"/>
        <v>0</v>
      </c>
      <c r="BL149" s="23" t="s">
        <v>101</v>
      </c>
      <c r="BM149" s="23" t="s">
        <v>1859</v>
      </c>
    </row>
    <row r="150" spans="2:65" s="311" customFormat="1" ht="16.5" customHeight="1" x14ac:dyDescent="0.3">
      <c r="B150" s="172"/>
      <c r="C150" s="349">
        <v>66</v>
      </c>
      <c r="D150" s="349" t="s">
        <v>536</v>
      </c>
      <c r="E150" s="350"/>
      <c r="F150" s="351" t="s">
        <v>3118</v>
      </c>
      <c r="G150" s="358" t="s">
        <v>170</v>
      </c>
      <c r="H150" s="353">
        <v>12</v>
      </c>
      <c r="I150" s="367"/>
      <c r="J150" s="354">
        <f t="shared" si="20"/>
        <v>0</v>
      </c>
      <c r="K150" s="355" t="s">
        <v>5</v>
      </c>
      <c r="L150" s="223"/>
      <c r="M150" s="356" t="s">
        <v>5</v>
      </c>
      <c r="N150" s="229" t="s">
        <v>43</v>
      </c>
      <c r="O150" s="212">
        <v>0</v>
      </c>
      <c r="P150" s="212">
        <f t="shared" si="21"/>
        <v>0</v>
      </c>
      <c r="Q150" s="212">
        <v>0</v>
      </c>
      <c r="R150" s="212">
        <f t="shared" si="22"/>
        <v>0</v>
      </c>
      <c r="S150" s="212">
        <v>0</v>
      </c>
      <c r="T150" s="213">
        <f t="shared" si="23"/>
        <v>0</v>
      </c>
      <c r="AR150" s="23" t="s">
        <v>1990</v>
      </c>
      <c r="AT150" s="23" t="s">
        <v>536</v>
      </c>
      <c r="AU150" s="23" t="s">
        <v>80</v>
      </c>
      <c r="AY150" s="23" t="s">
        <v>155</v>
      </c>
      <c r="BE150" s="184">
        <f t="shared" si="24"/>
        <v>0</v>
      </c>
      <c r="BF150" s="184">
        <f t="shared" si="25"/>
        <v>0</v>
      </c>
      <c r="BG150" s="184">
        <f t="shared" si="26"/>
        <v>0</v>
      </c>
      <c r="BH150" s="184">
        <f t="shared" si="27"/>
        <v>0</v>
      </c>
      <c r="BI150" s="184">
        <f t="shared" si="28"/>
        <v>0</v>
      </c>
      <c r="BJ150" s="23" t="s">
        <v>11</v>
      </c>
      <c r="BK150" s="184">
        <f t="shared" si="29"/>
        <v>0</v>
      </c>
      <c r="BL150" s="23" t="s">
        <v>707</v>
      </c>
      <c r="BM150" s="23" t="s">
        <v>1996</v>
      </c>
    </row>
    <row r="151" spans="2:65" s="311" customFormat="1" ht="6.95" customHeight="1" x14ac:dyDescent="0.3"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40"/>
    </row>
  </sheetData>
  <autoFilter ref="C77:K86"/>
  <mergeCells count="10">
    <mergeCell ref="E72:H72"/>
    <mergeCell ref="J51:J52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0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style="309" customWidth="1"/>
    <col min="2" max="2" width="1.6640625" style="309" customWidth="1"/>
    <col min="3" max="3" width="4.83203125" style="309" customWidth="1"/>
    <col min="4" max="4" width="4.33203125" style="309" customWidth="1"/>
    <col min="5" max="5" width="17.1640625" style="309" customWidth="1"/>
    <col min="6" max="6" width="75" style="309" customWidth="1"/>
    <col min="7" max="7" width="8.6640625" style="309" customWidth="1"/>
    <col min="8" max="8" width="11.1640625" style="309" customWidth="1"/>
    <col min="9" max="9" width="12.6640625" style="309" customWidth="1"/>
    <col min="10" max="10" width="23.5" style="309" customWidth="1"/>
    <col min="11" max="11" width="15.5" style="309" customWidth="1"/>
    <col min="12" max="12" width="9.33203125" style="309"/>
    <col min="13" max="15" width="9.33203125" style="309" hidden="1" customWidth="1"/>
    <col min="16" max="16" width="11.33203125" style="309" hidden="1" customWidth="1"/>
    <col min="17" max="18" width="9.33203125" style="309" hidden="1" customWidth="1"/>
    <col min="19" max="19" width="8.1640625" style="309" hidden="1" customWidth="1"/>
    <col min="20" max="20" width="29.6640625" style="309" hidden="1" customWidth="1"/>
    <col min="21" max="21" width="16.33203125" style="309" hidden="1" customWidth="1"/>
    <col min="22" max="22" width="12.33203125" style="309" customWidth="1"/>
    <col min="23" max="23" width="16.33203125" style="309" customWidth="1"/>
    <col min="24" max="24" width="12.33203125" style="309" customWidth="1"/>
    <col min="25" max="25" width="15" style="309" customWidth="1"/>
    <col min="26" max="26" width="11" style="309" customWidth="1"/>
    <col min="27" max="27" width="15" style="309" customWidth="1"/>
    <col min="28" max="28" width="16.33203125" style="309" customWidth="1"/>
    <col min="29" max="29" width="11" style="309" customWidth="1"/>
    <col min="30" max="30" width="15" style="309" customWidth="1"/>
    <col min="31" max="31" width="16.33203125" style="309" customWidth="1"/>
    <col min="32" max="43" width="9.33203125" style="309"/>
    <col min="44" max="62" width="9.33203125" style="309" hidden="1" customWidth="1"/>
    <col min="63" max="63" width="10.33203125" style="309" hidden="1" customWidth="1"/>
    <col min="64" max="65" width="9.33203125" style="309" hidden="1" customWidth="1"/>
    <col min="66" max="16384" width="9.33203125" style="309"/>
  </cols>
  <sheetData>
    <row r="1" spans="1:70" ht="21.75" customHeight="1" x14ac:dyDescent="0.3">
      <c r="A1" s="318"/>
      <c r="B1" s="16"/>
      <c r="C1" s="16"/>
      <c r="D1" s="17" t="s">
        <v>1</v>
      </c>
      <c r="E1" s="16"/>
      <c r="F1" s="319" t="s">
        <v>122</v>
      </c>
      <c r="G1" s="532" t="s">
        <v>123</v>
      </c>
      <c r="H1" s="532"/>
      <c r="I1" s="16"/>
      <c r="J1" s="319" t="s">
        <v>124</v>
      </c>
      <c r="K1" s="17" t="s">
        <v>125</v>
      </c>
      <c r="L1" s="319" t="s">
        <v>126</v>
      </c>
      <c r="M1" s="319"/>
      <c r="N1" s="319"/>
      <c r="O1" s="319"/>
      <c r="P1" s="319"/>
      <c r="Q1" s="319"/>
      <c r="R1" s="319"/>
      <c r="S1" s="319"/>
      <c r="T1" s="319"/>
      <c r="U1" s="320"/>
      <c r="V1" s="3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94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 x14ac:dyDescent="0.3">
      <c r="B4" s="27"/>
      <c r="C4" s="321"/>
      <c r="D4" s="322" t="s">
        <v>127</v>
      </c>
      <c r="E4" s="321"/>
      <c r="F4" s="321"/>
      <c r="G4" s="321"/>
      <c r="H4" s="321"/>
      <c r="I4" s="321"/>
      <c r="J4" s="321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321"/>
      <c r="D5" s="321"/>
      <c r="E5" s="321"/>
      <c r="F5" s="321"/>
      <c r="G5" s="321"/>
      <c r="H5" s="321"/>
      <c r="I5" s="321"/>
      <c r="J5" s="321"/>
      <c r="K5" s="30"/>
    </row>
    <row r="6" spans="1:70" ht="15" x14ac:dyDescent="0.3">
      <c r="B6" s="27"/>
      <c r="C6" s="321"/>
      <c r="D6" s="323" t="s">
        <v>20</v>
      </c>
      <c r="E6" s="321"/>
      <c r="F6" s="321"/>
      <c r="G6" s="321"/>
      <c r="H6" s="321"/>
      <c r="I6" s="321"/>
      <c r="J6" s="321"/>
      <c r="K6" s="30"/>
    </row>
    <row r="7" spans="1:70" ht="16.5" customHeight="1" x14ac:dyDescent="0.3">
      <c r="B7" s="27"/>
      <c r="C7" s="321"/>
      <c r="D7" s="321"/>
      <c r="E7" s="533" t="str">
        <f>'[1]Rekapitulace stavby'!K6</f>
        <v>Trutnov - Horní staré město - Požární zbrojnice</v>
      </c>
      <c r="F7" s="533"/>
      <c r="G7" s="533"/>
      <c r="H7" s="533"/>
      <c r="I7" s="321"/>
      <c r="J7" s="321"/>
      <c r="K7" s="30"/>
    </row>
    <row r="8" spans="1:70" s="311" customFormat="1" ht="15" x14ac:dyDescent="0.3">
      <c r="B8" s="40"/>
      <c r="C8" s="324"/>
      <c r="D8" s="323" t="s">
        <v>128</v>
      </c>
      <c r="E8" s="324"/>
      <c r="F8" s="324"/>
      <c r="G8" s="324"/>
      <c r="H8" s="324"/>
      <c r="I8" s="324"/>
      <c r="J8" s="324"/>
      <c r="K8" s="44"/>
    </row>
    <row r="9" spans="1:70" s="311" customFormat="1" ht="36.950000000000003" customHeight="1" x14ac:dyDescent="0.3">
      <c r="B9" s="40"/>
      <c r="C9" s="324"/>
      <c r="D9" s="324"/>
      <c r="E9" s="535" t="s">
        <v>1984</v>
      </c>
      <c r="F9" s="535"/>
      <c r="G9" s="535"/>
      <c r="H9" s="535"/>
      <c r="I9" s="324"/>
      <c r="J9" s="324"/>
      <c r="K9" s="44"/>
    </row>
    <row r="10" spans="1:70" s="311" customFormat="1" x14ac:dyDescent="0.3">
      <c r="B10" s="40"/>
      <c r="C10" s="324"/>
      <c r="D10" s="324"/>
      <c r="E10" s="324"/>
      <c r="F10" s="324"/>
      <c r="G10" s="324"/>
      <c r="H10" s="324"/>
      <c r="I10" s="324"/>
      <c r="J10" s="324"/>
      <c r="K10" s="44"/>
    </row>
    <row r="11" spans="1:70" s="311" customFormat="1" ht="14.45" customHeight="1" x14ac:dyDescent="0.3">
      <c r="B11" s="40"/>
      <c r="C11" s="324"/>
      <c r="D11" s="323" t="s">
        <v>22</v>
      </c>
      <c r="E11" s="324"/>
      <c r="F11" s="325" t="s">
        <v>5</v>
      </c>
      <c r="G11" s="324"/>
      <c r="H11" s="324"/>
      <c r="I11" s="323" t="s">
        <v>23</v>
      </c>
      <c r="J11" s="325" t="s">
        <v>5</v>
      </c>
      <c r="K11" s="44"/>
    </row>
    <row r="12" spans="1:70" s="311" customFormat="1" ht="14.45" customHeight="1" x14ac:dyDescent="0.3">
      <c r="B12" s="40"/>
      <c r="C12" s="324"/>
      <c r="D12" s="323" t="s">
        <v>24</v>
      </c>
      <c r="E12" s="324"/>
      <c r="F12" s="325" t="s">
        <v>25</v>
      </c>
      <c r="G12" s="324"/>
      <c r="H12" s="324"/>
      <c r="I12" s="323" t="s">
        <v>26</v>
      </c>
      <c r="J12" s="326" t="str">
        <f>'[1]Rekapitulace stavby'!AN8</f>
        <v>24.10.2017</v>
      </c>
      <c r="K12" s="44"/>
    </row>
    <row r="13" spans="1:70" s="311" customFormat="1" ht="10.9" customHeight="1" x14ac:dyDescent="0.3">
      <c r="B13" s="40"/>
      <c r="C13" s="324"/>
      <c r="D13" s="324"/>
      <c r="E13" s="324"/>
      <c r="F13" s="324"/>
      <c r="G13" s="324"/>
      <c r="H13" s="324"/>
      <c r="I13" s="324"/>
      <c r="J13" s="324"/>
      <c r="K13" s="44"/>
    </row>
    <row r="14" spans="1:70" s="311" customFormat="1" ht="14.45" customHeight="1" x14ac:dyDescent="0.3">
      <c r="B14" s="40"/>
      <c r="C14" s="324"/>
      <c r="D14" s="323" t="s">
        <v>28</v>
      </c>
      <c r="E14" s="324"/>
      <c r="F14" s="324"/>
      <c r="G14" s="324"/>
      <c r="H14" s="324"/>
      <c r="I14" s="323" t="s">
        <v>29</v>
      </c>
      <c r="J14" s="325" t="s">
        <v>5</v>
      </c>
      <c r="K14" s="44"/>
    </row>
    <row r="15" spans="1:70" s="311" customFormat="1" ht="18" customHeight="1" x14ac:dyDescent="0.3">
      <c r="B15" s="40"/>
      <c r="C15" s="324"/>
      <c r="D15" s="324"/>
      <c r="E15" s="325" t="s">
        <v>30</v>
      </c>
      <c r="F15" s="324"/>
      <c r="G15" s="324"/>
      <c r="H15" s="324"/>
      <c r="I15" s="323" t="s">
        <v>31</v>
      </c>
      <c r="J15" s="325" t="s">
        <v>5</v>
      </c>
      <c r="K15" s="44"/>
    </row>
    <row r="16" spans="1:70" s="311" customFormat="1" ht="6.95" customHeight="1" x14ac:dyDescent="0.3">
      <c r="B16" s="40"/>
      <c r="C16" s="324"/>
      <c r="D16" s="324"/>
      <c r="E16" s="324"/>
      <c r="F16" s="324"/>
      <c r="G16" s="324"/>
      <c r="H16" s="324"/>
      <c r="I16" s="324"/>
      <c r="J16" s="324"/>
      <c r="K16" s="44"/>
    </row>
    <row r="17" spans="2:11" s="311" customFormat="1" ht="14.45" customHeight="1" x14ac:dyDescent="0.3">
      <c r="B17" s="40"/>
      <c r="C17" s="324"/>
      <c r="D17" s="323" t="s">
        <v>32</v>
      </c>
      <c r="E17" s="324"/>
      <c r="F17" s="324"/>
      <c r="G17" s="324"/>
      <c r="H17" s="324"/>
      <c r="I17" s="323" t="s">
        <v>29</v>
      </c>
      <c r="J17" s="325" t="str">
        <f>IF('[1]Rekapitulace stavby'!AN13="Vyplň údaj","",IF('[1]Rekapitulace stavby'!AN13="","",'[1]Rekapitulace stavby'!AN13))</f>
        <v/>
      </c>
      <c r="K17" s="44"/>
    </row>
    <row r="18" spans="2:11" s="311" customFormat="1" ht="18" customHeight="1" x14ac:dyDescent="0.3">
      <c r="B18" s="40"/>
      <c r="C18" s="324"/>
      <c r="D18" s="324"/>
      <c r="E18" s="325" t="str">
        <f>IF('[1]Rekapitulace stavby'!E14="Vyplň údaj","",IF('[1]Rekapitulace stavby'!E14="","",'[1]Rekapitulace stavby'!E14))</f>
        <v xml:space="preserve"> </v>
      </c>
      <c r="F18" s="324"/>
      <c r="G18" s="324"/>
      <c r="H18" s="324"/>
      <c r="I18" s="323" t="s">
        <v>31</v>
      </c>
      <c r="J18" s="325" t="str">
        <f>IF('[1]Rekapitulace stavby'!AN14="Vyplň údaj","",IF('[1]Rekapitulace stavby'!AN14="","",'[1]Rekapitulace stavby'!AN14))</f>
        <v/>
      </c>
      <c r="K18" s="44"/>
    </row>
    <row r="19" spans="2:11" s="311" customFormat="1" ht="6.95" customHeight="1" x14ac:dyDescent="0.3">
      <c r="B19" s="40"/>
      <c r="C19" s="324"/>
      <c r="D19" s="324"/>
      <c r="E19" s="324"/>
      <c r="F19" s="324"/>
      <c r="G19" s="324"/>
      <c r="H19" s="324"/>
      <c r="I19" s="324"/>
      <c r="J19" s="324"/>
      <c r="K19" s="44"/>
    </row>
    <row r="20" spans="2:11" s="311" customFormat="1" ht="14.45" customHeight="1" x14ac:dyDescent="0.3">
      <c r="B20" s="40"/>
      <c r="C20" s="324"/>
      <c r="D20" s="323" t="s">
        <v>34</v>
      </c>
      <c r="E20" s="324"/>
      <c r="F20" s="324"/>
      <c r="G20" s="324"/>
      <c r="H20" s="324"/>
      <c r="I20" s="323" t="s">
        <v>29</v>
      </c>
      <c r="J20" s="325" t="s">
        <v>5</v>
      </c>
      <c r="K20" s="44"/>
    </row>
    <row r="21" spans="2:11" s="311" customFormat="1" ht="18" customHeight="1" x14ac:dyDescent="0.3">
      <c r="B21" s="40"/>
      <c r="C21" s="324"/>
      <c r="D21" s="324"/>
      <c r="E21" s="325" t="s">
        <v>35</v>
      </c>
      <c r="F21" s="324"/>
      <c r="G21" s="324"/>
      <c r="H21" s="324"/>
      <c r="I21" s="323" t="s">
        <v>31</v>
      </c>
      <c r="J21" s="325" t="s">
        <v>5</v>
      </c>
      <c r="K21" s="44"/>
    </row>
    <row r="22" spans="2:11" s="311" customFormat="1" ht="6.95" customHeight="1" x14ac:dyDescent="0.3">
      <c r="B22" s="40"/>
      <c r="C22" s="324"/>
      <c r="D22" s="324"/>
      <c r="E22" s="324"/>
      <c r="F22" s="324"/>
      <c r="G22" s="324"/>
      <c r="H22" s="324"/>
      <c r="I22" s="324"/>
      <c r="J22" s="324"/>
      <c r="K22" s="44"/>
    </row>
    <row r="23" spans="2:11" s="311" customFormat="1" ht="14.45" customHeight="1" x14ac:dyDescent="0.3">
      <c r="B23" s="40"/>
      <c r="C23" s="324"/>
      <c r="D23" s="323" t="s">
        <v>37</v>
      </c>
      <c r="E23" s="324"/>
      <c r="F23" s="324"/>
      <c r="G23" s="324"/>
      <c r="H23" s="324"/>
      <c r="I23" s="324"/>
      <c r="J23" s="324"/>
      <c r="K23" s="44"/>
    </row>
    <row r="24" spans="2:11" s="6" customFormat="1" ht="16.5" customHeight="1" x14ac:dyDescent="0.3">
      <c r="B24" s="108"/>
      <c r="C24" s="327"/>
      <c r="D24" s="327"/>
      <c r="E24" s="530" t="s">
        <v>5</v>
      </c>
      <c r="F24" s="530"/>
      <c r="G24" s="530"/>
      <c r="H24" s="530"/>
      <c r="I24" s="327"/>
      <c r="J24" s="327"/>
      <c r="K24" s="111"/>
    </row>
    <row r="25" spans="2:11" s="311" customFormat="1" ht="6.95" customHeight="1" x14ac:dyDescent="0.3">
      <c r="B25" s="40"/>
      <c r="C25" s="324"/>
      <c r="D25" s="324"/>
      <c r="E25" s="324"/>
      <c r="F25" s="324"/>
      <c r="G25" s="324"/>
      <c r="H25" s="324"/>
      <c r="I25" s="324"/>
      <c r="J25" s="324"/>
      <c r="K25" s="44"/>
    </row>
    <row r="26" spans="2:11" s="311" customFormat="1" ht="6.95" customHeight="1" x14ac:dyDescent="0.3">
      <c r="B26" s="40"/>
      <c r="C26" s="324"/>
      <c r="D26" s="67"/>
      <c r="E26" s="67"/>
      <c r="F26" s="67"/>
      <c r="G26" s="67"/>
      <c r="H26" s="67"/>
      <c r="I26" s="67"/>
      <c r="J26" s="67"/>
      <c r="K26" s="113"/>
    </row>
    <row r="27" spans="2:11" s="311" customFormat="1" ht="25.35" customHeight="1" x14ac:dyDescent="0.3">
      <c r="B27" s="40"/>
      <c r="C27" s="324"/>
      <c r="D27" s="328" t="s">
        <v>38</v>
      </c>
      <c r="E27" s="324"/>
      <c r="F27" s="324"/>
      <c r="G27" s="324"/>
      <c r="H27" s="324"/>
      <c r="I27" s="324"/>
      <c r="J27" s="329">
        <f>ROUND(J83,0)</f>
        <v>0</v>
      </c>
      <c r="K27" s="44"/>
    </row>
    <row r="28" spans="2:11" s="311" customFormat="1" ht="6.95" customHeight="1" x14ac:dyDescent="0.3">
      <c r="B28" s="40"/>
      <c r="C28" s="324"/>
      <c r="D28" s="67"/>
      <c r="E28" s="67"/>
      <c r="F28" s="67"/>
      <c r="G28" s="67"/>
      <c r="H28" s="67"/>
      <c r="I28" s="67"/>
      <c r="J28" s="67"/>
      <c r="K28" s="113"/>
    </row>
    <row r="29" spans="2:11" s="311" customFormat="1" ht="14.45" customHeight="1" x14ac:dyDescent="0.3">
      <c r="B29" s="40"/>
      <c r="C29" s="324"/>
      <c r="D29" s="324"/>
      <c r="E29" s="324"/>
      <c r="F29" s="330" t="s">
        <v>40</v>
      </c>
      <c r="G29" s="324"/>
      <c r="H29" s="324"/>
      <c r="I29" s="330" t="s">
        <v>39</v>
      </c>
      <c r="J29" s="330" t="s">
        <v>41</v>
      </c>
      <c r="K29" s="44"/>
    </row>
    <row r="30" spans="2:11" s="311" customFormat="1" ht="14.45" customHeight="1" x14ac:dyDescent="0.3">
      <c r="B30" s="40"/>
      <c r="C30" s="324"/>
      <c r="D30" s="331" t="s">
        <v>42</v>
      </c>
      <c r="E30" s="331" t="s">
        <v>43</v>
      </c>
      <c r="F30" s="332">
        <f>ROUND(SUM(BE83:BE249), 0)</f>
        <v>0</v>
      </c>
      <c r="G30" s="324"/>
      <c r="H30" s="324"/>
      <c r="I30" s="333">
        <v>0.21</v>
      </c>
      <c r="J30" s="332">
        <f>ROUND(ROUND((SUM(BE83:BE249)), 0)*I30, 0)</f>
        <v>0</v>
      </c>
      <c r="K30" s="44"/>
    </row>
    <row r="31" spans="2:11" s="311" customFormat="1" ht="14.45" customHeight="1" x14ac:dyDescent="0.3">
      <c r="B31" s="40"/>
      <c r="C31" s="324"/>
      <c r="D31" s="324"/>
      <c r="E31" s="331" t="s">
        <v>44</v>
      </c>
      <c r="F31" s="332">
        <f>ROUND(SUM(BF83:BF249), 0)</f>
        <v>0</v>
      </c>
      <c r="G31" s="324"/>
      <c r="H31" s="324"/>
      <c r="I31" s="333">
        <v>0.15</v>
      </c>
      <c r="J31" s="332">
        <f>ROUND(ROUND((SUM(BF83:BF249)), 0)*I31, 0)</f>
        <v>0</v>
      </c>
      <c r="K31" s="44"/>
    </row>
    <row r="32" spans="2:11" s="311" customFormat="1" ht="14.45" hidden="1" customHeight="1" x14ac:dyDescent="0.3">
      <c r="B32" s="40"/>
      <c r="C32" s="324"/>
      <c r="D32" s="324"/>
      <c r="E32" s="331" t="s">
        <v>45</v>
      </c>
      <c r="F32" s="332">
        <f>ROUND(SUM(BG83:BG83), 0)</f>
        <v>0</v>
      </c>
      <c r="G32" s="324"/>
      <c r="H32" s="324"/>
      <c r="I32" s="333">
        <v>0.21</v>
      </c>
      <c r="J32" s="332">
        <v>0</v>
      </c>
      <c r="K32" s="44"/>
    </row>
    <row r="33" spans="2:11" s="311" customFormat="1" ht="14.45" hidden="1" customHeight="1" x14ac:dyDescent="0.3">
      <c r="B33" s="40"/>
      <c r="C33" s="324"/>
      <c r="D33" s="324"/>
      <c r="E33" s="331" t="s">
        <v>46</v>
      </c>
      <c r="F33" s="332">
        <f>ROUND(SUM(BH83:BH83), 0)</f>
        <v>0</v>
      </c>
      <c r="G33" s="324"/>
      <c r="H33" s="324"/>
      <c r="I33" s="333">
        <v>0.15</v>
      </c>
      <c r="J33" s="332">
        <v>0</v>
      </c>
      <c r="K33" s="44"/>
    </row>
    <row r="34" spans="2:11" s="311" customFormat="1" ht="14.45" hidden="1" customHeight="1" x14ac:dyDescent="0.3">
      <c r="B34" s="40"/>
      <c r="C34" s="324"/>
      <c r="D34" s="324"/>
      <c r="E34" s="331" t="s">
        <v>47</v>
      </c>
      <c r="F34" s="332">
        <f>ROUND(SUM(BI83:BI83), 0)</f>
        <v>0</v>
      </c>
      <c r="G34" s="324"/>
      <c r="H34" s="324"/>
      <c r="I34" s="333">
        <v>0</v>
      </c>
      <c r="J34" s="332">
        <v>0</v>
      </c>
      <c r="K34" s="44"/>
    </row>
    <row r="35" spans="2:11" s="311" customFormat="1" ht="6.95" customHeight="1" x14ac:dyDescent="0.3">
      <c r="B35" s="40"/>
      <c r="C35" s="324"/>
      <c r="D35" s="324"/>
      <c r="E35" s="324"/>
      <c r="F35" s="324"/>
      <c r="G35" s="324"/>
      <c r="H35" s="324"/>
      <c r="I35" s="324"/>
      <c r="J35" s="324"/>
      <c r="K35" s="44"/>
    </row>
    <row r="36" spans="2:11" s="311" customFormat="1" ht="25.35" customHeight="1" x14ac:dyDescent="0.3">
      <c r="B36" s="40"/>
      <c r="C36" s="334"/>
      <c r="D36" s="120" t="s">
        <v>48</v>
      </c>
      <c r="E36" s="70"/>
      <c r="F36" s="70"/>
      <c r="G36" s="121" t="s">
        <v>49</v>
      </c>
      <c r="H36" s="122" t="s">
        <v>50</v>
      </c>
      <c r="I36" s="70"/>
      <c r="J36" s="124">
        <f>SUM(J27:J34)</f>
        <v>0</v>
      </c>
      <c r="K36" s="125"/>
    </row>
    <row r="37" spans="2:11" s="311" customFormat="1" ht="14.45" customHeight="1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41" spans="2:11" s="311" customFormat="1" ht="6.95" customHeight="1" x14ac:dyDescent="0.3">
      <c r="B41" s="58"/>
      <c r="C41" s="59"/>
      <c r="D41" s="59"/>
      <c r="E41" s="59"/>
      <c r="F41" s="59"/>
      <c r="G41" s="59"/>
      <c r="H41" s="59"/>
      <c r="I41" s="59"/>
      <c r="J41" s="59"/>
      <c r="K41" s="128"/>
    </row>
    <row r="42" spans="2:11" s="311" customFormat="1" ht="36.950000000000003" customHeight="1" x14ac:dyDescent="0.3">
      <c r="B42" s="40"/>
      <c r="C42" s="322" t="s">
        <v>130</v>
      </c>
      <c r="D42" s="324"/>
      <c r="E42" s="324"/>
      <c r="F42" s="324"/>
      <c r="G42" s="324"/>
      <c r="H42" s="324"/>
      <c r="I42" s="324"/>
      <c r="J42" s="324"/>
      <c r="K42" s="44"/>
    </row>
    <row r="43" spans="2:11" s="311" customFormat="1" ht="6.95" customHeight="1" x14ac:dyDescent="0.3">
      <c r="B43" s="40"/>
      <c r="C43" s="324"/>
      <c r="D43" s="324"/>
      <c r="E43" s="324"/>
      <c r="F43" s="324"/>
      <c r="G43" s="324"/>
      <c r="H43" s="324"/>
      <c r="I43" s="324"/>
      <c r="J43" s="324"/>
      <c r="K43" s="44"/>
    </row>
    <row r="44" spans="2:11" s="311" customFormat="1" ht="14.45" customHeight="1" x14ac:dyDescent="0.3">
      <c r="B44" s="40"/>
      <c r="C44" s="323" t="s">
        <v>20</v>
      </c>
      <c r="D44" s="324"/>
      <c r="E44" s="324"/>
      <c r="F44" s="324"/>
      <c r="G44" s="324"/>
      <c r="H44" s="324"/>
      <c r="I44" s="324"/>
      <c r="J44" s="324"/>
      <c r="K44" s="44"/>
    </row>
    <row r="45" spans="2:11" s="311" customFormat="1" ht="16.5" customHeight="1" x14ac:dyDescent="0.3">
      <c r="B45" s="40"/>
      <c r="C45" s="324"/>
      <c r="D45" s="324"/>
      <c r="E45" s="533" t="str">
        <f>E7</f>
        <v>Trutnov - Horní staré město - Požární zbrojnice</v>
      </c>
      <c r="F45" s="533"/>
      <c r="G45" s="533"/>
      <c r="H45" s="533"/>
      <c r="I45" s="324"/>
      <c r="J45" s="324"/>
      <c r="K45" s="44"/>
    </row>
    <row r="46" spans="2:11" s="311" customFormat="1" ht="14.45" customHeight="1" x14ac:dyDescent="0.3">
      <c r="B46" s="40"/>
      <c r="C46" s="323" t="s">
        <v>128</v>
      </c>
      <c r="D46" s="324"/>
      <c r="E46" s="324"/>
      <c r="F46" s="324"/>
      <c r="G46" s="324"/>
      <c r="H46" s="324"/>
      <c r="I46" s="324"/>
      <c r="J46" s="324"/>
      <c r="K46" s="44"/>
    </row>
    <row r="47" spans="2:11" s="311" customFormat="1" ht="17.25" customHeight="1" x14ac:dyDescent="0.3">
      <c r="B47" s="40"/>
      <c r="C47" s="324"/>
      <c r="D47" s="324"/>
      <c r="E47" s="535" t="str">
        <f>E9</f>
        <v>25 - SO 02 - požární zbrojnice - EL</v>
      </c>
      <c r="F47" s="535"/>
      <c r="G47" s="535"/>
      <c r="H47" s="535"/>
      <c r="I47" s="324"/>
      <c r="J47" s="324"/>
      <c r="K47" s="44"/>
    </row>
    <row r="48" spans="2:11" s="311" customFormat="1" ht="6.95" customHeight="1" x14ac:dyDescent="0.3">
      <c r="B48" s="40"/>
      <c r="C48" s="324"/>
      <c r="D48" s="324"/>
      <c r="E48" s="324"/>
      <c r="F48" s="324"/>
      <c r="G48" s="324"/>
      <c r="H48" s="324"/>
      <c r="I48" s="324"/>
      <c r="J48" s="324"/>
      <c r="K48" s="44"/>
    </row>
    <row r="49" spans="2:47" s="311" customFormat="1" ht="18" customHeight="1" x14ac:dyDescent="0.3">
      <c r="B49" s="40"/>
      <c r="C49" s="323" t="s">
        <v>24</v>
      </c>
      <c r="D49" s="324"/>
      <c r="E49" s="324"/>
      <c r="F49" s="325" t="str">
        <f>F12</f>
        <v>Trutnov - Horní staré město</v>
      </c>
      <c r="G49" s="324"/>
      <c r="H49" s="324"/>
      <c r="I49" s="323" t="s">
        <v>26</v>
      </c>
      <c r="J49" s="326" t="str">
        <f>IF(J12="","",J12)</f>
        <v>24.10.2017</v>
      </c>
      <c r="K49" s="44"/>
    </row>
    <row r="50" spans="2:47" s="311" customFormat="1" ht="6.95" customHeight="1" x14ac:dyDescent="0.3">
      <c r="B50" s="40"/>
      <c r="C50" s="324"/>
      <c r="D50" s="324"/>
      <c r="E50" s="324"/>
      <c r="F50" s="324"/>
      <c r="G50" s="324"/>
      <c r="H50" s="324"/>
      <c r="I50" s="324"/>
      <c r="J50" s="324"/>
      <c r="K50" s="44"/>
    </row>
    <row r="51" spans="2:47" s="311" customFormat="1" ht="15" customHeight="1" x14ac:dyDescent="0.3">
      <c r="B51" s="40"/>
      <c r="C51" s="323" t="s">
        <v>28</v>
      </c>
      <c r="D51" s="324"/>
      <c r="E51" s="324"/>
      <c r="F51" s="325" t="str">
        <f>E15</f>
        <v>Město Trutnov, Slovanské nám. 165, Trutnov</v>
      </c>
      <c r="G51" s="324"/>
      <c r="H51" s="324"/>
      <c r="I51" s="323" t="s">
        <v>34</v>
      </c>
      <c r="J51" s="530" t="str">
        <f>E21</f>
        <v>Tenet spol. s r.o., Horská 64, Trutnov</v>
      </c>
      <c r="K51" s="44"/>
    </row>
    <row r="52" spans="2:47" s="311" customFormat="1" ht="14.45" customHeight="1" x14ac:dyDescent="0.3">
      <c r="B52" s="40"/>
      <c r="C52" s="323" t="s">
        <v>32</v>
      </c>
      <c r="D52" s="324"/>
      <c r="E52" s="324"/>
      <c r="F52" s="325" t="str">
        <f>IF(E18="","",E18)</f>
        <v xml:space="preserve"> </v>
      </c>
      <c r="G52" s="324"/>
      <c r="H52" s="324"/>
      <c r="I52" s="324"/>
      <c r="J52" s="530"/>
      <c r="K52" s="44"/>
    </row>
    <row r="53" spans="2:47" s="311" customFormat="1" ht="10.35" customHeight="1" x14ac:dyDescent="0.3">
      <c r="B53" s="40"/>
      <c r="C53" s="324"/>
      <c r="D53" s="324"/>
      <c r="E53" s="324"/>
      <c r="F53" s="324"/>
      <c r="G53" s="324"/>
      <c r="H53" s="324"/>
      <c r="I53" s="324"/>
      <c r="J53" s="324"/>
      <c r="K53" s="44"/>
    </row>
    <row r="54" spans="2:47" s="311" customFormat="1" ht="29.25" customHeight="1" x14ac:dyDescent="0.3">
      <c r="B54" s="40"/>
      <c r="C54" s="335" t="s">
        <v>131</v>
      </c>
      <c r="D54" s="334"/>
      <c r="E54" s="334"/>
      <c r="F54" s="334"/>
      <c r="G54" s="334"/>
      <c r="H54" s="334"/>
      <c r="I54" s="334"/>
      <c r="J54" s="336" t="s">
        <v>132</v>
      </c>
      <c r="K54" s="132"/>
    </row>
    <row r="55" spans="2:47" s="311" customFormat="1" ht="10.35" customHeight="1" x14ac:dyDescent="0.3">
      <c r="B55" s="40"/>
      <c r="C55" s="324"/>
      <c r="D55" s="324"/>
      <c r="E55" s="324"/>
      <c r="F55" s="324"/>
      <c r="G55" s="324"/>
      <c r="H55" s="324"/>
      <c r="I55" s="324"/>
      <c r="J55" s="324"/>
      <c r="K55" s="44"/>
    </row>
    <row r="56" spans="2:47" s="311" customFormat="1" ht="29.25" customHeight="1" x14ac:dyDescent="0.3">
      <c r="B56" s="40"/>
      <c r="C56" s="337" t="s">
        <v>133</v>
      </c>
      <c r="D56" s="324"/>
      <c r="E56" s="324"/>
      <c r="F56" s="324"/>
      <c r="G56" s="324"/>
      <c r="H56" s="324"/>
      <c r="I56" s="324"/>
      <c r="J56" s="329">
        <f>J83</f>
        <v>0</v>
      </c>
      <c r="K56" s="44"/>
      <c r="M56" s="368"/>
      <c r="AU56" s="23" t="s">
        <v>134</v>
      </c>
    </row>
    <row r="57" spans="2:47" s="7" customFormat="1" ht="24.95" customHeight="1" x14ac:dyDescent="0.3">
      <c r="B57" s="134"/>
      <c r="C57" s="315"/>
      <c r="D57" s="136" t="s">
        <v>348</v>
      </c>
      <c r="E57" s="137"/>
      <c r="F57" s="137"/>
      <c r="G57" s="137"/>
      <c r="H57" s="137"/>
      <c r="I57" s="137"/>
      <c r="J57" s="139">
        <f>J84</f>
        <v>0</v>
      </c>
      <c r="K57" s="140"/>
      <c r="M57" s="369"/>
    </row>
    <row r="58" spans="2:47" s="8" customFormat="1" ht="20.100000000000001" customHeight="1" x14ac:dyDescent="0.3">
      <c r="B58" s="141"/>
      <c r="C58" s="314"/>
      <c r="D58" s="317" t="s">
        <v>3119</v>
      </c>
      <c r="E58" s="144"/>
      <c r="F58" s="144"/>
      <c r="G58" s="144"/>
      <c r="H58" s="144"/>
      <c r="I58" s="144"/>
      <c r="J58" s="146">
        <f>J85</f>
        <v>0</v>
      </c>
      <c r="K58" s="147"/>
    </row>
    <row r="59" spans="2:47" s="8" customFormat="1" ht="20.100000000000001" customHeight="1" x14ac:dyDescent="0.3">
      <c r="B59" s="141"/>
      <c r="C59" s="314"/>
      <c r="D59" s="317" t="s">
        <v>3120</v>
      </c>
      <c r="E59" s="144"/>
      <c r="F59" s="144"/>
      <c r="G59" s="144"/>
      <c r="H59" s="144"/>
      <c r="I59" s="144"/>
      <c r="J59" s="146">
        <f>J200</f>
        <v>0</v>
      </c>
      <c r="K59" s="147"/>
    </row>
    <row r="60" spans="2:47" s="7" customFormat="1" ht="24.95" customHeight="1" x14ac:dyDescent="0.3">
      <c r="B60" s="134"/>
      <c r="C60" s="315"/>
      <c r="D60" s="136" t="s">
        <v>1616</v>
      </c>
      <c r="E60" s="137"/>
      <c r="F60" s="137"/>
      <c r="G60" s="137"/>
      <c r="H60" s="137"/>
      <c r="I60" s="137"/>
      <c r="J60" s="139">
        <f>J226</f>
        <v>0</v>
      </c>
      <c r="K60" s="140"/>
    </row>
    <row r="61" spans="2:47" s="7" customFormat="1" ht="24.95" customHeight="1" x14ac:dyDescent="0.3">
      <c r="B61" s="134"/>
      <c r="C61" s="315"/>
      <c r="D61" s="316" t="s">
        <v>1985</v>
      </c>
      <c r="E61" s="137"/>
      <c r="F61" s="137"/>
      <c r="G61" s="137"/>
      <c r="H61" s="137"/>
      <c r="I61" s="137"/>
      <c r="J61" s="139">
        <f>J233</f>
        <v>0</v>
      </c>
      <c r="K61" s="140"/>
    </row>
    <row r="62" spans="2:47" s="8" customFormat="1" ht="20.100000000000001" customHeight="1" x14ac:dyDescent="0.3">
      <c r="B62" s="141"/>
      <c r="C62" s="314"/>
      <c r="D62" s="317" t="s">
        <v>1986</v>
      </c>
      <c r="E62" s="144"/>
      <c r="F62" s="144"/>
      <c r="G62" s="144"/>
      <c r="H62" s="144"/>
      <c r="I62" s="144"/>
      <c r="J62" s="146">
        <f>J234</f>
        <v>0</v>
      </c>
      <c r="K62" s="147"/>
    </row>
    <row r="63" spans="2:47" s="7" customFormat="1" ht="24.95" customHeight="1" x14ac:dyDescent="0.3">
      <c r="B63" s="134"/>
      <c r="C63" s="315"/>
      <c r="D63" s="316" t="s">
        <v>3121</v>
      </c>
      <c r="E63" s="137"/>
      <c r="F63" s="137"/>
      <c r="G63" s="137"/>
      <c r="H63" s="137"/>
      <c r="I63" s="137"/>
      <c r="J63" s="139">
        <f>J246</f>
        <v>0</v>
      </c>
      <c r="K63" s="140"/>
    </row>
    <row r="64" spans="2:47" s="311" customFormat="1" ht="21.75" customHeight="1" x14ac:dyDescent="0.3">
      <c r="B64" s="40"/>
      <c r="C64" s="324"/>
      <c r="D64" s="324"/>
      <c r="E64" s="324"/>
      <c r="F64" s="324"/>
      <c r="G64" s="324"/>
      <c r="H64" s="324"/>
      <c r="I64" s="324"/>
      <c r="J64" s="324"/>
      <c r="K64" s="44"/>
    </row>
    <row r="65" spans="2:12" s="311" customFormat="1" ht="6.95" customHeight="1" x14ac:dyDescent="0.3">
      <c r="B65" s="55"/>
      <c r="C65" s="56"/>
      <c r="D65" s="56"/>
      <c r="E65" s="56"/>
      <c r="F65" s="56"/>
      <c r="G65" s="56"/>
      <c r="H65" s="56"/>
      <c r="I65" s="56"/>
      <c r="J65" s="56"/>
      <c r="K65" s="57"/>
    </row>
    <row r="69" spans="2:12" s="311" customFormat="1" ht="6.95" customHeight="1" x14ac:dyDescent="0.3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40"/>
    </row>
    <row r="70" spans="2:12" s="311" customFormat="1" ht="36.950000000000003" customHeight="1" x14ac:dyDescent="0.3">
      <c r="B70" s="40"/>
      <c r="C70" s="60" t="s">
        <v>139</v>
      </c>
      <c r="L70" s="40"/>
    </row>
    <row r="71" spans="2:12" s="311" customFormat="1" ht="6.95" customHeight="1" x14ac:dyDescent="0.3">
      <c r="B71" s="40"/>
      <c r="L71" s="40"/>
    </row>
    <row r="72" spans="2:12" s="311" customFormat="1" ht="14.45" customHeight="1" x14ac:dyDescent="0.3">
      <c r="B72" s="40"/>
      <c r="C72" s="310" t="s">
        <v>20</v>
      </c>
      <c r="L72" s="40"/>
    </row>
    <row r="73" spans="2:12" s="311" customFormat="1" ht="16.5" customHeight="1" x14ac:dyDescent="0.3">
      <c r="B73" s="40"/>
      <c r="E73" s="522" t="str">
        <f>E7</f>
        <v>Trutnov - Horní staré město - Požární zbrojnice</v>
      </c>
      <c r="F73" s="522"/>
      <c r="G73" s="522"/>
      <c r="H73" s="522"/>
      <c r="L73" s="40"/>
    </row>
    <row r="74" spans="2:12" s="311" customFormat="1" ht="14.45" customHeight="1" x14ac:dyDescent="0.3">
      <c r="B74" s="40"/>
      <c r="C74" s="310" t="s">
        <v>128</v>
      </c>
      <c r="L74" s="40"/>
    </row>
    <row r="75" spans="2:12" s="311" customFormat="1" ht="17.25" customHeight="1" x14ac:dyDescent="0.3">
      <c r="B75" s="40"/>
      <c r="E75" s="502" t="str">
        <f>E9</f>
        <v>25 - SO 02 - požární zbrojnice - EL</v>
      </c>
      <c r="F75" s="502"/>
      <c r="G75" s="502"/>
      <c r="H75" s="502"/>
      <c r="L75" s="40"/>
    </row>
    <row r="76" spans="2:12" s="311" customFormat="1" ht="6.95" customHeight="1" x14ac:dyDescent="0.3">
      <c r="B76" s="40"/>
      <c r="L76" s="40"/>
    </row>
    <row r="77" spans="2:12" s="311" customFormat="1" ht="18" customHeight="1" x14ac:dyDescent="0.3">
      <c r="B77" s="40"/>
      <c r="C77" s="310" t="s">
        <v>24</v>
      </c>
      <c r="F77" s="148" t="str">
        <f>F12</f>
        <v>Trutnov - Horní staré město</v>
      </c>
      <c r="I77" s="310" t="s">
        <v>26</v>
      </c>
      <c r="J77" s="308" t="str">
        <f>IF(J12="","",J12)</f>
        <v>24.10.2017</v>
      </c>
      <c r="L77" s="40"/>
    </row>
    <row r="78" spans="2:12" s="311" customFormat="1" ht="6.95" customHeight="1" x14ac:dyDescent="0.3">
      <c r="B78" s="40"/>
      <c r="L78" s="40"/>
    </row>
    <row r="79" spans="2:12" s="311" customFormat="1" ht="15" x14ac:dyDescent="0.3">
      <c r="B79" s="40"/>
      <c r="C79" s="310" t="s">
        <v>28</v>
      </c>
      <c r="F79" s="148" t="str">
        <f>E15</f>
        <v>Město Trutnov, Slovanské nám. 165, Trutnov</v>
      </c>
      <c r="I79" s="310" t="s">
        <v>34</v>
      </c>
      <c r="J79" s="148" t="str">
        <f>E21</f>
        <v>Tenet spol. s r.o., Horská 64, Trutnov</v>
      </c>
      <c r="L79" s="40"/>
    </row>
    <row r="80" spans="2:12" s="311" customFormat="1" ht="14.45" customHeight="1" x14ac:dyDescent="0.3">
      <c r="B80" s="40"/>
      <c r="C80" s="310" t="s">
        <v>32</v>
      </c>
      <c r="F80" s="148" t="str">
        <f>IF(E18="","",E18)</f>
        <v xml:space="preserve"> </v>
      </c>
      <c r="L80" s="40"/>
    </row>
    <row r="81" spans="2:65" s="311" customFormat="1" ht="10.35" customHeight="1" x14ac:dyDescent="0.3">
      <c r="B81" s="40"/>
      <c r="L81" s="40"/>
    </row>
    <row r="82" spans="2:65" s="9" customFormat="1" ht="29.25" customHeight="1" x14ac:dyDescent="0.3">
      <c r="B82" s="150"/>
      <c r="C82" s="151" t="s">
        <v>140</v>
      </c>
      <c r="D82" s="152" t="s">
        <v>57</v>
      </c>
      <c r="E82" s="152" t="s">
        <v>53</v>
      </c>
      <c r="F82" s="152" t="s">
        <v>141</v>
      </c>
      <c r="G82" s="152" t="s">
        <v>142</v>
      </c>
      <c r="H82" s="152" t="s">
        <v>143</v>
      </c>
      <c r="I82" s="152" t="s">
        <v>144</v>
      </c>
      <c r="J82" s="152" t="s">
        <v>132</v>
      </c>
      <c r="K82" s="154" t="s">
        <v>145</v>
      </c>
      <c r="L82" s="150"/>
      <c r="M82" s="72" t="s">
        <v>146</v>
      </c>
      <c r="N82" s="73" t="s">
        <v>42</v>
      </c>
      <c r="O82" s="73" t="s">
        <v>147</v>
      </c>
      <c r="P82" s="73" t="s">
        <v>148</v>
      </c>
      <c r="Q82" s="73" t="s">
        <v>149</v>
      </c>
      <c r="R82" s="73" t="s">
        <v>150</v>
      </c>
      <c r="S82" s="73" t="s">
        <v>151</v>
      </c>
      <c r="T82" s="74" t="s">
        <v>152</v>
      </c>
    </row>
    <row r="83" spans="2:65" s="311" customFormat="1" ht="29.25" customHeight="1" x14ac:dyDescent="0.35">
      <c r="B83" s="40"/>
      <c r="C83" s="76" t="s">
        <v>133</v>
      </c>
      <c r="J83" s="155">
        <f>BK83</f>
        <v>0</v>
      </c>
      <c r="L83" s="370"/>
      <c r="M83" s="75"/>
      <c r="N83" s="67"/>
      <c r="O83" s="67"/>
      <c r="P83" s="156">
        <f>P84+P226+P233+P246</f>
        <v>3773.2310000000002</v>
      </c>
      <c r="Q83" s="67"/>
      <c r="R83" s="156">
        <f>R84+R226+R233</f>
        <v>1.6081743999999996</v>
      </c>
      <c r="S83" s="67"/>
      <c r="T83" s="157">
        <f>T84+T233</f>
        <v>0</v>
      </c>
      <c r="AT83" s="23" t="s">
        <v>71</v>
      </c>
      <c r="AU83" s="23" t="s">
        <v>134</v>
      </c>
      <c r="BK83" s="158">
        <f>BK84+BK233+BK226+BK246</f>
        <v>0</v>
      </c>
    </row>
    <row r="84" spans="2:65" s="10" customFormat="1" ht="37.35" customHeight="1" x14ac:dyDescent="0.35">
      <c r="B84" s="159"/>
      <c r="D84" s="160" t="s">
        <v>71</v>
      </c>
      <c r="E84" s="161" t="s">
        <v>1045</v>
      </c>
      <c r="F84" s="161" t="s">
        <v>1046</v>
      </c>
      <c r="J84" s="163">
        <f>BK84</f>
        <v>0</v>
      </c>
      <c r="L84" s="159"/>
      <c r="M84" s="164"/>
      <c r="N84" s="338"/>
      <c r="O84" s="338"/>
      <c r="P84" s="339">
        <f>P85+P200</f>
        <v>3677.2310000000002</v>
      </c>
      <c r="Q84" s="338"/>
      <c r="R84" s="339">
        <f>R85+R200</f>
        <v>1.6081743999999996</v>
      </c>
      <c r="S84" s="338"/>
      <c r="T84" s="167">
        <f>T85+T200</f>
        <v>0</v>
      </c>
      <c r="AR84" s="160" t="s">
        <v>80</v>
      </c>
      <c r="AT84" s="168" t="s">
        <v>71</v>
      </c>
      <c r="AU84" s="168" t="s">
        <v>72</v>
      </c>
      <c r="AY84" s="160" t="s">
        <v>155</v>
      </c>
      <c r="BK84" s="169">
        <f>BK85+BK200</f>
        <v>0</v>
      </c>
    </row>
    <row r="85" spans="2:65" s="10" customFormat="1" ht="20.100000000000001" customHeight="1" x14ac:dyDescent="0.3">
      <c r="B85" s="159"/>
      <c r="D85" s="160" t="s">
        <v>71</v>
      </c>
      <c r="E85" s="170">
        <v>741</v>
      </c>
      <c r="F85" s="170" t="s">
        <v>3122</v>
      </c>
      <c r="J85" s="171">
        <f>BK85</f>
        <v>0</v>
      </c>
      <c r="L85" s="159"/>
      <c r="M85" s="164"/>
      <c r="N85" s="338"/>
      <c r="O85" s="338"/>
      <c r="P85" s="339">
        <f>SUM(P86:P199)</f>
        <v>3566.2430000000004</v>
      </c>
      <c r="Q85" s="338"/>
      <c r="R85" s="339">
        <f>SUM(R86:R199)</f>
        <v>1.5517725999999996</v>
      </c>
      <c r="S85" s="338"/>
      <c r="T85" s="167">
        <f>SUM(T86:T199)</f>
        <v>0</v>
      </c>
      <c r="AR85" s="160" t="s">
        <v>80</v>
      </c>
      <c r="AT85" s="168" t="s">
        <v>71</v>
      </c>
      <c r="AU85" s="168" t="s">
        <v>11</v>
      </c>
      <c r="AY85" s="160" t="s">
        <v>155</v>
      </c>
      <c r="BK85" s="169">
        <f>SUM(BK86:BK199)</f>
        <v>0</v>
      </c>
    </row>
    <row r="86" spans="2:65" s="311" customFormat="1" ht="16.5" customHeight="1" x14ac:dyDescent="0.3">
      <c r="B86" s="172"/>
      <c r="C86" s="340">
        <v>1</v>
      </c>
      <c r="D86" s="340" t="s">
        <v>157</v>
      </c>
      <c r="E86" s="341"/>
      <c r="F86" s="342" t="s">
        <v>3123</v>
      </c>
      <c r="G86" s="343" t="s">
        <v>170</v>
      </c>
      <c r="H86" s="344">
        <v>120</v>
      </c>
      <c r="I86" s="313"/>
      <c r="J86" s="345">
        <f t="shared" ref="J86:J149" si="0">ROUND(I86*H86,0)</f>
        <v>0</v>
      </c>
      <c r="K86" s="342"/>
      <c r="L86" s="40"/>
      <c r="M86" s="346" t="s">
        <v>5</v>
      </c>
      <c r="N86" s="347" t="s">
        <v>43</v>
      </c>
      <c r="O86" s="348">
        <v>9.7000000000000003E-2</v>
      </c>
      <c r="P86" s="348">
        <f t="shared" ref="P86:P149" si="1">O86*H86</f>
        <v>11.64</v>
      </c>
      <c r="Q86" s="348">
        <v>7.2309999999999996E-4</v>
      </c>
      <c r="R86" s="348">
        <f t="shared" ref="R86:R149" si="2">Q86*H86</f>
        <v>8.6771999999999988E-2</v>
      </c>
      <c r="S86" s="348">
        <v>0</v>
      </c>
      <c r="T86" s="183">
        <f t="shared" ref="T86:T149" si="3">S86*H86</f>
        <v>0</v>
      </c>
      <c r="AR86" s="23" t="s">
        <v>221</v>
      </c>
      <c r="AT86" s="23" t="s">
        <v>157</v>
      </c>
      <c r="AU86" s="23" t="s">
        <v>80</v>
      </c>
      <c r="AY86" s="23" t="s">
        <v>155</v>
      </c>
      <c r="BE86" s="184">
        <f t="shared" ref="BE86:BE149" si="4">IF(N86="základní",J86,0)</f>
        <v>0</v>
      </c>
      <c r="BF86" s="184">
        <f t="shared" ref="BF86:BF149" si="5">IF(N86="snížená",J86,0)</f>
        <v>0</v>
      </c>
      <c r="BG86" s="184">
        <f t="shared" ref="BG86:BG149" si="6">IF(N86="zákl. přenesená",J86,0)</f>
        <v>0</v>
      </c>
      <c r="BH86" s="184">
        <f t="shared" ref="BH86:BH149" si="7">IF(N86="sníž. přenesená",J86,0)</f>
        <v>0</v>
      </c>
      <c r="BI86" s="184">
        <f t="shared" ref="BI86:BI149" si="8">IF(N86="nulová",J86,0)</f>
        <v>0</v>
      </c>
      <c r="BJ86" s="23" t="s">
        <v>11</v>
      </c>
      <c r="BK86" s="184">
        <f t="shared" ref="BK86:BK149" si="9">ROUND(I86*H86,0)</f>
        <v>0</v>
      </c>
      <c r="BL86" s="23" t="s">
        <v>221</v>
      </c>
      <c r="BM86" s="23" t="s">
        <v>2248</v>
      </c>
    </row>
    <row r="87" spans="2:65" s="311" customFormat="1" ht="16.5" customHeight="1" x14ac:dyDescent="0.3">
      <c r="B87" s="172"/>
      <c r="C87" s="340">
        <v>2</v>
      </c>
      <c r="D87" s="340" t="s">
        <v>157</v>
      </c>
      <c r="E87" s="341"/>
      <c r="F87" s="342" t="s">
        <v>3124</v>
      </c>
      <c r="G87" s="343" t="s">
        <v>170</v>
      </c>
      <c r="H87" s="344">
        <v>120</v>
      </c>
      <c r="I87" s="313"/>
      <c r="J87" s="345">
        <f t="shared" si="0"/>
        <v>0</v>
      </c>
      <c r="K87" s="342"/>
      <c r="L87" s="370"/>
      <c r="M87" s="346" t="s">
        <v>5</v>
      </c>
      <c r="N87" s="371" t="s">
        <v>43</v>
      </c>
      <c r="O87" s="348">
        <v>1.5669999999999999</v>
      </c>
      <c r="P87" s="348">
        <f t="shared" si="1"/>
        <v>188.04</v>
      </c>
      <c r="Q87" s="348">
        <v>0</v>
      </c>
      <c r="R87" s="348">
        <f t="shared" si="2"/>
        <v>0</v>
      </c>
      <c r="S87" s="348">
        <v>0</v>
      </c>
      <c r="T87" s="183">
        <f t="shared" si="3"/>
        <v>0</v>
      </c>
      <c r="AR87" s="23" t="s">
        <v>221</v>
      </c>
      <c r="AT87" s="23" t="s">
        <v>157</v>
      </c>
      <c r="AU87" s="23" t="s">
        <v>80</v>
      </c>
      <c r="AY87" s="23" t="s">
        <v>155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3" t="s">
        <v>11</v>
      </c>
      <c r="BK87" s="184">
        <f t="shared" si="9"/>
        <v>0</v>
      </c>
      <c r="BL87" s="23" t="s">
        <v>221</v>
      </c>
      <c r="BM87" s="23" t="s">
        <v>2252</v>
      </c>
    </row>
    <row r="88" spans="2:65" s="311" customFormat="1" ht="16.5" customHeight="1" x14ac:dyDescent="0.3">
      <c r="B88" s="172"/>
      <c r="C88" s="340">
        <v>3</v>
      </c>
      <c r="D88" s="340" t="s">
        <v>157</v>
      </c>
      <c r="E88" s="341"/>
      <c r="F88" s="342" t="s">
        <v>3125</v>
      </c>
      <c r="G88" s="343" t="s">
        <v>170</v>
      </c>
      <c r="H88" s="344">
        <v>10</v>
      </c>
      <c r="I88" s="313"/>
      <c r="J88" s="345">
        <f t="shared" si="0"/>
        <v>0</v>
      </c>
      <c r="K88" s="342"/>
      <c r="L88" s="40"/>
      <c r="M88" s="346" t="s">
        <v>5</v>
      </c>
      <c r="N88" s="347" t="s">
        <v>43</v>
      </c>
      <c r="O88" s="348">
        <v>9.7000000000000003E-2</v>
      </c>
      <c r="P88" s="348">
        <f t="shared" si="1"/>
        <v>0.97</v>
      </c>
      <c r="Q88" s="348">
        <v>7.2309999999999996E-4</v>
      </c>
      <c r="R88" s="348">
        <f t="shared" si="2"/>
        <v>7.2309999999999996E-3</v>
      </c>
      <c r="S88" s="348">
        <v>0</v>
      </c>
      <c r="T88" s="183">
        <f t="shared" si="3"/>
        <v>0</v>
      </c>
      <c r="AR88" s="23" t="s">
        <v>221</v>
      </c>
      <c r="AT88" s="23" t="s">
        <v>157</v>
      </c>
      <c r="AU88" s="23" t="s">
        <v>80</v>
      </c>
      <c r="AY88" s="23" t="s">
        <v>155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3" t="s">
        <v>11</v>
      </c>
      <c r="BK88" s="184">
        <f t="shared" si="9"/>
        <v>0</v>
      </c>
      <c r="BL88" s="23" t="s">
        <v>221</v>
      </c>
      <c r="BM88" s="23" t="s">
        <v>2248</v>
      </c>
    </row>
    <row r="89" spans="2:65" s="311" customFormat="1" ht="16.5" customHeight="1" x14ac:dyDescent="0.3">
      <c r="B89" s="172"/>
      <c r="C89" s="340">
        <v>4</v>
      </c>
      <c r="D89" s="340" t="s">
        <v>157</v>
      </c>
      <c r="E89" s="341" t="s">
        <v>3126</v>
      </c>
      <c r="F89" s="342" t="s">
        <v>3127</v>
      </c>
      <c r="G89" s="343" t="s">
        <v>170</v>
      </c>
      <c r="H89" s="344">
        <v>82</v>
      </c>
      <c r="I89" s="313"/>
      <c r="J89" s="345">
        <f t="shared" si="0"/>
        <v>0</v>
      </c>
      <c r="K89" s="342"/>
      <c r="L89" s="370"/>
      <c r="M89" s="346" t="s">
        <v>5</v>
      </c>
      <c r="N89" s="371" t="s">
        <v>43</v>
      </c>
      <c r="O89" s="348">
        <v>1.5669999999999999</v>
      </c>
      <c r="P89" s="348">
        <f t="shared" si="1"/>
        <v>128.494</v>
      </c>
      <c r="Q89" s="348">
        <v>0</v>
      </c>
      <c r="R89" s="348">
        <f t="shared" si="2"/>
        <v>0</v>
      </c>
      <c r="S89" s="348">
        <v>0</v>
      </c>
      <c r="T89" s="183">
        <f t="shared" si="3"/>
        <v>0</v>
      </c>
      <c r="AR89" s="23" t="s">
        <v>221</v>
      </c>
      <c r="AT89" s="23" t="s">
        <v>157</v>
      </c>
      <c r="AU89" s="23" t="s">
        <v>80</v>
      </c>
      <c r="AY89" s="23" t="s">
        <v>155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3" t="s">
        <v>11</v>
      </c>
      <c r="BK89" s="184">
        <f t="shared" si="9"/>
        <v>0</v>
      </c>
      <c r="BL89" s="23" t="s">
        <v>221</v>
      </c>
      <c r="BM89" s="23" t="s">
        <v>2252</v>
      </c>
    </row>
    <row r="90" spans="2:65" s="311" customFormat="1" ht="16.5" customHeight="1" x14ac:dyDescent="0.3">
      <c r="B90" s="172"/>
      <c r="C90" s="349">
        <v>5</v>
      </c>
      <c r="D90" s="349" t="s">
        <v>536</v>
      </c>
      <c r="E90" s="350" t="s">
        <v>3128</v>
      </c>
      <c r="F90" s="355" t="s">
        <v>3129</v>
      </c>
      <c r="G90" s="358" t="s">
        <v>170</v>
      </c>
      <c r="H90" s="353">
        <v>82</v>
      </c>
      <c r="I90" s="367"/>
      <c r="J90" s="354">
        <f t="shared" si="0"/>
        <v>0</v>
      </c>
      <c r="K90" s="355" t="s">
        <v>5</v>
      </c>
      <c r="L90" s="223"/>
      <c r="M90" s="356" t="s">
        <v>5</v>
      </c>
      <c r="N90" s="357" t="s">
        <v>43</v>
      </c>
      <c r="O90" s="348">
        <v>0</v>
      </c>
      <c r="P90" s="348">
        <f t="shared" si="1"/>
        <v>0</v>
      </c>
      <c r="Q90" s="348">
        <v>0</v>
      </c>
      <c r="R90" s="348">
        <f t="shared" si="2"/>
        <v>0</v>
      </c>
      <c r="S90" s="348">
        <v>0</v>
      </c>
      <c r="T90" s="183">
        <f t="shared" si="3"/>
        <v>0</v>
      </c>
      <c r="AR90" s="23" t="s">
        <v>113</v>
      </c>
      <c r="AT90" s="23" t="s">
        <v>536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101</v>
      </c>
      <c r="BM90" s="23" t="s">
        <v>2215</v>
      </c>
    </row>
    <row r="91" spans="2:65" s="311" customFormat="1" ht="16.5" customHeight="1" x14ac:dyDescent="0.3">
      <c r="B91" s="172"/>
      <c r="C91" s="340">
        <v>6</v>
      </c>
      <c r="D91" s="340" t="s">
        <v>157</v>
      </c>
      <c r="E91" s="341" t="s">
        <v>3130</v>
      </c>
      <c r="F91" s="342" t="s">
        <v>3131</v>
      </c>
      <c r="G91" s="343" t="s">
        <v>170</v>
      </c>
      <c r="H91" s="344">
        <v>54</v>
      </c>
      <c r="I91" s="313"/>
      <c r="J91" s="345">
        <f t="shared" si="0"/>
        <v>0</v>
      </c>
      <c r="K91" s="342"/>
      <c r="L91" s="40"/>
      <c r="M91" s="346" t="s">
        <v>5</v>
      </c>
      <c r="N91" s="347" t="s">
        <v>43</v>
      </c>
      <c r="O91" s="348">
        <v>9.7000000000000003E-2</v>
      </c>
      <c r="P91" s="348">
        <f t="shared" si="1"/>
        <v>5.2380000000000004</v>
      </c>
      <c r="Q91" s="348">
        <v>7.2309999999999996E-4</v>
      </c>
      <c r="R91" s="348">
        <f t="shared" si="2"/>
        <v>3.9047399999999996E-2</v>
      </c>
      <c r="S91" s="348">
        <v>0</v>
      </c>
      <c r="T91" s="183">
        <f t="shared" si="3"/>
        <v>0</v>
      </c>
      <c r="AR91" s="23" t="s">
        <v>221</v>
      </c>
      <c r="AT91" s="23" t="s">
        <v>157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221</v>
      </c>
      <c r="BM91" s="23" t="s">
        <v>2248</v>
      </c>
    </row>
    <row r="92" spans="2:65" s="311" customFormat="1" ht="16.5" customHeight="1" x14ac:dyDescent="0.3">
      <c r="B92" s="172"/>
      <c r="C92" s="349">
        <v>7</v>
      </c>
      <c r="D92" s="349" t="s">
        <v>536</v>
      </c>
      <c r="E92" s="350" t="s">
        <v>3132</v>
      </c>
      <c r="F92" s="355" t="s">
        <v>3133</v>
      </c>
      <c r="G92" s="358" t="s">
        <v>170</v>
      </c>
      <c r="H92" s="353">
        <v>54</v>
      </c>
      <c r="I92" s="367"/>
      <c r="J92" s="354">
        <f t="shared" si="0"/>
        <v>0</v>
      </c>
      <c r="K92" s="355" t="s">
        <v>5</v>
      </c>
      <c r="L92" s="223"/>
      <c r="M92" s="356" t="s">
        <v>5</v>
      </c>
      <c r="N92" s="357" t="s">
        <v>43</v>
      </c>
      <c r="O92" s="348">
        <v>0</v>
      </c>
      <c r="P92" s="348">
        <f t="shared" si="1"/>
        <v>0</v>
      </c>
      <c r="Q92" s="348">
        <v>0</v>
      </c>
      <c r="R92" s="348">
        <f t="shared" si="2"/>
        <v>0</v>
      </c>
      <c r="S92" s="348">
        <v>0</v>
      </c>
      <c r="T92" s="183">
        <f t="shared" si="3"/>
        <v>0</v>
      </c>
      <c r="AR92" s="23" t="s">
        <v>113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101</v>
      </c>
      <c r="BM92" s="23" t="s">
        <v>2215</v>
      </c>
    </row>
    <row r="93" spans="2:65" s="311" customFormat="1" ht="16.5" customHeight="1" x14ac:dyDescent="0.3">
      <c r="B93" s="172"/>
      <c r="C93" s="340">
        <v>8</v>
      </c>
      <c r="D93" s="340" t="s">
        <v>157</v>
      </c>
      <c r="E93" s="341" t="s">
        <v>3134</v>
      </c>
      <c r="F93" s="342" t="s">
        <v>3135</v>
      </c>
      <c r="G93" s="343" t="s">
        <v>170</v>
      </c>
      <c r="H93" s="344">
        <v>15</v>
      </c>
      <c r="I93" s="313"/>
      <c r="J93" s="345">
        <f t="shared" si="0"/>
        <v>0</v>
      </c>
      <c r="K93" s="342"/>
      <c r="L93" s="370"/>
      <c r="M93" s="346" t="s">
        <v>5</v>
      </c>
      <c r="N93" s="371" t="s">
        <v>43</v>
      </c>
      <c r="O93" s="348">
        <v>1.5669999999999999</v>
      </c>
      <c r="P93" s="348">
        <f t="shared" si="1"/>
        <v>23.504999999999999</v>
      </c>
      <c r="Q93" s="348">
        <v>0</v>
      </c>
      <c r="R93" s="348">
        <f t="shared" si="2"/>
        <v>0</v>
      </c>
      <c r="S93" s="348">
        <v>0</v>
      </c>
      <c r="T93" s="183">
        <f t="shared" si="3"/>
        <v>0</v>
      </c>
      <c r="AR93" s="23" t="s">
        <v>221</v>
      </c>
      <c r="AT93" s="23" t="s">
        <v>157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221</v>
      </c>
      <c r="BM93" s="23" t="s">
        <v>2252</v>
      </c>
    </row>
    <row r="94" spans="2:65" s="311" customFormat="1" ht="16.5" customHeight="1" x14ac:dyDescent="0.3">
      <c r="B94" s="172"/>
      <c r="C94" s="349">
        <v>9</v>
      </c>
      <c r="D94" s="349" t="s">
        <v>536</v>
      </c>
      <c r="E94" s="350" t="s">
        <v>3136</v>
      </c>
      <c r="F94" s="355" t="s">
        <v>3137</v>
      </c>
      <c r="G94" s="358" t="s">
        <v>170</v>
      </c>
      <c r="H94" s="353">
        <v>15</v>
      </c>
      <c r="I94" s="367"/>
      <c r="J94" s="354">
        <f t="shared" si="0"/>
        <v>0</v>
      </c>
      <c r="K94" s="355" t="s">
        <v>5</v>
      </c>
      <c r="L94" s="223"/>
      <c r="M94" s="356" t="s">
        <v>5</v>
      </c>
      <c r="N94" s="357" t="s">
        <v>43</v>
      </c>
      <c r="O94" s="348">
        <v>0</v>
      </c>
      <c r="P94" s="348">
        <f t="shared" si="1"/>
        <v>0</v>
      </c>
      <c r="Q94" s="348">
        <v>0</v>
      </c>
      <c r="R94" s="348">
        <f t="shared" si="2"/>
        <v>0</v>
      </c>
      <c r="S94" s="348">
        <v>0</v>
      </c>
      <c r="T94" s="183">
        <f t="shared" si="3"/>
        <v>0</v>
      </c>
      <c r="AR94" s="23" t="s">
        <v>113</v>
      </c>
      <c r="AT94" s="23" t="s">
        <v>536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101</v>
      </c>
      <c r="BM94" s="23" t="s">
        <v>2215</v>
      </c>
    </row>
    <row r="95" spans="2:65" s="311" customFormat="1" ht="16.5" customHeight="1" x14ac:dyDescent="0.3">
      <c r="B95" s="172"/>
      <c r="C95" s="340">
        <v>10</v>
      </c>
      <c r="D95" s="340" t="s">
        <v>157</v>
      </c>
      <c r="E95" s="341" t="s">
        <v>3138</v>
      </c>
      <c r="F95" s="342" t="s">
        <v>3139</v>
      </c>
      <c r="G95" s="343" t="s">
        <v>170</v>
      </c>
      <c r="H95" s="344">
        <v>10</v>
      </c>
      <c r="I95" s="313"/>
      <c r="J95" s="345">
        <f t="shared" si="0"/>
        <v>0</v>
      </c>
      <c r="K95" s="342"/>
      <c r="L95" s="40"/>
      <c r="M95" s="346" t="s">
        <v>5</v>
      </c>
      <c r="N95" s="347" t="s">
        <v>43</v>
      </c>
      <c r="O95" s="348">
        <v>9.7000000000000003E-2</v>
      </c>
      <c r="P95" s="348">
        <f t="shared" si="1"/>
        <v>0.97</v>
      </c>
      <c r="Q95" s="348">
        <v>7.2309999999999996E-4</v>
      </c>
      <c r="R95" s="348">
        <f t="shared" si="2"/>
        <v>7.2309999999999996E-3</v>
      </c>
      <c r="S95" s="348">
        <v>0</v>
      </c>
      <c r="T95" s="183">
        <f t="shared" si="3"/>
        <v>0</v>
      </c>
      <c r="AR95" s="23" t="s">
        <v>221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221</v>
      </c>
      <c r="BM95" s="23" t="s">
        <v>2248</v>
      </c>
    </row>
    <row r="96" spans="2:65" s="311" customFormat="1" ht="16.5" customHeight="1" x14ac:dyDescent="0.3">
      <c r="B96" s="172"/>
      <c r="C96" s="349">
        <v>11</v>
      </c>
      <c r="D96" s="349" t="s">
        <v>536</v>
      </c>
      <c r="E96" s="350" t="s">
        <v>3140</v>
      </c>
      <c r="F96" s="355" t="s">
        <v>3141</v>
      </c>
      <c r="G96" s="358" t="s">
        <v>170</v>
      </c>
      <c r="H96" s="353">
        <v>10</v>
      </c>
      <c r="I96" s="367"/>
      <c r="J96" s="354">
        <f t="shared" si="0"/>
        <v>0</v>
      </c>
      <c r="K96" s="355" t="s">
        <v>5</v>
      </c>
      <c r="L96" s="223"/>
      <c r="M96" s="356" t="s">
        <v>5</v>
      </c>
      <c r="N96" s="357" t="s">
        <v>43</v>
      </c>
      <c r="O96" s="348">
        <v>0</v>
      </c>
      <c r="P96" s="348">
        <f t="shared" si="1"/>
        <v>0</v>
      </c>
      <c r="Q96" s="348">
        <v>0</v>
      </c>
      <c r="R96" s="348">
        <f t="shared" si="2"/>
        <v>0</v>
      </c>
      <c r="S96" s="348">
        <v>0</v>
      </c>
      <c r="T96" s="183">
        <f t="shared" si="3"/>
        <v>0</v>
      </c>
      <c r="AR96" s="23" t="s">
        <v>113</v>
      </c>
      <c r="AT96" s="23" t="s">
        <v>536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101</v>
      </c>
      <c r="BM96" s="23" t="s">
        <v>2215</v>
      </c>
    </row>
    <row r="97" spans="2:65" s="311" customFormat="1" ht="16.5" customHeight="1" x14ac:dyDescent="0.3">
      <c r="B97" s="172"/>
      <c r="C97" s="340">
        <v>12</v>
      </c>
      <c r="D97" s="340" t="s">
        <v>157</v>
      </c>
      <c r="E97" s="341" t="s">
        <v>3142</v>
      </c>
      <c r="F97" s="342" t="s">
        <v>3143</v>
      </c>
      <c r="G97" s="343" t="s">
        <v>170</v>
      </c>
      <c r="H97" s="344">
        <v>210</v>
      </c>
      <c r="I97" s="313"/>
      <c r="J97" s="345">
        <f t="shared" si="0"/>
        <v>0</v>
      </c>
      <c r="K97" s="342"/>
      <c r="L97" s="370"/>
      <c r="M97" s="346" t="s">
        <v>5</v>
      </c>
      <c r="N97" s="371" t="s">
        <v>43</v>
      </c>
      <c r="O97" s="348">
        <v>1.5669999999999999</v>
      </c>
      <c r="P97" s="348">
        <f t="shared" si="1"/>
        <v>329.07</v>
      </c>
      <c r="Q97" s="348">
        <v>0</v>
      </c>
      <c r="R97" s="348">
        <f t="shared" si="2"/>
        <v>0</v>
      </c>
      <c r="S97" s="348">
        <v>0</v>
      </c>
      <c r="T97" s="183">
        <f t="shared" si="3"/>
        <v>0</v>
      </c>
      <c r="AR97" s="23" t="s">
        <v>221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221</v>
      </c>
      <c r="BM97" s="23" t="s">
        <v>2252</v>
      </c>
    </row>
    <row r="98" spans="2:65" s="311" customFormat="1" ht="16.5" customHeight="1" x14ac:dyDescent="0.3">
      <c r="B98" s="172"/>
      <c r="C98" s="340">
        <v>13</v>
      </c>
      <c r="D98" s="340" t="s">
        <v>157</v>
      </c>
      <c r="E98" s="341" t="s">
        <v>3144</v>
      </c>
      <c r="F98" s="342" t="s">
        <v>3145</v>
      </c>
      <c r="G98" s="343" t="s">
        <v>170</v>
      </c>
      <c r="H98" s="344">
        <v>5</v>
      </c>
      <c r="I98" s="313"/>
      <c r="J98" s="345">
        <f t="shared" si="0"/>
        <v>0</v>
      </c>
      <c r="K98" s="342"/>
      <c r="L98" s="40"/>
      <c r="M98" s="346" t="s">
        <v>5</v>
      </c>
      <c r="N98" s="347" t="s">
        <v>43</v>
      </c>
      <c r="O98" s="348">
        <v>9.7000000000000003E-2</v>
      </c>
      <c r="P98" s="348">
        <f t="shared" si="1"/>
        <v>0.48499999999999999</v>
      </c>
      <c r="Q98" s="348">
        <v>7.2309999999999996E-4</v>
      </c>
      <c r="R98" s="348">
        <f t="shared" si="2"/>
        <v>3.6154999999999998E-3</v>
      </c>
      <c r="S98" s="348">
        <v>0</v>
      </c>
      <c r="T98" s="183">
        <f t="shared" si="3"/>
        <v>0</v>
      </c>
      <c r="AR98" s="23" t="s">
        <v>221</v>
      </c>
      <c r="AT98" s="23" t="s">
        <v>157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221</v>
      </c>
      <c r="BM98" s="23" t="s">
        <v>2248</v>
      </c>
    </row>
    <row r="99" spans="2:65" s="311" customFormat="1" ht="16.5" customHeight="1" x14ac:dyDescent="0.3">
      <c r="B99" s="172"/>
      <c r="C99" s="340">
        <v>14</v>
      </c>
      <c r="D99" s="340" t="s">
        <v>157</v>
      </c>
      <c r="E99" s="341" t="s">
        <v>3144</v>
      </c>
      <c r="F99" s="342" t="s">
        <v>3146</v>
      </c>
      <c r="G99" s="343" t="s">
        <v>170</v>
      </c>
      <c r="H99" s="344">
        <v>10</v>
      </c>
      <c r="I99" s="313"/>
      <c r="J99" s="345">
        <f t="shared" si="0"/>
        <v>0</v>
      </c>
      <c r="K99" s="342"/>
      <c r="L99" s="370"/>
      <c r="M99" s="346" t="s">
        <v>5</v>
      </c>
      <c r="N99" s="371" t="s">
        <v>43</v>
      </c>
      <c r="O99" s="348">
        <v>1.5669999999999999</v>
      </c>
      <c r="P99" s="348">
        <f t="shared" si="1"/>
        <v>15.67</v>
      </c>
      <c r="Q99" s="348">
        <v>0</v>
      </c>
      <c r="R99" s="348">
        <f t="shared" si="2"/>
        <v>0</v>
      </c>
      <c r="S99" s="348">
        <v>0</v>
      </c>
      <c r="T99" s="183">
        <f t="shared" si="3"/>
        <v>0</v>
      </c>
      <c r="AR99" s="23" t="s">
        <v>221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221</v>
      </c>
      <c r="BM99" s="23" t="s">
        <v>2252</v>
      </c>
    </row>
    <row r="100" spans="2:65" s="311" customFormat="1" ht="16.5" customHeight="1" x14ac:dyDescent="0.3">
      <c r="B100" s="172"/>
      <c r="C100" s="340">
        <v>15</v>
      </c>
      <c r="D100" s="340" t="s">
        <v>157</v>
      </c>
      <c r="E100" s="341" t="s">
        <v>3147</v>
      </c>
      <c r="F100" s="342" t="s">
        <v>3148</v>
      </c>
      <c r="G100" s="343" t="s">
        <v>170</v>
      </c>
      <c r="H100" s="344">
        <v>10</v>
      </c>
      <c r="I100" s="313"/>
      <c r="J100" s="345">
        <f t="shared" si="0"/>
        <v>0</v>
      </c>
      <c r="K100" s="342"/>
      <c r="L100" s="40"/>
      <c r="M100" s="346" t="s">
        <v>5</v>
      </c>
      <c r="N100" s="347" t="s">
        <v>43</v>
      </c>
      <c r="O100" s="348">
        <v>9.7000000000000003E-2</v>
      </c>
      <c r="P100" s="348">
        <f t="shared" si="1"/>
        <v>0.97</v>
      </c>
      <c r="Q100" s="348">
        <v>7.2309999999999996E-4</v>
      </c>
      <c r="R100" s="348">
        <f t="shared" si="2"/>
        <v>7.2309999999999996E-3</v>
      </c>
      <c r="S100" s="348">
        <v>0</v>
      </c>
      <c r="T100" s="183">
        <f t="shared" si="3"/>
        <v>0</v>
      </c>
      <c r="AR100" s="23" t="s">
        <v>221</v>
      </c>
      <c r="AT100" s="23" t="s">
        <v>157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221</v>
      </c>
      <c r="BM100" s="23" t="s">
        <v>2248</v>
      </c>
    </row>
    <row r="101" spans="2:65" s="311" customFormat="1" ht="16.5" customHeight="1" x14ac:dyDescent="0.3">
      <c r="B101" s="172"/>
      <c r="C101" s="340">
        <v>16</v>
      </c>
      <c r="D101" s="340" t="s">
        <v>157</v>
      </c>
      <c r="E101" s="341" t="s">
        <v>3149</v>
      </c>
      <c r="F101" s="342" t="s">
        <v>3150</v>
      </c>
      <c r="G101" s="343" t="s">
        <v>170</v>
      </c>
      <c r="H101" s="344">
        <v>10</v>
      </c>
      <c r="I101" s="313"/>
      <c r="J101" s="345">
        <f t="shared" si="0"/>
        <v>0</v>
      </c>
      <c r="K101" s="342"/>
      <c r="L101" s="370"/>
      <c r="M101" s="346" t="s">
        <v>5</v>
      </c>
      <c r="N101" s="371" t="s">
        <v>43</v>
      </c>
      <c r="O101" s="348">
        <v>1.5669999999999999</v>
      </c>
      <c r="P101" s="348">
        <f t="shared" si="1"/>
        <v>15.67</v>
      </c>
      <c r="Q101" s="348">
        <v>0</v>
      </c>
      <c r="R101" s="348">
        <f t="shared" si="2"/>
        <v>0</v>
      </c>
      <c r="S101" s="348">
        <v>0</v>
      </c>
      <c r="T101" s="183">
        <f t="shared" si="3"/>
        <v>0</v>
      </c>
      <c r="AR101" s="23" t="s">
        <v>221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221</v>
      </c>
      <c r="BM101" s="23" t="s">
        <v>2252</v>
      </c>
    </row>
    <row r="102" spans="2:65" s="311" customFormat="1" ht="16.5" customHeight="1" x14ac:dyDescent="0.3">
      <c r="B102" s="172"/>
      <c r="C102" s="340">
        <v>17</v>
      </c>
      <c r="D102" s="340" t="s">
        <v>157</v>
      </c>
      <c r="E102" s="341" t="s">
        <v>3151</v>
      </c>
      <c r="F102" s="342" t="s">
        <v>3152</v>
      </c>
      <c r="G102" s="343" t="s">
        <v>170</v>
      </c>
      <c r="H102" s="344">
        <v>1</v>
      </c>
      <c r="I102" s="313"/>
      <c r="J102" s="345">
        <f t="shared" si="0"/>
        <v>0</v>
      </c>
      <c r="K102" s="342"/>
      <c r="L102" s="40"/>
      <c r="M102" s="346" t="s">
        <v>5</v>
      </c>
      <c r="N102" s="347" t="s">
        <v>43</v>
      </c>
      <c r="O102" s="348">
        <v>9.7000000000000003E-2</v>
      </c>
      <c r="P102" s="348">
        <f t="shared" si="1"/>
        <v>9.7000000000000003E-2</v>
      </c>
      <c r="Q102" s="348">
        <v>7.2309999999999996E-4</v>
      </c>
      <c r="R102" s="348">
        <f t="shared" si="2"/>
        <v>7.2309999999999996E-4</v>
      </c>
      <c r="S102" s="348">
        <v>0</v>
      </c>
      <c r="T102" s="183">
        <f t="shared" si="3"/>
        <v>0</v>
      </c>
      <c r="AR102" s="23" t="s">
        <v>221</v>
      </c>
      <c r="AT102" s="23" t="s">
        <v>157</v>
      </c>
      <c r="AU102" s="23" t="s">
        <v>80</v>
      </c>
      <c r="AY102" s="23" t="s">
        <v>155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3" t="s">
        <v>11</v>
      </c>
      <c r="BK102" s="184">
        <f t="shared" si="9"/>
        <v>0</v>
      </c>
      <c r="BL102" s="23" t="s">
        <v>221</v>
      </c>
      <c r="BM102" s="23" t="s">
        <v>2248</v>
      </c>
    </row>
    <row r="103" spans="2:65" s="311" customFormat="1" ht="16.5" customHeight="1" x14ac:dyDescent="0.3">
      <c r="B103" s="172"/>
      <c r="C103" s="349">
        <v>18</v>
      </c>
      <c r="D103" s="349" t="s">
        <v>536</v>
      </c>
      <c r="E103" s="350" t="s">
        <v>3153</v>
      </c>
      <c r="F103" s="355" t="s">
        <v>3152</v>
      </c>
      <c r="G103" s="358" t="s">
        <v>170</v>
      </c>
      <c r="H103" s="353">
        <v>1</v>
      </c>
      <c r="I103" s="367"/>
      <c r="J103" s="354">
        <f t="shared" si="0"/>
        <v>0</v>
      </c>
      <c r="K103" s="355" t="s">
        <v>5</v>
      </c>
      <c r="L103" s="223"/>
      <c r="M103" s="356" t="s">
        <v>5</v>
      </c>
      <c r="N103" s="357" t="s">
        <v>43</v>
      </c>
      <c r="O103" s="348">
        <v>0</v>
      </c>
      <c r="P103" s="348">
        <f t="shared" si="1"/>
        <v>0</v>
      </c>
      <c r="Q103" s="348">
        <v>0</v>
      </c>
      <c r="R103" s="348">
        <f t="shared" si="2"/>
        <v>0</v>
      </c>
      <c r="S103" s="348">
        <v>0</v>
      </c>
      <c r="T103" s="183">
        <f t="shared" si="3"/>
        <v>0</v>
      </c>
      <c r="AR103" s="23" t="s">
        <v>113</v>
      </c>
      <c r="AT103" s="23" t="s">
        <v>536</v>
      </c>
      <c r="AU103" s="23" t="s">
        <v>80</v>
      </c>
      <c r="AY103" s="23" t="s">
        <v>155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3" t="s">
        <v>11</v>
      </c>
      <c r="BK103" s="184">
        <f t="shared" si="9"/>
        <v>0</v>
      </c>
      <c r="BL103" s="23" t="s">
        <v>101</v>
      </c>
      <c r="BM103" s="23" t="s">
        <v>2215</v>
      </c>
    </row>
    <row r="104" spans="2:65" s="311" customFormat="1" ht="16.5" customHeight="1" x14ac:dyDescent="0.3">
      <c r="B104" s="172"/>
      <c r="C104" s="340">
        <v>19</v>
      </c>
      <c r="D104" s="340" t="s">
        <v>157</v>
      </c>
      <c r="E104" s="341" t="s">
        <v>3154</v>
      </c>
      <c r="F104" s="342" t="s">
        <v>3155</v>
      </c>
      <c r="G104" s="343" t="s">
        <v>170</v>
      </c>
      <c r="H104" s="344">
        <v>22</v>
      </c>
      <c r="I104" s="313"/>
      <c r="J104" s="345">
        <f t="shared" si="0"/>
        <v>0</v>
      </c>
      <c r="K104" s="342"/>
      <c r="L104" s="370"/>
      <c r="M104" s="346" t="s">
        <v>5</v>
      </c>
      <c r="N104" s="371" t="s">
        <v>43</v>
      </c>
      <c r="O104" s="348">
        <v>1.5669999999999999</v>
      </c>
      <c r="P104" s="348">
        <f t="shared" si="1"/>
        <v>34.473999999999997</v>
      </c>
      <c r="Q104" s="348">
        <v>0</v>
      </c>
      <c r="R104" s="348">
        <f t="shared" si="2"/>
        <v>0</v>
      </c>
      <c r="S104" s="348">
        <v>0</v>
      </c>
      <c r="T104" s="183">
        <f t="shared" si="3"/>
        <v>0</v>
      </c>
      <c r="AR104" s="23" t="s">
        <v>221</v>
      </c>
      <c r="AT104" s="23" t="s">
        <v>157</v>
      </c>
      <c r="AU104" s="23" t="s">
        <v>80</v>
      </c>
      <c r="AY104" s="23" t="s">
        <v>155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3" t="s">
        <v>11</v>
      </c>
      <c r="BK104" s="184">
        <f t="shared" si="9"/>
        <v>0</v>
      </c>
      <c r="BL104" s="23" t="s">
        <v>221</v>
      </c>
      <c r="BM104" s="23" t="s">
        <v>2252</v>
      </c>
    </row>
    <row r="105" spans="2:65" s="311" customFormat="1" ht="16.5" customHeight="1" x14ac:dyDescent="0.3">
      <c r="B105" s="172"/>
      <c r="C105" s="349">
        <v>20</v>
      </c>
      <c r="D105" s="349" t="s">
        <v>536</v>
      </c>
      <c r="E105" s="350" t="s">
        <v>3156</v>
      </c>
      <c r="F105" s="355" t="s">
        <v>3157</v>
      </c>
      <c r="G105" s="358" t="s">
        <v>170</v>
      </c>
      <c r="H105" s="353">
        <v>22</v>
      </c>
      <c r="I105" s="367"/>
      <c r="J105" s="354">
        <f t="shared" si="0"/>
        <v>0</v>
      </c>
      <c r="K105" s="355" t="s">
        <v>5</v>
      </c>
      <c r="L105" s="223"/>
      <c r="M105" s="356" t="s">
        <v>5</v>
      </c>
      <c r="N105" s="357" t="s">
        <v>43</v>
      </c>
      <c r="O105" s="348">
        <v>0</v>
      </c>
      <c r="P105" s="348">
        <f t="shared" si="1"/>
        <v>0</v>
      </c>
      <c r="Q105" s="348">
        <v>0</v>
      </c>
      <c r="R105" s="348">
        <f t="shared" si="2"/>
        <v>0</v>
      </c>
      <c r="S105" s="348">
        <v>0</v>
      </c>
      <c r="T105" s="183">
        <f t="shared" si="3"/>
        <v>0</v>
      </c>
      <c r="AR105" s="23" t="s">
        <v>113</v>
      </c>
      <c r="AT105" s="23" t="s">
        <v>536</v>
      </c>
      <c r="AU105" s="23" t="s">
        <v>80</v>
      </c>
      <c r="AY105" s="23" t="s">
        <v>155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23" t="s">
        <v>11</v>
      </c>
      <c r="BK105" s="184">
        <f t="shared" si="9"/>
        <v>0</v>
      </c>
      <c r="BL105" s="23" t="s">
        <v>101</v>
      </c>
      <c r="BM105" s="23" t="s">
        <v>2215</v>
      </c>
    </row>
    <row r="106" spans="2:65" s="311" customFormat="1" ht="16.5" customHeight="1" x14ac:dyDescent="0.3">
      <c r="B106" s="172"/>
      <c r="C106" s="340">
        <v>21</v>
      </c>
      <c r="D106" s="340" t="s">
        <v>157</v>
      </c>
      <c r="E106" s="341" t="s">
        <v>3158</v>
      </c>
      <c r="F106" s="342" t="s">
        <v>3159</v>
      </c>
      <c r="G106" s="343" t="s">
        <v>170</v>
      </c>
      <c r="H106" s="344">
        <v>2</v>
      </c>
      <c r="I106" s="313"/>
      <c r="J106" s="345">
        <f t="shared" si="0"/>
        <v>0</v>
      </c>
      <c r="K106" s="342"/>
      <c r="L106" s="40"/>
      <c r="M106" s="346" t="s">
        <v>5</v>
      </c>
      <c r="N106" s="347" t="s">
        <v>43</v>
      </c>
      <c r="O106" s="348">
        <v>9.7000000000000003E-2</v>
      </c>
      <c r="P106" s="348">
        <f t="shared" si="1"/>
        <v>0.19400000000000001</v>
      </c>
      <c r="Q106" s="348">
        <v>7.2309999999999996E-4</v>
      </c>
      <c r="R106" s="348">
        <f t="shared" si="2"/>
        <v>1.4461999999999999E-3</v>
      </c>
      <c r="S106" s="348">
        <v>0</v>
      </c>
      <c r="T106" s="183">
        <f t="shared" si="3"/>
        <v>0</v>
      </c>
      <c r="AR106" s="23" t="s">
        <v>221</v>
      </c>
      <c r="AT106" s="23" t="s">
        <v>157</v>
      </c>
      <c r="AU106" s="23" t="s">
        <v>80</v>
      </c>
      <c r="AY106" s="23" t="s">
        <v>155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23" t="s">
        <v>11</v>
      </c>
      <c r="BK106" s="184">
        <f t="shared" si="9"/>
        <v>0</v>
      </c>
      <c r="BL106" s="23" t="s">
        <v>221</v>
      </c>
      <c r="BM106" s="23" t="s">
        <v>2248</v>
      </c>
    </row>
    <row r="107" spans="2:65" s="311" customFormat="1" ht="16.5" customHeight="1" x14ac:dyDescent="0.3">
      <c r="B107" s="172"/>
      <c r="C107" s="349">
        <v>22</v>
      </c>
      <c r="D107" s="349" t="s">
        <v>536</v>
      </c>
      <c r="E107" s="350" t="s">
        <v>3160</v>
      </c>
      <c r="F107" s="355" t="s">
        <v>3161</v>
      </c>
      <c r="G107" s="358" t="s">
        <v>170</v>
      </c>
      <c r="H107" s="353">
        <v>2</v>
      </c>
      <c r="I107" s="367"/>
      <c r="J107" s="354">
        <f t="shared" si="0"/>
        <v>0</v>
      </c>
      <c r="K107" s="355" t="s">
        <v>5</v>
      </c>
      <c r="L107" s="223"/>
      <c r="M107" s="356" t="s">
        <v>5</v>
      </c>
      <c r="N107" s="357" t="s">
        <v>43</v>
      </c>
      <c r="O107" s="348">
        <v>0</v>
      </c>
      <c r="P107" s="348">
        <f t="shared" si="1"/>
        <v>0</v>
      </c>
      <c r="Q107" s="348">
        <v>0</v>
      </c>
      <c r="R107" s="348">
        <f t="shared" si="2"/>
        <v>0</v>
      </c>
      <c r="S107" s="348">
        <v>0</v>
      </c>
      <c r="T107" s="183">
        <f t="shared" si="3"/>
        <v>0</v>
      </c>
      <c r="AR107" s="23" t="s">
        <v>113</v>
      </c>
      <c r="AT107" s="23" t="s">
        <v>536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101</v>
      </c>
      <c r="BM107" s="23" t="s">
        <v>2215</v>
      </c>
    </row>
    <row r="108" spans="2:65" s="311" customFormat="1" ht="16.5" customHeight="1" x14ac:dyDescent="0.3">
      <c r="B108" s="172"/>
      <c r="C108" s="340">
        <v>23</v>
      </c>
      <c r="D108" s="340" t="s">
        <v>157</v>
      </c>
      <c r="E108" s="341" t="s">
        <v>3162</v>
      </c>
      <c r="F108" s="342" t="s">
        <v>3163</v>
      </c>
      <c r="G108" s="343" t="s">
        <v>170</v>
      </c>
      <c r="H108" s="344">
        <v>9</v>
      </c>
      <c r="I108" s="313"/>
      <c r="J108" s="345">
        <f t="shared" si="0"/>
        <v>0</v>
      </c>
      <c r="K108" s="342"/>
      <c r="L108" s="370"/>
      <c r="M108" s="346" t="s">
        <v>5</v>
      </c>
      <c r="N108" s="371" t="s">
        <v>43</v>
      </c>
      <c r="O108" s="348">
        <v>1.5669999999999999</v>
      </c>
      <c r="P108" s="348">
        <f t="shared" si="1"/>
        <v>14.103</v>
      </c>
      <c r="Q108" s="348">
        <v>0</v>
      </c>
      <c r="R108" s="348">
        <f t="shared" si="2"/>
        <v>0</v>
      </c>
      <c r="S108" s="348">
        <v>0</v>
      </c>
      <c r="T108" s="183">
        <f t="shared" si="3"/>
        <v>0</v>
      </c>
      <c r="AR108" s="23" t="s">
        <v>221</v>
      </c>
      <c r="AT108" s="23" t="s">
        <v>157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221</v>
      </c>
      <c r="BM108" s="23" t="s">
        <v>2252</v>
      </c>
    </row>
    <row r="109" spans="2:65" s="311" customFormat="1" ht="16.5" customHeight="1" x14ac:dyDescent="0.3">
      <c r="B109" s="172"/>
      <c r="C109" s="349">
        <v>24</v>
      </c>
      <c r="D109" s="349" t="s">
        <v>536</v>
      </c>
      <c r="E109" s="350" t="s">
        <v>3164</v>
      </c>
      <c r="F109" s="355" t="s">
        <v>3165</v>
      </c>
      <c r="G109" s="358" t="s">
        <v>170</v>
      </c>
      <c r="H109" s="353">
        <v>9</v>
      </c>
      <c r="I109" s="367"/>
      <c r="J109" s="354">
        <f t="shared" si="0"/>
        <v>0</v>
      </c>
      <c r="K109" s="355" t="s">
        <v>5</v>
      </c>
      <c r="L109" s="223"/>
      <c r="M109" s="356" t="s">
        <v>5</v>
      </c>
      <c r="N109" s="357" t="s">
        <v>43</v>
      </c>
      <c r="O109" s="348">
        <v>0</v>
      </c>
      <c r="P109" s="348">
        <f t="shared" si="1"/>
        <v>0</v>
      </c>
      <c r="Q109" s="348">
        <v>0</v>
      </c>
      <c r="R109" s="348">
        <f t="shared" si="2"/>
        <v>0</v>
      </c>
      <c r="S109" s="348">
        <v>0</v>
      </c>
      <c r="T109" s="183">
        <f t="shared" si="3"/>
        <v>0</v>
      </c>
      <c r="AR109" s="23" t="s">
        <v>113</v>
      </c>
      <c r="AT109" s="23" t="s">
        <v>536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101</v>
      </c>
      <c r="BM109" s="23" t="s">
        <v>2215</v>
      </c>
    </row>
    <row r="110" spans="2:65" s="311" customFormat="1" ht="16.5" customHeight="1" x14ac:dyDescent="0.3">
      <c r="B110" s="172"/>
      <c r="C110" s="340">
        <v>25</v>
      </c>
      <c r="D110" s="340" t="s">
        <v>157</v>
      </c>
      <c r="E110" s="341" t="s">
        <v>3166</v>
      </c>
      <c r="F110" s="342" t="s">
        <v>3167</v>
      </c>
      <c r="G110" s="343" t="s">
        <v>170</v>
      </c>
      <c r="H110" s="344">
        <v>12</v>
      </c>
      <c r="I110" s="313"/>
      <c r="J110" s="345">
        <f t="shared" si="0"/>
        <v>0</v>
      </c>
      <c r="K110" s="342"/>
      <c r="L110" s="40"/>
      <c r="M110" s="346" t="s">
        <v>5</v>
      </c>
      <c r="N110" s="347" t="s">
        <v>43</v>
      </c>
      <c r="O110" s="348">
        <v>9.7000000000000003E-2</v>
      </c>
      <c r="P110" s="348">
        <f t="shared" si="1"/>
        <v>1.1640000000000001</v>
      </c>
      <c r="Q110" s="348">
        <v>7.2309999999999996E-4</v>
      </c>
      <c r="R110" s="348">
        <f t="shared" si="2"/>
        <v>8.6771999999999995E-3</v>
      </c>
      <c r="S110" s="348">
        <v>0</v>
      </c>
      <c r="T110" s="183">
        <f t="shared" si="3"/>
        <v>0</v>
      </c>
      <c r="AR110" s="23" t="s">
        <v>221</v>
      </c>
      <c r="AT110" s="23" t="s">
        <v>157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221</v>
      </c>
      <c r="BM110" s="23" t="s">
        <v>2248</v>
      </c>
    </row>
    <row r="111" spans="2:65" s="311" customFormat="1" ht="16.5" customHeight="1" x14ac:dyDescent="0.3">
      <c r="B111" s="172"/>
      <c r="C111" s="349">
        <v>26</v>
      </c>
      <c r="D111" s="349" t="s">
        <v>536</v>
      </c>
      <c r="E111" s="350" t="s">
        <v>3168</v>
      </c>
      <c r="F111" s="355" t="s">
        <v>3169</v>
      </c>
      <c r="G111" s="358" t="s">
        <v>170</v>
      </c>
      <c r="H111" s="353">
        <v>12</v>
      </c>
      <c r="I111" s="367"/>
      <c r="J111" s="354">
        <f t="shared" si="0"/>
        <v>0</v>
      </c>
      <c r="K111" s="355" t="s">
        <v>5</v>
      </c>
      <c r="L111" s="223"/>
      <c r="M111" s="356" t="s">
        <v>5</v>
      </c>
      <c r="N111" s="357" t="s">
        <v>43</v>
      </c>
      <c r="O111" s="348">
        <v>0</v>
      </c>
      <c r="P111" s="348">
        <f t="shared" si="1"/>
        <v>0</v>
      </c>
      <c r="Q111" s="348">
        <v>0</v>
      </c>
      <c r="R111" s="348">
        <f t="shared" si="2"/>
        <v>0</v>
      </c>
      <c r="S111" s="348">
        <v>0</v>
      </c>
      <c r="T111" s="183">
        <f t="shared" si="3"/>
        <v>0</v>
      </c>
      <c r="AR111" s="23" t="s">
        <v>113</v>
      </c>
      <c r="AT111" s="23" t="s">
        <v>536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101</v>
      </c>
      <c r="BM111" s="23" t="s">
        <v>2215</v>
      </c>
    </row>
    <row r="112" spans="2:65" s="311" customFormat="1" ht="16.5" customHeight="1" x14ac:dyDescent="0.3">
      <c r="B112" s="172"/>
      <c r="C112" s="340">
        <v>27</v>
      </c>
      <c r="D112" s="340" t="s">
        <v>157</v>
      </c>
      <c r="E112" s="341" t="s">
        <v>3170</v>
      </c>
      <c r="F112" s="342" t="s">
        <v>3171</v>
      </c>
      <c r="G112" s="343" t="s">
        <v>170</v>
      </c>
      <c r="H112" s="344">
        <v>1</v>
      </c>
      <c r="I112" s="313"/>
      <c r="J112" s="345">
        <f t="shared" si="0"/>
        <v>0</v>
      </c>
      <c r="K112" s="342"/>
      <c r="L112" s="370"/>
      <c r="M112" s="346" t="s">
        <v>5</v>
      </c>
      <c r="N112" s="371" t="s">
        <v>43</v>
      </c>
      <c r="O112" s="348">
        <v>1.5669999999999999</v>
      </c>
      <c r="P112" s="348">
        <f t="shared" si="1"/>
        <v>1.5669999999999999</v>
      </c>
      <c r="Q112" s="348">
        <v>0</v>
      </c>
      <c r="R112" s="348">
        <f t="shared" si="2"/>
        <v>0</v>
      </c>
      <c r="S112" s="348">
        <v>0</v>
      </c>
      <c r="T112" s="183">
        <f t="shared" si="3"/>
        <v>0</v>
      </c>
      <c r="AR112" s="23" t="s">
        <v>221</v>
      </c>
      <c r="AT112" s="23" t="s">
        <v>157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221</v>
      </c>
      <c r="BM112" s="23" t="s">
        <v>2252</v>
      </c>
    </row>
    <row r="113" spans="2:65" s="311" customFormat="1" ht="16.5" customHeight="1" x14ac:dyDescent="0.3">
      <c r="B113" s="172"/>
      <c r="C113" s="349">
        <v>28</v>
      </c>
      <c r="D113" s="349" t="s">
        <v>536</v>
      </c>
      <c r="E113" s="350" t="s">
        <v>3172</v>
      </c>
      <c r="F113" s="355" t="s">
        <v>3173</v>
      </c>
      <c r="G113" s="358" t="s">
        <v>170</v>
      </c>
      <c r="H113" s="353">
        <v>1</v>
      </c>
      <c r="I113" s="367"/>
      <c r="J113" s="354">
        <f t="shared" si="0"/>
        <v>0</v>
      </c>
      <c r="K113" s="355" t="s">
        <v>5</v>
      </c>
      <c r="L113" s="223"/>
      <c r="M113" s="356" t="s">
        <v>5</v>
      </c>
      <c r="N113" s="357" t="s">
        <v>43</v>
      </c>
      <c r="O113" s="348">
        <v>0</v>
      </c>
      <c r="P113" s="348">
        <f t="shared" si="1"/>
        <v>0</v>
      </c>
      <c r="Q113" s="348">
        <v>0</v>
      </c>
      <c r="R113" s="348">
        <f t="shared" si="2"/>
        <v>0</v>
      </c>
      <c r="S113" s="348">
        <v>0</v>
      </c>
      <c r="T113" s="183">
        <f t="shared" si="3"/>
        <v>0</v>
      </c>
      <c r="AR113" s="23" t="s">
        <v>113</v>
      </c>
      <c r="AT113" s="23" t="s">
        <v>536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101</v>
      </c>
      <c r="BM113" s="23" t="s">
        <v>2215</v>
      </c>
    </row>
    <row r="114" spans="2:65" s="311" customFormat="1" ht="16.5" customHeight="1" x14ac:dyDescent="0.3">
      <c r="B114" s="172"/>
      <c r="C114" s="340">
        <v>29</v>
      </c>
      <c r="D114" s="340" t="s">
        <v>157</v>
      </c>
      <c r="E114" s="341" t="s">
        <v>3174</v>
      </c>
      <c r="F114" s="342" t="s">
        <v>3175</v>
      </c>
      <c r="G114" s="343" t="s">
        <v>170</v>
      </c>
      <c r="H114" s="344">
        <v>38</v>
      </c>
      <c r="I114" s="313"/>
      <c r="J114" s="345">
        <f t="shared" si="0"/>
        <v>0</v>
      </c>
      <c r="K114" s="342"/>
      <c r="L114" s="40"/>
      <c r="M114" s="346" t="s">
        <v>5</v>
      </c>
      <c r="N114" s="347" t="s">
        <v>43</v>
      </c>
      <c r="O114" s="348">
        <v>9.7000000000000003E-2</v>
      </c>
      <c r="P114" s="348">
        <f t="shared" si="1"/>
        <v>3.6859999999999999</v>
      </c>
      <c r="Q114" s="348">
        <v>7.2309999999999996E-4</v>
      </c>
      <c r="R114" s="348">
        <f t="shared" si="2"/>
        <v>2.7477799999999997E-2</v>
      </c>
      <c r="S114" s="348">
        <v>0</v>
      </c>
      <c r="T114" s="183">
        <f t="shared" si="3"/>
        <v>0</v>
      </c>
      <c r="AR114" s="23" t="s">
        <v>221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221</v>
      </c>
      <c r="BM114" s="23" t="s">
        <v>2248</v>
      </c>
    </row>
    <row r="115" spans="2:65" s="311" customFormat="1" ht="16.5" customHeight="1" x14ac:dyDescent="0.3">
      <c r="B115" s="172"/>
      <c r="C115" s="349">
        <v>30</v>
      </c>
      <c r="D115" s="349" t="s">
        <v>536</v>
      </c>
      <c r="E115" s="350" t="s">
        <v>3176</v>
      </c>
      <c r="F115" s="355" t="s">
        <v>3177</v>
      </c>
      <c r="G115" s="358" t="s">
        <v>170</v>
      </c>
      <c r="H115" s="353">
        <v>38</v>
      </c>
      <c r="I115" s="367"/>
      <c r="J115" s="354">
        <f t="shared" si="0"/>
        <v>0</v>
      </c>
      <c r="K115" s="355" t="s">
        <v>5</v>
      </c>
      <c r="L115" s="223"/>
      <c r="M115" s="356" t="s">
        <v>5</v>
      </c>
      <c r="N115" s="357" t="s">
        <v>43</v>
      </c>
      <c r="O115" s="348">
        <v>0</v>
      </c>
      <c r="P115" s="348">
        <f t="shared" si="1"/>
        <v>0</v>
      </c>
      <c r="Q115" s="348">
        <v>0</v>
      </c>
      <c r="R115" s="348">
        <f t="shared" si="2"/>
        <v>0</v>
      </c>
      <c r="S115" s="348">
        <v>0</v>
      </c>
      <c r="T115" s="183">
        <f t="shared" si="3"/>
        <v>0</v>
      </c>
      <c r="AR115" s="23" t="s">
        <v>113</v>
      </c>
      <c r="AT115" s="23" t="s">
        <v>536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101</v>
      </c>
      <c r="BM115" s="23" t="s">
        <v>2215</v>
      </c>
    </row>
    <row r="116" spans="2:65" s="311" customFormat="1" ht="16.5" customHeight="1" x14ac:dyDescent="0.3">
      <c r="B116" s="172"/>
      <c r="C116" s="340">
        <v>31</v>
      </c>
      <c r="D116" s="340" t="s">
        <v>157</v>
      </c>
      <c r="E116" s="341" t="s">
        <v>3178</v>
      </c>
      <c r="F116" s="342" t="s">
        <v>3179</v>
      </c>
      <c r="G116" s="343" t="s">
        <v>170</v>
      </c>
      <c r="H116" s="344">
        <v>34</v>
      </c>
      <c r="I116" s="313"/>
      <c r="J116" s="345">
        <f t="shared" si="0"/>
        <v>0</v>
      </c>
      <c r="K116" s="342"/>
      <c r="L116" s="370"/>
      <c r="M116" s="346" t="s">
        <v>5</v>
      </c>
      <c r="N116" s="371" t="s">
        <v>43</v>
      </c>
      <c r="O116" s="348">
        <v>1.5669999999999999</v>
      </c>
      <c r="P116" s="348">
        <f t="shared" si="1"/>
        <v>53.277999999999999</v>
      </c>
      <c r="Q116" s="348">
        <v>0</v>
      </c>
      <c r="R116" s="348">
        <f t="shared" si="2"/>
        <v>0</v>
      </c>
      <c r="S116" s="348">
        <v>0</v>
      </c>
      <c r="T116" s="183">
        <f t="shared" si="3"/>
        <v>0</v>
      </c>
      <c r="AR116" s="23" t="s">
        <v>221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221</v>
      </c>
      <c r="BM116" s="23" t="s">
        <v>2252</v>
      </c>
    </row>
    <row r="117" spans="2:65" s="311" customFormat="1" ht="16.5" customHeight="1" x14ac:dyDescent="0.3">
      <c r="B117" s="172"/>
      <c r="C117" s="349">
        <v>32</v>
      </c>
      <c r="D117" s="349" t="s">
        <v>536</v>
      </c>
      <c r="E117" s="350" t="s">
        <v>3180</v>
      </c>
      <c r="F117" s="355" t="s">
        <v>3181</v>
      </c>
      <c r="G117" s="358" t="s">
        <v>170</v>
      </c>
      <c r="H117" s="353">
        <v>34</v>
      </c>
      <c r="I117" s="367"/>
      <c r="J117" s="354">
        <f t="shared" si="0"/>
        <v>0</v>
      </c>
      <c r="K117" s="355" t="s">
        <v>5</v>
      </c>
      <c r="L117" s="223"/>
      <c r="M117" s="356" t="s">
        <v>5</v>
      </c>
      <c r="N117" s="357" t="s">
        <v>43</v>
      </c>
      <c r="O117" s="348">
        <v>0</v>
      </c>
      <c r="P117" s="348">
        <f t="shared" si="1"/>
        <v>0</v>
      </c>
      <c r="Q117" s="348">
        <v>0</v>
      </c>
      <c r="R117" s="348">
        <f t="shared" si="2"/>
        <v>0</v>
      </c>
      <c r="S117" s="348">
        <v>0</v>
      </c>
      <c r="T117" s="183">
        <f t="shared" si="3"/>
        <v>0</v>
      </c>
      <c r="AR117" s="23" t="s">
        <v>113</v>
      </c>
      <c r="AT117" s="23" t="s">
        <v>536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101</v>
      </c>
      <c r="BM117" s="23" t="s">
        <v>2215</v>
      </c>
    </row>
    <row r="118" spans="2:65" s="311" customFormat="1" ht="16.5" customHeight="1" x14ac:dyDescent="0.3">
      <c r="B118" s="172"/>
      <c r="C118" s="340">
        <v>33</v>
      </c>
      <c r="D118" s="340" t="s">
        <v>157</v>
      </c>
      <c r="E118" s="341" t="s">
        <v>3182</v>
      </c>
      <c r="F118" s="342" t="s">
        <v>3183</v>
      </c>
      <c r="G118" s="343" t="s">
        <v>170</v>
      </c>
      <c r="H118" s="344">
        <v>10</v>
      </c>
      <c r="I118" s="313"/>
      <c r="J118" s="345">
        <f t="shared" si="0"/>
        <v>0</v>
      </c>
      <c r="K118" s="342"/>
      <c r="L118" s="40"/>
      <c r="M118" s="346" t="s">
        <v>5</v>
      </c>
      <c r="N118" s="347" t="s">
        <v>43</v>
      </c>
      <c r="O118" s="348">
        <v>9.7000000000000003E-2</v>
      </c>
      <c r="P118" s="348">
        <f t="shared" si="1"/>
        <v>0.97</v>
      </c>
      <c r="Q118" s="348">
        <v>7.2309999999999996E-4</v>
      </c>
      <c r="R118" s="348">
        <f t="shared" si="2"/>
        <v>7.2309999999999996E-3</v>
      </c>
      <c r="S118" s="348">
        <v>0</v>
      </c>
      <c r="T118" s="183">
        <f t="shared" si="3"/>
        <v>0</v>
      </c>
      <c r="AR118" s="23" t="s">
        <v>221</v>
      </c>
      <c r="AT118" s="23" t="s">
        <v>157</v>
      </c>
      <c r="AU118" s="23" t="s">
        <v>80</v>
      </c>
      <c r="AY118" s="23" t="s">
        <v>155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23" t="s">
        <v>11</v>
      </c>
      <c r="BK118" s="184">
        <f t="shared" si="9"/>
        <v>0</v>
      </c>
      <c r="BL118" s="23" t="s">
        <v>221</v>
      </c>
      <c r="BM118" s="23" t="s">
        <v>2248</v>
      </c>
    </row>
    <row r="119" spans="2:65" s="311" customFormat="1" ht="16.5" customHeight="1" x14ac:dyDescent="0.3">
      <c r="B119" s="172"/>
      <c r="C119" s="349">
        <v>34</v>
      </c>
      <c r="D119" s="349" t="s">
        <v>536</v>
      </c>
      <c r="E119" s="350" t="s">
        <v>3184</v>
      </c>
      <c r="F119" s="355" t="s">
        <v>3185</v>
      </c>
      <c r="G119" s="358" t="s">
        <v>170</v>
      </c>
      <c r="H119" s="353">
        <v>10</v>
      </c>
      <c r="I119" s="367"/>
      <c r="J119" s="354">
        <f t="shared" si="0"/>
        <v>0</v>
      </c>
      <c r="K119" s="355" t="s">
        <v>5</v>
      </c>
      <c r="L119" s="223"/>
      <c r="M119" s="356" t="s">
        <v>5</v>
      </c>
      <c r="N119" s="357" t="s">
        <v>43</v>
      </c>
      <c r="O119" s="348">
        <v>0</v>
      </c>
      <c r="P119" s="348">
        <f t="shared" si="1"/>
        <v>0</v>
      </c>
      <c r="Q119" s="348">
        <v>0</v>
      </c>
      <c r="R119" s="348">
        <f t="shared" si="2"/>
        <v>0</v>
      </c>
      <c r="S119" s="348">
        <v>0</v>
      </c>
      <c r="T119" s="183">
        <f t="shared" si="3"/>
        <v>0</v>
      </c>
      <c r="AR119" s="23" t="s">
        <v>113</v>
      </c>
      <c r="AT119" s="23" t="s">
        <v>536</v>
      </c>
      <c r="AU119" s="23" t="s">
        <v>80</v>
      </c>
      <c r="AY119" s="23" t="s">
        <v>155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23" t="s">
        <v>11</v>
      </c>
      <c r="BK119" s="184">
        <f t="shared" si="9"/>
        <v>0</v>
      </c>
      <c r="BL119" s="23" t="s">
        <v>101</v>
      </c>
      <c r="BM119" s="23" t="s">
        <v>2215</v>
      </c>
    </row>
    <row r="120" spans="2:65" s="311" customFormat="1" ht="16.5" customHeight="1" x14ac:dyDescent="0.3">
      <c r="B120" s="172"/>
      <c r="C120" s="340">
        <v>35</v>
      </c>
      <c r="D120" s="340" t="s">
        <v>157</v>
      </c>
      <c r="E120" s="341" t="s">
        <v>3186</v>
      </c>
      <c r="F120" s="342" t="s">
        <v>3187</v>
      </c>
      <c r="G120" s="343" t="s">
        <v>170</v>
      </c>
      <c r="H120" s="344">
        <v>1</v>
      </c>
      <c r="I120" s="313"/>
      <c r="J120" s="345">
        <f t="shared" si="0"/>
        <v>0</v>
      </c>
      <c r="K120" s="342"/>
      <c r="L120" s="370"/>
      <c r="M120" s="346" t="s">
        <v>5</v>
      </c>
      <c r="N120" s="371" t="s">
        <v>43</v>
      </c>
      <c r="O120" s="348">
        <v>1.5669999999999999</v>
      </c>
      <c r="P120" s="348">
        <f t="shared" si="1"/>
        <v>1.5669999999999999</v>
      </c>
      <c r="Q120" s="348">
        <v>0</v>
      </c>
      <c r="R120" s="348">
        <f t="shared" si="2"/>
        <v>0</v>
      </c>
      <c r="S120" s="348">
        <v>0</v>
      </c>
      <c r="T120" s="183">
        <f t="shared" si="3"/>
        <v>0</v>
      </c>
      <c r="AR120" s="23" t="s">
        <v>221</v>
      </c>
      <c r="AT120" s="23" t="s">
        <v>157</v>
      </c>
      <c r="AU120" s="23" t="s">
        <v>80</v>
      </c>
      <c r="AY120" s="23" t="s">
        <v>155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23" t="s">
        <v>11</v>
      </c>
      <c r="BK120" s="184">
        <f t="shared" si="9"/>
        <v>0</v>
      </c>
      <c r="BL120" s="23" t="s">
        <v>221</v>
      </c>
      <c r="BM120" s="23" t="s">
        <v>2252</v>
      </c>
    </row>
    <row r="121" spans="2:65" s="311" customFormat="1" ht="16.5" customHeight="1" x14ac:dyDescent="0.3">
      <c r="B121" s="172"/>
      <c r="C121" s="340">
        <v>36</v>
      </c>
      <c r="D121" s="340" t="s">
        <v>157</v>
      </c>
      <c r="E121" s="341" t="s">
        <v>3188</v>
      </c>
      <c r="F121" s="342" t="s">
        <v>3189</v>
      </c>
      <c r="G121" s="343" t="s">
        <v>170</v>
      </c>
      <c r="H121" s="344">
        <v>1</v>
      </c>
      <c r="I121" s="313"/>
      <c r="J121" s="345">
        <f t="shared" si="0"/>
        <v>0</v>
      </c>
      <c r="K121" s="342"/>
      <c r="L121" s="40"/>
      <c r="M121" s="346" t="s">
        <v>5</v>
      </c>
      <c r="N121" s="347" t="s">
        <v>43</v>
      </c>
      <c r="O121" s="348">
        <v>9.7000000000000003E-2</v>
      </c>
      <c r="P121" s="348">
        <f t="shared" si="1"/>
        <v>9.7000000000000003E-2</v>
      </c>
      <c r="Q121" s="348">
        <v>7.2309999999999996E-4</v>
      </c>
      <c r="R121" s="348">
        <f t="shared" si="2"/>
        <v>7.2309999999999996E-4</v>
      </c>
      <c r="S121" s="348">
        <v>0</v>
      </c>
      <c r="T121" s="183">
        <f t="shared" si="3"/>
        <v>0</v>
      </c>
      <c r="AR121" s="23" t="s">
        <v>221</v>
      </c>
      <c r="AT121" s="23" t="s">
        <v>157</v>
      </c>
      <c r="AU121" s="23" t="s">
        <v>80</v>
      </c>
      <c r="AY121" s="23" t="s">
        <v>155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23" t="s">
        <v>11</v>
      </c>
      <c r="BK121" s="184">
        <f t="shared" si="9"/>
        <v>0</v>
      </c>
      <c r="BL121" s="23" t="s">
        <v>221</v>
      </c>
      <c r="BM121" s="23" t="s">
        <v>2248</v>
      </c>
    </row>
    <row r="122" spans="2:65" s="311" customFormat="1" ht="16.5" customHeight="1" x14ac:dyDescent="0.3">
      <c r="B122" s="172"/>
      <c r="C122" s="340">
        <v>37</v>
      </c>
      <c r="D122" s="340" t="s">
        <v>157</v>
      </c>
      <c r="E122" s="341" t="s">
        <v>3190</v>
      </c>
      <c r="F122" s="342" t="s">
        <v>3191</v>
      </c>
      <c r="G122" s="343" t="s">
        <v>170</v>
      </c>
      <c r="H122" s="344">
        <v>1</v>
      </c>
      <c r="I122" s="313"/>
      <c r="J122" s="345">
        <f t="shared" si="0"/>
        <v>0</v>
      </c>
      <c r="K122" s="342"/>
      <c r="L122" s="370"/>
      <c r="M122" s="346" t="s">
        <v>5</v>
      </c>
      <c r="N122" s="371" t="s">
        <v>43</v>
      </c>
      <c r="O122" s="348">
        <v>1.5669999999999999</v>
      </c>
      <c r="P122" s="348">
        <f t="shared" si="1"/>
        <v>1.5669999999999999</v>
      </c>
      <c r="Q122" s="348">
        <v>0</v>
      </c>
      <c r="R122" s="348">
        <f t="shared" si="2"/>
        <v>0</v>
      </c>
      <c r="S122" s="348">
        <v>0</v>
      </c>
      <c r="T122" s="183">
        <f t="shared" si="3"/>
        <v>0</v>
      </c>
      <c r="AR122" s="23" t="s">
        <v>221</v>
      </c>
      <c r="AT122" s="23" t="s">
        <v>157</v>
      </c>
      <c r="AU122" s="23" t="s">
        <v>80</v>
      </c>
      <c r="AY122" s="23" t="s">
        <v>155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23" t="s">
        <v>11</v>
      </c>
      <c r="BK122" s="184">
        <f t="shared" si="9"/>
        <v>0</v>
      </c>
      <c r="BL122" s="23" t="s">
        <v>221</v>
      </c>
      <c r="BM122" s="23" t="s">
        <v>2252</v>
      </c>
    </row>
    <row r="123" spans="2:65" s="311" customFormat="1" ht="16.5" customHeight="1" x14ac:dyDescent="0.3">
      <c r="B123" s="172"/>
      <c r="C123" s="340">
        <v>38</v>
      </c>
      <c r="D123" s="340" t="s">
        <v>157</v>
      </c>
      <c r="E123" s="341" t="s">
        <v>3192</v>
      </c>
      <c r="F123" s="342" t="s">
        <v>3193</v>
      </c>
      <c r="G123" s="343" t="s">
        <v>170</v>
      </c>
      <c r="H123" s="344">
        <v>1</v>
      </c>
      <c r="I123" s="313"/>
      <c r="J123" s="345">
        <f t="shared" si="0"/>
        <v>0</v>
      </c>
      <c r="K123" s="342"/>
      <c r="L123" s="40"/>
      <c r="M123" s="346" t="s">
        <v>5</v>
      </c>
      <c r="N123" s="347" t="s">
        <v>43</v>
      </c>
      <c r="O123" s="348">
        <v>9.7000000000000003E-2</v>
      </c>
      <c r="P123" s="348">
        <f t="shared" si="1"/>
        <v>9.7000000000000003E-2</v>
      </c>
      <c r="Q123" s="348">
        <v>7.2309999999999996E-4</v>
      </c>
      <c r="R123" s="348">
        <f t="shared" si="2"/>
        <v>7.2309999999999996E-4</v>
      </c>
      <c r="S123" s="348">
        <v>0</v>
      </c>
      <c r="T123" s="183">
        <f t="shared" si="3"/>
        <v>0</v>
      </c>
      <c r="AR123" s="23" t="s">
        <v>221</v>
      </c>
      <c r="AT123" s="23" t="s">
        <v>157</v>
      </c>
      <c r="AU123" s="23" t="s">
        <v>80</v>
      </c>
      <c r="AY123" s="23" t="s">
        <v>155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23" t="s">
        <v>11</v>
      </c>
      <c r="BK123" s="184">
        <f t="shared" si="9"/>
        <v>0</v>
      </c>
      <c r="BL123" s="23" t="s">
        <v>221</v>
      </c>
      <c r="BM123" s="23" t="s">
        <v>2248</v>
      </c>
    </row>
    <row r="124" spans="2:65" s="311" customFormat="1" ht="16.5" customHeight="1" x14ac:dyDescent="0.3">
      <c r="B124" s="172"/>
      <c r="C124" s="340">
        <v>39</v>
      </c>
      <c r="D124" s="340" t="s">
        <v>157</v>
      </c>
      <c r="E124" s="341" t="s">
        <v>3194</v>
      </c>
      <c r="F124" s="342" t="s">
        <v>3195</v>
      </c>
      <c r="G124" s="343" t="s">
        <v>170</v>
      </c>
      <c r="H124" s="344">
        <v>16</v>
      </c>
      <c r="I124" s="313"/>
      <c r="J124" s="345">
        <f t="shared" si="0"/>
        <v>0</v>
      </c>
      <c r="K124" s="342"/>
      <c r="L124" s="370"/>
      <c r="M124" s="346" t="s">
        <v>5</v>
      </c>
      <c r="N124" s="371" t="s">
        <v>43</v>
      </c>
      <c r="O124" s="348">
        <v>1.5669999999999999</v>
      </c>
      <c r="P124" s="348">
        <f t="shared" si="1"/>
        <v>25.071999999999999</v>
      </c>
      <c r="Q124" s="348">
        <v>0</v>
      </c>
      <c r="R124" s="348">
        <f t="shared" si="2"/>
        <v>0</v>
      </c>
      <c r="S124" s="348">
        <v>0</v>
      </c>
      <c r="T124" s="183">
        <f t="shared" si="3"/>
        <v>0</v>
      </c>
      <c r="AR124" s="23" t="s">
        <v>221</v>
      </c>
      <c r="AT124" s="23" t="s">
        <v>157</v>
      </c>
      <c r="AU124" s="23" t="s">
        <v>80</v>
      </c>
      <c r="AY124" s="23" t="s">
        <v>155</v>
      </c>
      <c r="BE124" s="184">
        <f t="shared" si="4"/>
        <v>0</v>
      </c>
      <c r="BF124" s="184">
        <f t="shared" si="5"/>
        <v>0</v>
      </c>
      <c r="BG124" s="184">
        <f t="shared" si="6"/>
        <v>0</v>
      </c>
      <c r="BH124" s="184">
        <f t="shared" si="7"/>
        <v>0</v>
      </c>
      <c r="BI124" s="184">
        <f t="shared" si="8"/>
        <v>0</v>
      </c>
      <c r="BJ124" s="23" t="s">
        <v>11</v>
      </c>
      <c r="BK124" s="184">
        <f t="shared" si="9"/>
        <v>0</v>
      </c>
      <c r="BL124" s="23" t="s">
        <v>221</v>
      </c>
      <c r="BM124" s="23" t="s">
        <v>2252</v>
      </c>
    </row>
    <row r="125" spans="2:65" s="311" customFormat="1" ht="16.5" customHeight="1" x14ac:dyDescent="0.3">
      <c r="B125" s="172"/>
      <c r="C125" s="349">
        <v>40</v>
      </c>
      <c r="D125" s="349" t="s">
        <v>536</v>
      </c>
      <c r="E125" s="350" t="s">
        <v>3196</v>
      </c>
      <c r="F125" s="355" t="s">
        <v>3197</v>
      </c>
      <c r="G125" s="358" t="s">
        <v>170</v>
      </c>
      <c r="H125" s="353">
        <v>16</v>
      </c>
      <c r="I125" s="367"/>
      <c r="J125" s="354">
        <f t="shared" si="0"/>
        <v>0</v>
      </c>
      <c r="K125" s="355" t="s">
        <v>5</v>
      </c>
      <c r="L125" s="223"/>
      <c r="M125" s="356" t="s">
        <v>5</v>
      </c>
      <c r="N125" s="357" t="s">
        <v>43</v>
      </c>
      <c r="O125" s="348">
        <v>0</v>
      </c>
      <c r="P125" s="348">
        <f t="shared" si="1"/>
        <v>0</v>
      </c>
      <c r="Q125" s="348">
        <v>0</v>
      </c>
      <c r="R125" s="348">
        <f t="shared" si="2"/>
        <v>0</v>
      </c>
      <c r="S125" s="348">
        <v>0</v>
      </c>
      <c r="T125" s="183">
        <f t="shared" si="3"/>
        <v>0</v>
      </c>
      <c r="AR125" s="23" t="s">
        <v>113</v>
      </c>
      <c r="AT125" s="23" t="s">
        <v>536</v>
      </c>
      <c r="AU125" s="23" t="s">
        <v>80</v>
      </c>
      <c r="AY125" s="23" t="s">
        <v>155</v>
      </c>
      <c r="BE125" s="184">
        <f t="shared" si="4"/>
        <v>0</v>
      </c>
      <c r="BF125" s="184">
        <f t="shared" si="5"/>
        <v>0</v>
      </c>
      <c r="BG125" s="184">
        <f t="shared" si="6"/>
        <v>0</v>
      </c>
      <c r="BH125" s="184">
        <f t="shared" si="7"/>
        <v>0</v>
      </c>
      <c r="BI125" s="184">
        <f t="shared" si="8"/>
        <v>0</v>
      </c>
      <c r="BJ125" s="23" t="s">
        <v>11</v>
      </c>
      <c r="BK125" s="184">
        <f t="shared" si="9"/>
        <v>0</v>
      </c>
      <c r="BL125" s="23" t="s">
        <v>101</v>
      </c>
      <c r="BM125" s="23" t="s">
        <v>2215</v>
      </c>
    </row>
    <row r="126" spans="2:65" s="311" customFormat="1" ht="16.5" customHeight="1" x14ac:dyDescent="0.3">
      <c r="B126" s="172"/>
      <c r="C126" s="340">
        <v>41</v>
      </c>
      <c r="D126" s="340" t="s">
        <v>157</v>
      </c>
      <c r="E126" s="341" t="s">
        <v>3198</v>
      </c>
      <c r="F126" s="342" t="s">
        <v>3199</v>
      </c>
      <c r="G126" s="343" t="s">
        <v>170</v>
      </c>
      <c r="H126" s="344">
        <v>6</v>
      </c>
      <c r="I126" s="313"/>
      <c r="J126" s="345">
        <f t="shared" si="0"/>
        <v>0</v>
      </c>
      <c r="K126" s="342"/>
      <c r="L126" s="40"/>
      <c r="M126" s="346" t="s">
        <v>5</v>
      </c>
      <c r="N126" s="347" t="s">
        <v>43</v>
      </c>
      <c r="O126" s="348">
        <v>9.7000000000000003E-2</v>
      </c>
      <c r="P126" s="348">
        <f t="shared" si="1"/>
        <v>0.58200000000000007</v>
      </c>
      <c r="Q126" s="348">
        <v>7.2309999999999996E-4</v>
      </c>
      <c r="R126" s="348">
        <f t="shared" si="2"/>
        <v>4.3385999999999997E-3</v>
      </c>
      <c r="S126" s="348">
        <v>0</v>
      </c>
      <c r="T126" s="183">
        <f t="shared" si="3"/>
        <v>0</v>
      </c>
      <c r="AR126" s="23" t="s">
        <v>221</v>
      </c>
      <c r="AT126" s="23" t="s">
        <v>157</v>
      </c>
      <c r="AU126" s="23" t="s">
        <v>80</v>
      </c>
      <c r="AY126" s="23" t="s">
        <v>155</v>
      </c>
      <c r="BE126" s="184">
        <f t="shared" si="4"/>
        <v>0</v>
      </c>
      <c r="BF126" s="184">
        <f t="shared" si="5"/>
        <v>0</v>
      </c>
      <c r="BG126" s="184">
        <f t="shared" si="6"/>
        <v>0</v>
      </c>
      <c r="BH126" s="184">
        <f t="shared" si="7"/>
        <v>0</v>
      </c>
      <c r="BI126" s="184">
        <f t="shared" si="8"/>
        <v>0</v>
      </c>
      <c r="BJ126" s="23" t="s">
        <v>11</v>
      </c>
      <c r="BK126" s="184">
        <f t="shared" si="9"/>
        <v>0</v>
      </c>
      <c r="BL126" s="23" t="s">
        <v>221</v>
      </c>
      <c r="BM126" s="23" t="s">
        <v>2248</v>
      </c>
    </row>
    <row r="127" spans="2:65" s="311" customFormat="1" ht="16.5" customHeight="1" x14ac:dyDescent="0.3">
      <c r="B127" s="172"/>
      <c r="C127" s="349">
        <v>42</v>
      </c>
      <c r="D127" s="349" t="s">
        <v>536</v>
      </c>
      <c r="E127" s="350" t="s">
        <v>3200</v>
      </c>
      <c r="F127" s="355" t="s">
        <v>3201</v>
      </c>
      <c r="G127" s="358" t="s">
        <v>170</v>
      </c>
      <c r="H127" s="353">
        <v>6</v>
      </c>
      <c r="I127" s="367"/>
      <c r="J127" s="354">
        <f t="shared" si="0"/>
        <v>0</v>
      </c>
      <c r="K127" s="355" t="s">
        <v>5</v>
      </c>
      <c r="L127" s="223"/>
      <c r="M127" s="356" t="s">
        <v>5</v>
      </c>
      <c r="N127" s="357" t="s">
        <v>43</v>
      </c>
      <c r="O127" s="348">
        <v>0</v>
      </c>
      <c r="P127" s="348">
        <f t="shared" si="1"/>
        <v>0</v>
      </c>
      <c r="Q127" s="348">
        <v>0</v>
      </c>
      <c r="R127" s="348">
        <f t="shared" si="2"/>
        <v>0</v>
      </c>
      <c r="S127" s="348">
        <v>0</v>
      </c>
      <c r="T127" s="183">
        <f t="shared" si="3"/>
        <v>0</v>
      </c>
      <c r="AR127" s="23" t="s">
        <v>113</v>
      </c>
      <c r="AT127" s="23" t="s">
        <v>536</v>
      </c>
      <c r="AU127" s="23" t="s">
        <v>80</v>
      </c>
      <c r="AY127" s="23" t="s">
        <v>155</v>
      </c>
      <c r="BE127" s="184">
        <f t="shared" si="4"/>
        <v>0</v>
      </c>
      <c r="BF127" s="184">
        <f t="shared" si="5"/>
        <v>0</v>
      </c>
      <c r="BG127" s="184">
        <f t="shared" si="6"/>
        <v>0</v>
      </c>
      <c r="BH127" s="184">
        <f t="shared" si="7"/>
        <v>0</v>
      </c>
      <c r="BI127" s="184">
        <f t="shared" si="8"/>
        <v>0</v>
      </c>
      <c r="BJ127" s="23" t="s">
        <v>11</v>
      </c>
      <c r="BK127" s="184">
        <f t="shared" si="9"/>
        <v>0</v>
      </c>
      <c r="BL127" s="23" t="s">
        <v>101</v>
      </c>
      <c r="BM127" s="23" t="s">
        <v>2215</v>
      </c>
    </row>
    <row r="128" spans="2:65" s="311" customFormat="1" ht="16.5" customHeight="1" x14ac:dyDescent="0.3">
      <c r="B128" s="172"/>
      <c r="C128" s="340">
        <v>43</v>
      </c>
      <c r="D128" s="340" t="s">
        <v>157</v>
      </c>
      <c r="E128" s="341" t="s">
        <v>3202</v>
      </c>
      <c r="F128" s="342" t="s">
        <v>3203</v>
      </c>
      <c r="G128" s="343" t="s">
        <v>170</v>
      </c>
      <c r="H128" s="344">
        <v>5</v>
      </c>
      <c r="I128" s="313"/>
      <c r="J128" s="345">
        <f t="shared" si="0"/>
        <v>0</v>
      </c>
      <c r="K128" s="342"/>
      <c r="L128" s="370"/>
      <c r="M128" s="346" t="s">
        <v>5</v>
      </c>
      <c r="N128" s="371" t="s">
        <v>43</v>
      </c>
      <c r="O128" s="348">
        <v>1.5669999999999999</v>
      </c>
      <c r="P128" s="348">
        <f t="shared" si="1"/>
        <v>7.835</v>
      </c>
      <c r="Q128" s="348">
        <v>0</v>
      </c>
      <c r="R128" s="348">
        <f t="shared" si="2"/>
        <v>0</v>
      </c>
      <c r="S128" s="348">
        <v>0</v>
      </c>
      <c r="T128" s="183">
        <f t="shared" si="3"/>
        <v>0</v>
      </c>
      <c r="AR128" s="23" t="s">
        <v>221</v>
      </c>
      <c r="AT128" s="23" t="s">
        <v>157</v>
      </c>
      <c r="AU128" s="23" t="s">
        <v>80</v>
      </c>
      <c r="AY128" s="23" t="s">
        <v>155</v>
      </c>
      <c r="BE128" s="184">
        <f t="shared" si="4"/>
        <v>0</v>
      </c>
      <c r="BF128" s="184">
        <f t="shared" si="5"/>
        <v>0</v>
      </c>
      <c r="BG128" s="184">
        <f t="shared" si="6"/>
        <v>0</v>
      </c>
      <c r="BH128" s="184">
        <f t="shared" si="7"/>
        <v>0</v>
      </c>
      <c r="BI128" s="184">
        <f t="shared" si="8"/>
        <v>0</v>
      </c>
      <c r="BJ128" s="23" t="s">
        <v>11</v>
      </c>
      <c r="BK128" s="184">
        <f t="shared" si="9"/>
        <v>0</v>
      </c>
      <c r="BL128" s="23" t="s">
        <v>221</v>
      </c>
      <c r="BM128" s="23" t="s">
        <v>2252</v>
      </c>
    </row>
    <row r="129" spans="2:65" s="311" customFormat="1" ht="16.5" customHeight="1" x14ac:dyDescent="0.3">
      <c r="B129" s="172"/>
      <c r="C129" s="349">
        <v>44</v>
      </c>
      <c r="D129" s="349" t="s">
        <v>536</v>
      </c>
      <c r="E129" s="350" t="s">
        <v>3204</v>
      </c>
      <c r="F129" s="355" t="s">
        <v>3203</v>
      </c>
      <c r="G129" s="358" t="s">
        <v>170</v>
      </c>
      <c r="H129" s="353">
        <v>5</v>
      </c>
      <c r="I129" s="367"/>
      <c r="J129" s="354">
        <f t="shared" si="0"/>
        <v>0</v>
      </c>
      <c r="K129" s="355" t="s">
        <v>5</v>
      </c>
      <c r="L129" s="223"/>
      <c r="M129" s="356" t="s">
        <v>5</v>
      </c>
      <c r="N129" s="357" t="s">
        <v>43</v>
      </c>
      <c r="O129" s="348">
        <v>0</v>
      </c>
      <c r="P129" s="348">
        <f t="shared" si="1"/>
        <v>0</v>
      </c>
      <c r="Q129" s="348">
        <v>0</v>
      </c>
      <c r="R129" s="348">
        <f t="shared" si="2"/>
        <v>0</v>
      </c>
      <c r="S129" s="348">
        <v>0</v>
      </c>
      <c r="T129" s="183">
        <f t="shared" si="3"/>
        <v>0</v>
      </c>
      <c r="AR129" s="23" t="s">
        <v>113</v>
      </c>
      <c r="AT129" s="23" t="s">
        <v>536</v>
      </c>
      <c r="AU129" s="23" t="s">
        <v>80</v>
      </c>
      <c r="AY129" s="23" t="s">
        <v>155</v>
      </c>
      <c r="BE129" s="184">
        <f t="shared" si="4"/>
        <v>0</v>
      </c>
      <c r="BF129" s="184">
        <f t="shared" si="5"/>
        <v>0</v>
      </c>
      <c r="BG129" s="184">
        <f t="shared" si="6"/>
        <v>0</v>
      </c>
      <c r="BH129" s="184">
        <f t="shared" si="7"/>
        <v>0</v>
      </c>
      <c r="BI129" s="184">
        <f t="shared" si="8"/>
        <v>0</v>
      </c>
      <c r="BJ129" s="23" t="s">
        <v>11</v>
      </c>
      <c r="BK129" s="184">
        <f t="shared" si="9"/>
        <v>0</v>
      </c>
      <c r="BL129" s="23" t="s">
        <v>101</v>
      </c>
      <c r="BM129" s="23" t="s">
        <v>2215</v>
      </c>
    </row>
    <row r="130" spans="2:65" s="311" customFormat="1" ht="16.5" customHeight="1" x14ac:dyDescent="0.3">
      <c r="B130" s="172"/>
      <c r="C130" s="340">
        <v>45</v>
      </c>
      <c r="D130" s="340" t="s">
        <v>157</v>
      </c>
      <c r="E130" s="341" t="s">
        <v>3205</v>
      </c>
      <c r="F130" s="342" t="s">
        <v>3206</v>
      </c>
      <c r="G130" s="343" t="s">
        <v>170</v>
      </c>
      <c r="H130" s="344">
        <v>12</v>
      </c>
      <c r="I130" s="313"/>
      <c r="J130" s="345">
        <f t="shared" si="0"/>
        <v>0</v>
      </c>
      <c r="K130" s="342"/>
      <c r="L130" s="40"/>
      <c r="M130" s="346" t="s">
        <v>5</v>
      </c>
      <c r="N130" s="347" t="s">
        <v>43</v>
      </c>
      <c r="O130" s="348">
        <v>9.7000000000000003E-2</v>
      </c>
      <c r="P130" s="348">
        <f t="shared" si="1"/>
        <v>1.1640000000000001</v>
      </c>
      <c r="Q130" s="348">
        <v>7.2309999999999996E-4</v>
      </c>
      <c r="R130" s="348">
        <f t="shared" si="2"/>
        <v>8.6771999999999995E-3</v>
      </c>
      <c r="S130" s="348">
        <v>0</v>
      </c>
      <c r="T130" s="183">
        <f t="shared" si="3"/>
        <v>0</v>
      </c>
      <c r="AR130" s="23" t="s">
        <v>221</v>
      </c>
      <c r="AT130" s="23" t="s">
        <v>157</v>
      </c>
      <c r="AU130" s="23" t="s">
        <v>80</v>
      </c>
      <c r="AY130" s="23" t="s">
        <v>155</v>
      </c>
      <c r="BE130" s="184">
        <f t="shared" si="4"/>
        <v>0</v>
      </c>
      <c r="BF130" s="184">
        <f t="shared" si="5"/>
        <v>0</v>
      </c>
      <c r="BG130" s="184">
        <f t="shared" si="6"/>
        <v>0</v>
      </c>
      <c r="BH130" s="184">
        <f t="shared" si="7"/>
        <v>0</v>
      </c>
      <c r="BI130" s="184">
        <f t="shared" si="8"/>
        <v>0</v>
      </c>
      <c r="BJ130" s="23" t="s">
        <v>11</v>
      </c>
      <c r="BK130" s="184">
        <f t="shared" si="9"/>
        <v>0</v>
      </c>
      <c r="BL130" s="23" t="s">
        <v>221</v>
      </c>
      <c r="BM130" s="23" t="s">
        <v>2248</v>
      </c>
    </row>
    <row r="131" spans="2:65" s="311" customFormat="1" ht="16.5" customHeight="1" x14ac:dyDescent="0.3">
      <c r="B131" s="172"/>
      <c r="C131" s="349">
        <v>46</v>
      </c>
      <c r="D131" s="349" t="s">
        <v>536</v>
      </c>
      <c r="E131" s="350" t="s">
        <v>3207</v>
      </c>
      <c r="F131" s="355" t="s">
        <v>3208</v>
      </c>
      <c r="G131" s="358" t="s">
        <v>170</v>
      </c>
      <c r="H131" s="353">
        <v>12</v>
      </c>
      <c r="I131" s="367"/>
      <c r="J131" s="354">
        <f t="shared" si="0"/>
        <v>0</v>
      </c>
      <c r="K131" s="355" t="s">
        <v>5</v>
      </c>
      <c r="L131" s="223"/>
      <c r="M131" s="356" t="s">
        <v>5</v>
      </c>
      <c r="N131" s="357" t="s">
        <v>43</v>
      </c>
      <c r="O131" s="348">
        <v>0</v>
      </c>
      <c r="P131" s="348">
        <f t="shared" si="1"/>
        <v>0</v>
      </c>
      <c r="Q131" s="348">
        <v>0</v>
      </c>
      <c r="R131" s="348">
        <f t="shared" si="2"/>
        <v>0</v>
      </c>
      <c r="S131" s="348">
        <v>0</v>
      </c>
      <c r="T131" s="183">
        <f t="shared" si="3"/>
        <v>0</v>
      </c>
      <c r="AR131" s="23" t="s">
        <v>113</v>
      </c>
      <c r="AT131" s="23" t="s">
        <v>536</v>
      </c>
      <c r="AU131" s="23" t="s">
        <v>80</v>
      </c>
      <c r="AY131" s="23" t="s">
        <v>155</v>
      </c>
      <c r="BE131" s="184">
        <f t="shared" si="4"/>
        <v>0</v>
      </c>
      <c r="BF131" s="184">
        <f t="shared" si="5"/>
        <v>0</v>
      </c>
      <c r="BG131" s="184">
        <f t="shared" si="6"/>
        <v>0</v>
      </c>
      <c r="BH131" s="184">
        <f t="shared" si="7"/>
        <v>0</v>
      </c>
      <c r="BI131" s="184">
        <f t="shared" si="8"/>
        <v>0</v>
      </c>
      <c r="BJ131" s="23" t="s">
        <v>11</v>
      </c>
      <c r="BK131" s="184">
        <f t="shared" si="9"/>
        <v>0</v>
      </c>
      <c r="BL131" s="23" t="s">
        <v>101</v>
      </c>
      <c r="BM131" s="23" t="s">
        <v>2215</v>
      </c>
    </row>
    <row r="132" spans="2:65" s="311" customFormat="1" ht="16.5" customHeight="1" x14ac:dyDescent="0.3">
      <c r="B132" s="172"/>
      <c r="C132" s="340">
        <v>47</v>
      </c>
      <c r="D132" s="340" t="s">
        <v>157</v>
      </c>
      <c r="E132" s="341" t="s">
        <v>3209</v>
      </c>
      <c r="F132" s="342" t="s">
        <v>3210</v>
      </c>
      <c r="G132" s="343" t="s">
        <v>170</v>
      </c>
      <c r="H132" s="344">
        <v>4</v>
      </c>
      <c r="I132" s="313"/>
      <c r="J132" s="345">
        <f t="shared" si="0"/>
        <v>0</v>
      </c>
      <c r="K132" s="342"/>
      <c r="L132" s="370"/>
      <c r="M132" s="346" t="s">
        <v>5</v>
      </c>
      <c r="N132" s="371" t="s">
        <v>43</v>
      </c>
      <c r="O132" s="348">
        <v>1.5669999999999999</v>
      </c>
      <c r="P132" s="348">
        <f t="shared" si="1"/>
        <v>6.2679999999999998</v>
      </c>
      <c r="Q132" s="348">
        <v>0</v>
      </c>
      <c r="R132" s="348">
        <f t="shared" si="2"/>
        <v>0</v>
      </c>
      <c r="S132" s="348">
        <v>0</v>
      </c>
      <c r="T132" s="183">
        <f t="shared" si="3"/>
        <v>0</v>
      </c>
      <c r="AR132" s="23" t="s">
        <v>221</v>
      </c>
      <c r="AT132" s="23" t="s">
        <v>157</v>
      </c>
      <c r="AU132" s="23" t="s">
        <v>80</v>
      </c>
      <c r="AY132" s="23" t="s">
        <v>155</v>
      </c>
      <c r="BE132" s="184">
        <f t="shared" si="4"/>
        <v>0</v>
      </c>
      <c r="BF132" s="184">
        <f t="shared" si="5"/>
        <v>0</v>
      </c>
      <c r="BG132" s="184">
        <f t="shared" si="6"/>
        <v>0</v>
      </c>
      <c r="BH132" s="184">
        <f t="shared" si="7"/>
        <v>0</v>
      </c>
      <c r="BI132" s="184">
        <f t="shared" si="8"/>
        <v>0</v>
      </c>
      <c r="BJ132" s="23" t="s">
        <v>11</v>
      </c>
      <c r="BK132" s="184">
        <f t="shared" si="9"/>
        <v>0</v>
      </c>
      <c r="BL132" s="23" t="s">
        <v>221</v>
      </c>
      <c r="BM132" s="23" t="s">
        <v>2252</v>
      </c>
    </row>
    <row r="133" spans="2:65" s="311" customFormat="1" ht="16.5" customHeight="1" x14ac:dyDescent="0.3">
      <c r="B133" s="172"/>
      <c r="C133" s="349">
        <v>48</v>
      </c>
      <c r="D133" s="349" t="s">
        <v>536</v>
      </c>
      <c r="E133" s="350" t="s">
        <v>3211</v>
      </c>
      <c r="F133" s="355" t="s">
        <v>3210</v>
      </c>
      <c r="G133" s="358" t="s">
        <v>170</v>
      </c>
      <c r="H133" s="353">
        <v>4</v>
      </c>
      <c r="I133" s="367"/>
      <c r="J133" s="354">
        <f t="shared" si="0"/>
        <v>0</v>
      </c>
      <c r="K133" s="355" t="s">
        <v>5</v>
      </c>
      <c r="L133" s="223"/>
      <c r="M133" s="356" t="s">
        <v>5</v>
      </c>
      <c r="N133" s="357" t="s">
        <v>43</v>
      </c>
      <c r="O133" s="348">
        <v>0</v>
      </c>
      <c r="P133" s="348">
        <f t="shared" si="1"/>
        <v>0</v>
      </c>
      <c r="Q133" s="348">
        <v>0</v>
      </c>
      <c r="R133" s="348">
        <f t="shared" si="2"/>
        <v>0</v>
      </c>
      <c r="S133" s="348">
        <v>0</v>
      </c>
      <c r="T133" s="183">
        <f t="shared" si="3"/>
        <v>0</v>
      </c>
      <c r="AR133" s="23" t="s">
        <v>113</v>
      </c>
      <c r="AT133" s="23" t="s">
        <v>536</v>
      </c>
      <c r="AU133" s="23" t="s">
        <v>80</v>
      </c>
      <c r="AY133" s="23" t="s">
        <v>155</v>
      </c>
      <c r="BE133" s="184">
        <f t="shared" si="4"/>
        <v>0</v>
      </c>
      <c r="BF133" s="184">
        <f t="shared" si="5"/>
        <v>0</v>
      </c>
      <c r="BG133" s="184">
        <f t="shared" si="6"/>
        <v>0</v>
      </c>
      <c r="BH133" s="184">
        <f t="shared" si="7"/>
        <v>0</v>
      </c>
      <c r="BI133" s="184">
        <f t="shared" si="8"/>
        <v>0</v>
      </c>
      <c r="BJ133" s="23" t="s">
        <v>11</v>
      </c>
      <c r="BK133" s="184">
        <f t="shared" si="9"/>
        <v>0</v>
      </c>
      <c r="BL133" s="23" t="s">
        <v>101</v>
      </c>
      <c r="BM133" s="23" t="s">
        <v>2215</v>
      </c>
    </row>
    <row r="134" spans="2:65" s="311" customFormat="1" ht="16.5" customHeight="1" x14ac:dyDescent="0.3">
      <c r="B134" s="172"/>
      <c r="C134" s="340">
        <v>49</v>
      </c>
      <c r="D134" s="340" t="s">
        <v>157</v>
      </c>
      <c r="E134" s="341" t="s">
        <v>3212</v>
      </c>
      <c r="F134" s="342" t="s">
        <v>3213</v>
      </c>
      <c r="G134" s="343" t="s">
        <v>170</v>
      </c>
      <c r="H134" s="344">
        <v>10</v>
      </c>
      <c r="I134" s="313"/>
      <c r="J134" s="345">
        <f t="shared" si="0"/>
        <v>0</v>
      </c>
      <c r="K134" s="342"/>
      <c r="L134" s="40"/>
      <c r="M134" s="346" t="s">
        <v>5</v>
      </c>
      <c r="N134" s="347" t="s">
        <v>43</v>
      </c>
      <c r="O134" s="348">
        <v>9.7000000000000003E-2</v>
      </c>
      <c r="P134" s="348">
        <f t="shared" si="1"/>
        <v>0.97</v>
      </c>
      <c r="Q134" s="348">
        <v>7.2309999999999996E-4</v>
      </c>
      <c r="R134" s="348">
        <f t="shared" si="2"/>
        <v>7.2309999999999996E-3</v>
      </c>
      <c r="S134" s="348">
        <v>0</v>
      </c>
      <c r="T134" s="183">
        <f t="shared" si="3"/>
        <v>0</v>
      </c>
      <c r="AR134" s="23" t="s">
        <v>221</v>
      </c>
      <c r="AT134" s="23" t="s">
        <v>157</v>
      </c>
      <c r="AU134" s="23" t="s">
        <v>80</v>
      </c>
      <c r="AY134" s="23" t="s">
        <v>155</v>
      </c>
      <c r="BE134" s="184">
        <f t="shared" si="4"/>
        <v>0</v>
      </c>
      <c r="BF134" s="184">
        <f t="shared" si="5"/>
        <v>0</v>
      </c>
      <c r="BG134" s="184">
        <f t="shared" si="6"/>
        <v>0</v>
      </c>
      <c r="BH134" s="184">
        <f t="shared" si="7"/>
        <v>0</v>
      </c>
      <c r="BI134" s="184">
        <f t="shared" si="8"/>
        <v>0</v>
      </c>
      <c r="BJ134" s="23" t="s">
        <v>11</v>
      </c>
      <c r="BK134" s="184">
        <f t="shared" si="9"/>
        <v>0</v>
      </c>
      <c r="BL134" s="23" t="s">
        <v>221</v>
      </c>
      <c r="BM134" s="23" t="s">
        <v>2248</v>
      </c>
    </row>
    <row r="135" spans="2:65" s="311" customFormat="1" ht="16.5" customHeight="1" x14ac:dyDescent="0.3">
      <c r="B135" s="172"/>
      <c r="C135" s="349">
        <v>50</v>
      </c>
      <c r="D135" s="349" t="s">
        <v>536</v>
      </c>
      <c r="E135" s="350" t="s">
        <v>3214</v>
      </c>
      <c r="F135" s="355" t="s">
        <v>3215</v>
      </c>
      <c r="G135" s="358" t="s">
        <v>170</v>
      </c>
      <c r="H135" s="353">
        <v>10</v>
      </c>
      <c r="I135" s="367"/>
      <c r="J135" s="354">
        <f t="shared" si="0"/>
        <v>0</v>
      </c>
      <c r="K135" s="355" t="s">
        <v>5</v>
      </c>
      <c r="L135" s="223"/>
      <c r="M135" s="356" t="s">
        <v>5</v>
      </c>
      <c r="N135" s="357" t="s">
        <v>43</v>
      </c>
      <c r="O135" s="348">
        <v>0</v>
      </c>
      <c r="P135" s="348">
        <f t="shared" si="1"/>
        <v>0</v>
      </c>
      <c r="Q135" s="348">
        <v>0</v>
      </c>
      <c r="R135" s="348">
        <f t="shared" si="2"/>
        <v>0</v>
      </c>
      <c r="S135" s="348">
        <v>0</v>
      </c>
      <c r="T135" s="183">
        <f t="shared" si="3"/>
        <v>0</v>
      </c>
      <c r="AR135" s="23" t="s">
        <v>113</v>
      </c>
      <c r="AT135" s="23" t="s">
        <v>536</v>
      </c>
      <c r="AU135" s="23" t="s">
        <v>80</v>
      </c>
      <c r="AY135" s="23" t="s">
        <v>155</v>
      </c>
      <c r="BE135" s="184">
        <f t="shared" si="4"/>
        <v>0</v>
      </c>
      <c r="BF135" s="184">
        <f t="shared" si="5"/>
        <v>0</v>
      </c>
      <c r="BG135" s="184">
        <f t="shared" si="6"/>
        <v>0</v>
      </c>
      <c r="BH135" s="184">
        <f t="shared" si="7"/>
        <v>0</v>
      </c>
      <c r="BI135" s="184">
        <f t="shared" si="8"/>
        <v>0</v>
      </c>
      <c r="BJ135" s="23" t="s">
        <v>11</v>
      </c>
      <c r="BK135" s="184">
        <f t="shared" si="9"/>
        <v>0</v>
      </c>
      <c r="BL135" s="23" t="s">
        <v>101</v>
      </c>
      <c r="BM135" s="23" t="s">
        <v>2215</v>
      </c>
    </row>
    <row r="136" spans="2:65" s="311" customFormat="1" ht="16.5" customHeight="1" x14ac:dyDescent="0.3">
      <c r="B136" s="172"/>
      <c r="C136" s="340">
        <v>51</v>
      </c>
      <c r="D136" s="340" t="s">
        <v>157</v>
      </c>
      <c r="E136" s="341" t="s">
        <v>3216</v>
      </c>
      <c r="F136" s="342" t="s">
        <v>3217</v>
      </c>
      <c r="G136" s="343" t="s">
        <v>170</v>
      </c>
      <c r="H136" s="344">
        <v>32</v>
      </c>
      <c r="I136" s="313"/>
      <c r="J136" s="345">
        <f t="shared" si="0"/>
        <v>0</v>
      </c>
      <c r="K136" s="342"/>
      <c r="L136" s="370"/>
      <c r="M136" s="346" t="s">
        <v>5</v>
      </c>
      <c r="N136" s="371" t="s">
        <v>43</v>
      </c>
      <c r="O136" s="348">
        <v>1.5669999999999999</v>
      </c>
      <c r="P136" s="348">
        <f t="shared" si="1"/>
        <v>50.143999999999998</v>
      </c>
      <c r="Q136" s="348">
        <v>0</v>
      </c>
      <c r="R136" s="348">
        <f t="shared" si="2"/>
        <v>0</v>
      </c>
      <c r="S136" s="348">
        <v>0</v>
      </c>
      <c r="T136" s="183">
        <f t="shared" si="3"/>
        <v>0</v>
      </c>
      <c r="AR136" s="23" t="s">
        <v>221</v>
      </c>
      <c r="AT136" s="23" t="s">
        <v>157</v>
      </c>
      <c r="AU136" s="23" t="s">
        <v>80</v>
      </c>
      <c r="AY136" s="23" t="s">
        <v>155</v>
      </c>
      <c r="BE136" s="184">
        <f t="shared" si="4"/>
        <v>0</v>
      </c>
      <c r="BF136" s="184">
        <f t="shared" si="5"/>
        <v>0</v>
      </c>
      <c r="BG136" s="184">
        <f t="shared" si="6"/>
        <v>0</v>
      </c>
      <c r="BH136" s="184">
        <f t="shared" si="7"/>
        <v>0</v>
      </c>
      <c r="BI136" s="184">
        <f t="shared" si="8"/>
        <v>0</v>
      </c>
      <c r="BJ136" s="23" t="s">
        <v>11</v>
      </c>
      <c r="BK136" s="184">
        <f t="shared" si="9"/>
        <v>0</v>
      </c>
      <c r="BL136" s="23" t="s">
        <v>221</v>
      </c>
      <c r="BM136" s="23" t="s">
        <v>2252</v>
      </c>
    </row>
    <row r="137" spans="2:65" s="311" customFormat="1" ht="16.5" customHeight="1" x14ac:dyDescent="0.3">
      <c r="B137" s="172"/>
      <c r="C137" s="349">
        <v>52</v>
      </c>
      <c r="D137" s="349" t="s">
        <v>536</v>
      </c>
      <c r="E137" s="350" t="s">
        <v>3218</v>
      </c>
      <c r="F137" s="355" t="s">
        <v>3219</v>
      </c>
      <c r="G137" s="358" t="s">
        <v>170</v>
      </c>
      <c r="H137" s="353">
        <v>32</v>
      </c>
      <c r="I137" s="367"/>
      <c r="J137" s="354">
        <f t="shared" si="0"/>
        <v>0</v>
      </c>
      <c r="K137" s="355" t="s">
        <v>5</v>
      </c>
      <c r="L137" s="223"/>
      <c r="M137" s="356" t="s">
        <v>5</v>
      </c>
      <c r="N137" s="357" t="s">
        <v>43</v>
      </c>
      <c r="O137" s="348">
        <v>0</v>
      </c>
      <c r="P137" s="348">
        <f t="shared" si="1"/>
        <v>0</v>
      </c>
      <c r="Q137" s="348">
        <v>0</v>
      </c>
      <c r="R137" s="348">
        <f t="shared" si="2"/>
        <v>0</v>
      </c>
      <c r="S137" s="348">
        <v>0</v>
      </c>
      <c r="T137" s="183">
        <f t="shared" si="3"/>
        <v>0</v>
      </c>
      <c r="AR137" s="23" t="s">
        <v>113</v>
      </c>
      <c r="AT137" s="23" t="s">
        <v>536</v>
      </c>
      <c r="AU137" s="23" t="s">
        <v>80</v>
      </c>
      <c r="AY137" s="23" t="s">
        <v>155</v>
      </c>
      <c r="BE137" s="184">
        <f t="shared" si="4"/>
        <v>0</v>
      </c>
      <c r="BF137" s="184">
        <f t="shared" si="5"/>
        <v>0</v>
      </c>
      <c r="BG137" s="184">
        <f t="shared" si="6"/>
        <v>0</v>
      </c>
      <c r="BH137" s="184">
        <f t="shared" si="7"/>
        <v>0</v>
      </c>
      <c r="BI137" s="184">
        <f t="shared" si="8"/>
        <v>0</v>
      </c>
      <c r="BJ137" s="23" t="s">
        <v>11</v>
      </c>
      <c r="BK137" s="184">
        <f t="shared" si="9"/>
        <v>0</v>
      </c>
      <c r="BL137" s="23" t="s">
        <v>101</v>
      </c>
      <c r="BM137" s="23" t="s">
        <v>2215</v>
      </c>
    </row>
    <row r="138" spans="2:65" s="311" customFormat="1" ht="16.5" customHeight="1" x14ac:dyDescent="0.3">
      <c r="B138" s="172"/>
      <c r="C138" s="340">
        <v>53</v>
      </c>
      <c r="D138" s="340" t="s">
        <v>157</v>
      </c>
      <c r="E138" s="341" t="s">
        <v>3216</v>
      </c>
      <c r="F138" s="342" t="s">
        <v>3220</v>
      </c>
      <c r="G138" s="343" t="s">
        <v>170</v>
      </c>
      <c r="H138" s="344">
        <v>2</v>
      </c>
      <c r="I138" s="313"/>
      <c r="J138" s="345">
        <f t="shared" si="0"/>
        <v>0</v>
      </c>
      <c r="K138" s="342"/>
      <c r="L138" s="40"/>
      <c r="M138" s="346" t="s">
        <v>5</v>
      </c>
      <c r="N138" s="347" t="s">
        <v>43</v>
      </c>
      <c r="O138" s="348">
        <v>9.7000000000000003E-2</v>
      </c>
      <c r="P138" s="348">
        <f t="shared" si="1"/>
        <v>0.19400000000000001</v>
      </c>
      <c r="Q138" s="348">
        <v>7.2309999999999996E-4</v>
      </c>
      <c r="R138" s="348">
        <f t="shared" si="2"/>
        <v>1.4461999999999999E-3</v>
      </c>
      <c r="S138" s="348">
        <v>0</v>
      </c>
      <c r="T138" s="183">
        <f t="shared" si="3"/>
        <v>0</v>
      </c>
      <c r="AR138" s="23" t="s">
        <v>221</v>
      </c>
      <c r="AT138" s="23" t="s">
        <v>157</v>
      </c>
      <c r="AU138" s="23" t="s">
        <v>80</v>
      </c>
      <c r="AY138" s="23" t="s">
        <v>155</v>
      </c>
      <c r="BE138" s="184">
        <f t="shared" si="4"/>
        <v>0</v>
      </c>
      <c r="BF138" s="184">
        <f t="shared" si="5"/>
        <v>0</v>
      </c>
      <c r="BG138" s="184">
        <f t="shared" si="6"/>
        <v>0</v>
      </c>
      <c r="BH138" s="184">
        <f t="shared" si="7"/>
        <v>0</v>
      </c>
      <c r="BI138" s="184">
        <f t="shared" si="8"/>
        <v>0</v>
      </c>
      <c r="BJ138" s="23" t="s">
        <v>11</v>
      </c>
      <c r="BK138" s="184">
        <f t="shared" si="9"/>
        <v>0</v>
      </c>
      <c r="BL138" s="23" t="s">
        <v>221</v>
      </c>
      <c r="BM138" s="23" t="s">
        <v>2248</v>
      </c>
    </row>
    <row r="139" spans="2:65" s="311" customFormat="1" ht="16.5" customHeight="1" x14ac:dyDescent="0.3">
      <c r="B139" s="172"/>
      <c r="C139" s="349">
        <v>54</v>
      </c>
      <c r="D139" s="349" t="s">
        <v>536</v>
      </c>
      <c r="E139" s="350" t="s">
        <v>3218</v>
      </c>
      <c r="F139" s="355" t="s">
        <v>3221</v>
      </c>
      <c r="G139" s="358" t="s">
        <v>170</v>
      </c>
      <c r="H139" s="353">
        <v>2</v>
      </c>
      <c r="I139" s="367"/>
      <c r="J139" s="354">
        <f t="shared" si="0"/>
        <v>0</v>
      </c>
      <c r="K139" s="355" t="s">
        <v>5</v>
      </c>
      <c r="L139" s="223"/>
      <c r="M139" s="356" t="s">
        <v>5</v>
      </c>
      <c r="N139" s="357" t="s">
        <v>43</v>
      </c>
      <c r="O139" s="348">
        <v>0</v>
      </c>
      <c r="P139" s="348">
        <f t="shared" si="1"/>
        <v>0</v>
      </c>
      <c r="Q139" s="348">
        <v>0</v>
      </c>
      <c r="R139" s="348">
        <f t="shared" si="2"/>
        <v>0</v>
      </c>
      <c r="S139" s="348">
        <v>0</v>
      </c>
      <c r="T139" s="183">
        <f t="shared" si="3"/>
        <v>0</v>
      </c>
      <c r="AR139" s="23" t="s">
        <v>113</v>
      </c>
      <c r="AT139" s="23" t="s">
        <v>536</v>
      </c>
      <c r="AU139" s="23" t="s">
        <v>80</v>
      </c>
      <c r="AY139" s="23" t="s">
        <v>155</v>
      </c>
      <c r="BE139" s="184">
        <f t="shared" si="4"/>
        <v>0</v>
      </c>
      <c r="BF139" s="184">
        <f t="shared" si="5"/>
        <v>0</v>
      </c>
      <c r="BG139" s="184">
        <f t="shared" si="6"/>
        <v>0</v>
      </c>
      <c r="BH139" s="184">
        <f t="shared" si="7"/>
        <v>0</v>
      </c>
      <c r="BI139" s="184">
        <f t="shared" si="8"/>
        <v>0</v>
      </c>
      <c r="BJ139" s="23" t="s">
        <v>11</v>
      </c>
      <c r="BK139" s="184">
        <f t="shared" si="9"/>
        <v>0</v>
      </c>
      <c r="BL139" s="23" t="s">
        <v>101</v>
      </c>
      <c r="BM139" s="23" t="s">
        <v>2215</v>
      </c>
    </row>
    <row r="140" spans="2:65" s="311" customFormat="1" ht="16.5" customHeight="1" x14ac:dyDescent="0.3">
      <c r="B140" s="172"/>
      <c r="C140" s="340">
        <v>55</v>
      </c>
      <c r="D140" s="340" t="s">
        <v>157</v>
      </c>
      <c r="E140" s="341" t="s">
        <v>3222</v>
      </c>
      <c r="F140" s="342" t="s">
        <v>3223</v>
      </c>
      <c r="G140" s="343" t="s">
        <v>170</v>
      </c>
      <c r="H140" s="344">
        <v>33</v>
      </c>
      <c r="I140" s="313"/>
      <c r="J140" s="345">
        <f t="shared" si="0"/>
        <v>0</v>
      </c>
      <c r="K140" s="342"/>
      <c r="L140" s="370"/>
      <c r="M140" s="346" t="s">
        <v>5</v>
      </c>
      <c r="N140" s="371" t="s">
        <v>43</v>
      </c>
      <c r="O140" s="348">
        <v>1.5669999999999999</v>
      </c>
      <c r="P140" s="348">
        <f t="shared" si="1"/>
        <v>51.710999999999999</v>
      </c>
      <c r="Q140" s="348">
        <v>0</v>
      </c>
      <c r="R140" s="348">
        <f t="shared" si="2"/>
        <v>0</v>
      </c>
      <c r="S140" s="348">
        <v>0</v>
      </c>
      <c r="T140" s="183">
        <f t="shared" si="3"/>
        <v>0</v>
      </c>
      <c r="AR140" s="23" t="s">
        <v>221</v>
      </c>
      <c r="AT140" s="23" t="s">
        <v>157</v>
      </c>
      <c r="AU140" s="23" t="s">
        <v>80</v>
      </c>
      <c r="AY140" s="23" t="s">
        <v>155</v>
      </c>
      <c r="BE140" s="184">
        <f t="shared" si="4"/>
        <v>0</v>
      </c>
      <c r="BF140" s="184">
        <f t="shared" si="5"/>
        <v>0</v>
      </c>
      <c r="BG140" s="184">
        <f t="shared" si="6"/>
        <v>0</v>
      </c>
      <c r="BH140" s="184">
        <f t="shared" si="7"/>
        <v>0</v>
      </c>
      <c r="BI140" s="184">
        <f t="shared" si="8"/>
        <v>0</v>
      </c>
      <c r="BJ140" s="23" t="s">
        <v>11</v>
      </c>
      <c r="BK140" s="184">
        <f t="shared" si="9"/>
        <v>0</v>
      </c>
      <c r="BL140" s="23" t="s">
        <v>221</v>
      </c>
      <c r="BM140" s="23" t="s">
        <v>2252</v>
      </c>
    </row>
    <row r="141" spans="2:65" s="311" customFormat="1" ht="16.5" customHeight="1" x14ac:dyDescent="0.3">
      <c r="B141" s="172"/>
      <c r="C141" s="349">
        <v>56</v>
      </c>
      <c r="D141" s="349" t="s">
        <v>536</v>
      </c>
      <c r="E141" s="350" t="s">
        <v>3224</v>
      </c>
      <c r="F141" s="355" t="s">
        <v>3223</v>
      </c>
      <c r="G141" s="358" t="s">
        <v>170</v>
      </c>
      <c r="H141" s="353">
        <v>33</v>
      </c>
      <c r="I141" s="367"/>
      <c r="J141" s="354">
        <f t="shared" si="0"/>
        <v>0</v>
      </c>
      <c r="K141" s="355" t="s">
        <v>5</v>
      </c>
      <c r="L141" s="223"/>
      <c r="M141" s="356" t="s">
        <v>5</v>
      </c>
      <c r="N141" s="357" t="s">
        <v>43</v>
      </c>
      <c r="O141" s="348">
        <v>0</v>
      </c>
      <c r="P141" s="348">
        <f t="shared" si="1"/>
        <v>0</v>
      </c>
      <c r="Q141" s="348">
        <v>0</v>
      </c>
      <c r="R141" s="348">
        <f t="shared" si="2"/>
        <v>0</v>
      </c>
      <c r="S141" s="348">
        <v>0</v>
      </c>
      <c r="T141" s="183">
        <f t="shared" si="3"/>
        <v>0</v>
      </c>
      <c r="AR141" s="23" t="s">
        <v>113</v>
      </c>
      <c r="AT141" s="23" t="s">
        <v>536</v>
      </c>
      <c r="AU141" s="23" t="s">
        <v>80</v>
      </c>
      <c r="AY141" s="23" t="s">
        <v>155</v>
      </c>
      <c r="BE141" s="184">
        <f t="shared" si="4"/>
        <v>0</v>
      </c>
      <c r="BF141" s="184">
        <f t="shared" si="5"/>
        <v>0</v>
      </c>
      <c r="BG141" s="184">
        <f t="shared" si="6"/>
        <v>0</v>
      </c>
      <c r="BH141" s="184">
        <f t="shared" si="7"/>
        <v>0</v>
      </c>
      <c r="BI141" s="184">
        <f t="shared" si="8"/>
        <v>0</v>
      </c>
      <c r="BJ141" s="23" t="s">
        <v>11</v>
      </c>
      <c r="BK141" s="184">
        <f t="shared" si="9"/>
        <v>0</v>
      </c>
      <c r="BL141" s="23" t="s">
        <v>101</v>
      </c>
      <c r="BM141" s="23" t="s">
        <v>2215</v>
      </c>
    </row>
    <row r="142" spans="2:65" s="311" customFormat="1" ht="16.5" customHeight="1" x14ac:dyDescent="0.3">
      <c r="B142" s="172"/>
      <c r="C142" s="340">
        <v>57</v>
      </c>
      <c r="D142" s="340" t="s">
        <v>157</v>
      </c>
      <c r="E142" s="341" t="s">
        <v>3225</v>
      </c>
      <c r="F142" s="342" t="s">
        <v>3226</v>
      </c>
      <c r="G142" s="343" t="s">
        <v>214</v>
      </c>
      <c r="H142" s="344">
        <v>140</v>
      </c>
      <c r="I142" s="313"/>
      <c r="J142" s="345">
        <f t="shared" si="0"/>
        <v>0</v>
      </c>
      <c r="K142" s="342"/>
      <c r="L142" s="40"/>
      <c r="M142" s="346" t="s">
        <v>5</v>
      </c>
      <c r="N142" s="347" t="s">
        <v>43</v>
      </c>
      <c r="O142" s="348">
        <v>9.7000000000000003E-2</v>
      </c>
      <c r="P142" s="348">
        <f t="shared" si="1"/>
        <v>13.58</v>
      </c>
      <c r="Q142" s="348">
        <v>7.2309999999999996E-4</v>
      </c>
      <c r="R142" s="348">
        <f t="shared" si="2"/>
        <v>0.10123399999999999</v>
      </c>
      <c r="S142" s="348">
        <v>0</v>
      </c>
      <c r="T142" s="183">
        <f t="shared" si="3"/>
        <v>0</v>
      </c>
      <c r="AR142" s="23" t="s">
        <v>221</v>
      </c>
      <c r="AT142" s="23" t="s">
        <v>157</v>
      </c>
      <c r="AU142" s="23" t="s">
        <v>80</v>
      </c>
      <c r="AY142" s="23" t="s">
        <v>155</v>
      </c>
      <c r="BE142" s="184">
        <f t="shared" si="4"/>
        <v>0</v>
      </c>
      <c r="BF142" s="184">
        <f t="shared" si="5"/>
        <v>0</v>
      </c>
      <c r="BG142" s="184">
        <f t="shared" si="6"/>
        <v>0</v>
      </c>
      <c r="BH142" s="184">
        <f t="shared" si="7"/>
        <v>0</v>
      </c>
      <c r="BI142" s="184">
        <f t="shared" si="8"/>
        <v>0</v>
      </c>
      <c r="BJ142" s="23" t="s">
        <v>11</v>
      </c>
      <c r="BK142" s="184">
        <f t="shared" si="9"/>
        <v>0</v>
      </c>
      <c r="BL142" s="23" t="s">
        <v>221</v>
      </c>
      <c r="BM142" s="23" t="s">
        <v>2248</v>
      </c>
    </row>
    <row r="143" spans="2:65" s="311" customFormat="1" ht="16.5" customHeight="1" x14ac:dyDescent="0.3">
      <c r="B143" s="172"/>
      <c r="C143" s="349">
        <v>58</v>
      </c>
      <c r="D143" s="349" t="s">
        <v>536</v>
      </c>
      <c r="E143" s="350" t="s">
        <v>3227</v>
      </c>
      <c r="F143" s="355" t="s">
        <v>3228</v>
      </c>
      <c r="G143" s="358" t="s">
        <v>214</v>
      </c>
      <c r="H143" s="353">
        <v>140</v>
      </c>
      <c r="I143" s="367"/>
      <c r="J143" s="354">
        <f t="shared" si="0"/>
        <v>0</v>
      </c>
      <c r="K143" s="355" t="s">
        <v>5</v>
      </c>
      <c r="L143" s="223"/>
      <c r="M143" s="356" t="s">
        <v>5</v>
      </c>
      <c r="N143" s="357" t="s">
        <v>43</v>
      </c>
      <c r="O143" s="348">
        <v>0</v>
      </c>
      <c r="P143" s="348">
        <f t="shared" si="1"/>
        <v>0</v>
      </c>
      <c r="Q143" s="348">
        <v>0</v>
      </c>
      <c r="R143" s="348">
        <f t="shared" si="2"/>
        <v>0</v>
      </c>
      <c r="S143" s="348">
        <v>0</v>
      </c>
      <c r="T143" s="183">
        <f t="shared" si="3"/>
        <v>0</v>
      </c>
      <c r="AR143" s="23" t="s">
        <v>113</v>
      </c>
      <c r="AT143" s="23" t="s">
        <v>536</v>
      </c>
      <c r="AU143" s="23" t="s">
        <v>80</v>
      </c>
      <c r="AY143" s="23" t="s">
        <v>155</v>
      </c>
      <c r="BE143" s="184">
        <f t="shared" si="4"/>
        <v>0</v>
      </c>
      <c r="BF143" s="184">
        <f t="shared" si="5"/>
        <v>0</v>
      </c>
      <c r="BG143" s="184">
        <f t="shared" si="6"/>
        <v>0</v>
      </c>
      <c r="BH143" s="184">
        <f t="shared" si="7"/>
        <v>0</v>
      </c>
      <c r="BI143" s="184">
        <f t="shared" si="8"/>
        <v>0</v>
      </c>
      <c r="BJ143" s="23" t="s">
        <v>11</v>
      </c>
      <c r="BK143" s="184">
        <f t="shared" si="9"/>
        <v>0</v>
      </c>
      <c r="BL143" s="23" t="s">
        <v>101</v>
      </c>
      <c r="BM143" s="23" t="s">
        <v>2215</v>
      </c>
    </row>
    <row r="144" spans="2:65" s="311" customFormat="1" ht="16.5" customHeight="1" x14ac:dyDescent="0.3">
      <c r="B144" s="172"/>
      <c r="C144" s="340">
        <v>59</v>
      </c>
      <c r="D144" s="340" t="s">
        <v>157</v>
      </c>
      <c r="E144" s="341" t="s">
        <v>3229</v>
      </c>
      <c r="F144" s="342" t="s">
        <v>3230</v>
      </c>
      <c r="G144" s="343" t="s">
        <v>214</v>
      </c>
      <c r="H144" s="344">
        <v>280</v>
      </c>
      <c r="I144" s="313"/>
      <c r="J144" s="345">
        <f t="shared" si="0"/>
        <v>0</v>
      </c>
      <c r="K144" s="342"/>
      <c r="L144" s="370"/>
      <c r="M144" s="346" t="s">
        <v>5</v>
      </c>
      <c r="N144" s="371" t="s">
        <v>43</v>
      </c>
      <c r="O144" s="348">
        <v>1.5669999999999999</v>
      </c>
      <c r="P144" s="348">
        <f t="shared" si="1"/>
        <v>438.76</v>
      </c>
      <c r="Q144" s="348">
        <v>0</v>
      </c>
      <c r="R144" s="348">
        <f t="shared" si="2"/>
        <v>0</v>
      </c>
      <c r="S144" s="348">
        <v>0</v>
      </c>
      <c r="T144" s="183">
        <f t="shared" si="3"/>
        <v>0</v>
      </c>
      <c r="AR144" s="23" t="s">
        <v>221</v>
      </c>
      <c r="AT144" s="23" t="s">
        <v>157</v>
      </c>
      <c r="AU144" s="23" t="s">
        <v>80</v>
      </c>
      <c r="AY144" s="23" t="s">
        <v>155</v>
      </c>
      <c r="BE144" s="184">
        <f t="shared" si="4"/>
        <v>0</v>
      </c>
      <c r="BF144" s="184">
        <f t="shared" si="5"/>
        <v>0</v>
      </c>
      <c r="BG144" s="184">
        <f t="shared" si="6"/>
        <v>0</v>
      </c>
      <c r="BH144" s="184">
        <f t="shared" si="7"/>
        <v>0</v>
      </c>
      <c r="BI144" s="184">
        <f t="shared" si="8"/>
        <v>0</v>
      </c>
      <c r="BJ144" s="23" t="s">
        <v>11</v>
      </c>
      <c r="BK144" s="184">
        <f t="shared" si="9"/>
        <v>0</v>
      </c>
      <c r="BL144" s="23" t="s">
        <v>221</v>
      </c>
      <c r="BM144" s="23" t="s">
        <v>2252</v>
      </c>
    </row>
    <row r="145" spans="2:65" s="311" customFormat="1" ht="16.5" customHeight="1" x14ac:dyDescent="0.3">
      <c r="B145" s="172"/>
      <c r="C145" s="349">
        <v>60</v>
      </c>
      <c r="D145" s="349" t="s">
        <v>536</v>
      </c>
      <c r="E145" s="350" t="s">
        <v>3231</v>
      </c>
      <c r="F145" s="355" t="s">
        <v>3232</v>
      </c>
      <c r="G145" s="358" t="s">
        <v>214</v>
      </c>
      <c r="H145" s="353">
        <v>280</v>
      </c>
      <c r="I145" s="367"/>
      <c r="J145" s="354">
        <f t="shared" si="0"/>
        <v>0</v>
      </c>
      <c r="K145" s="355" t="s">
        <v>5</v>
      </c>
      <c r="L145" s="223"/>
      <c r="M145" s="356" t="s">
        <v>5</v>
      </c>
      <c r="N145" s="357" t="s">
        <v>43</v>
      </c>
      <c r="O145" s="348">
        <v>0</v>
      </c>
      <c r="P145" s="348">
        <f t="shared" si="1"/>
        <v>0</v>
      </c>
      <c r="Q145" s="348">
        <v>0</v>
      </c>
      <c r="R145" s="348">
        <f t="shared" si="2"/>
        <v>0</v>
      </c>
      <c r="S145" s="348">
        <v>0</v>
      </c>
      <c r="T145" s="183">
        <f t="shared" si="3"/>
        <v>0</v>
      </c>
      <c r="AR145" s="23" t="s">
        <v>113</v>
      </c>
      <c r="AT145" s="23" t="s">
        <v>536</v>
      </c>
      <c r="AU145" s="23" t="s">
        <v>80</v>
      </c>
      <c r="AY145" s="23" t="s">
        <v>155</v>
      </c>
      <c r="BE145" s="184">
        <f t="shared" si="4"/>
        <v>0</v>
      </c>
      <c r="BF145" s="184">
        <f t="shared" si="5"/>
        <v>0</v>
      </c>
      <c r="BG145" s="184">
        <f t="shared" si="6"/>
        <v>0</v>
      </c>
      <c r="BH145" s="184">
        <f t="shared" si="7"/>
        <v>0</v>
      </c>
      <c r="BI145" s="184">
        <f t="shared" si="8"/>
        <v>0</v>
      </c>
      <c r="BJ145" s="23" t="s">
        <v>11</v>
      </c>
      <c r="BK145" s="184">
        <f t="shared" si="9"/>
        <v>0</v>
      </c>
      <c r="BL145" s="23" t="s">
        <v>101</v>
      </c>
      <c r="BM145" s="23" t="s">
        <v>2215</v>
      </c>
    </row>
    <row r="146" spans="2:65" s="311" customFormat="1" ht="16.5" customHeight="1" x14ac:dyDescent="0.3">
      <c r="B146" s="172"/>
      <c r="C146" s="340">
        <v>61</v>
      </c>
      <c r="D146" s="340" t="s">
        <v>157</v>
      </c>
      <c r="E146" s="341" t="s">
        <v>3229</v>
      </c>
      <c r="F146" s="342" t="s">
        <v>3233</v>
      </c>
      <c r="G146" s="343" t="s">
        <v>214</v>
      </c>
      <c r="H146" s="344">
        <v>22</v>
      </c>
      <c r="I146" s="313"/>
      <c r="J146" s="345">
        <f t="shared" si="0"/>
        <v>0</v>
      </c>
      <c r="K146" s="342"/>
      <c r="L146" s="40"/>
      <c r="M146" s="346" t="s">
        <v>5</v>
      </c>
      <c r="N146" s="347" t="s">
        <v>43</v>
      </c>
      <c r="O146" s="348">
        <v>9.7000000000000003E-2</v>
      </c>
      <c r="P146" s="348">
        <f t="shared" si="1"/>
        <v>2.1339999999999999</v>
      </c>
      <c r="Q146" s="348">
        <v>7.2309999999999996E-4</v>
      </c>
      <c r="R146" s="348">
        <f t="shared" si="2"/>
        <v>1.5908199999999997E-2</v>
      </c>
      <c r="S146" s="348">
        <v>0</v>
      </c>
      <c r="T146" s="183">
        <f t="shared" si="3"/>
        <v>0</v>
      </c>
      <c r="AR146" s="23" t="s">
        <v>221</v>
      </c>
      <c r="AT146" s="23" t="s">
        <v>157</v>
      </c>
      <c r="AU146" s="23" t="s">
        <v>80</v>
      </c>
      <c r="AY146" s="23" t="s">
        <v>155</v>
      </c>
      <c r="BE146" s="184">
        <f t="shared" si="4"/>
        <v>0</v>
      </c>
      <c r="BF146" s="184">
        <f t="shared" si="5"/>
        <v>0</v>
      </c>
      <c r="BG146" s="184">
        <f t="shared" si="6"/>
        <v>0</v>
      </c>
      <c r="BH146" s="184">
        <f t="shared" si="7"/>
        <v>0</v>
      </c>
      <c r="BI146" s="184">
        <f t="shared" si="8"/>
        <v>0</v>
      </c>
      <c r="BJ146" s="23" t="s">
        <v>11</v>
      </c>
      <c r="BK146" s="184">
        <f t="shared" si="9"/>
        <v>0</v>
      </c>
      <c r="BL146" s="23" t="s">
        <v>221</v>
      </c>
      <c r="BM146" s="23" t="s">
        <v>2248</v>
      </c>
    </row>
    <row r="147" spans="2:65" s="311" customFormat="1" ht="16.5" customHeight="1" x14ac:dyDescent="0.3">
      <c r="B147" s="172"/>
      <c r="C147" s="349">
        <v>62</v>
      </c>
      <c r="D147" s="349" t="s">
        <v>536</v>
      </c>
      <c r="E147" s="350" t="s">
        <v>3234</v>
      </c>
      <c r="F147" s="355" t="s">
        <v>3235</v>
      </c>
      <c r="G147" s="358" t="s">
        <v>214</v>
      </c>
      <c r="H147" s="353">
        <v>22</v>
      </c>
      <c r="I147" s="367"/>
      <c r="J147" s="354">
        <f t="shared" si="0"/>
        <v>0</v>
      </c>
      <c r="K147" s="355" t="s">
        <v>5</v>
      </c>
      <c r="L147" s="223"/>
      <c r="M147" s="356" t="s">
        <v>5</v>
      </c>
      <c r="N147" s="357" t="s">
        <v>43</v>
      </c>
      <c r="O147" s="348">
        <v>0</v>
      </c>
      <c r="P147" s="348">
        <f t="shared" si="1"/>
        <v>0</v>
      </c>
      <c r="Q147" s="348">
        <v>0</v>
      </c>
      <c r="R147" s="348">
        <f t="shared" si="2"/>
        <v>0</v>
      </c>
      <c r="S147" s="348">
        <v>0</v>
      </c>
      <c r="T147" s="183">
        <f t="shared" si="3"/>
        <v>0</v>
      </c>
      <c r="AR147" s="23" t="s">
        <v>113</v>
      </c>
      <c r="AT147" s="23" t="s">
        <v>536</v>
      </c>
      <c r="AU147" s="23" t="s">
        <v>80</v>
      </c>
      <c r="AY147" s="23" t="s">
        <v>155</v>
      </c>
      <c r="BE147" s="184">
        <f t="shared" si="4"/>
        <v>0</v>
      </c>
      <c r="BF147" s="184">
        <f t="shared" si="5"/>
        <v>0</v>
      </c>
      <c r="BG147" s="184">
        <f t="shared" si="6"/>
        <v>0</v>
      </c>
      <c r="BH147" s="184">
        <f t="shared" si="7"/>
        <v>0</v>
      </c>
      <c r="BI147" s="184">
        <f t="shared" si="8"/>
        <v>0</v>
      </c>
      <c r="BJ147" s="23" t="s">
        <v>11</v>
      </c>
      <c r="BK147" s="184">
        <f t="shared" si="9"/>
        <v>0</v>
      </c>
      <c r="BL147" s="23" t="s">
        <v>101</v>
      </c>
      <c r="BM147" s="23" t="s">
        <v>2215</v>
      </c>
    </row>
    <row r="148" spans="2:65" s="311" customFormat="1" ht="16.5" customHeight="1" x14ac:dyDescent="0.3">
      <c r="B148" s="172"/>
      <c r="C148" s="340">
        <v>63</v>
      </c>
      <c r="D148" s="340" t="s">
        <v>157</v>
      </c>
      <c r="E148" s="341" t="s">
        <v>3236</v>
      </c>
      <c r="F148" s="342" t="s">
        <v>3237</v>
      </c>
      <c r="G148" s="343" t="s">
        <v>170</v>
      </c>
      <c r="H148" s="344">
        <v>1</v>
      </c>
      <c r="I148" s="313"/>
      <c r="J148" s="345">
        <f t="shared" si="0"/>
        <v>0</v>
      </c>
      <c r="K148" s="342"/>
      <c r="L148" s="370"/>
      <c r="M148" s="346" t="s">
        <v>5</v>
      </c>
      <c r="N148" s="371" t="s">
        <v>43</v>
      </c>
      <c r="O148" s="348">
        <v>1.5669999999999999</v>
      </c>
      <c r="P148" s="348">
        <f t="shared" si="1"/>
        <v>1.5669999999999999</v>
      </c>
      <c r="Q148" s="348">
        <v>0</v>
      </c>
      <c r="R148" s="348">
        <f t="shared" si="2"/>
        <v>0</v>
      </c>
      <c r="S148" s="348">
        <v>0</v>
      </c>
      <c r="T148" s="183">
        <f t="shared" si="3"/>
        <v>0</v>
      </c>
      <c r="AR148" s="23" t="s">
        <v>221</v>
      </c>
      <c r="AT148" s="23" t="s">
        <v>157</v>
      </c>
      <c r="AU148" s="23" t="s">
        <v>80</v>
      </c>
      <c r="AY148" s="23" t="s">
        <v>155</v>
      </c>
      <c r="BE148" s="184">
        <f t="shared" si="4"/>
        <v>0</v>
      </c>
      <c r="BF148" s="184">
        <f t="shared" si="5"/>
        <v>0</v>
      </c>
      <c r="BG148" s="184">
        <f t="shared" si="6"/>
        <v>0</v>
      </c>
      <c r="BH148" s="184">
        <f t="shared" si="7"/>
        <v>0</v>
      </c>
      <c r="BI148" s="184">
        <f t="shared" si="8"/>
        <v>0</v>
      </c>
      <c r="BJ148" s="23" t="s">
        <v>11</v>
      </c>
      <c r="BK148" s="184">
        <f t="shared" si="9"/>
        <v>0</v>
      </c>
      <c r="BL148" s="23" t="s">
        <v>221</v>
      </c>
      <c r="BM148" s="23" t="s">
        <v>2252</v>
      </c>
    </row>
    <row r="149" spans="2:65" s="311" customFormat="1" ht="16.5" customHeight="1" x14ac:dyDescent="0.3">
      <c r="B149" s="172"/>
      <c r="C149" s="349">
        <v>64</v>
      </c>
      <c r="D149" s="349" t="s">
        <v>536</v>
      </c>
      <c r="E149" s="350" t="s">
        <v>3238</v>
      </c>
      <c r="F149" s="355" t="s">
        <v>3239</v>
      </c>
      <c r="G149" s="358" t="s">
        <v>170</v>
      </c>
      <c r="H149" s="353">
        <v>1</v>
      </c>
      <c r="I149" s="367"/>
      <c r="J149" s="354">
        <f t="shared" si="0"/>
        <v>0</v>
      </c>
      <c r="K149" s="355" t="s">
        <v>5</v>
      </c>
      <c r="L149" s="223"/>
      <c r="M149" s="356" t="s">
        <v>5</v>
      </c>
      <c r="N149" s="357" t="s">
        <v>43</v>
      </c>
      <c r="O149" s="348">
        <v>0</v>
      </c>
      <c r="P149" s="348">
        <f t="shared" si="1"/>
        <v>0</v>
      </c>
      <c r="Q149" s="348">
        <v>0</v>
      </c>
      <c r="R149" s="348">
        <f t="shared" si="2"/>
        <v>0</v>
      </c>
      <c r="S149" s="348">
        <v>0</v>
      </c>
      <c r="T149" s="183">
        <f t="shared" si="3"/>
        <v>0</v>
      </c>
      <c r="AR149" s="23" t="s">
        <v>113</v>
      </c>
      <c r="AT149" s="23" t="s">
        <v>536</v>
      </c>
      <c r="AU149" s="23" t="s">
        <v>80</v>
      </c>
      <c r="AY149" s="23" t="s">
        <v>155</v>
      </c>
      <c r="BE149" s="184">
        <f t="shared" si="4"/>
        <v>0</v>
      </c>
      <c r="BF149" s="184">
        <f t="shared" si="5"/>
        <v>0</v>
      </c>
      <c r="BG149" s="184">
        <f t="shared" si="6"/>
        <v>0</v>
      </c>
      <c r="BH149" s="184">
        <f t="shared" si="7"/>
        <v>0</v>
      </c>
      <c r="BI149" s="184">
        <f t="shared" si="8"/>
        <v>0</v>
      </c>
      <c r="BJ149" s="23" t="s">
        <v>11</v>
      </c>
      <c r="BK149" s="184">
        <f t="shared" si="9"/>
        <v>0</v>
      </c>
      <c r="BL149" s="23" t="s">
        <v>101</v>
      </c>
      <c r="BM149" s="23" t="s">
        <v>2215</v>
      </c>
    </row>
    <row r="150" spans="2:65" s="311" customFormat="1" ht="16.5" customHeight="1" x14ac:dyDescent="0.3">
      <c r="B150" s="172"/>
      <c r="C150" s="340">
        <v>65</v>
      </c>
      <c r="D150" s="340" t="s">
        <v>157</v>
      </c>
      <c r="E150" s="341" t="s">
        <v>3240</v>
      </c>
      <c r="F150" s="342" t="s">
        <v>3241</v>
      </c>
      <c r="G150" s="343" t="s">
        <v>170</v>
      </c>
      <c r="H150" s="344">
        <v>20</v>
      </c>
      <c r="I150" s="313"/>
      <c r="J150" s="345">
        <f t="shared" ref="J150:J199" si="10">ROUND(I150*H150,0)</f>
        <v>0</v>
      </c>
      <c r="K150" s="342"/>
      <c r="L150" s="40"/>
      <c r="M150" s="346" t="s">
        <v>5</v>
      </c>
      <c r="N150" s="347" t="s">
        <v>43</v>
      </c>
      <c r="O150" s="348">
        <v>9.7000000000000003E-2</v>
      </c>
      <c r="P150" s="348">
        <f t="shared" ref="P150:P199" si="11">O150*H150</f>
        <v>1.94</v>
      </c>
      <c r="Q150" s="348">
        <v>7.2309999999999996E-4</v>
      </c>
      <c r="R150" s="348">
        <f t="shared" ref="R150:R199" si="12">Q150*H150</f>
        <v>1.4461999999999999E-2</v>
      </c>
      <c r="S150" s="348">
        <v>0</v>
      </c>
      <c r="T150" s="183">
        <f t="shared" ref="T150:T199" si="13">S150*H150</f>
        <v>0</v>
      </c>
      <c r="AR150" s="23" t="s">
        <v>221</v>
      </c>
      <c r="AT150" s="23" t="s">
        <v>157</v>
      </c>
      <c r="AU150" s="23" t="s">
        <v>80</v>
      </c>
      <c r="AY150" s="23" t="s">
        <v>155</v>
      </c>
      <c r="BE150" s="184">
        <f t="shared" ref="BE150:BE199" si="14">IF(N150="základní",J150,0)</f>
        <v>0</v>
      </c>
      <c r="BF150" s="184">
        <f t="shared" ref="BF150:BF199" si="15">IF(N150="snížená",J150,0)</f>
        <v>0</v>
      </c>
      <c r="BG150" s="184">
        <f t="shared" ref="BG150:BG199" si="16">IF(N150="zákl. přenesená",J150,0)</f>
        <v>0</v>
      </c>
      <c r="BH150" s="184">
        <f t="shared" ref="BH150:BH199" si="17">IF(N150="sníž. přenesená",J150,0)</f>
        <v>0</v>
      </c>
      <c r="BI150" s="184">
        <f t="shared" ref="BI150:BI199" si="18">IF(N150="nulová",J150,0)</f>
        <v>0</v>
      </c>
      <c r="BJ150" s="23" t="s">
        <v>11</v>
      </c>
      <c r="BK150" s="184">
        <f t="shared" ref="BK150:BK199" si="19">ROUND(I150*H150,0)</f>
        <v>0</v>
      </c>
      <c r="BL150" s="23" t="s">
        <v>221</v>
      </c>
      <c r="BM150" s="23" t="s">
        <v>2248</v>
      </c>
    </row>
    <row r="151" spans="2:65" s="311" customFormat="1" ht="16.5" customHeight="1" x14ac:dyDescent="0.3">
      <c r="B151" s="172"/>
      <c r="C151" s="349">
        <v>66</v>
      </c>
      <c r="D151" s="349" t="s">
        <v>536</v>
      </c>
      <c r="E151" s="350" t="s">
        <v>3242</v>
      </c>
      <c r="F151" s="355" t="s">
        <v>3243</v>
      </c>
      <c r="G151" s="358" t="s">
        <v>170</v>
      </c>
      <c r="H151" s="353">
        <v>20</v>
      </c>
      <c r="I151" s="367"/>
      <c r="J151" s="354">
        <f t="shared" si="10"/>
        <v>0</v>
      </c>
      <c r="K151" s="355" t="s">
        <v>5</v>
      </c>
      <c r="L151" s="223"/>
      <c r="M151" s="356" t="s">
        <v>5</v>
      </c>
      <c r="N151" s="357" t="s">
        <v>43</v>
      </c>
      <c r="O151" s="348">
        <v>0</v>
      </c>
      <c r="P151" s="348">
        <f t="shared" si="11"/>
        <v>0</v>
      </c>
      <c r="Q151" s="348">
        <v>0</v>
      </c>
      <c r="R151" s="348">
        <f t="shared" si="12"/>
        <v>0</v>
      </c>
      <c r="S151" s="348">
        <v>0</v>
      </c>
      <c r="T151" s="183">
        <f t="shared" si="13"/>
        <v>0</v>
      </c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 t="shared" si="14"/>
        <v>0</v>
      </c>
      <c r="BF151" s="184">
        <f t="shared" si="15"/>
        <v>0</v>
      </c>
      <c r="BG151" s="184">
        <f t="shared" si="16"/>
        <v>0</v>
      </c>
      <c r="BH151" s="184">
        <f t="shared" si="17"/>
        <v>0</v>
      </c>
      <c r="BI151" s="184">
        <f t="shared" si="18"/>
        <v>0</v>
      </c>
      <c r="BJ151" s="23" t="s">
        <v>11</v>
      </c>
      <c r="BK151" s="184">
        <f t="shared" si="19"/>
        <v>0</v>
      </c>
      <c r="BL151" s="23" t="s">
        <v>101</v>
      </c>
      <c r="BM151" s="23" t="s">
        <v>2215</v>
      </c>
    </row>
    <row r="152" spans="2:65" s="311" customFormat="1" ht="16.5" customHeight="1" x14ac:dyDescent="0.3">
      <c r="B152" s="172"/>
      <c r="C152" s="340">
        <v>67</v>
      </c>
      <c r="D152" s="340" t="s">
        <v>157</v>
      </c>
      <c r="E152" s="341" t="s">
        <v>3240</v>
      </c>
      <c r="F152" s="342" t="s">
        <v>3244</v>
      </c>
      <c r="G152" s="343" t="s">
        <v>170</v>
      </c>
      <c r="H152" s="344">
        <v>20</v>
      </c>
      <c r="I152" s="313"/>
      <c r="J152" s="345">
        <f t="shared" si="10"/>
        <v>0</v>
      </c>
      <c r="K152" s="342"/>
      <c r="L152" s="370"/>
      <c r="M152" s="346" t="s">
        <v>5</v>
      </c>
      <c r="N152" s="371" t="s">
        <v>43</v>
      </c>
      <c r="O152" s="348">
        <v>1.5669999999999999</v>
      </c>
      <c r="P152" s="348">
        <f t="shared" si="11"/>
        <v>31.34</v>
      </c>
      <c r="Q152" s="348">
        <v>0</v>
      </c>
      <c r="R152" s="348">
        <f t="shared" si="12"/>
        <v>0</v>
      </c>
      <c r="S152" s="348">
        <v>0</v>
      </c>
      <c r="T152" s="183">
        <f t="shared" si="13"/>
        <v>0</v>
      </c>
      <c r="AR152" s="23" t="s">
        <v>221</v>
      </c>
      <c r="AT152" s="23" t="s">
        <v>157</v>
      </c>
      <c r="AU152" s="23" t="s">
        <v>80</v>
      </c>
      <c r="AY152" s="23" t="s">
        <v>155</v>
      </c>
      <c r="BE152" s="184">
        <f t="shared" si="14"/>
        <v>0</v>
      </c>
      <c r="BF152" s="184">
        <f t="shared" si="15"/>
        <v>0</v>
      </c>
      <c r="BG152" s="184">
        <f t="shared" si="16"/>
        <v>0</v>
      </c>
      <c r="BH152" s="184">
        <f t="shared" si="17"/>
        <v>0</v>
      </c>
      <c r="BI152" s="184">
        <f t="shared" si="18"/>
        <v>0</v>
      </c>
      <c r="BJ152" s="23" t="s">
        <v>11</v>
      </c>
      <c r="BK152" s="184">
        <f t="shared" si="19"/>
        <v>0</v>
      </c>
      <c r="BL152" s="23" t="s">
        <v>221</v>
      </c>
      <c r="BM152" s="23" t="s">
        <v>2252</v>
      </c>
    </row>
    <row r="153" spans="2:65" s="311" customFormat="1" ht="16.5" customHeight="1" x14ac:dyDescent="0.3">
      <c r="B153" s="172"/>
      <c r="C153" s="349">
        <v>68</v>
      </c>
      <c r="D153" s="349" t="s">
        <v>536</v>
      </c>
      <c r="E153" s="350" t="s">
        <v>3245</v>
      </c>
      <c r="F153" s="355" t="s">
        <v>3246</v>
      </c>
      <c r="G153" s="358" t="s">
        <v>170</v>
      </c>
      <c r="H153" s="353">
        <v>20</v>
      </c>
      <c r="I153" s="367"/>
      <c r="J153" s="354">
        <f t="shared" si="10"/>
        <v>0</v>
      </c>
      <c r="K153" s="355" t="s">
        <v>5</v>
      </c>
      <c r="L153" s="223"/>
      <c r="M153" s="356" t="s">
        <v>5</v>
      </c>
      <c r="N153" s="357" t="s">
        <v>43</v>
      </c>
      <c r="O153" s="348">
        <v>0</v>
      </c>
      <c r="P153" s="348">
        <f t="shared" si="11"/>
        <v>0</v>
      </c>
      <c r="Q153" s="348">
        <v>0</v>
      </c>
      <c r="R153" s="348">
        <f t="shared" si="12"/>
        <v>0</v>
      </c>
      <c r="S153" s="348">
        <v>0</v>
      </c>
      <c r="T153" s="183">
        <f t="shared" si="13"/>
        <v>0</v>
      </c>
      <c r="AR153" s="23" t="s">
        <v>113</v>
      </c>
      <c r="AT153" s="23" t="s">
        <v>536</v>
      </c>
      <c r="AU153" s="23" t="s">
        <v>80</v>
      </c>
      <c r="AY153" s="23" t="s">
        <v>155</v>
      </c>
      <c r="BE153" s="184">
        <f t="shared" si="14"/>
        <v>0</v>
      </c>
      <c r="BF153" s="184">
        <f t="shared" si="15"/>
        <v>0</v>
      </c>
      <c r="BG153" s="184">
        <f t="shared" si="16"/>
        <v>0</v>
      </c>
      <c r="BH153" s="184">
        <f t="shared" si="17"/>
        <v>0</v>
      </c>
      <c r="BI153" s="184">
        <f t="shared" si="18"/>
        <v>0</v>
      </c>
      <c r="BJ153" s="23" t="s">
        <v>11</v>
      </c>
      <c r="BK153" s="184">
        <f t="shared" si="19"/>
        <v>0</v>
      </c>
      <c r="BL153" s="23" t="s">
        <v>101</v>
      </c>
      <c r="BM153" s="23" t="s">
        <v>2215</v>
      </c>
    </row>
    <row r="154" spans="2:65" s="311" customFormat="1" ht="16.5" customHeight="1" x14ac:dyDescent="0.3">
      <c r="B154" s="172"/>
      <c r="C154" s="340">
        <v>69</v>
      </c>
      <c r="D154" s="340" t="s">
        <v>157</v>
      </c>
      <c r="E154" s="341" t="s">
        <v>3247</v>
      </c>
      <c r="F154" s="342" t="s">
        <v>3248</v>
      </c>
      <c r="G154" s="343" t="s">
        <v>170</v>
      </c>
      <c r="H154" s="344">
        <v>7</v>
      </c>
      <c r="I154" s="313"/>
      <c r="J154" s="345">
        <f t="shared" si="10"/>
        <v>0</v>
      </c>
      <c r="K154" s="342"/>
      <c r="L154" s="40"/>
      <c r="M154" s="346" t="s">
        <v>5</v>
      </c>
      <c r="N154" s="347" t="s">
        <v>43</v>
      </c>
      <c r="O154" s="348">
        <v>9.7000000000000003E-2</v>
      </c>
      <c r="P154" s="348">
        <f t="shared" si="11"/>
        <v>0.67900000000000005</v>
      </c>
      <c r="Q154" s="348">
        <v>7.2309999999999996E-4</v>
      </c>
      <c r="R154" s="348">
        <f t="shared" si="12"/>
        <v>5.0616999999999997E-3</v>
      </c>
      <c r="S154" s="348">
        <v>0</v>
      </c>
      <c r="T154" s="183">
        <f t="shared" si="13"/>
        <v>0</v>
      </c>
      <c r="AR154" s="23" t="s">
        <v>221</v>
      </c>
      <c r="AT154" s="23" t="s">
        <v>157</v>
      </c>
      <c r="AU154" s="23" t="s">
        <v>80</v>
      </c>
      <c r="AY154" s="23" t="s">
        <v>155</v>
      </c>
      <c r="BE154" s="184">
        <f t="shared" si="14"/>
        <v>0</v>
      </c>
      <c r="BF154" s="184">
        <f t="shared" si="15"/>
        <v>0</v>
      </c>
      <c r="BG154" s="184">
        <f t="shared" si="16"/>
        <v>0</v>
      </c>
      <c r="BH154" s="184">
        <f t="shared" si="17"/>
        <v>0</v>
      </c>
      <c r="BI154" s="184">
        <f t="shared" si="18"/>
        <v>0</v>
      </c>
      <c r="BJ154" s="23" t="s">
        <v>11</v>
      </c>
      <c r="BK154" s="184">
        <f t="shared" si="19"/>
        <v>0</v>
      </c>
      <c r="BL154" s="23" t="s">
        <v>221</v>
      </c>
      <c r="BM154" s="23" t="s">
        <v>2248</v>
      </c>
    </row>
    <row r="155" spans="2:65" s="311" customFormat="1" ht="16.5" customHeight="1" x14ac:dyDescent="0.3">
      <c r="B155" s="172"/>
      <c r="C155" s="349">
        <v>70</v>
      </c>
      <c r="D155" s="349" t="s">
        <v>536</v>
      </c>
      <c r="E155" s="350" t="s">
        <v>3249</v>
      </c>
      <c r="F155" s="355" t="s">
        <v>3250</v>
      </c>
      <c r="G155" s="358" t="s">
        <v>170</v>
      </c>
      <c r="H155" s="353">
        <v>7</v>
      </c>
      <c r="I155" s="367"/>
      <c r="J155" s="354">
        <f t="shared" si="10"/>
        <v>0</v>
      </c>
      <c r="K155" s="355" t="s">
        <v>5</v>
      </c>
      <c r="L155" s="223"/>
      <c r="M155" s="356" t="s">
        <v>5</v>
      </c>
      <c r="N155" s="357" t="s">
        <v>43</v>
      </c>
      <c r="O155" s="348">
        <v>0</v>
      </c>
      <c r="P155" s="348">
        <f t="shared" si="11"/>
        <v>0</v>
      </c>
      <c r="Q155" s="348">
        <v>0</v>
      </c>
      <c r="R155" s="348">
        <f t="shared" si="12"/>
        <v>0</v>
      </c>
      <c r="S155" s="348">
        <v>0</v>
      </c>
      <c r="T155" s="183">
        <f t="shared" si="13"/>
        <v>0</v>
      </c>
      <c r="AR155" s="23" t="s">
        <v>113</v>
      </c>
      <c r="AT155" s="23" t="s">
        <v>536</v>
      </c>
      <c r="AU155" s="23" t="s">
        <v>80</v>
      </c>
      <c r="AY155" s="23" t="s">
        <v>155</v>
      </c>
      <c r="BE155" s="184">
        <f t="shared" si="14"/>
        <v>0</v>
      </c>
      <c r="BF155" s="184">
        <f t="shared" si="15"/>
        <v>0</v>
      </c>
      <c r="BG155" s="184">
        <f t="shared" si="16"/>
        <v>0</v>
      </c>
      <c r="BH155" s="184">
        <f t="shared" si="17"/>
        <v>0</v>
      </c>
      <c r="BI155" s="184">
        <f t="shared" si="18"/>
        <v>0</v>
      </c>
      <c r="BJ155" s="23" t="s">
        <v>11</v>
      </c>
      <c r="BK155" s="184">
        <f t="shared" si="19"/>
        <v>0</v>
      </c>
      <c r="BL155" s="23" t="s">
        <v>101</v>
      </c>
      <c r="BM155" s="23" t="s">
        <v>2215</v>
      </c>
    </row>
    <row r="156" spans="2:65" s="311" customFormat="1" ht="16.5" customHeight="1" x14ac:dyDescent="0.3">
      <c r="B156" s="172"/>
      <c r="C156" s="340">
        <v>71</v>
      </c>
      <c r="D156" s="340" t="s">
        <v>157</v>
      </c>
      <c r="E156" s="341" t="s">
        <v>3247</v>
      </c>
      <c r="F156" s="342" t="s">
        <v>3251</v>
      </c>
      <c r="G156" s="343" t="s">
        <v>170</v>
      </c>
      <c r="H156" s="344">
        <v>20</v>
      </c>
      <c r="I156" s="313"/>
      <c r="J156" s="345">
        <f t="shared" si="10"/>
        <v>0</v>
      </c>
      <c r="K156" s="342"/>
      <c r="L156" s="370"/>
      <c r="M156" s="346" t="s">
        <v>5</v>
      </c>
      <c r="N156" s="371" t="s">
        <v>43</v>
      </c>
      <c r="O156" s="348">
        <v>1.5669999999999999</v>
      </c>
      <c r="P156" s="348">
        <f t="shared" si="11"/>
        <v>31.34</v>
      </c>
      <c r="Q156" s="348">
        <v>0</v>
      </c>
      <c r="R156" s="348">
        <f t="shared" si="12"/>
        <v>0</v>
      </c>
      <c r="S156" s="348">
        <v>0</v>
      </c>
      <c r="T156" s="183">
        <f t="shared" si="13"/>
        <v>0</v>
      </c>
      <c r="AR156" s="23" t="s">
        <v>221</v>
      </c>
      <c r="AT156" s="23" t="s">
        <v>157</v>
      </c>
      <c r="AU156" s="23" t="s">
        <v>80</v>
      </c>
      <c r="AY156" s="23" t="s">
        <v>155</v>
      </c>
      <c r="BE156" s="184">
        <f t="shared" si="14"/>
        <v>0</v>
      </c>
      <c r="BF156" s="184">
        <f t="shared" si="15"/>
        <v>0</v>
      </c>
      <c r="BG156" s="184">
        <f t="shared" si="16"/>
        <v>0</v>
      </c>
      <c r="BH156" s="184">
        <f t="shared" si="17"/>
        <v>0</v>
      </c>
      <c r="BI156" s="184">
        <f t="shared" si="18"/>
        <v>0</v>
      </c>
      <c r="BJ156" s="23" t="s">
        <v>11</v>
      </c>
      <c r="BK156" s="184">
        <f t="shared" si="19"/>
        <v>0</v>
      </c>
      <c r="BL156" s="23" t="s">
        <v>221</v>
      </c>
      <c r="BM156" s="23" t="s">
        <v>2252</v>
      </c>
    </row>
    <row r="157" spans="2:65" s="311" customFormat="1" ht="16.5" customHeight="1" x14ac:dyDescent="0.3">
      <c r="B157" s="172"/>
      <c r="C157" s="349">
        <v>72</v>
      </c>
      <c r="D157" s="349" t="s">
        <v>536</v>
      </c>
      <c r="E157" s="350" t="s">
        <v>3252</v>
      </c>
      <c r="F157" s="355" t="s">
        <v>3253</v>
      </c>
      <c r="G157" s="358" t="s">
        <v>170</v>
      </c>
      <c r="H157" s="353">
        <v>20</v>
      </c>
      <c r="I157" s="367"/>
      <c r="J157" s="354">
        <f t="shared" si="10"/>
        <v>0</v>
      </c>
      <c r="K157" s="355" t="s">
        <v>5</v>
      </c>
      <c r="L157" s="223"/>
      <c r="M157" s="356" t="s">
        <v>5</v>
      </c>
      <c r="N157" s="357" t="s">
        <v>43</v>
      </c>
      <c r="O157" s="348">
        <v>0</v>
      </c>
      <c r="P157" s="348">
        <f t="shared" si="11"/>
        <v>0</v>
      </c>
      <c r="Q157" s="348">
        <v>0</v>
      </c>
      <c r="R157" s="348">
        <f t="shared" si="12"/>
        <v>0</v>
      </c>
      <c r="S157" s="348">
        <v>0</v>
      </c>
      <c r="T157" s="183">
        <f t="shared" si="13"/>
        <v>0</v>
      </c>
      <c r="AR157" s="23" t="s">
        <v>113</v>
      </c>
      <c r="AT157" s="23" t="s">
        <v>536</v>
      </c>
      <c r="AU157" s="23" t="s">
        <v>80</v>
      </c>
      <c r="AY157" s="23" t="s">
        <v>155</v>
      </c>
      <c r="BE157" s="184">
        <f t="shared" si="14"/>
        <v>0</v>
      </c>
      <c r="BF157" s="184">
        <f t="shared" si="15"/>
        <v>0</v>
      </c>
      <c r="BG157" s="184">
        <f t="shared" si="16"/>
        <v>0</v>
      </c>
      <c r="BH157" s="184">
        <f t="shared" si="17"/>
        <v>0</v>
      </c>
      <c r="BI157" s="184">
        <f t="shared" si="18"/>
        <v>0</v>
      </c>
      <c r="BJ157" s="23" t="s">
        <v>11</v>
      </c>
      <c r="BK157" s="184">
        <f t="shared" si="19"/>
        <v>0</v>
      </c>
      <c r="BL157" s="23" t="s">
        <v>101</v>
      </c>
      <c r="BM157" s="23" t="s">
        <v>2215</v>
      </c>
    </row>
    <row r="158" spans="2:65" s="311" customFormat="1" ht="16.5" customHeight="1" x14ac:dyDescent="0.3">
      <c r="B158" s="172"/>
      <c r="C158" s="340">
        <v>73</v>
      </c>
      <c r="D158" s="340" t="s">
        <v>157</v>
      </c>
      <c r="E158" s="341" t="s">
        <v>3247</v>
      </c>
      <c r="F158" s="342" t="s">
        <v>3254</v>
      </c>
      <c r="G158" s="343" t="s">
        <v>170</v>
      </c>
      <c r="H158" s="344">
        <v>9</v>
      </c>
      <c r="I158" s="313"/>
      <c r="J158" s="345">
        <f t="shared" si="10"/>
        <v>0</v>
      </c>
      <c r="K158" s="342"/>
      <c r="L158" s="40"/>
      <c r="M158" s="346" t="s">
        <v>5</v>
      </c>
      <c r="N158" s="347" t="s">
        <v>43</v>
      </c>
      <c r="O158" s="348">
        <v>9.7000000000000003E-2</v>
      </c>
      <c r="P158" s="348">
        <f t="shared" si="11"/>
        <v>0.873</v>
      </c>
      <c r="Q158" s="348">
        <v>7.2309999999999996E-4</v>
      </c>
      <c r="R158" s="348">
        <f t="shared" si="12"/>
        <v>6.5078999999999996E-3</v>
      </c>
      <c r="S158" s="348">
        <v>0</v>
      </c>
      <c r="T158" s="183">
        <f t="shared" si="13"/>
        <v>0</v>
      </c>
      <c r="AR158" s="23" t="s">
        <v>221</v>
      </c>
      <c r="AT158" s="23" t="s">
        <v>157</v>
      </c>
      <c r="AU158" s="23" t="s">
        <v>80</v>
      </c>
      <c r="AY158" s="23" t="s">
        <v>155</v>
      </c>
      <c r="BE158" s="184">
        <f t="shared" si="14"/>
        <v>0</v>
      </c>
      <c r="BF158" s="184">
        <f t="shared" si="15"/>
        <v>0</v>
      </c>
      <c r="BG158" s="184">
        <f t="shared" si="16"/>
        <v>0</v>
      </c>
      <c r="BH158" s="184">
        <f t="shared" si="17"/>
        <v>0</v>
      </c>
      <c r="BI158" s="184">
        <f t="shared" si="18"/>
        <v>0</v>
      </c>
      <c r="BJ158" s="23" t="s">
        <v>11</v>
      </c>
      <c r="BK158" s="184">
        <f t="shared" si="19"/>
        <v>0</v>
      </c>
      <c r="BL158" s="23" t="s">
        <v>221</v>
      </c>
      <c r="BM158" s="23" t="s">
        <v>2248</v>
      </c>
    </row>
    <row r="159" spans="2:65" s="311" customFormat="1" ht="16.5" customHeight="1" x14ac:dyDescent="0.3">
      <c r="B159" s="172"/>
      <c r="C159" s="349">
        <v>74</v>
      </c>
      <c r="D159" s="349" t="s">
        <v>536</v>
      </c>
      <c r="E159" s="350" t="s">
        <v>3255</v>
      </c>
      <c r="F159" s="355" t="s">
        <v>3256</v>
      </c>
      <c r="G159" s="358" t="s">
        <v>170</v>
      </c>
      <c r="H159" s="353">
        <v>9</v>
      </c>
      <c r="I159" s="367"/>
      <c r="J159" s="354">
        <f t="shared" si="10"/>
        <v>0</v>
      </c>
      <c r="K159" s="355" t="s">
        <v>5</v>
      </c>
      <c r="L159" s="223"/>
      <c r="M159" s="356" t="s">
        <v>5</v>
      </c>
      <c r="N159" s="357" t="s">
        <v>43</v>
      </c>
      <c r="O159" s="348">
        <v>0</v>
      </c>
      <c r="P159" s="348">
        <f t="shared" si="11"/>
        <v>0</v>
      </c>
      <c r="Q159" s="348">
        <v>0</v>
      </c>
      <c r="R159" s="348">
        <f t="shared" si="12"/>
        <v>0</v>
      </c>
      <c r="S159" s="348">
        <v>0</v>
      </c>
      <c r="T159" s="183">
        <f t="shared" si="13"/>
        <v>0</v>
      </c>
      <c r="AR159" s="23" t="s">
        <v>113</v>
      </c>
      <c r="AT159" s="23" t="s">
        <v>536</v>
      </c>
      <c r="AU159" s="23" t="s">
        <v>80</v>
      </c>
      <c r="AY159" s="23" t="s">
        <v>155</v>
      </c>
      <c r="BE159" s="184">
        <f t="shared" si="14"/>
        <v>0</v>
      </c>
      <c r="BF159" s="184">
        <f t="shared" si="15"/>
        <v>0</v>
      </c>
      <c r="BG159" s="184">
        <f t="shared" si="16"/>
        <v>0</v>
      </c>
      <c r="BH159" s="184">
        <f t="shared" si="17"/>
        <v>0</v>
      </c>
      <c r="BI159" s="184">
        <f t="shared" si="18"/>
        <v>0</v>
      </c>
      <c r="BJ159" s="23" t="s">
        <v>11</v>
      </c>
      <c r="BK159" s="184">
        <f t="shared" si="19"/>
        <v>0</v>
      </c>
      <c r="BL159" s="23" t="s">
        <v>101</v>
      </c>
      <c r="BM159" s="23" t="s">
        <v>2215</v>
      </c>
    </row>
    <row r="160" spans="2:65" s="311" customFormat="1" ht="16.5" customHeight="1" x14ac:dyDescent="0.3">
      <c r="B160" s="172"/>
      <c r="C160" s="340">
        <v>75</v>
      </c>
      <c r="D160" s="340" t="s">
        <v>157</v>
      </c>
      <c r="E160" s="341" t="s">
        <v>3247</v>
      </c>
      <c r="F160" s="342" t="s">
        <v>3257</v>
      </c>
      <c r="G160" s="343" t="s">
        <v>170</v>
      </c>
      <c r="H160" s="344">
        <v>30</v>
      </c>
      <c r="I160" s="313"/>
      <c r="J160" s="345">
        <f t="shared" si="10"/>
        <v>0</v>
      </c>
      <c r="K160" s="342"/>
      <c r="L160" s="370"/>
      <c r="M160" s="346" t="s">
        <v>5</v>
      </c>
      <c r="N160" s="371" t="s">
        <v>43</v>
      </c>
      <c r="O160" s="348">
        <v>1.5669999999999999</v>
      </c>
      <c r="P160" s="348">
        <f t="shared" si="11"/>
        <v>47.01</v>
      </c>
      <c r="Q160" s="348">
        <v>0</v>
      </c>
      <c r="R160" s="348">
        <f t="shared" si="12"/>
        <v>0</v>
      </c>
      <c r="S160" s="348">
        <v>0</v>
      </c>
      <c r="T160" s="183">
        <f t="shared" si="13"/>
        <v>0</v>
      </c>
      <c r="AR160" s="23" t="s">
        <v>221</v>
      </c>
      <c r="AT160" s="23" t="s">
        <v>157</v>
      </c>
      <c r="AU160" s="23" t="s">
        <v>80</v>
      </c>
      <c r="AY160" s="23" t="s">
        <v>155</v>
      </c>
      <c r="BE160" s="184">
        <f t="shared" si="14"/>
        <v>0</v>
      </c>
      <c r="BF160" s="184">
        <f t="shared" si="15"/>
        <v>0</v>
      </c>
      <c r="BG160" s="184">
        <f t="shared" si="16"/>
        <v>0</v>
      </c>
      <c r="BH160" s="184">
        <f t="shared" si="17"/>
        <v>0</v>
      </c>
      <c r="BI160" s="184">
        <f t="shared" si="18"/>
        <v>0</v>
      </c>
      <c r="BJ160" s="23" t="s">
        <v>11</v>
      </c>
      <c r="BK160" s="184">
        <f t="shared" si="19"/>
        <v>0</v>
      </c>
      <c r="BL160" s="23" t="s">
        <v>221</v>
      </c>
      <c r="BM160" s="23" t="s">
        <v>2252</v>
      </c>
    </row>
    <row r="161" spans="2:65" s="311" customFormat="1" ht="16.5" customHeight="1" x14ac:dyDescent="0.3">
      <c r="B161" s="172"/>
      <c r="C161" s="349">
        <v>76</v>
      </c>
      <c r="D161" s="349" t="s">
        <v>536</v>
      </c>
      <c r="E161" s="350" t="s">
        <v>3258</v>
      </c>
      <c r="F161" s="355" t="s">
        <v>3259</v>
      </c>
      <c r="G161" s="358" t="s">
        <v>170</v>
      </c>
      <c r="H161" s="353">
        <v>30</v>
      </c>
      <c r="I161" s="367"/>
      <c r="J161" s="354">
        <f t="shared" si="10"/>
        <v>0</v>
      </c>
      <c r="K161" s="355" t="s">
        <v>5</v>
      </c>
      <c r="L161" s="223"/>
      <c r="M161" s="356" t="s">
        <v>5</v>
      </c>
      <c r="N161" s="357" t="s">
        <v>43</v>
      </c>
      <c r="O161" s="348">
        <v>0</v>
      </c>
      <c r="P161" s="348">
        <f t="shared" si="11"/>
        <v>0</v>
      </c>
      <c r="Q161" s="348">
        <v>0</v>
      </c>
      <c r="R161" s="348">
        <f t="shared" si="12"/>
        <v>0</v>
      </c>
      <c r="S161" s="348">
        <v>0</v>
      </c>
      <c r="T161" s="183">
        <f t="shared" si="13"/>
        <v>0</v>
      </c>
      <c r="AR161" s="23" t="s">
        <v>113</v>
      </c>
      <c r="AT161" s="23" t="s">
        <v>536</v>
      </c>
      <c r="AU161" s="23" t="s">
        <v>80</v>
      </c>
      <c r="AY161" s="23" t="s">
        <v>155</v>
      </c>
      <c r="BE161" s="184">
        <f t="shared" si="14"/>
        <v>0</v>
      </c>
      <c r="BF161" s="184">
        <f t="shared" si="15"/>
        <v>0</v>
      </c>
      <c r="BG161" s="184">
        <f t="shared" si="16"/>
        <v>0</v>
      </c>
      <c r="BH161" s="184">
        <f t="shared" si="17"/>
        <v>0</v>
      </c>
      <c r="BI161" s="184">
        <f t="shared" si="18"/>
        <v>0</v>
      </c>
      <c r="BJ161" s="23" t="s">
        <v>11</v>
      </c>
      <c r="BK161" s="184">
        <f t="shared" si="19"/>
        <v>0</v>
      </c>
      <c r="BL161" s="23" t="s">
        <v>101</v>
      </c>
      <c r="BM161" s="23" t="s">
        <v>2215</v>
      </c>
    </row>
    <row r="162" spans="2:65" s="311" customFormat="1" ht="16.5" customHeight="1" x14ac:dyDescent="0.3">
      <c r="B162" s="172"/>
      <c r="C162" s="340">
        <v>77</v>
      </c>
      <c r="D162" s="340" t="s">
        <v>157</v>
      </c>
      <c r="E162" s="341" t="s">
        <v>3260</v>
      </c>
      <c r="F162" s="342" t="s">
        <v>3261</v>
      </c>
      <c r="G162" s="343" t="s">
        <v>170</v>
      </c>
      <c r="H162" s="344">
        <v>9</v>
      </c>
      <c r="I162" s="313"/>
      <c r="J162" s="345">
        <f t="shared" si="10"/>
        <v>0</v>
      </c>
      <c r="K162" s="342"/>
      <c r="L162" s="40"/>
      <c r="M162" s="346" t="s">
        <v>5</v>
      </c>
      <c r="N162" s="347" t="s">
        <v>43</v>
      </c>
      <c r="O162" s="348">
        <v>9.7000000000000003E-2</v>
      </c>
      <c r="P162" s="348">
        <f t="shared" si="11"/>
        <v>0.873</v>
      </c>
      <c r="Q162" s="348">
        <v>7.2309999999999996E-4</v>
      </c>
      <c r="R162" s="348">
        <f t="shared" si="12"/>
        <v>6.5078999999999996E-3</v>
      </c>
      <c r="S162" s="348">
        <v>0</v>
      </c>
      <c r="T162" s="183">
        <f t="shared" si="13"/>
        <v>0</v>
      </c>
      <c r="AR162" s="23" t="s">
        <v>221</v>
      </c>
      <c r="AT162" s="23" t="s">
        <v>157</v>
      </c>
      <c r="AU162" s="23" t="s">
        <v>80</v>
      </c>
      <c r="AY162" s="23" t="s">
        <v>155</v>
      </c>
      <c r="BE162" s="184">
        <f t="shared" si="14"/>
        <v>0</v>
      </c>
      <c r="BF162" s="184">
        <f t="shared" si="15"/>
        <v>0</v>
      </c>
      <c r="BG162" s="184">
        <f t="shared" si="16"/>
        <v>0</v>
      </c>
      <c r="BH162" s="184">
        <f t="shared" si="17"/>
        <v>0</v>
      </c>
      <c r="BI162" s="184">
        <f t="shared" si="18"/>
        <v>0</v>
      </c>
      <c r="BJ162" s="23" t="s">
        <v>11</v>
      </c>
      <c r="BK162" s="184">
        <f t="shared" si="19"/>
        <v>0</v>
      </c>
      <c r="BL162" s="23" t="s">
        <v>221</v>
      </c>
      <c r="BM162" s="23" t="s">
        <v>2248</v>
      </c>
    </row>
    <row r="163" spans="2:65" s="311" customFormat="1" ht="16.5" customHeight="1" x14ac:dyDescent="0.3">
      <c r="B163" s="172"/>
      <c r="C163" s="349">
        <v>78</v>
      </c>
      <c r="D163" s="349" t="s">
        <v>536</v>
      </c>
      <c r="E163" s="350" t="s">
        <v>3262</v>
      </c>
      <c r="F163" s="355" t="s">
        <v>3263</v>
      </c>
      <c r="G163" s="358" t="s">
        <v>170</v>
      </c>
      <c r="H163" s="353">
        <v>9</v>
      </c>
      <c r="I163" s="367"/>
      <c r="J163" s="354">
        <f t="shared" si="10"/>
        <v>0</v>
      </c>
      <c r="K163" s="355" t="s">
        <v>5</v>
      </c>
      <c r="L163" s="223"/>
      <c r="M163" s="356" t="s">
        <v>5</v>
      </c>
      <c r="N163" s="357" t="s">
        <v>43</v>
      </c>
      <c r="O163" s="348">
        <v>0</v>
      </c>
      <c r="P163" s="348">
        <f t="shared" si="11"/>
        <v>0</v>
      </c>
      <c r="Q163" s="348">
        <v>0</v>
      </c>
      <c r="R163" s="348">
        <f t="shared" si="12"/>
        <v>0</v>
      </c>
      <c r="S163" s="348">
        <v>0</v>
      </c>
      <c r="T163" s="183">
        <f t="shared" si="13"/>
        <v>0</v>
      </c>
      <c r="AR163" s="23" t="s">
        <v>113</v>
      </c>
      <c r="AT163" s="23" t="s">
        <v>536</v>
      </c>
      <c r="AU163" s="23" t="s">
        <v>80</v>
      </c>
      <c r="AY163" s="23" t="s">
        <v>155</v>
      </c>
      <c r="BE163" s="184">
        <f t="shared" si="14"/>
        <v>0</v>
      </c>
      <c r="BF163" s="184">
        <f t="shared" si="15"/>
        <v>0</v>
      </c>
      <c r="BG163" s="184">
        <f t="shared" si="16"/>
        <v>0</v>
      </c>
      <c r="BH163" s="184">
        <f t="shared" si="17"/>
        <v>0</v>
      </c>
      <c r="BI163" s="184">
        <f t="shared" si="18"/>
        <v>0</v>
      </c>
      <c r="BJ163" s="23" t="s">
        <v>11</v>
      </c>
      <c r="BK163" s="184">
        <f t="shared" si="19"/>
        <v>0</v>
      </c>
      <c r="BL163" s="23" t="s">
        <v>101</v>
      </c>
      <c r="BM163" s="23" t="s">
        <v>2215</v>
      </c>
    </row>
    <row r="164" spans="2:65" s="311" customFormat="1" ht="16.5" customHeight="1" x14ac:dyDescent="0.3">
      <c r="B164" s="172"/>
      <c r="C164" s="340">
        <v>79</v>
      </c>
      <c r="D164" s="340" t="s">
        <v>157</v>
      </c>
      <c r="E164" s="341" t="s">
        <v>3264</v>
      </c>
      <c r="F164" s="342" t="s">
        <v>3265</v>
      </c>
      <c r="G164" s="343" t="s">
        <v>214</v>
      </c>
      <c r="H164" s="344">
        <v>60</v>
      </c>
      <c r="I164" s="313"/>
      <c r="J164" s="345">
        <f t="shared" si="10"/>
        <v>0</v>
      </c>
      <c r="K164" s="342"/>
      <c r="L164" s="370"/>
      <c r="M164" s="346" t="s">
        <v>5</v>
      </c>
      <c r="N164" s="371" t="s">
        <v>43</v>
      </c>
      <c r="O164" s="348">
        <v>1.5669999999999999</v>
      </c>
      <c r="P164" s="348">
        <f t="shared" si="11"/>
        <v>94.02</v>
      </c>
      <c r="Q164" s="348">
        <v>0</v>
      </c>
      <c r="R164" s="348">
        <f t="shared" si="12"/>
        <v>0</v>
      </c>
      <c r="S164" s="348">
        <v>0</v>
      </c>
      <c r="T164" s="183">
        <f t="shared" si="13"/>
        <v>0</v>
      </c>
      <c r="AR164" s="23" t="s">
        <v>221</v>
      </c>
      <c r="AT164" s="23" t="s">
        <v>157</v>
      </c>
      <c r="AU164" s="23" t="s">
        <v>80</v>
      </c>
      <c r="AY164" s="23" t="s">
        <v>155</v>
      </c>
      <c r="BE164" s="184">
        <f t="shared" si="14"/>
        <v>0</v>
      </c>
      <c r="BF164" s="184">
        <f t="shared" si="15"/>
        <v>0</v>
      </c>
      <c r="BG164" s="184">
        <f t="shared" si="16"/>
        <v>0</v>
      </c>
      <c r="BH164" s="184">
        <f t="shared" si="17"/>
        <v>0</v>
      </c>
      <c r="BI164" s="184">
        <f t="shared" si="18"/>
        <v>0</v>
      </c>
      <c r="BJ164" s="23" t="s">
        <v>11</v>
      </c>
      <c r="BK164" s="184">
        <f t="shared" si="19"/>
        <v>0</v>
      </c>
      <c r="BL164" s="23" t="s">
        <v>221</v>
      </c>
      <c r="BM164" s="23" t="s">
        <v>2252</v>
      </c>
    </row>
    <row r="165" spans="2:65" s="311" customFormat="1" ht="16.5" customHeight="1" x14ac:dyDescent="0.3">
      <c r="B165" s="172"/>
      <c r="C165" s="349">
        <v>80</v>
      </c>
      <c r="D165" s="349" t="s">
        <v>536</v>
      </c>
      <c r="E165" s="350" t="s">
        <v>3266</v>
      </c>
      <c r="F165" s="355" t="s">
        <v>3267</v>
      </c>
      <c r="G165" s="358" t="s">
        <v>214</v>
      </c>
      <c r="H165" s="353">
        <v>60</v>
      </c>
      <c r="I165" s="367"/>
      <c r="J165" s="354">
        <f t="shared" si="10"/>
        <v>0</v>
      </c>
      <c r="K165" s="355" t="s">
        <v>5</v>
      </c>
      <c r="L165" s="223"/>
      <c r="M165" s="356" t="s">
        <v>5</v>
      </c>
      <c r="N165" s="357" t="s">
        <v>43</v>
      </c>
      <c r="O165" s="348">
        <v>0</v>
      </c>
      <c r="P165" s="348">
        <f t="shared" si="11"/>
        <v>0</v>
      </c>
      <c r="Q165" s="348">
        <v>0</v>
      </c>
      <c r="R165" s="348">
        <f t="shared" si="12"/>
        <v>0</v>
      </c>
      <c r="S165" s="348">
        <v>0</v>
      </c>
      <c r="T165" s="183">
        <f t="shared" si="13"/>
        <v>0</v>
      </c>
      <c r="AR165" s="23" t="s">
        <v>113</v>
      </c>
      <c r="AT165" s="23" t="s">
        <v>536</v>
      </c>
      <c r="AU165" s="23" t="s">
        <v>80</v>
      </c>
      <c r="AY165" s="23" t="s">
        <v>155</v>
      </c>
      <c r="BE165" s="184">
        <f t="shared" si="14"/>
        <v>0</v>
      </c>
      <c r="BF165" s="184">
        <f t="shared" si="15"/>
        <v>0</v>
      </c>
      <c r="BG165" s="184">
        <f t="shared" si="16"/>
        <v>0</v>
      </c>
      <c r="BH165" s="184">
        <f t="shared" si="17"/>
        <v>0</v>
      </c>
      <c r="BI165" s="184">
        <f t="shared" si="18"/>
        <v>0</v>
      </c>
      <c r="BJ165" s="23" t="s">
        <v>11</v>
      </c>
      <c r="BK165" s="184">
        <f t="shared" si="19"/>
        <v>0</v>
      </c>
      <c r="BL165" s="23" t="s">
        <v>101</v>
      </c>
      <c r="BM165" s="23" t="s">
        <v>2215</v>
      </c>
    </row>
    <row r="166" spans="2:65" s="311" customFormat="1" ht="16.5" customHeight="1" x14ac:dyDescent="0.3">
      <c r="B166" s="172"/>
      <c r="C166" s="340">
        <v>81</v>
      </c>
      <c r="D166" s="340" t="s">
        <v>157</v>
      </c>
      <c r="E166" s="341" t="s">
        <v>3268</v>
      </c>
      <c r="F166" s="342" t="s">
        <v>3269</v>
      </c>
      <c r="G166" s="343" t="s">
        <v>214</v>
      </c>
      <c r="H166" s="344">
        <v>15</v>
      </c>
      <c r="I166" s="313"/>
      <c r="J166" s="345">
        <f t="shared" si="10"/>
        <v>0</v>
      </c>
      <c r="K166" s="342"/>
      <c r="L166" s="40"/>
      <c r="M166" s="346" t="s">
        <v>5</v>
      </c>
      <c r="N166" s="347" t="s">
        <v>43</v>
      </c>
      <c r="O166" s="348">
        <v>9.7000000000000003E-2</v>
      </c>
      <c r="P166" s="348">
        <f t="shared" si="11"/>
        <v>1.4550000000000001</v>
      </c>
      <c r="Q166" s="348">
        <v>7.2309999999999996E-4</v>
      </c>
      <c r="R166" s="348">
        <f t="shared" si="12"/>
        <v>1.0846499999999999E-2</v>
      </c>
      <c r="S166" s="348">
        <v>0</v>
      </c>
      <c r="T166" s="183">
        <f t="shared" si="13"/>
        <v>0</v>
      </c>
      <c r="AR166" s="23" t="s">
        <v>221</v>
      </c>
      <c r="AT166" s="23" t="s">
        <v>157</v>
      </c>
      <c r="AU166" s="23" t="s">
        <v>80</v>
      </c>
      <c r="AY166" s="23" t="s">
        <v>155</v>
      </c>
      <c r="BE166" s="184">
        <f t="shared" si="14"/>
        <v>0</v>
      </c>
      <c r="BF166" s="184">
        <f t="shared" si="15"/>
        <v>0</v>
      </c>
      <c r="BG166" s="184">
        <f t="shared" si="16"/>
        <v>0</v>
      </c>
      <c r="BH166" s="184">
        <f t="shared" si="17"/>
        <v>0</v>
      </c>
      <c r="BI166" s="184">
        <f t="shared" si="18"/>
        <v>0</v>
      </c>
      <c r="BJ166" s="23" t="s">
        <v>11</v>
      </c>
      <c r="BK166" s="184">
        <f t="shared" si="19"/>
        <v>0</v>
      </c>
      <c r="BL166" s="23" t="s">
        <v>221</v>
      </c>
      <c r="BM166" s="23" t="s">
        <v>2248</v>
      </c>
    </row>
    <row r="167" spans="2:65" s="311" customFormat="1" ht="16.5" customHeight="1" x14ac:dyDescent="0.3">
      <c r="B167" s="172"/>
      <c r="C167" s="349">
        <v>82</v>
      </c>
      <c r="D167" s="349" t="s">
        <v>536</v>
      </c>
      <c r="E167" s="350" t="s">
        <v>3270</v>
      </c>
      <c r="F167" s="355" t="s">
        <v>3271</v>
      </c>
      <c r="G167" s="358" t="s">
        <v>214</v>
      </c>
      <c r="H167" s="353">
        <v>15</v>
      </c>
      <c r="I167" s="367"/>
      <c r="J167" s="354">
        <f t="shared" si="10"/>
        <v>0</v>
      </c>
      <c r="K167" s="355" t="s">
        <v>5</v>
      </c>
      <c r="L167" s="223"/>
      <c r="M167" s="356" t="s">
        <v>5</v>
      </c>
      <c r="N167" s="357" t="s">
        <v>43</v>
      </c>
      <c r="O167" s="348">
        <v>0</v>
      </c>
      <c r="P167" s="348">
        <f t="shared" si="11"/>
        <v>0</v>
      </c>
      <c r="Q167" s="348">
        <v>0</v>
      </c>
      <c r="R167" s="348">
        <f t="shared" si="12"/>
        <v>0</v>
      </c>
      <c r="S167" s="348">
        <v>0</v>
      </c>
      <c r="T167" s="183">
        <f t="shared" si="13"/>
        <v>0</v>
      </c>
      <c r="AR167" s="23" t="s">
        <v>113</v>
      </c>
      <c r="AT167" s="23" t="s">
        <v>536</v>
      </c>
      <c r="AU167" s="23" t="s">
        <v>80</v>
      </c>
      <c r="AY167" s="23" t="s">
        <v>155</v>
      </c>
      <c r="BE167" s="184">
        <f t="shared" si="14"/>
        <v>0</v>
      </c>
      <c r="BF167" s="184">
        <f t="shared" si="15"/>
        <v>0</v>
      </c>
      <c r="BG167" s="184">
        <f t="shared" si="16"/>
        <v>0</v>
      </c>
      <c r="BH167" s="184">
        <f t="shared" si="17"/>
        <v>0</v>
      </c>
      <c r="BI167" s="184">
        <f t="shared" si="18"/>
        <v>0</v>
      </c>
      <c r="BJ167" s="23" t="s">
        <v>11</v>
      </c>
      <c r="BK167" s="184">
        <f t="shared" si="19"/>
        <v>0</v>
      </c>
      <c r="BL167" s="23" t="s">
        <v>101</v>
      </c>
      <c r="BM167" s="23" t="s">
        <v>2215</v>
      </c>
    </row>
    <row r="168" spans="2:65" s="311" customFormat="1" ht="16.5" customHeight="1" x14ac:dyDescent="0.3">
      <c r="B168" s="172"/>
      <c r="C168" s="340">
        <v>83</v>
      </c>
      <c r="D168" s="340" t="s">
        <v>157</v>
      </c>
      <c r="E168" s="341" t="s">
        <v>3272</v>
      </c>
      <c r="F168" s="342" t="s">
        <v>3273</v>
      </c>
      <c r="G168" s="343" t="s">
        <v>214</v>
      </c>
      <c r="H168" s="344">
        <v>110</v>
      </c>
      <c r="I168" s="313"/>
      <c r="J168" s="345">
        <f t="shared" si="10"/>
        <v>0</v>
      </c>
      <c r="K168" s="342"/>
      <c r="L168" s="370"/>
      <c r="M168" s="346" t="s">
        <v>5</v>
      </c>
      <c r="N168" s="371" t="s">
        <v>43</v>
      </c>
      <c r="O168" s="348">
        <v>1.5669999999999999</v>
      </c>
      <c r="P168" s="348">
        <f t="shared" si="11"/>
        <v>172.37</v>
      </c>
      <c r="Q168" s="348">
        <v>0</v>
      </c>
      <c r="R168" s="348">
        <f t="shared" si="12"/>
        <v>0</v>
      </c>
      <c r="S168" s="348">
        <v>0</v>
      </c>
      <c r="T168" s="183">
        <f t="shared" si="13"/>
        <v>0</v>
      </c>
      <c r="AR168" s="23" t="s">
        <v>221</v>
      </c>
      <c r="AT168" s="23" t="s">
        <v>157</v>
      </c>
      <c r="AU168" s="23" t="s">
        <v>80</v>
      </c>
      <c r="AY168" s="23" t="s">
        <v>155</v>
      </c>
      <c r="BE168" s="184">
        <f t="shared" si="14"/>
        <v>0</v>
      </c>
      <c r="BF168" s="184">
        <f t="shared" si="15"/>
        <v>0</v>
      </c>
      <c r="BG168" s="184">
        <f t="shared" si="16"/>
        <v>0</v>
      </c>
      <c r="BH168" s="184">
        <f t="shared" si="17"/>
        <v>0</v>
      </c>
      <c r="BI168" s="184">
        <f t="shared" si="18"/>
        <v>0</v>
      </c>
      <c r="BJ168" s="23" t="s">
        <v>11</v>
      </c>
      <c r="BK168" s="184">
        <f t="shared" si="19"/>
        <v>0</v>
      </c>
      <c r="BL168" s="23" t="s">
        <v>221</v>
      </c>
      <c r="BM168" s="23" t="s">
        <v>2252</v>
      </c>
    </row>
    <row r="169" spans="2:65" s="311" customFormat="1" ht="16.5" customHeight="1" x14ac:dyDescent="0.3">
      <c r="B169" s="172"/>
      <c r="C169" s="349">
        <v>84</v>
      </c>
      <c r="D169" s="349" t="s">
        <v>536</v>
      </c>
      <c r="E169" s="350" t="s">
        <v>3274</v>
      </c>
      <c r="F169" s="355" t="s">
        <v>3275</v>
      </c>
      <c r="G169" s="358" t="s">
        <v>214</v>
      </c>
      <c r="H169" s="353">
        <v>110</v>
      </c>
      <c r="I169" s="367"/>
      <c r="J169" s="354">
        <f t="shared" si="10"/>
        <v>0</v>
      </c>
      <c r="K169" s="355" t="s">
        <v>5</v>
      </c>
      <c r="L169" s="223"/>
      <c r="M169" s="356" t="s">
        <v>5</v>
      </c>
      <c r="N169" s="357" t="s">
        <v>43</v>
      </c>
      <c r="O169" s="348">
        <v>0</v>
      </c>
      <c r="P169" s="348">
        <f t="shared" si="11"/>
        <v>0</v>
      </c>
      <c r="Q169" s="348">
        <v>0</v>
      </c>
      <c r="R169" s="348">
        <f t="shared" si="12"/>
        <v>0</v>
      </c>
      <c r="S169" s="348">
        <v>0</v>
      </c>
      <c r="T169" s="183">
        <f t="shared" si="13"/>
        <v>0</v>
      </c>
      <c r="AR169" s="23" t="s">
        <v>113</v>
      </c>
      <c r="AT169" s="23" t="s">
        <v>536</v>
      </c>
      <c r="AU169" s="23" t="s">
        <v>80</v>
      </c>
      <c r="AY169" s="23" t="s">
        <v>155</v>
      </c>
      <c r="BE169" s="184">
        <f t="shared" si="14"/>
        <v>0</v>
      </c>
      <c r="BF169" s="184">
        <f t="shared" si="15"/>
        <v>0</v>
      </c>
      <c r="BG169" s="184">
        <f t="shared" si="16"/>
        <v>0</v>
      </c>
      <c r="BH169" s="184">
        <f t="shared" si="17"/>
        <v>0</v>
      </c>
      <c r="BI169" s="184">
        <f t="shared" si="18"/>
        <v>0</v>
      </c>
      <c r="BJ169" s="23" t="s">
        <v>11</v>
      </c>
      <c r="BK169" s="184">
        <f t="shared" si="19"/>
        <v>0</v>
      </c>
      <c r="BL169" s="23" t="s">
        <v>101</v>
      </c>
      <c r="BM169" s="23" t="s">
        <v>2215</v>
      </c>
    </row>
    <row r="170" spans="2:65" s="311" customFormat="1" ht="16.5" customHeight="1" x14ac:dyDescent="0.3">
      <c r="B170" s="172"/>
      <c r="C170" s="340">
        <v>85</v>
      </c>
      <c r="D170" s="340" t="s">
        <v>157</v>
      </c>
      <c r="E170" s="341" t="s">
        <v>3276</v>
      </c>
      <c r="F170" s="342" t="s">
        <v>3277</v>
      </c>
      <c r="G170" s="343" t="s">
        <v>214</v>
      </c>
      <c r="H170" s="344">
        <v>100</v>
      </c>
      <c r="I170" s="313"/>
      <c r="J170" s="345">
        <f t="shared" si="10"/>
        <v>0</v>
      </c>
      <c r="K170" s="342"/>
      <c r="L170" s="40"/>
      <c r="M170" s="346" t="s">
        <v>5</v>
      </c>
      <c r="N170" s="347" t="s">
        <v>43</v>
      </c>
      <c r="O170" s="348">
        <v>9.7000000000000003E-2</v>
      </c>
      <c r="P170" s="348">
        <f t="shared" si="11"/>
        <v>9.7000000000000011</v>
      </c>
      <c r="Q170" s="348">
        <v>7.2309999999999996E-4</v>
      </c>
      <c r="R170" s="348">
        <f t="shared" si="12"/>
        <v>7.2309999999999999E-2</v>
      </c>
      <c r="S170" s="348">
        <v>0</v>
      </c>
      <c r="T170" s="183">
        <f t="shared" si="13"/>
        <v>0</v>
      </c>
      <c r="AR170" s="23" t="s">
        <v>221</v>
      </c>
      <c r="AT170" s="23" t="s">
        <v>157</v>
      </c>
      <c r="AU170" s="23" t="s">
        <v>80</v>
      </c>
      <c r="AY170" s="23" t="s">
        <v>155</v>
      </c>
      <c r="BE170" s="184">
        <f t="shared" si="14"/>
        <v>0</v>
      </c>
      <c r="BF170" s="184">
        <f t="shared" si="15"/>
        <v>0</v>
      </c>
      <c r="BG170" s="184">
        <f t="shared" si="16"/>
        <v>0</v>
      </c>
      <c r="BH170" s="184">
        <f t="shared" si="17"/>
        <v>0</v>
      </c>
      <c r="BI170" s="184">
        <f t="shared" si="18"/>
        <v>0</v>
      </c>
      <c r="BJ170" s="23" t="s">
        <v>11</v>
      </c>
      <c r="BK170" s="184">
        <f t="shared" si="19"/>
        <v>0</v>
      </c>
      <c r="BL170" s="23" t="s">
        <v>221</v>
      </c>
      <c r="BM170" s="23" t="s">
        <v>2248</v>
      </c>
    </row>
    <row r="171" spans="2:65" s="311" customFormat="1" ht="16.5" customHeight="1" x14ac:dyDescent="0.3">
      <c r="B171" s="172"/>
      <c r="C171" s="349">
        <v>86</v>
      </c>
      <c r="D171" s="349" t="s">
        <v>536</v>
      </c>
      <c r="E171" s="350" t="s">
        <v>3278</v>
      </c>
      <c r="F171" s="355" t="s">
        <v>3279</v>
      </c>
      <c r="G171" s="358" t="s">
        <v>214</v>
      </c>
      <c r="H171" s="353">
        <v>100</v>
      </c>
      <c r="I171" s="367"/>
      <c r="J171" s="354">
        <f t="shared" si="10"/>
        <v>0</v>
      </c>
      <c r="K171" s="355" t="s">
        <v>5</v>
      </c>
      <c r="L171" s="223"/>
      <c r="M171" s="356" t="s">
        <v>5</v>
      </c>
      <c r="N171" s="357" t="s">
        <v>43</v>
      </c>
      <c r="O171" s="348">
        <v>0</v>
      </c>
      <c r="P171" s="348">
        <f t="shared" si="11"/>
        <v>0</v>
      </c>
      <c r="Q171" s="348">
        <v>0</v>
      </c>
      <c r="R171" s="348">
        <f t="shared" si="12"/>
        <v>0</v>
      </c>
      <c r="S171" s="348">
        <v>0</v>
      </c>
      <c r="T171" s="183">
        <f t="shared" si="13"/>
        <v>0</v>
      </c>
      <c r="AR171" s="23" t="s">
        <v>113</v>
      </c>
      <c r="AT171" s="23" t="s">
        <v>536</v>
      </c>
      <c r="AU171" s="23" t="s">
        <v>80</v>
      </c>
      <c r="AY171" s="23" t="s">
        <v>155</v>
      </c>
      <c r="BE171" s="184">
        <f t="shared" si="14"/>
        <v>0</v>
      </c>
      <c r="BF171" s="184">
        <f t="shared" si="15"/>
        <v>0</v>
      </c>
      <c r="BG171" s="184">
        <f t="shared" si="16"/>
        <v>0</v>
      </c>
      <c r="BH171" s="184">
        <f t="shared" si="17"/>
        <v>0</v>
      </c>
      <c r="BI171" s="184">
        <f t="shared" si="18"/>
        <v>0</v>
      </c>
      <c r="BJ171" s="23" t="s">
        <v>11</v>
      </c>
      <c r="BK171" s="184">
        <f t="shared" si="19"/>
        <v>0</v>
      </c>
      <c r="BL171" s="23" t="s">
        <v>101</v>
      </c>
      <c r="BM171" s="23" t="s">
        <v>2215</v>
      </c>
    </row>
    <row r="172" spans="2:65" s="311" customFormat="1" ht="16.5" customHeight="1" x14ac:dyDescent="0.3">
      <c r="B172" s="172"/>
      <c r="C172" s="340">
        <v>87</v>
      </c>
      <c r="D172" s="340" t="s">
        <v>157</v>
      </c>
      <c r="E172" s="341" t="s">
        <v>3276</v>
      </c>
      <c r="F172" s="342" t="s">
        <v>3280</v>
      </c>
      <c r="G172" s="343" t="s">
        <v>214</v>
      </c>
      <c r="H172" s="344">
        <v>70</v>
      </c>
      <c r="I172" s="313"/>
      <c r="J172" s="345">
        <f t="shared" si="10"/>
        <v>0</v>
      </c>
      <c r="K172" s="342"/>
      <c r="L172" s="370"/>
      <c r="M172" s="346" t="s">
        <v>5</v>
      </c>
      <c r="N172" s="371" t="s">
        <v>43</v>
      </c>
      <c r="O172" s="348">
        <v>1.5669999999999999</v>
      </c>
      <c r="P172" s="348">
        <f t="shared" si="11"/>
        <v>109.69</v>
      </c>
      <c r="Q172" s="348">
        <v>0</v>
      </c>
      <c r="R172" s="348">
        <f t="shared" si="12"/>
        <v>0</v>
      </c>
      <c r="S172" s="348">
        <v>0</v>
      </c>
      <c r="T172" s="183">
        <f t="shared" si="13"/>
        <v>0</v>
      </c>
      <c r="AR172" s="23" t="s">
        <v>221</v>
      </c>
      <c r="AT172" s="23" t="s">
        <v>157</v>
      </c>
      <c r="AU172" s="23" t="s">
        <v>80</v>
      </c>
      <c r="AY172" s="23" t="s">
        <v>155</v>
      </c>
      <c r="BE172" s="184">
        <f t="shared" si="14"/>
        <v>0</v>
      </c>
      <c r="BF172" s="184">
        <f t="shared" si="15"/>
        <v>0</v>
      </c>
      <c r="BG172" s="184">
        <f t="shared" si="16"/>
        <v>0</v>
      </c>
      <c r="BH172" s="184">
        <f t="shared" si="17"/>
        <v>0</v>
      </c>
      <c r="BI172" s="184">
        <f t="shared" si="18"/>
        <v>0</v>
      </c>
      <c r="BJ172" s="23" t="s">
        <v>11</v>
      </c>
      <c r="BK172" s="184">
        <f t="shared" si="19"/>
        <v>0</v>
      </c>
      <c r="BL172" s="23" t="s">
        <v>221</v>
      </c>
      <c r="BM172" s="23" t="s">
        <v>2252</v>
      </c>
    </row>
    <row r="173" spans="2:65" s="311" customFormat="1" ht="16.5" customHeight="1" x14ac:dyDescent="0.3">
      <c r="B173" s="172"/>
      <c r="C173" s="349">
        <v>88</v>
      </c>
      <c r="D173" s="349" t="s">
        <v>536</v>
      </c>
      <c r="E173" s="350" t="s">
        <v>3281</v>
      </c>
      <c r="F173" s="355" t="s">
        <v>3282</v>
      </c>
      <c r="G173" s="358" t="s">
        <v>214</v>
      </c>
      <c r="H173" s="353">
        <v>70</v>
      </c>
      <c r="I173" s="367"/>
      <c r="J173" s="354">
        <f t="shared" si="10"/>
        <v>0</v>
      </c>
      <c r="K173" s="355" t="s">
        <v>5</v>
      </c>
      <c r="L173" s="223"/>
      <c r="M173" s="356" t="s">
        <v>5</v>
      </c>
      <c r="N173" s="357" t="s">
        <v>43</v>
      </c>
      <c r="O173" s="348">
        <v>0</v>
      </c>
      <c r="P173" s="348">
        <f t="shared" si="11"/>
        <v>0</v>
      </c>
      <c r="Q173" s="348">
        <v>0</v>
      </c>
      <c r="R173" s="348">
        <f t="shared" si="12"/>
        <v>0</v>
      </c>
      <c r="S173" s="348">
        <v>0</v>
      </c>
      <c r="T173" s="183">
        <f t="shared" si="13"/>
        <v>0</v>
      </c>
      <c r="AR173" s="23" t="s">
        <v>113</v>
      </c>
      <c r="AT173" s="23" t="s">
        <v>536</v>
      </c>
      <c r="AU173" s="23" t="s">
        <v>80</v>
      </c>
      <c r="AY173" s="23" t="s">
        <v>155</v>
      </c>
      <c r="BE173" s="184">
        <f t="shared" si="14"/>
        <v>0</v>
      </c>
      <c r="BF173" s="184">
        <f t="shared" si="15"/>
        <v>0</v>
      </c>
      <c r="BG173" s="184">
        <f t="shared" si="16"/>
        <v>0</v>
      </c>
      <c r="BH173" s="184">
        <f t="shared" si="17"/>
        <v>0</v>
      </c>
      <c r="BI173" s="184">
        <f t="shared" si="18"/>
        <v>0</v>
      </c>
      <c r="BJ173" s="23" t="s">
        <v>11</v>
      </c>
      <c r="BK173" s="184">
        <f t="shared" si="19"/>
        <v>0</v>
      </c>
      <c r="BL173" s="23" t="s">
        <v>101</v>
      </c>
      <c r="BM173" s="23" t="s">
        <v>2215</v>
      </c>
    </row>
    <row r="174" spans="2:65" s="311" customFormat="1" ht="16.5" customHeight="1" x14ac:dyDescent="0.3">
      <c r="B174" s="172"/>
      <c r="C174" s="340">
        <v>89</v>
      </c>
      <c r="D174" s="340" t="s">
        <v>157</v>
      </c>
      <c r="E174" s="341" t="s">
        <v>3276</v>
      </c>
      <c r="F174" s="342" t="s">
        <v>3283</v>
      </c>
      <c r="G174" s="343" t="s">
        <v>214</v>
      </c>
      <c r="H174" s="344">
        <v>1050</v>
      </c>
      <c r="I174" s="313"/>
      <c r="J174" s="345">
        <f t="shared" si="10"/>
        <v>0</v>
      </c>
      <c r="K174" s="342"/>
      <c r="L174" s="40"/>
      <c r="M174" s="346" t="s">
        <v>5</v>
      </c>
      <c r="N174" s="347" t="s">
        <v>43</v>
      </c>
      <c r="O174" s="348">
        <v>9.7000000000000003E-2</v>
      </c>
      <c r="P174" s="348">
        <f t="shared" si="11"/>
        <v>101.85000000000001</v>
      </c>
      <c r="Q174" s="348">
        <v>7.2309999999999996E-4</v>
      </c>
      <c r="R174" s="348">
        <f t="shared" si="12"/>
        <v>0.7592549999999999</v>
      </c>
      <c r="S174" s="348">
        <v>0</v>
      </c>
      <c r="T174" s="183">
        <f t="shared" si="13"/>
        <v>0</v>
      </c>
      <c r="AR174" s="23" t="s">
        <v>221</v>
      </c>
      <c r="AT174" s="23" t="s">
        <v>157</v>
      </c>
      <c r="AU174" s="23" t="s">
        <v>80</v>
      </c>
      <c r="AY174" s="23" t="s">
        <v>155</v>
      </c>
      <c r="BE174" s="184">
        <f t="shared" si="14"/>
        <v>0</v>
      </c>
      <c r="BF174" s="184">
        <f t="shared" si="15"/>
        <v>0</v>
      </c>
      <c r="BG174" s="184">
        <f t="shared" si="16"/>
        <v>0</v>
      </c>
      <c r="BH174" s="184">
        <f t="shared" si="17"/>
        <v>0</v>
      </c>
      <c r="BI174" s="184">
        <f t="shared" si="18"/>
        <v>0</v>
      </c>
      <c r="BJ174" s="23" t="s">
        <v>11</v>
      </c>
      <c r="BK174" s="184">
        <f t="shared" si="19"/>
        <v>0</v>
      </c>
      <c r="BL174" s="23" t="s">
        <v>221</v>
      </c>
      <c r="BM174" s="23" t="s">
        <v>2248</v>
      </c>
    </row>
    <row r="175" spans="2:65" s="311" customFormat="1" ht="16.5" customHeight="1" x14ac:dyDescent="0.3">
      <c r="B175" s="172"/>
      <c r="C175" s="349">
        <v>90</v>
      </c>
      <c r="D175" s="349" t="s">
        <v>536</v>
      </c>
      <c r="E175" s="350" t="s">
        <v>3284</v>
      </c>
      <c r="F175" s="355" t="s">
        <v>3285</v>
      </c>
      <c r="G175" s="358" t="s">
        <v>214</v>
      </c>
      <c r="H175" s="353">
        <v>1050</v>
      </c>
      <c r="I175" s="367"/>
      <c r="J175" s="354">
        <f t="shared" si="10"/>
        <v>0</v>
      </c>
      <c r="K175" s="355" t="s">
        <v>5</v>
      </c>
      <c r="L175" s="223"/>
      <c r="M175" s="356" t="s">
        <v>5</v>
      </c>
      <c r="N175" s="357" t="s">
        <v>43</v>
      </c>
      <c r="O175" s="348">
        <v>0</v>
      </c>
      <c r="P175" s="348">
        <f t="shared" si="11"/>
        <v>0</v>
      </c>
      <c r="Q175" s="348">
        <v>0</v>
      </c>
      <c r="R175" s="348">
        <f t="shared" si="12"/>
        <v>0</v>
      </c>
      <c r="S175" s="348">
        <v>0</v>
      </c>
      <c r="T175" s="183">
        <f t="shared" si="13"/>
        <v>0</v>
      </c>
      <c r="AR175" s="23" t="s">
        <v>113</v>
      </c>
      <c r="AT175" s="23" t="s">
        <v>536</v>
      </c>
      <c r="AU175" s="23" t="s">
        <v>80</v>
      </c>
      <c r="AY175" s="23" t="s">
        <v>155</v>
      </c>
      <c r="BE175" s="184">
        <f t="shared" si="14"/>
        <v>0</v>
      </c>
      <c r="BF175" s="184">
        <f t="shared" si="15"/>
        <v>0</v>
      </c>
      <c r="BG175" s="184">
        <f t="shared" si="16"/>
        <v>0</v>
      </c>
      <c r="BH175" s="184">
        <f t="shared" si="17"/>
        <v>0</v>
      </c>
      <c r="BI175" s="184">
        <f t="shared" si="18"/>
        <v>0</v>
      </c>
      <c r="BJ175" s="23" t="s">
        <v>11</v>
      </c>
      <c r="BK175" s="184">
        <f t="shared" si="19"/>
        <v>0</v>
      </c>
      <c r="BL175" s="23" t="s">
        <v>101</v>
      </c>
      <c r="BM175" s="23" t="s">
        <v>2215</v>
      </c>
    </row>
    <row r="176" spans="2:65" s="311" customFormat="1" ht="16.5" customHeight="1" x14ac:dyDescent="0.3">
      <c r="B176" s="172"/>
      <c r="C176" s="340">
        <v>91</v>
      </c>
      <c r="D176" s="340" t="s">
        <v>157</v>
      </c>
      <c r="E176" s="341" t="s">
        <v>3286</v>
      </c>
      <c r="F176" s="342" t="s">
        <v>3287</v>
      </c>
      <c r="G176" s="343" t="s">
        <v>214</v>
      </c>
      <c r="H176" s="344">
        <v>850</v>
      </c>
      <c r="I176" s="313"/>
      <c r="J176" s="345">
        <f t="shared" si="10"/>
        <v>0</v>
      </c>
      <c r="K176" s="342"/>
      <c r="L176" s="370"/>
      <c r="M176" s="346" t="s">
        <v>5</v>
      </c>
      <c r="N176" s="371" t="s">
        <v>43</v>
      </c>
      <c r="O176" s="348">
        <v>1.5669999999999999</v>
      </c>
      <c r="P176" s="348">
        <f t="shared" si="11"/>
        <v>1331.95</v>
      </c>
      <c r="Q176" s="348">
        <v>0</v>
      </c>
      <c r="R176" s="348">
        <f t="shared" si="12"/>
        <v>0</v>
      </c>
      <c r="S176" s="348">
        <v>0</v>
      </c>
      <c r="T176" s="183">
        <f t="shared" si="13"/>
        <v>0</v>
      </c>
      <c r="AR176" s="23" t="s">
        <v>221</v>
      </c>
      <c r="AT176" s="23" t="s">
        <v>157</v>
      </c>
      <c r="AU176" s="23" t="s">
        <v>80</v>
      </c>
      <c r="AY176" s="23" t="s">
        <v>155</v>
      </c>
      <c r="BE176" s="184">
        <f t="shared" si="14"/>
        <v>0</v>
      </c>
      <c r="BF176" s="184">
        <f t="shared" si="15"/>
        <v>0</v>
      </c>
      <c r="BG176" s="184">
        <f t="shared" si="16"/>
        <v>0</v>
      </c>
      <c r="BH176" s="184">
        <f t="shared" si="17"/>
        <v>0</v>
      </c>
      <c r="BI176" s="184">
        <f t="shared" si="18"/>
        <v>0</v>
      </c>
      <c r="BJ176" s="23" t="s">
        <v>11</v>
      </c>
      <c r="BK176" s="184">
        <f t="shared" si="19"/>
        <v>0</v>
      </c>
      <c r="BL176" s="23" t="s">
        <v>221</v>
      </c>
      <c r="BM176" s="23" t="s">
        <v>2252</v>
      </c>
    </row>
    <row r="177" spans="2:65" s="311" customFormat="1" ht="16.5" customHeight="1" x14ac:dyDescent="0.3">
      <c r="B177" s="172"/>
      <c r="C177" s="349">
        <v>92</v>
      </c>
      <c r="D177" s="349" t="s">
        <v>536</v>
      </c>
      <c r="E177" s="350" t="s">
        <v>3288</v>
      </c>
      <c r="F177" s="355" t="s">
        <v>3289</v>
      </c>
      <c r="G177" s="358" t="s">
        <v>214</v>
      </c>
      <c r="H177" s="353">
        <v>850</v>
      </c>
      <c r="I177" s="367"/>
      <c r="J177" s="354">
        <f t="shared" si="10"/>
        <v>0</v>
      </c>
      <c r="K177" s="355" t="s">
        <v>5</v>
      </c>
      <c r="L177" s="223"/>
      <c r="M177" s="356" t="s">
        <v>5</v>
      </c>
      <c r="N177" s="357" t="s">
        <v>43</v>
      </c>
      <c r="O177" s="348">
        <v>0</v>
      </c>
      <c r="P177" s="348">
        <f t="shared" si="11"/>
        <v>0</v>
      </c>
      <c r="Q177" s="348">
        <v>0</v>
      </c>
      <c r="R177" s="348">
        <f t="shared" si="12"/>
        <v>0</v>
      </c>
      <c r="S177" s="348">
        <v>0</v>
      </c>
      <c r="T177" s="183">
        <f t="shared" si="13"/>
        <v>0</v>
      </c>
      <c r="AR177" s="23" t="s">
        <v>113</v>
      </c>
      <c r="AT177" s="23" t="s">
        <v>536</v>
      </c>
      <c r="AU177" s="23" t="s">
        <v>80</v>
      </c>
      <c r="AY177" s="23" t="s">
        <v>155</v>
      </c>
      <c r="BE177" s="184">
        <f t="shared" si="14"/>
        <v>0</v>
      </c>
      <c r="BF177" s="184">
        <f t="shared" si="15"/>
        <v>0</v>
      </c>
      <c r="BG177" s="184">
        <f t="shared" si="16"/>
        <v>0</v>
      </c>
      <c r="BH177" s="184">
        <f t="shared" si="17"/>
        <v>0</v>
      </c>
      <c r="BI177" s="184">
        <f t="shared" si="18"/>
        <v>0</v>
      </c>
      <c r="BJ177" s="23" t="s">
        <v>11</v>
      </c>
      <c r="BK177" s="184">
        <f t="shared" si="19"/>
        <v>0</v>
      </c>
      <c r="BL177" s="23" t="s">
        <v>101</v>
      </c>
      <c r="BM177" s="23" t="s">
        <v>2215</v>
      </c>
    </row>
    <row r="178" spans="2:65" s="311" customFormat="1" ht="16.5" customHeight="1" x14ac:dyDescent="0.3">
      <c r="B178" s="172"/>
      <c r="C178" s="340">
        <v>93</v>
      </c>
      <c r="D178" s="340" t="s">
        <v>157</v>
      </c>
      <c r="E178" s="341" t="s">
        <v>3290</v>
      </c>
      <c r="F178" s="342" t="s">
        <v>3291</v>
      </c>
      <c r="G178" s="343" t="s">
        <v>214</v>
      </c>
      <c r="H178" s="344">
        <v>20</v>
      </c>
      <c r="I178" s="313"/>
      <c r="J178" s="345">
        <f t="shared" si="10"/>
        <v>0</v>
      </c>
      <c r="K178" s="342"/>
      <c r="L178" s="40"/>
      <c r="M178" s="346" t="s">
        <v>5</v>
      </c>
      <c r="N178" s="347" t="s">
        <v>43</v>
      </c>
      <c r="O178" s="348">
        <v>9.7000000000000003E-2</v>
      </c>
      <c r="P178" s="348">
        <f t="shared" si="11"/>
        <v>1.94</v>
      </c>
      <c r="Q178" s="348">
        <v>7.2309999999999996E-4</v>
      </c>
      <c r="R178" s="348">
        <f t="shared" si="12"/>
        <v>1.4461999999999999E-2</v>
      </c>
      <c r="S178" s="348">
        <v>0</v>
      </c>
      <c r="T178" s="183">
        <f t="shared" si="13"/>
        <v>0</v>
      </c>
      <c r="AR178" s="23" t="s">
        <v>221</v>
      </c>
      <c r="AT178" s="23" t="s">
        <v>157</v>
      </c>
      <c r="AU178" s="23" t="s">
        <v>80</v>
      </c>
      <c r="AY178" s="23" t="s">
        <v>155</v>
      </c>
      <c r="BE178" s="184">
        <f t="shared" si="14"/>
        <v>0</v>
      </c>
      <c r="BF178" s="184">
        <f t="shared" si="15"/>
        <v>0</v>
      </c>
      <c r="BG178" s="184">
        <f t="shared" si="16"/>
        <v>0</v>
      </c>
      <c r="BH178" s="184">
        <f t="shared" si="17"/>
        <v>0</v>
      </c>
      <c r="BI178" s="184">
        <f t="shared" si="18"/>
        <v>0</v>
      </c>
      <c r="BJ178" s="23" t="s">
        <v>11</v>
      </c>
      <c r="BK178" s="184">
        <f t="shared" si="19"/>
        <v>0</v>
      </c>
      <c r="BL178" s="23" t="s">
        <v>221</v>
      </c>
      <c r="BM178" s="23" t="s">
        <v>2248</v>
      </c>
    </row>
    <row r="179" spans="2:65" s="311" customFormat="1" ht="16.5" customHeight="1" x14ac:dyDescent="0.3">
      <c r="B179" s="172"/>
      <c r="C179" s="349">
        <v>94</v>
      </c>
      <c r="D179" s="349" t="s">
        <v>536</v>
      </c>
      <c r="E179" s="350" t="s">
        <v>11</v>
      </c>
      <c r="F179" s="355" t="s">
        <v>3292</v>
      </c>
      <c r="G179" s="358" t="s">
        <v>214</v>
      </c>
      <c r="H179" s="353">
        <v>20</v>
      </c>
      <c r="I179" s="367"/>
      <c r="J179" s="354">
        <f t="shared" si="10"/>
        <v>0</v>
      </c>
      <c r="K179" s="355" t="s">
        <v>5</v>
      </c>
      <c r="L179" s="223"/>
      <c r="M179" s="356" t="s">
        <v>5</v>
      </c>
      <c r="N179" s="357" t="s">
        <v>43</v>
      </c>
      <c r="O179" s="348">
        <v>0</v>
      </c>
      <c r="P179" s="348">
        <f t="shared" si="11"/>
        <v>0</v>
      </c>
      <c r="Q179" s="348">
        <v>0</v>
      </c>
      <c r="R179" s="348">
        <f t="shared" si="12"/>
        <v>0</v>
      </c>
      <c r="S179" s="348">
        <v>0</v>
      </c>
      <c r="T179" s="183">
        <f t="shared" si="13"/>
        <v>0</v>
      </c>
      <c r="AR179" s="23" t="s">
        <v>113</v>
      </c>
      <c r="AT179" s="23" t="s">
        <v>536</v>
      </c>
      <c r="AU179" s="23" t="s">
        <v>80</v>
      </c>
      <c r="AY179" s="23" t="s">
        <v>155</v>
      </c>
      <c r="BE179" s="184">
        <f t="shared" si="14"/>
        <v>0</v>
      </c>
      <c r="BF179" s="184">
        <f t="shared" si="15"/>
        <v>0</v>
      </c>
      <c r="BG179" s="184">
        <f t="shared" si="16"/>
        <v>0</v>
      </c>
      <c r="BH179" s="184">
        <f t="shared" si="17"/>
        <v>0</v>
      </c>
      <c r="BI179" s="184">
        <f t="shared" si="18"/>
        <v>0</v>
      </c>
      <c r="BJ179" s="23" t="s">
        <v>11</v>
      </c>
      <c r="BK179" s="184">
        <f t="shared" si="19"/>
        <v>0</v>
      </c>
      <c r="BL179" s="23" t="s">
        <v>101</v>
      </c>
      <c r="BM179" s="23" t="s">
        <v>2215</v>
      </c>
    </row>
    <row r="180" spans="2:65" s="311" customFormat="1" ht="16.5" customHeight="1" x14ac:dyDescent="0.3">
      <c r="B180" s="172"/>
      <c r="C180" s="340">
        <v>95</v>
      </c>
      <c r="D180" s="340" t="s">
        <v>157</v>
      </c>
      <c r="E180" s="341" t="s">
        <v>3293</v>
      </c>
      <c r="F180" s="342" t="s">
        <v>3294</v>
      </c>
      <c r="G180" s="343" t="s">
        <v>214</v>
      </c>
      <c r="H180" s="344">
        <v>20</v>
      </c>
      <c r="I180" s="313"/>
      <c r="J180" s="345">
        <f t="shared" si="10"/>
        <v>0</v>
      </c>
      <c r="K180" s="342"/>
      <c r="L180" s="370"/>
      <c r="M180" s="346" t="s">
        <v>5</v>
      </c>
      <c r="N180" s="371" t="s">
        <v>43</v>
      </c>
      <c r="O180" s="348">
        <v>1.5669999999999999</v>
      </c>
      <c r="P180" s="348">
        <f t="shared" si="11"/>
        <v>31.34</v>
      </c>
      <c r="Q180" s="348">
        <v>0</v>
      </c>
      <c r="R180" s="348">
        <f t="shared" si="12"/>
        <v>0</v>
      </c>
      <c r="S180" s="348">
        <v>0</v>
      </c>
      <c r="T180" s="183">
        <f t="shared" si="13"/>
        <v>0</v>
      </c>
      <c r="AR180" s="23" t="s">
        <v>221</v>
      </c>
      <c r="AT180" s="23" t="s">
        <v>157</v>
      </c>
      <c r="AU180" s="23" t="s">
        <v>80</v>
      </c>
      <c r="AY180" s="23" t="s">
        <v>155</v>
      </c>
      <c r="BE180" s="184">
        <f t="shared" si="14"/>
        <v>0</v>
      </c>
      <c r="BF180" s="184">
        <f t="shared" si="15"/>
        <v>0</v>
      </c>
      <c r="BG180" s="184">
        <f t="shared" si="16"/>
        <v>0</v>
      </c>
      <c r="BH180" s="184">
        <f t="shared" si="17"/>
        <v>0</v>
      </c>
      <c r="BI180" s="184">
        <f t="shared" si="18"/>
        <v>0</v>
      </c>
      <c r="BJ180" s="23" t="s">
        <v>11</v>
      </c>
      <c r="BK180" s="184">
        <f t="shared" si="19"/>
        <v>0</v>
      </c>
      <c r="BL180" s="23" t="s">
        <v>221</v>
      </c>
      <c r="BM180" s="23" t="s">
        <v>2252</v>
      </c>
    </row>
    <row r="181" spans="2:65" s="311" customFormat="1" ht="16.5" customHeight="1" x14ac:dyDescent="0.3">
      <c r="B181" s="172"/>
      <c r="C181" s="349">
        <v>96</v>
      </c>
      <c r="D181" s="349" t="s">
        <v>536</v>
      </c>
      <c r="E181" s="350" t="s">
        <v>80</v>
      </c>
      <c r="F181" s="355" t="s">
        <v>3295</v>
      </c>
      <c r="G181" s="358" t="s">
        <v>214</v>
      </c>
      <c r="H181" s="353">
        <v>20</v>
      </c>
      <c r="I181" s="367"/>
      <c r="J181" s="354">
        <f t="shared" si="10"/>
        <v>0</v>
      </c>
      <c r="K181" s="355" t="s">
        <v>5</v>
      </c>
      <c r="L181" s="223"/>
      <c r="M181" s="356" t="s">
        <v>5</v>
      </c>
      <c r="N181" s="357" t="s">
        <v>43</v>
      </c>
      <c r="O181" s="348">
        <v>0</v>
      </c>
      <c r="P181" s="348">
        <f t="shared" si="11"/>
        <v>0</v>
      </c>
      <c r="Q181" s="348">
        <v>0</v>
      </c>
      <c r="R181" s="348">
        <f t="shared" si="12"/>
        <v>0</v>
      </c>
      <c r="S181" s="348">
        <v>0</v>
      </c>
      <c r="T181" s="183">
        <f t="shared" si="13"/>
        <v>0</v>
      </c>
      <c r="AR181" s="23" t="s">
        <v>113</v>
      </c>
      <c r="AT181" s="23" t="s">
        <v>536</v>
      </c>
      <c r="AU181" s="23" t="s">
        <v>80</v>
      </c>
      <c r="AY181" s="23" t="s">
        <v>155</v>
      </c>
      <c r="BE181" s="184">
        <f t="shared" si="14"/>
        <v>0</v>
      </c>
      <c r="BF181" s="184">
        <f t="shared" si="15"/>
        <v>0</v>
      </c>
      <c r="BG181" s="184">
        <f t="shared" si="16"/>
        <v>0</v>
      </c>
      <c r="BH181" s="184">
        <f t="shared" si="17"/>
        <v>0</v>
      </c>
      <c r="BI181" s="184">
        <f t="shared" si="18"/>
        <v>0</v>
      </c>
      <c r="BJ181" s="23" t="s">
        <v>11</v>
      </c>
      <c r="BK181" s="184">
        <f t="shared" si="19"/>
        <v>0</v>
      </c>
      <c r="BL181" s="23" t="s">
        <v>101</v>
      </c>
      <c r="BM181" s="23" t="s">
        <v>2215</v>
      </c>
    </row>
    <row r="182" spans="2:65" s="311" customFormat="1" ht="16.5" customHeight="1" x14ac:dyDescent="0.3">
      <c r="B182" s="172"/>
      <c r="C182" s="340">
        <v>97</v>
      </c>
      <c r="D182" s="340" t="s">
        <v>157</v>
      </c>
      <c r="E182" s="341" t="s">
        <v>3296</v>
      </c>
      <c r="F182" s="342" t="s">
        <v>3297</v>
      </c>
      <c r="G182" s="343" t="s">
        <v>214</v>
      </c>
      <c r="H182" s="344">
        <v>20</v>
      </c>
      <c r="I182" s="313"/>
      <c r="J182" s="345">
        <f t="shared" si="10"/>
        <v>0</v>
      </c>
      <c r="K182" s="342"/>
      <c r="L182" s="40"/>
      <c r="M182" s="346" t="s">
        <v>5</v>
      </c>
      <c r="N182" s="347" t="s">
        <v>43</v>
      </c>
      <c r="O182" s="348">
        <v>9.7000000000000003E-2</v>
      </c>
      <c r="P182" s="348">
        <f t="shared" si="11"/>
        <v>1.94</v>
      </c>
      <c r="Q182" s="348">
        <v>7.2309999999999996E-4</v>
      </c>
      <c r="R182" s="348">
        <f t="shared" si="12"/>
        <v>1.4461999999999999E-2</v>
      </c>
      <c r="S182" s="348">
        <v>0</v>
      </c>
      <c r="T182" s="183">
        <f t="shared" si="13"/>
        <v>0</v>
      </c>
      <c r="AR182" s="23" t="s">
        <v>221</v>
      </c>
      <c r="AT182" s="23" t="s">
        <v>157</v>
      </c>
      <c r="AU182" s="23" t="s">
        <v>80</v>
      </c>
      <c r="AY182" s="23" t="s">
        <v>155</v>
      </c>
      <c r="BE182" s="184">
        <f t="shared" si="14"/>
        <v>0</v>
      </c>
      <c r="BF182" s="184">
        <f t="shared" si="15"/>
        <v>0</v>
      </c>
      <c r="BG182" s="184">
        <f t="shared" si="16"/>
        <v>0</v>
      </c>
      <c r="BH182" s="184">
        <f t="shared" si="17"/>
        <v>0</v>
      </c>
      <c r="BI182" s="184">
        <f t="shared" si="18"/>
        <v>0</v>
      </c>
      <c r="BJ182" s="23" t="s">
        <v>11</v>
      </c>
      <c r="BK182" s="184">
        <f t="shared" si="19"/>
        <v>0</v>
      </c>
      <c r="BL182" s="23" t="s">
        <v>221</v>
      </c>
      <c r="BM182" s="23" t="s">
        <v>2248</v>
      </c>
    </row>
    <row r="183" spans="2:65" s="311" customFormat="1" ht="16.5" customHeight="1" x14ac:dyDescent="0.3">
      <c r="B183" s="172"/>
      <c r="C183" s="349">
        <v>98</v>
      </c>
      <c r="D183" s="349" t="s">
        <v>536</v>
      </c>
      <c r="E183" s="350" t="s">
        <v>98</v>
      </c>
      <c r="F183" s="355" t="s">
        <v>3298</v>
      </c>
      <c r="G183" s="358" t="s">
        <v>214</v>
      </c>
      <c r="H183" s="353">
        <v>20</v>
      </c>
      <c r="I183" s="367"/>
      <c r="J183" s="354">
        <f t="shared" si="10"/>
        <v>0</v>
      </c>
      <c r="K183" s="355" t="s">
        <v>5</v>
      </c>
      <c r="L183" s="223"/>
      <c r="M183" s="356" t="s">
        <v>5</v>
      </c>
      <c r="N183" s="357" t="s">
        <v>43</v>
      </c>
      <c r="O183" s="348">
        <v>0</v>
      </c>
      <c r="P183" s="348">
        <f t="shared" si="11"/>
        <v>0</v>
      </c>
      <c r="Q183" s="348">
        <v>0</v>
      </c>
      <c r="R183" s="348">
        <f t="shared" si="12"/>
        <v>0</v>
      </c>
      <c r="S183" s="348">
        <v>0</v>
      </c>
      <c r="T183" s="183">
        <f t="shared" si="13"/>
        <v>0</v>
      </c>
      <c r="AR183" s="23" t="s">
        <v>113</v>
      </c>
      <c r="AT183" s="23" t="s">
        <v>536</v>
      </c>
      <c r="AU183" s="23" t="s">
        <v>80</v>
      </c>
      <c r="AY183" s="23" t="s">
        <v>155</v>
      </c>
      <c r="BE183" s="184">
        <f t="shared" si="14"/>
        <v>0</v>
      </c>
      <c r="BF183" s="184">
        <f t="shared" si="15"/>
        <v>0</v>
      </c>
      <c r="BG183" s="184">
        <f t="shared" si="16"/>
        <v>0</v>
      </c>
      <c r="BH183" s="184">
        <f t="shared" si="17"/>
        <v>0</v>
      </c>
      <c r="BI183" s="184">
        <f t="shared" si="18"/>
        <v>0</v>
      </c>
      <c r="BJ183" s="23" t="s">
        <v>11</v>
      </c>
      <c r="BK183" s="184">
        <f t="shared" si="19"/>
        <v>0</v>
      </c>
      <c r="BL183" s="23" t="s">
        <v>101</v>
      </c>
      <c r="BM183" s="23" t="s">
        <v>2215</v>
      </c>
    </row>
    <row r="184" spans="2:65" s="311" customFormat="1" ht="16.5" customHeight="1" x14ac:dyDescent="0.3">
      <c r="B184" s="172"/>
      <c r="C184" s="340">
        <v>99</v>
      </c>
      <c r="D184" s="340" t="s">
        <v>157</v>
      </c>
      <c r="E184" s="341" t="s">
        <v>3299</v>
      </c>
      <c r="F184" s="342" t="s">
        <v>3300</v>
      </c>
      <c r="G184" s="343" t="s">
        <v>214</v>
      </c>
      <c r="H184" s="344">
        <v>30</v>
      </c>
      <c r="I184" s="313"/>
      <c r="J184" s="345">
        <f t="shared" si="10"/>
        <v>0</v>
      </c>
      <c r="K184" s="342"/>
      <c r="L184" s="370"/>
      <c r="M184" s="346" t="s">
        <v>5</v>
      </c>
      <c r="N184" s="371" t="s">
        <v>43</v>
      </c>
      <c r="O184" s="348">
        <v>1.5669999999999999</v>
      </c>
      <c r="P184" s="348">
        <f t="shared" si="11"/>
        <v>47.01</v>
      </c>
      <c r="Q184" s="348">
        <v>0</v>
      </c>
      <c r="R184" s="348">
        <f t="shared" si="12"/>
        <v>0</v>
      </c>
      <c r="S184" s="348">
        <v>0</v>
      </c>
      <c r="T184" s="183">
        <f t="shared" si="13"/>
        <v>0</v>
      </c>
      <c r="AR184" s="23" t="s">
        <v>221</v>
      </c>
      <c r="AT184" s="23" t="s">
        <v>157</v>
      </c>
      <c r="AU184" s="23" t="s">
        <v>80</v>
      </c>
      <c r="AY184" s="23" t="s">
        <v>155</v>
      </c>
      <c r="BE184" s="184">
        <f t="shared" si="14"/>
        <v>0</v>
      </c>
      <c r="BF184" s="184">
        <f t="shared" si="15"/>
        <v>0</v>
      </c>
      <c r="BG184" s="184">
        <f t="shared" si="16"/>
        <v>0</v>
      </c>
      <c r="BH184" s="184">
        <f t="shared" si="17"/>
        <v>0</v>
      </c>
      <c r="BI184" s="184">
        <f t="shared" si="18"/>
        <v>0</v>
      </c>
      <c r="BJ184" s="23" t="s">
        <v>11</v>
      </c>
      <c r="BK184" s="184">
        <f t="shared" si="19"/>
        <v>0</v>
      </c>
      <c r="BL184" s="23" t="s">
        <v>221</v>
      </c>
      <c r="BM184" s="23" t="s">
        <v>2252</v>
      </c>
    </row>
    <row r="185" spans="2:65" s="311" customFormat="1" ht="16.5" customHeight="1" x14ac:dyDescent="0.3">
      <c r="B185" s="172"/>
      <c r="C185" s="349">
        <v>100</v>
      </c>
      <c r="D185" s="349" t="s">
        <v>536</v>
      </c>
      <c r="E185" s="350" t="s">
        <v>3301</v>
      </c>
      <c r="F185" s="355" t="s">
        <v>3302</v>
      </c>
      <c r="G185" s="358" t="s">
        <v>214</v>
      </c>
      <c r="H185" s="353">
        <v>30</v>
      </c>
      <c r="I185" s="367"/>
      <c r="J185" s="354">
        <f t="shared" si="10"/>
        <v>0</v>
      </c>
      <c r="K185" s="355" t="s">
        <v>5</v>
      </c>
      <c r="L185" s="223"/>
      <c r="M185" s="356" t="s">
        <v>5</v>
      </c>
      <c r="N185" s="357" t="s">
        <v>43</v>
      </c>
      <c r="O185" s="348">
        <v>0</v>
      </c>
      <c r="P185" s="348">
        <f t="shared" si="11"/>
        <v>0</v>
      </c>
      <c r="Q185" s="348">
        <v>0</v>
      </c>
      <c r="R185" s="348">
        <f t="shared" si="12"/>
        <v>0</v>
      </c>
      <c r="S185" s="348">
        <v>0</v>
      </c>
      <c r="T185" s="183">
        <f t="shared" si="13"/>
        <v>0</v>
      </c>
      <c r="AR185" s="23" t="s">
        <v>113</v>
      </c>
      <c r="AT185" s="23" t="s">
        <v>536</v>
      </c>
      <c r="AU185" s="23" t="s">
        <v>80</v>
      </c>
      <c r="AY185" s="23" t="s">
        <v>155</v>
      </c>
      <c r="BE185" s="184">
        <f t="shared" si="14"/>
        <v>0</v>
      </c>
      <c r="BF185" s="184">
        <f t="shared" si="15"/>
        <v>0</v>
      </c>
      <c r="BG185" s="184">
        <f t="shared" si="16"/>
        <v>0</v>
      </c>
      <c r="BH185" s="184">
        <f t="shared" si="17"/>
        <v>0</v>
      </c>
      <c r="BI185" s="184">
        <f t="shared" si="18"/>
        <v>0</v>
      </c>
      <c r="BJ185" s="23" t="s">
        <v>11</v>
      </c>
      <c r="BK185" s="184">
        <f t="shared" si="19"/>
        <v>0</v>
      </c>
      <c r="BL185" s="23" t="s">
        <v>101</v>
      </c>
      <c r="BM185" s="23" t="s">
        <v>2215</v>
      </c>
    </row>
    <row r="186" spans="2:65" s="311" customFormat="1" ht="16.5" customHeight="1" x14ac:dyDescent="0.3">
      <c r="B186" s="172"/>
      <c r="C186" s="340">
        <v>101</v>
      </c>
      <c r="D186" s="340" t="s">
        <v>157</v>
      </c>
      <c r="E186" s="341" t="s">
        <v>3303</v>
      </c>
      <c r="F186" s="342" t="s">
        <v>3304</v>
      </c>
      <c r="G186" s="343" t="s">
        <v>214</v>
      </c>
      <c r="H186" s="344">
        <v>380</v>
      </c>
      <c r="I186" s="313"/>
      <c r="J186" s="345">
        <f t="shared" si="10"/>
        <v>0</v>
      </c>
      <c r="K186" s="342"/>
      <c r="L186" s="40"/>
      <c r="M186" s="346" t="s">
        <v>5</v>
      </c>
      <c r="N186" s="347" t="s">
        <v>43</v>
      </c>
      <c r="O186" s="348">
        <v>9.7000000000000003E-2</v>
      </c>
      <c r="P186" s="348">
        <f t="shared" si="11"/>
        <v>36.86</v>
      </c>
      <c r="Q186" s="348">
        <v>7.2309999999999996E-4</v>
      </c>
      <c r="R186" s="348">
        <f t="shared" si="12"/>
        <v>0.27477799999999997</v>
      </c>
      <c r="S186" s="348">
        <v>0</v>
      </c>
      <c r="T186" s="183">
        <f t="shared" si="13"/>
        <v>0</v>
      </c>
      <c r="AR186" s="23" t="s">
        <v>221</v>
      </c>
      <c r="AT186" s="23" t="s">
        <v>157</v>
      </c>
      <c r="AU186" s="23" t="s">
        <v>80</v>
      </c>
      <c r="AY186" s="23" t="s">
        <v>155</v>
      </c>
      <c r="BE186" s="184">
        <f t="shared" si="14"/>
        <v>0</v>
      </c>
      <c r="BF186" s="184">
        <f t="shared" si="15"/>
        <v>0</v>
      </c>
      <c r="BG186" s="184">
        <f t="shared" si="16"/>
        <v>0</v>
      </c>
      <c r="BH186" s="184">
        <f t="shared" si="17"/>
        <v>0</v>
      </c>
      <c r="BI186" s="184">
        <f t="shared" si="18"/>
        <v>0</v>
      </c>
      <c r="BJ186" s="23" t="s">
        <v>11</v>
      </c>
      <c r="BK186" s="184">
        <f t="shared" si="19"/>
        <v>0</v>
      </c>
      <c r="BL186" s="23" t="s">
        <v>221</v>
      </c>
      <c r="BM186" s="23" t="s">
        <v>2248</v>
      </c>
    </row>
    <row r="187" spans="2:65" s="311" customFormat="1" ht="16.5" customHeight="1" x14ac:dyDescent="0.3">
      <c r="B187" s="172"/>
      <c r="C187" s="349">
        <v>102</v>
      </c>
      <c r="D187" s="349" t="s">
        <v>536</v>
      </c>
      <c r="E187" s="350" t="s">
        <v>3305</v>
      </c>
      <c r="F187" s="355" t="s">
        <v>3306</v>
      </c>
      <c r="G187" s="358" t="s">
        <v>214</v>
      </c>
      <c r="H187" s="353">
        <v>380</v>
      </c>
      <c r="I187" s="367"/>
      <c r="J187" s="354">
        <f t="shared" si="10"/>
        <v>0</v>
      </c>
      <c r="K187" s="355" t="s">
        <v>5</v>
      </c>
      <c r="L187" s="223"/>
      <c r="M187" s="356" t="s">
        <v>5</v>
      </c>
      <c r="N187" s="357" t="s">
        <v>43</v>
      </c>
      <c r="O187" s="348">
        <v>0</v>
      </c>
      <c r="P187" s="348">
        <f t="shared" si="11"/>
        <v>0</v>
      </c>
      <c r="Q187" s="348">
        <v>0</v>
      </c>
      <c r="R187" s="348">
        <f t="shared" si="12"/>
        <v>0</v>
      </c>
      <c r="S187" s="348">
        <v>0</v>
      </c>
      <c r="T187" s="183">
        <f t="shared" si="13"/>
        <v>0</v>
      </c>
      <c r="AR187" s="23" t="s">
        <v>113</v>
      </c>
      <c r="AT187" s="23" t="s">
        <v>536</v>
      </c>
      <c r="AU187" s="23" t="s">
        <v>80</v>
      </c>
      <c r="AY187" s="23" t="s">
        <v>155</v>
      </c>
      <c r="BE187" s="184">
        <f t="shared" si="14"/>
        <v>0</v>
      </c>
      <c r="BF187" s="184">
        <f t="shared" si="15"/>
        <v>0</v>
      </c>
      <c r="BG187" s="184">
        <f t="shared" si="16"/>
        <v>0</v>
      </c>
      <c r="BH187" s="184">
        <f t="shared" si="17"/>
        <v>0</v>
      </c>
      <c r="BI187" s="184">
        <f t="shared" si="18"/>
        <v>0</v>
      </c>
      <c r="BJ187" s="23" t="s">
        <v>11</v>
      </c>
      <c r="BK187" s="184">
        <f t="shared" si="19"/>
        <v>0</v>
      </c>
      <c r="BL187" s="23" t="s">
        <v>101</v>
      </c>
      <c r="BM187" s="23" t="s">
        <v>2215</v>
      </c>
    </row>
    <row r="188" spans="2:65" s="311" customFormat="1" ht="16.5" customHeight="1" x14ac:dyDescent="0.3">
      <c r="B188" s="172"/>
      <c r="C188" s="340">
        <v>103</v>
      </c>
      <c r="D188" s="340" t="s">
        <v>157</v>
      </c>
      <c r="E188" s="341" t="s">
        <v>3307</v>
      </c>
      <c r="F188" s="342" t="s">
        <v>3308</v>
      </c>
      <c r="G188" s="343" t="s">
        <v>214</v>
      </c>
      <c r="H188" s="344">
        <v>40</v>
      </c>
      <c r="I188" s="313"/>
      <c r="J188" s="345">
        <f t="shared" si="10"/>
        <v>0</v>
      </c>
      <c r="K188" s="342"/>
      <c r="L188" s="370"/>
      <c r="M188" s="346" t="s">
        <v>5</v>
      </c>
      <c r="N188" s="371" t="s">
        <v>43</v>
      </c>
      <c r="O188" s="348">
        <v>1.5669999999999999</v>
      </c>
      <c r="P188" s="348">
        <f t="shared" si="11"/>
        <v>62.68</v>
      </c>
      <c r="Q188" s="348">
        <v>0</v>
      </c>
      <c r="R188" s="348">
        <f t="shared" si="12"/>
        <v>0</v>
      </c>
      <c r="S188" s="348">
        <v>0</v>
      </c>
      <c r="T188" s="183">
        <f t="shared" si="13"/>
        <v>0</v>
      </c>
      <c r="AR188" s="23" t="s">
        <v>221</v>
      </c>
      <c r="AT188" s="23" t="s">
        <v>157</v>
      </c>
      <c r="AU188" s="23" t="s">
        <v>80</v>
      </c>
      <c r="AY188" s="23" t="s">
        <v>155</v>
      </c>
      <c r="BE188" s="184">
        <f t="shared" si="14"/>
        <v>0</v>
      </c>
      <c r="BF188" s="184">
        <f t="shared" si="15"/>
        <v>0</v>
      </c>
      <c r="BG188" s="184">
        <f t="shared" si="16"/>
        <v>0</v>
      </c>
      <c r="BH188" s="184">
        <f t="shared" si="17"/>
        <v>0</v>
      </c>
      <c r="BI188" s="184">
        <f t="shared" si="18"/>
        <v>0</v>
      </c>
      <c r="BJ188" s="23" t="s">
        <v>11</v>
      </c>
      <c r="BK188" s="184">
        <f t="shared" si="19"/>
        <v>0</v>
      </c>
      <c r="BL188" s="23" t="s">
        <v>221</v>
      </c>
      <c r="BM188" s="23" t="s">
        <v>2252</v>
      </c>
    </row>
    <row r="189" spans="2:65" s="311" customFormat="1" ht="16.5" customHeight="1" x14ac:dyDescent="0.3">
      <c r="B189" s="172"/>
      <c r="C189" s="349">
        <v>104</v>
      </c>
      <c r="D189" s="349" t="s">
        <v>536</v>
      </c>
      <c r="E189" s="350" t="s">
        <v>3309</v>
      </c>
      <c r="F189" s="351" t="s">
        <v>3310</v>
      </c>
      <c r="G189" s="358" t="s">
        <v>214</v>
      </c>
      <c r="H189" s="353">
        <v>40</v>
      </c>
      <c r="I189" s="367"/>
      <c r="J189" s="354">
        <f t="shared" si="10"/>
        <v>0</v>
      </c>
      <c r="K189" s="355" t="s">
        <v>5</v>
      </c>
      <c r="L189" s="223"/>
      <c r="M189" s="356" t="s">
        <v>5</v>
      </c>
      <c r="N189" s="357" t="s">
        <v>43</v>
      </c>
      <c r="O189" s="348">
        <v>0</v>
      </c>
      <c r="P189" s="348">
        <f t="shared" si="11"/>
        <v>0</v>
      </c>
      <c r="Q189" s="348">
        <v>0</v>
      </c>
      <c r="R189" s="348">
        <f t="shared" si="12"/>
        <v>0</v>
      </c>
      <c r="S189" s="348">
        <v>0</v>
      </c>
      <c r="T189" s="183">
        <f t="shared" si="13"/>
        <v>0</v>
      </c>
      <c r="AR189" s="23" t="s">
        <v>113</v>
      </c>
      <c r="AT189" s="23" t="s">
        <v>536</v>
      </c>
      <c r="AU189" s="23" t="s">
        <v>80</v>
      </c>
      <c r="AY189" s="23" t="s">
        <v>155</v>
      </c>
      <c r="BE189" s="184">
        <f t="shared" si="14"/>
        <v>0</v>
      </c>
      <c r="BF189" s="184">
        <f t="shared" si="15"/>
        <v>0</v>
      </c>
      <c r="BG189" s="184">
        <f t="shared" si="16"/>
        <v>0</v>
      </c>
      <c r="BH189" s="184">
        <f t="shared" si="17"/>
        <v>0</v>
      </c>
      <c r="BI189" s="184">
        <f t="shared" si="18"/>
        <v>0</v>
      </c>
      <c r="BJ189" s="23" t="s">
        <v>11</v>
      </c>
      <c r="BK189" s="184">
        <f t="shared" si="19"/>
        <v>0</v>
      </c>
      <c r="BL189" s="23" t="s">
        <v>101</v>
      </c>
      <c r="BM189" s="23" t="s">
        <v>2215</v>
      </c>
    </row>
    <row r="190" spans="2:65" s="311" customFormat="1" ht="16.5" customHeight="1" x14ac:dyDescent="0.3">
      <c r="B190" s="172"/>
      <c r="C190" s="340">
        <v>105</v>
      </c>
      <c r="D190" s="340" t="s">
        <v>157</v>
      </c>
      <c r="E190" s="341" t="s">
        <v>3311</v>
      </c>
      <c r="F190" s="342" t="s">
        <v>3312</v>
      </c>
      <c r="G190" s="343" t="s">
        <v>214</v>
      </c>
      <c r="H190" s="344">
        <v>50</v>
      </c>
      <c r="I190" s="313"/>
      <c r="J190" s="345">
        <f t="shared" si="10"/>
        <v>0</v>
      </c>
      <c r="K190" s="342"/>
      <c r="L190" s="40"/>
      <c r="M190" s="346" t="s">
        <v>5</v>
      </c>
      <c r="N190" s="347" t="s">
        <v>43</v>
      </c>
      <c r="O190" s="348">
        <v>9.7000000000000003E-2</v>
      </c>
      <c r="P190" s="348">
        <f t="shared" si="11"/>
        <v>4.8500000000000005</v>
      </c>
      <c r="Q190" s="348">
        <v>7.2309999999999996E-4</v>
      </c>
      <c r="R190" s="348">
        <f t="shared" si="12"/>
        <v>3.6155E-2</v>
      </c>
      <c r="S190" s="348">
        <v>0</v>
      </c>
      <c r="T190" s="183">
        <f t="shared" si="13"/>
        <v>0</v>
      </c>
      <c r="AR190" s="23" t="s">
        <v>221</v>
      </c>
      <c r="AT190" s="23" t="s">
        <v>157</v>
      </c>
      <c r="AU190" s="23" t="s">
        <v>80</v>
      </c>
      <c r="AY190" s="23" t="s">
        <v>155</v>
      </c>
      <c r="BE190" s="184">
        <f t="shared" si="14"/>
        <v>0</v>
      </c>
      <c r="BF190" s="184">
        <f t="shared" si="15"/>
        <v>0</v>
      </c>
      <c r="BG190" s="184">
        <f t="shared" si="16"/>
        <v>0</v>
      </c>
      <c r="BH190" s="184">
        <f t="shared" si="17"/>
        <v>0</v>
      </c>
      <c r="BI190" s="184">
        <f t="shared" si="18"/>
        <v>0</v>
      </c>
      <c r="BJ190" s="23" t="s">
        <v>11</v>
      </c>
      <c r="BK190" s="184">
        <f t="shared" si="19"/>
        <v>0</v>
      </c>
      <c r="BL190" s="23" t="s">
        <v>221</v>
      </c>
      <c r="BM190" s="23" t="s">
        <v>2248</v>
      </c>
    </row>
    <row r="191" spans="2:65" s="311" customFormat="1" ht="16.5" customHeight="1" x14ac:dyDescent="0.3">
      <c r="B191" s="172"/>
      <c r="C191" s="349">
        <v>106</v>
      </c>
      <c r="D191" s="349" t="s">
        <v>536</v>
      </c>
      <c r="E191" s="350" t="s">
        <v>3313</v>
      </c>
      <c r="F191" s="355" t="s">
        <v>3314</v>
      </c>
      <c r="G191" s="358" t="s">
        <v>214</v>
      </c>
      <c r="H191" s="353">
        <v>50</v>
      </c>
      <c r="I191" s="367"/>
      <c r="J191" s="354">
        <f t="shared" si="10"/>
        <v>0</v>
      </c>
      <c r="K191" s="355" t="s">
        <v>5</v>
      </c>
      <c r="L191" s="223"/>
      <c r="M191" s="356" t="s">
        <v>5</v>
      </c>
      <c r="N191" s="357" t="s">
        <v>43</v>
      </c>
      <c r="O191" s="348">
        <v>0</v>
      </c>
      <c r="P191" s="348">
        <f t="shared" si="11"/>
        <v>0</v>
      </c>
      <c r="Q191" s="348">
        <v>0</v>
      </c>
      <c r="R191" s="348">
        <f t="shared" si="12"/>
        <v>0</v>
      </c>
      <c r="S191" s="348">
        <v>0</v>
      </c>
      <c r="T191" s="183">
        <f t="shared" si="13"/>
        <v>0</v>
      </c>
      <c r="AR191" s="23" t="s">
        <v>113</v>
      </c>
      <c r="AT191" s="23" t="s">
        <v>536</v>
      </c>
      <c r="AU191" s="23" t="s">
        <v>80</v>
      </c>
      <c r="AY191" s="23" t="s">
        <v>155</v>
      </c>
      <c r="BE191" s="184">
        <f t="shared" si="14"/>
        <v>0</v>
      </c>
      <c r="BF191" s="184">
        <f t="shared" si="15"/>
        <v>0</v>
      </c>
      <c r="BG191" s="184">
        <f t="shared" si="16"/>
        <v>0</v>
      </c>
      <c r="BH191" s="184">
        <f t="shared" si="17"/>
        <v>0</v>
      </c>
      <c r="BI191" s="184">
        <f t="shared" si="18"/>
        <v>0</v>
      </c>
      <c r="BJ191" s="23" t="s">
        <v>11</v>
      </c>
      <c r="BK191" s="184">
        <f t="shared" si="19"/>
        <v>0</v>
      </c>
      <c r="BL191" s="23" t="s">
        <v>101</v>
      </c>
      <c r="BM191" s="23" t="s">
        <v>2215</v>
      </c>
    </row>
    <row r="192" spans="2:65" s="311" customFormat="1" ht="16.5" customHeight="1" x14ac:dyDescent="0.3">
      <c r="B192" s="172"/>
      <c r="C192" s="340">
        <v>107</v>
      </c>
      <c r="D192" s="340" t="s">
        <v>157</v>
      </c>
      <c r="E192" s="341" t="s">
        <v>3315</v>
      </c>
      <c r="F192" s="342" t="s">
        <v>3316</v>
      </c>
      <c r="G192" s="343" t="s">
        <v>214</v>
      </c>
      <c r="H192" s="344">
        <v>7</v>
      </c>
      <c r="I192" s="313"/>
      <c r="J192" s="345">
        <f t="shared" si="10"/>
        <v>0</v>
      </c>
      <c r="K192" s="342"/>
      <c r="L192" s="370"/>
      <c r="M192" s="346" t="s">
        <v>5</v>
      </c>
      <c r="N192" s="371" t="s">
        <v>43</v>
      </c>
      <c r="O192" s="348">
        <v>1.5669999999999999</v>
      </c>
      <c r="P192" s="348">
        <f t="shared" si="11"/>
        <v>10.968999999999999</v>
      </c>
      <c r="Q192" s="348">
        <v>0</v>
      </c>
      <c r="R192" s="348">
        <f t="shared" si="12"/>
        <v>0</v>
      </c>
      <c r="S192" s="348">
        <v>0</v>
      </c>
      <c r="T192" s="183">
        <f t="shared" si="13"/>
        <v>0</v>
      </c>
      <c r="AR192" s="23" t="s">
        <v>221</v>
      </c>
      <c r="AT192" s="23" t="s">
        <v>157</v>
      </c>
      <c r="AU192" s="23" t="s">
        <v>80</v>
      </c>
      <c r="AY192" s="23" t="s">
        <v>155</v>
      </c>
      <c r="BE192" s="184">
        <f t="shared" si="14"/>
        <v>0</v>
      </c>
      <c r="BF192" s="184">
        <f t="shared" si="15"/>
        <v>0</v>
      </c>
      <c r="BG192" s="184">
        <f t="shared" si="16"/>
        <v>0</v>
      </c>
      <c r="BH192" s="184">
        <f t="shared" si="17"/>
        <v>0</v>
      </c>
      <c r="BI192" s="184">
        <f t="shared" si="18"/>
        <v>0</v>
      </c>
      <c r="BJ192" s="23" t="s">
        <v>11</v>
      </c>
      <c r="BK192" s="184">
        <f t="shared" si="19"/>
        <v>0</v>
      </c>
      <c r="BL192" s="23" t="s">
        <v>221</v>
      </c>
      <c r="BM192" s="23" t="s">
        <v>2252</v>
      </c>
    </row>
    <row r="193" spans="2:65" s="311" customFormat="1" ht="16.5" customHeight="1" x14ac:dyDescent="0.3">
      <c r="B193" s="172"/>
      <c r="C193" s="349">
        <v>108</v>
      </c>
      <c r="D193" s="349" t="s">
        <v>536</v>
      </c>
      <c r="E193" s="350" t="s">
        <v>3317</v>
      </c>
      <c r="F193" s="355" t="s">
        <v>3318</v>
      </c>
      <c r="G193" s="358" t="s">
        <v>214</v>
      </c>
      <c r="H193" s="353">
        <v>7</v>
      </c>
      <c r="I193" s="367"/>
      <c r="J193" s="354">
        <f t="shared" si="10"/>
        <v>0</v>
      </c>
      <c r="K193" s="355" t="s">
        <v>5</v>
      </c>
      <c r="L193" s="223"/>
      <c r="M193" s="356" t="s">
        <v>5</v>
      </c>
      <c r="N193" s="357" t="s">
        <v>43</v>
      </c>
      <c r="O193" s="348">
        <v>0</v>
      </c>
      <c r="P193" s="348">
        <f t="shared" si="11"/>
        <v>0</v>
      </c>
      <c r="Q193" s="348">
        <v>0</v>
      </c>
      <c r="R193" s="348">
        <f t="shared" si="12"/>
        <v>0</v>
      </c>
      <c r="S193" s="348">
        <v>0</v>
      </c>
      <c r="T193" s="183">
        <f t="shared" si="13"/>
        <v>0</v>
      </c>
      <c r="AR193" s="23" t="s">
        <v>113</v>
      </c>
      <c r="AT193" s="23" t="s">
        <v>536</v>
      </c>
      <c r="AU193" s="23" t="s">
        <v>80</v>
      </c>
      <c r="AY193" s="23" t="s">
        <v>155</v>
      </c>
      <c r="BE193" s="184">
        <f t="shared" si="14"/>
        <v>0</v>
      </c>
      <c r="BF193" s="184">
        <f t="shared" si="15"/>
        <v>0</v>
      </c>
      <c r="BG193" s="184">
        <f t="shared" si="16"/>
        <v>0</v>
      </c>
      <c r="BH193" s="184">
        <f t="shared" si="17"/>
        <v>0</v>
      </c>
      <c r="BI193" s="184">
        <f t="shared" si="18"/>
        <v>0</v>
      </c>
      <c r="BJ193" s="23" t="s">
        <v>11</v>
      </c>
      <c r="BK193" s="184">
        <f t="shared" si="19"/>
        <v>0</v>
      </c>
      <c r="BL193" s="23" t="s">
        <v>101</v>
      </c>
      <c r="BM193" s="23" t="s">
        <v>2215</v>
      </c>
    </row>
    <row r="194" spans="2:65" s="311" customFormat="1" ht="16.5" customHeight="1" x14ac:dyDescent="0.3">
      <c r="B194" s="172"/>
      <c r="C194" s="349">
        <v>108</v>
      </c>
      <c r="D194" s="349" t="s">
        <v>536</v>
      </c>
      <c r="E194" s="350" t="s">
        <v>3317</v>
      </c>
      <c r="F194" s="355" t="s">
        <v>3319</v>
      </c>
      <c r="G194" s="358" t="s">
        <v>214</v>
      </c>
      <c r="H194" s="353">
        <v>12</v>
      </c>
      <c r="I194" s="367"/>
      <c r="J194" s="354">
        <f t="shared" si="10"/>
        <v>0</v>
      </c>
      <c r="K194" s="355" t="s">
        <v>5</v>
      </c>
      <c r="L194" s="223"/>
      <c r="M194" s="356" t="s">
        <v>5</v>
      </c>
      <c r="N194" s="357" t="s">
        <v>43</v>
      </c>
      <c r="O194" s="348">
        <v>0</v>
      </c>
      <c r="P194" s="348">
        <f t="shared" si="11"/>
        <v>0</v>
      </c>
      <c r="Q194" s="348">
        <v>0</v>
      </c>
      <c r="R194" s="348">
        <f t="shared" si="12"/>
        <v>0</v>
      </c>
      <c r="S194" s="348">
        <v>0</v>
      </c>
      <c r="T194" s="183">
        <f t="shared" si="13"/>
        <v>0</v>
      </c>
      <c r="AR194" s="23" t="s">
        <v>113</v>
      </c>
      <c r="AT194" s="23" t="s">
        <v>536</v>
      </c>
      <c r="AU194" s="23" t="s">
        <v>80</v>
      </c>
      <c r="AY194" s="23" t="s">
        <v>155</v>
      </c>
      <c r="BE194" s="184">
        <f t="shared" si="14"/>
        <v>0</v>
      </c>
      <c r="BF194" s="184">
        <f t="shared" si="15"/>
        <v>0</v>
      </c>
      <c r="BG194" s="184">
        <f t="shared" si="16"/>
        <v>0</v>
      </c>
      <c r="BH194" s="184">
        <f t="shared" si="17"/>
        <v>0</v>
      </c>
      <c r="BI194" s="184">
        <f t="shared" si="18"/>
        <v>0</v>
      </c>
      <c r="BJ194" s="23" t="s">
        <v>11</v>
      </c>
      <c r="BK194" s="184">
        <f t="shared" si="19"/>
        <v>0</v>
      </c>
      <c r="BL194" s="23" t="s">
        <v>101</v>
      </c>
      <c r="BM194" s="23" t="s">
        <v>2215</v>
      </c>
    </row>
    <row r="195" spans="2:65" s="311" customFormat="1" ht="16.5" customHeight="1" x14ac:dyDescent="0.3">
      <c r="B195" s="172"/>
      <c r="C195" s="349">
        <v>109</v>
      </c>
      <c r="D195" s="349" t="s">
        <v>536</v>
      </c>
      <c r="E195" s="350"/>
      <c r="F195" s="355" t="s">
        <v>3320</v>
      </c>
      <c r="G195" s="358" t="s">
        <v>3321</v>
      </c>
      <c r="H195" s="353">
        <v>200</v>
      </c>
      <c r="I195" s="367"/>
      <c r="J195" s="354">
        <f t="shared" si="10"/>
        <v>0</v>
      </c>
      <c r="K195" s="355" t="s">
        <v>5</v>
      </c>
      <c r="L195" s="223"/>
      <c r="M195" s="356" t="s">
        <v>5</v>
      </c>
      <c r="N195" s="357" t="s">
        <v>43</v>
      </c>
      <c r="O195" s="348">
        <v>0</v>
      </c>
      <c r="P195" s="348">
        <f t="shared" si="11"/>
        <v>0</v>
      </c>
      <c r="Q195" s="348">
        <v>0</v>
      </c>
      <c r="R195" s="348">
        <f t="shared" si="12"/>
        <v>0</v>
      </c>
      <c r="S195" s="348">
        <v>0</v>
      </c>
      <c r="T195" s="183">
        <f t="shared" si="13"/>
        <v>0</v>
      </c>
      <c r="AR195" s="23" t="s">
        <v>113</v>
      </c>
      <c r="AT195" s="23" t="s">
        <v>536</v>
      </c>
      <c r="AU195" s="23" t="s">
        <v>80</v>
      </c>
      <c r="AY195" s="23" t="s">
        <v>155</v>
      </c>
      <c r="BE195" s="184">
        <f t="shared" si="14"/>
        <v>0</v>
      </c>
      <c r="BF195" s="184">
        <f t="shared" si="15"/>
        <v>0</v>
      </c>
      <c r="BG195" s="184">
        <f t="shared" si="16"/>
        <v>0</v>
      </c>
      <c r="BH195" s="184">
        <f t="shared" si="17"/>
        <v>0</v>
      </c>
      <c r="BI195" s="184">
        <f t="shared" si="18"/>
        <v>0</v>
      </c>
      <c r="BJ195" s="23" t="s">
        <v>11</v>
      </c>
      <c r="BK195" s="184">
        <f t="shared" si="19"/>
        <v>0</v>
      </c>
      <c r="BL195" s="23" t="s">
        <v>101</v>
      </c>
      <c r="BM195" s="23" t="s">
        <v>2215</v>
      </c>
    </row>
    <row r="196" spans="2:65" s="311" customFormat="1" ht="16.5" customHeight="1" x14ac:dyDescent="0.3">
      <c r="B196" s="172"/>
      <c r="C196" s="349">
        <v>110</v>
      </c>
      <c r="D196" s="349" t="s">
        <v>536</v>
      </c>
      <c r="E196" s="350"/>
      <c r="F196" s="355" t="s">
        <v>3322</v>
      </c>
      <c r="G196" s="358" t="s">
        <v>3321</v>
      </c>
      <c r="H196" s="353">
        <v>60</v>
      </c>
      <c r="I196" s="367"/>
      <c r="J196" s="354">
        <f t="shared" si="10"/>
        <v>0</v>
      </c>
      <c r="K196" s="355" t="s">
        <v>5</v>
      </c>
      <c r="L196" s="223"/>
      <c r="M196" s="356" t="s">
        <v>5</v>
      </c>
      <c r="N196" s="357" t="s">
        <v>43</v>
      </c>
      <c r="O196" s="348">
        <v>0</v>
      </c>
      <c r="P196" s="348">
        <f t="shared" si="11"/>
        <v>0</v>
      </c>
      <c r="Q196" s="348">
        <v>0</v>
      </c>
      <c r="R196" s="348">
        <f t="shared" si="12"/>
        <v>0</v>
      </c>
      <c r="S196" s="348">
        <v>0</v>
      </c>
      <c r="T196" s="183">
        <f t="shared" si="13"/>
        <v>0</v>
      </c>
      <c r="AR196" s="23" t="s">
        <v>113</v>
      </c>
      <c r="AT196" s="23" t="s">
        <v>536</v>
      </c>
      <c r="AU196" s="23" t="s">
        <v>80</v>
      </c>
      <c r="AY196" s="23" t="s">
        <v>155</v>
      </c>
      <c r="BE196" s="184">
        <f t="shared" si="14"/>
        <v>0</v>
      </c>
      <c r="BF196" s="184">
        <f t="shared" si="15"/>
        <v>0</v>
      </c>
      <c r="BG196" s="184">
        <f t="shared" si="16"/>
        <v>0</v>
      </c>
      <c r="BH196" s="184">
        <f t="shared" si="17"/>
        <v>0</v>
      </c>
      <c r="BI196" s="184">
        <f t="shared" si="18"/>
        <v>0</v>
      </c>
      <c r="BJ196" s="23" t="s">
        <v>11</v>
      </c>
      <c r="BK196" s="184">
        <f t="shared" si="19"/>
        <v>0</v>
      </c>
      <c r="BL196" s="23" t="s">
        <v>101</v>
      </c>
      <c r="BM196" s="23" t="s">
        <v>2215</v>
      </c>
    </row>
    <row r="197" spans="2:65" s="311" customFormat="1" ht="16.5" customHeight="1" x14ac:dyDescent="0.3">
      <c r="B197" s="172"/>
      <c r="C197" s="349">
        <v>111</v>
      </c>
      <c r="D197" s="349" t="s">
        <v>536</v>
      </c>
      <c r="E197" s="350" t="s">
        <v>3323</v>
      </c>
      <c r="F197" s="355" t="s">
        <v>3324</v>
      </c>
      <c r="G197" s="358" t="s">
        <v>3321</v>
      </c>
      <c r="H197" s="353">
        <v>18</v>
      </c>
      <c r="I197" s="367"/>
      <c r="J197" s="354">
        <f t="shared" si="10"/>
        <v>0</v>
      </c>
      <c r="K197" s="355" t="s">
        <v>5</v>
      </c>
      <c r="L197" s="223"/>
      <c r="M197" s="356" t="s">
        <v>5</v>
      </c>
      <c r="N197" s="357" t="s">
        <v>43</v>
      </c>
      <c r="O197" s="348">
        <v>0</v>
      </c>
      <c r="P197" s="348">
        <f t="shared" si="11"/>
        <v>0</v>
      </c>
      <c r="Q197" s="348">
        <v>0</v>
      </c>
      <c r="R197" s="348">
        <f t="shared" si="12"/>
        <v>0</v>
      </c>
      <c r="S197" s="348">
        <v>0</v>
      </c>
      <c r="T197" s="183">
        <f t="shared" si="13"/>
        <v>0</v>
      </c>
      <c r="AR197" s="23" t="s">
        <v>113</v>
      </c>
      <c r="AT197" s="23" t="s">
        <v>536</v>
      </c>
      <c r="AU197" s="23" t="s">
        <v>80</v>
      </c>
      <c r="AY197" s="23" t="s">
        <v>155</v>
      </c>
      <c r="BE197" s="184">
        <f t="shared" si="14"/>
        <v>0</v>
      </c>
      <c r="BF197" s="184">
        <f t="shared" si="15"/>
        <v>0</v>
      </c>
      <c r="BG197" s="184">
        <f t="shared" si="16"/>
        <v>0</v>
      </c>
      <c r="BH197" s="184">
        <f t="shared" si="17"/>
        <v>0</v>
      </c>
      <c r="BI197" s="184">
        <f t="shared" si="18"/>
        <v>0</v>
      </c>
      <c r="BJ197" s="23" t="s">
        <v>11</v>
      </c>
      <c r="BK197" s="184">
        <f t="shared" si="19"/>
        <v>0</v>
      </c>
      <c r="BL197" s="23" t="s">
        <v>101</v>
      </c>
      <c r="BM197" s="23" t="s">
        <v>2215</v>
      </c>
    </row>
    <row r="198" spans="2:65" s="311" customFormat="1" ht="16.5" customHeight="1" x14ac:dyDescent="0.3">
      <c r="B198" s="172"/>
      <c r="C198" s="349">
        <v>112</v>
      </c>
      <c r="D198" s="349" t="s">
        <v>536</v>
      </c>
      <c r="E198" s="350" t="s">
        <v>3325</v>
      </c>
      <c r="F198" s="355" t="s">
        <v>3326</v>
      </c>
      <c r="G198" s="358" t="s">
        <v>3321</v>
      </c>
      <c r="H198" s="353">
        <v>10</v>
      </c>
      <c r="I198" s="367"/>
      <c r="J198" s="354">
        <f t="shared" si="10"/>
        <v>0</v>
      </c>
      <c r="K198" s="355" t="s">
        <v>5</v>
      </c>
      <c r="L198" s="223"/>
      <c r="M198" s="356" t="s">
        <v>5</v>
      </c>
      <c r="N198" s="357" t="s">
        <v>43</v>
      </c>
      <c r="O198" s="348">
        <v>0</v>
      </c>
      <c r="P198" s="348">
        <f t="shared" si="11"/>
        <v>0</v>
      </c>
      <c r="Q198" s="348">
        <v>0</v>
      </c>
      <c r="R198" s="348">
        <f t="shared" si="12"/>
        <v>0</v>
      </c>
      <c r="S198" s="348">
        <v>0</v>
      </c>
      <c r="T198" s="183">
        <f t="shared" si="13"/>
        <v>0</v>
      </c>
      <c r="AR198" s="23" t="s">
        <v>113</v>
      </c>
      <c r="AT198" s="23" t="s">
        <v>536</v>
      </c>
      <c r="AU198" s="23" t="s">
        <v>80</v>
      </c>
      <c r="AY198" s="23" t="s">
        <v>155</v>
      </c>
      <c r="BE198" s="184">
        <f t="shared" si="14"/>
        <v>0</v>
      </c>
      <c r="BF198" s="184">
        <f t="shared" si="15"/>
        <v>0</v>
      </c>
      <c r="BG198" s="184">
        <f t="shared" si="16"/>
        <v>0</v>
      </c>
      <c r="BH198" s="184">
        <f t="shared" si="17"/>
        <v>0</v>
      </c>
      <c r="BI198" s="184">
        <f t="shared" si="18"/>
        <v>0</v>
      </c>
      <c r="BJ198" s="23" t="s">
        <v>11</v>
      </c>
      <c r="BK198" s="184">
        <f t="shared" si="19"/>
        <v>0</v>
      </c>
      <c r="BL198" s="23" t="s">
        <v>101</v>
      </c>
      <c r="BM198" s="23" t="s">
        <v>2215</v>
      </c>
    </row>
    <row r="199" spans="2:65" s="311" customFormat="1" ht="16.5" customHeight="1" x14ac:dyDescent="0.3">
      <c r="B199" s="172"/>
      <c r="C199" s="349">
        <v>113</v>
      </c>
      <c r="D199" s="349" t="s">
        <v>536</v>
      </c>
      <c r="E199" s="350" t="s">
        <v>3327</v>
      </c>
      <c r="F199" s="355" t="s">
        <v>3328</v>
      </c>
      <c r="G199" s="358" t="s">
        <v>3321</v>
      </c>
      <c r="H199" s="353">
        <v>10</v>
      </c>
      <c r="I199" s="367"/>
      <c r="J199" s="354">
        <f t="shared" si="10"/>
        <v>0</v>
      </c>
      <c r="K199" s="355" t="s">
        <v>5</v>
      </c>
      <c r="L199" s="223"/>
      <c r="M199" s="356" t="s">
        <v>5</v>
      </c>
      <c r="N199" s="357" t="s">
        <v>43</v>
      </c>
      <c r="O199" s="348">
        <v>0</v>
      </c>
      <c r="P199" s="348">
        <f t="shared" si="11"/>
        <v>0</v>
      </c>
      <c r="Q199" s="348">
        <v>0</v>
      </c>
      <c r="R199" s="348">
        <f t="shared" si="12"/>
        <v>0</v>
      </c>
      <c r="S199" s="348">
        <v>0</v>
      </c>
      <c r="T199" s="183">
        <f t="shared" si="13"/>
        <v>0</v>
      </c>
      <c r="AR199" s="23" t="s">
        <v>113</v>
      </c>
      <c r="AT199" s="23" t="s">
        <v>536</v>
      </c>
      <c r="AU199" s="23" t="s">
        <v>80</v>
      </c>
      <c r="AY199" s="23" t="s">
        <v>155</v>
      </c>
      <c r="BE199" s="184">
        <f t="shared" si="14"/>
        <v>0</v>
      </c>
      <c r="BF199" s="184">
        <f t="shared" si="15"/>
        <v>0</v>
      </c>
      <c r="BG199" s="184">
        <f t="shared" si="16"/>
        <v>0</v>
      </c>
      <c r="BH199" s="184">
        <f t="shared" si="17"/>
        <v>0</v>
      </c>
      <c r="BI199" s="184">
        <f t="shared" si="18"/>
        <v>0</v>
      </c>
      <c r="BJ199" s="23" t="s">
        <v>11</v>
      </c>
      <c r="BK199" s="184">
        <f t="shared" si="19"/>
        <v>0</v>
      </c>
      <c r="BL199" s="23" t="s">
        <v>101</v>
      </c>
      <c r="BM199" s="23" t="s">
        <v>2215</v>
      </c>
    </row>
    <row r="200" spans="2:65" s="10" customFormat="1" ht="29.85" customHeight="1" x14ac:dyDescent="0.3">
      <c r="B200" s="159"/>
      <c r="C200" s="360"/>
      <c r="D200" s="361" t="s">
        <v>71</v>
      </c>
      <c r="E200" s="364">
        <v>742</v>
      </c>
      <c r="F200" s="364" t="s">
        <v>3329</v>
      </c>
      <c r="G200" s="360"/>
      <c r="H200" s="360"/>
      <c r="I200" s="360"/>
      <c r="J200" s="365">
        <f>BK200</f>
        <v>0</v>
      </c>
      <c r="K200" s="360"/>
      <c r="L200" s="159"/>
      <c r="M200" s="164"/>
      <c r="N200" s="338"/>
      <c r="O200" s="338"/>
      <c r="P200" s="339">
        <f>SUM(P201:P224)</f>
        <v>110.988</v>
      </c>
      <c r="Q200" s="338"/>
      <c r="R200" s="339">
        <f>SUM(R201:R224)</f>
        <v>5.6401799999999988E-2</v>
      </c>
      <c r="S200" s="338"/>
      <c r="T200" s="167">
        <f>SUM(T201:T224)</f>
        <v>0</v>
      </c>
      <c r="AR200" s="160" t="s">
        <v>80</v>
      </c>
      <c r="AT200" s="168" t="s">
        <v>71</v>
      </c>
      <c r="AU200" s="168" t="s">
        <v>11</v>
      </c>
      <c r="AY200" s="160" t="s">
        <v>155</v>
      </c>
      <c r="BK200" s="169">
        <f>SUM(BK201:BK225)</f>
        <v>0</v>
      </c>
    </row>
    <row r="201" spans="2:65" s="311" customFormat="1" ht="16.5" customHeight="1" x14ac:dyDescent="0.3">
      <c r="B201" s="172"/>
      <c r="C201" s="340">
        <v>114</v>
      </c>
      <c r="D201" s="340" t="s">
        <v>157</v>
      </c>
      <c r="E201" s="341" t="s">
        <v>3330</v>
      </c>
      <c r="F201" s="342" t="s">
        <v>3331</v>
      </c>
      <c r="G201" s="343" t="s">
        <v>170</v>
      </c>
      <c r="H201" s="344">
        <v>4</v>
      </c>
      <c r="I201" s="313"/>
      <c r="J201" s="345">
        <f t="shared" ref="J201:J225" si="20">ROUND(I201*H201,0)</f>
        <v>0</v>
      </c>
      <c r="K201" s="342"/>
      <c r="L201" s="40"/>
      <c r="M201" s="346" t="s">
        <v>5</v>
      </c>
      <c r="N201" s="347" t="s">
        <v>43</v>
      </c>
      <c r="O201" s="348">
        <v>9.7000000000000003E-2</v>
      </c>
      <c r="P201" s="348">
        <f t="shared" ref="P201:P225" si="21">O201*H201</f>
        <v>0.38800000000000001</v>
      </c>
      <c r="Q201" s="348">
        <v>7.2309999999999996E-4</v>
      </c>
      <c r="R201" s="348">
        <f t="shared" ref="R201:R225" si="22">Q201*H201</f>
        <v>2.8923999999999998E-3</v>
      </c>
      <c r="S201" s="348">
        <v>0</v>
      </c>
      <c r="T201" s="183">
        <f t="shared" ref="T201:T225" si="23">S201*H201</f>
        <v>0</v>
      </c>
      <c r="AR201" s="23" t="s">
        <v>221</v>
      </c>
      <c r="AT201" s="23" t="s">
        <v>157</v>
      </c>
      <c r="AU201" s="23" t="s">
        <v>80</v>
      </c>
      <c r="AY201" s="23" t="s">
        <v>155</v>
      </c>
      <c r="BE201" s="184">
        <f t="shared" ref="BE201:BE225" si="24">IF(N201="základní",J201,0)</f>
        <v>0</v>
      </c>
      <c r="BF201" s="184">
        <f t="shared" ref="BF201:BF225" si="25">IF(N201="snížená",J201,0)</f>
        <v>0</v>
      </c>
      <c r="BG201" s="184">
        <f t="shared" ref="BG201:BG225" si="26">IF(N201="zákl. přenesená",J201,0)</f>
        <v>0</v>
      </c>
      <c r="BH201" s="184">
        <f t="shared" ref="BH201:BH225" si="27">IF(N201="sníž. přenesená",J201,0)</f>
        <v>0</v>
      </c>
      <c r="BI201" s="184">
        <f t="shared" ref="BI201:BI225" si="28">IF(N201="nulová",J201,0)</f>
        <v>0</v>
      </c>
      <c r="BJ201" s="23" t="s">
        <v>11</v>
      </c>
      <c r="BK201" s="184">
        <f t="shared" ref="BK201:BK225" si="29">ROUND(I201*H201,0)</f>
        <v>0</v>
      </c>
      <c r="BL201" s="23" t="s">
        <v>221</v>
      </c>
      <c r="BM201" s="23" t="s">
        <v>2248</v>
      </c>
    </row>
    <row r="202" spans="2:65" s="311" customFormat="1" ht="16.5" customHeight="1" x14ac:dyDescent="0.3">
      <c r="B202" s="172"/>
      <c r="C202" s="349">
        <v>115</v>
      </c>
      <c r="D202" s="349" t="s">
        <v>536</v>
      </c>
      <c r="E202" s="350" t="s">
        <v>3332</v>
      </c>
      <c r="F202" s="355" t="s">
        <v>3333</v>
      </c>
      <c r="G202" s="358" t="s">
        <v>170</v>
      </c>
      <c r="H202" s="353">
        <v>4</v>
      </c>
      <c r="I202" s="367"/>
      <c r="J202" s="354">
        <f t="shared" si="20"/>
        <v>0</v>
      </c>
      <c r="K202" s="355" t="s">
        <v>5</v>
      </c>
      <c r="L202" s="223"/>
      <c r="M202" s="356" t="s">
        <v>5</v>
      </c>
      <c r="N202" s="357" t="s">
        <v>43</v>
      </c>
      <c r="O202" s="348">
        <v>0</v>
      </c>
      <c r="P202" s="348">
        <f t="shared" si="21"/>
        <v>0</v>
      </c>
      <c r="Q202" s="348">
        <v>0</v>
      </c>
      <c r="R202" s="348">
        <f t="shared" si="22"/>
        <v>0</v>
      </c>
      <c r="S202" s="348">
        <v>0</v>
      </c>
      <c r="T202" s="183">
        <f t="shared" si="23"/>
        <v>0</v>
      </c>
      <c r="AR202" s="23" t="s">
        <v>113</v>
      </c>
      <c r="AT202" s="23" t="s">
        <v>536</v>
      </c>
      <c r="AU202" s="23" t="s">
        <v>80</v>
      </c>
      <c r="AY202" s="23" t="s">
        <v>155</v>
      </c>
      <c r="BE202" s="184">
        <f t="shared" si="24"/>
        <v>0</v>
      </c>
      <c r="BF202" s="184">
        <f t="shared" si="25"/>
        <v>0</v>
      </c>
      <c r="BG202" s="184">
        <f t="shared" si="26"/>
        <v>0</v>
      </c>
      <c r="BH202" s="184">
        <f t="shared" si="27"/>
        <v>0</v>
      </c>
      <c r="BI202" s="184">
        <f t="shared" si="28"/>
        <v>0</v>
      </c>
      <c r="BJ202" s="23" t="s">
        <v>11</v>
      </c>
      <c r="BK202" s="184">
        <f t="shared" si="29"/>
        <v>0</v>
      </c>
      <c r="BL202" s="23" t="s">
        <v>101</v>
      </c>
      <c r="BM202" s="23" t="s">
        <v>2215</v>
      </c>
    </row>
    <row r="203" spans="2:65" s="311" customFormat="1" ht="16.5" customHeight="1" x14ac:dyDescent="0.3">
      <c r="B203" s="172"/>
      <c r="C203" s="340">
        <v>116</v>
      </c>
      <c r="D203" s="340" t="s">
        <v>157</v>
      </c>
      <c r="E203" s="341" t="s">
        <v>3334</v>
      </c>
      <c r="F203" s="342" t="s">
        <v>3335</v>
      </c>
      <c r="G203" s="343" t="s">
        <v>214</v>
      </c>
      <c r="H203" s="344">
        <v>60</v>
      </c>
      <c r="I203" s="313"/>
      <c r="J203" s="345">
        <f t="shared" si="20"/>
        <v>0</v>
      </c>
      <c r="K203" s="342"/>
      <c r="L203" s="40"/>
      <c r="M203" s="346" t="s">
        <v>5</v>
      </c>
      <c r="N203" s="347" t="s">
        <v>43</v>
      </c>
      <c r="O203" s="348">
        <v>9.7000000000000003E-2</v>
      </c>
      <c r="P203" s="348">
        <f t="shared" si="21"/>
        <v>5.82</v>
      </c>
      <c r="Q203" s="348">
        <v>7.2309999999999996E-4</v>
      </c>
      <c r="R203" s="348">
        <f t="shared" si="22"/>
        <v>4.3385999999999994E-2</v>
      </c>
      <c r="S203" s="348">
        <v>0</v>
      </c>
      <c r="T203" s="183">
        <f t="shared" si="23"/>
        <v>0</v>
      </c>
      <c r="AR203" s="23" t="s">
        <v>221</v>
      </c>
      <c r="AT203" s="23" t="s">
        <v>157</v>
      </c>
      <c r="AU203" s="23" t="s">
        <v>80</v>
      </c>
      <c r="AY203" s="23" t="s">
        <v>155</v>
      </c>
      <c r="BE203" s="184">
        <f t="shared" si="24"/>
        <v>0</v>
      </c>
      <c r="BF203" s="184">
        <f t="shared" si="25"/>
        <v>0</v>
      </c>
      <c r="BG203" s="184">
        <f t="shared" si="26"/>
        <v>0</v>
      </c>
      <c r="BH203" s="184">
        <f t="shared" si="27"/>
        <v>0</v>
      </c>
      <c r="BI203" s="184">
        <f t="shared" si="28"/>
        <v>0</v>
      </c>
      <c r="BJ203" s="23" t="s">
        <v>11</v>
      </c>
      <c r="BK203" s="184">
        <f t="shared" si="29"/>
        <v>0</v>
      </c>
      <c r="BL203" s="23" t="s">
        <v>221</v>
      </c>
      <c r="BM203" s="23" t="s">
        <v>2248</v>
      </c>
    </row>
    <row r="204" spans="2:65" s="311" customFormat="1" ht="16.5" customHeight="1" x14ac:dyDescent="0.3">
      <c r="B204" s="172"/>
      <c r="C204" s="349">
        <v>117</v>
      </c>
      <c r="D204" s="349" t="s">
        <v>536</v>
      </c>
      <c r="E204" s="350" t="s">
        <v>3336</v>
      </c>
      <c r="F204" s="355" t="s">
        <v>3337</v>
      </c>
      <c r="G204" s="358" t="s">
        <v>214</v>
      </c>
      <c r="H204" s="353">
        <v>60</v>
      </c>
      <c r="I204" s="367"/>
      <c r="J204" s="354">
        <f t="shared" si="20"/>
        <v>0</v>
      </c>
      <c r="K204" s="355" t="s">
        <v>5</v>
      </c>
      <c r="L204" s="223"/>
      <c r="M204" s="356" t="s">
        <v>5</v>
      </c>
      <c r="N204" s="357" t="s">
        <v>43</v>
      </c>
      <c r="O204" s="348">
        <v>0</v>
      </c>
      <c r="P204" s="348">
        <f t="shared" si="21"/>
        <v>0</v>
      </c>
      <c r="Q204" s="348">
        <v>0</v>
      </c>
      <c r="R204" s="348">
        <f t="shared" si="22"/>
        <v>0</v>
      </c>
      <c r="S204" s="348">
        <v>0</v>
      </c>
      <c r="T204" s="183">
        <f t="shared" si="23"/>
        <v>0</v>
      </c>
      <c r="AR204" s="23" t="s">
        <v>113</v>
      </c>
      <c r="AT204" s="23" t="s">
        <v>536</v>
      </c>
      <c r="AU204" s="23" t="s">
        <v>80</v>
      </c>
      <c r="AY204" s="23" t="s">
        <v>155</v>
      </c>
      <c r="BE204" s="184">
        <f t="shared" si="24"/>
        <v>0</v>
      </c>
      <c r="BF204" s="184">
        <f t="shared" si="25"/>
        <v>0</v>
      </c>
      <c r="BG204" s="184">
        <f t="shared" si="26"/>
        <v>0</v>
      </c>
      <c r="BH204" s="184">
        <f t="shared" si="27"/>
        <v>0</v>
      </c>
      <c r="BI204" s="184">
        <f t="shared" si="28"/>
        <v>0</v>
      </c>
      <c r="BJ204" s="23" t="s">
        <v>11</v>
      </c>
      <c r="BK204" s="184">
        <f t="shared" si="29"/>
        <v>0</v>
      </c>
      <c r="BL204" s="23" t="s">
        <v>101</v>
      </c>
      <c r="BM204" s="23" t="s">
        <v>2215</v>
      </c>
    </row>
    <row r="205" spans="2:65" s="311" customFormat="1" ht="16.5" customHeight="1" x14ac:dyDescent="0.3">
      <c r="B205" s="172"/>
      <c r="C205" s="340">
        <v>118</v>
      </c>
      <c r="D205" s="340" t="s">
        <v>157</v>
      </c>
      <c r="E205" s="341" t="s">
        <v>3338</v>
      </c>
      <c r="F205" s="342" t="s">
        <v>3339</v>
      </c>
      <c r="G205" s="343" t="s">
        <v>214</v>
      </c>
      <c r="H205" s="344">
        <v>20</v>
      </c>
      <c r="I205" s="313"/>
      <c r="J205" s="345">
        <f t="shared" si="20"/>
        <v>0</v>
      </c>
      <c r="K205" s="342"/>
      <c r="L205" s="370"/>
      <c r="M205" s="346" t="s">
        <v>5</v>
      </c>
      <c r="N205" s="371" t="s">
        <v>43</v>
      </c>
      <c r="O205" s="348">
        <v>1.5669999999999999</v>
      </c>
      <c r="P205" s="348">
        <f t="shared" si="21"/>
        <v>31.34</v>
      </c>
      <c r="Q205" s="348">
        <v>0</v>
      </c>
      <c r="R205" s="348">
        <f t="shared" si="22"/>
        <v>0</v>
      </c>
      <c r="S205" s="348">
        <v>0</v>
      </c>
      <c r="T205" s="183">
        <f t="shared" si="23"/>
        <v>0</v>
      </c>
      <c r="AR205" s="23" t="s">
        <v>221</v>
      </c>
      <c r="AT205" s="23" t="s">
        <v>157</v>
      </c>
      <c r="AU205" s="23" t="s">
        <v>80</v>
      </c>
      <c r="AY205" s="23" t="s">
        <v>155</v>
      </c>
      <c r="BE205" s="184">
        <f t="shared" si="24"/>
        <v>0</v>
      </c>
      <c r="BF205" s="184">
        <f t="shared" si="25"/>
        <v>0</v>
      </c>
      <c r="BG205" s="184">
        <f t="shared" si="26"/>
        <v>0</v>
      </c>
      <c r="BH205" s="184">
        <f t="shared" si="27"/>
        <v>0</v>
      </c>
      <c r="BI205" s="184">
        <f t="shared" si="28"/>
        <v>0</v>
      </c>
      <c r="BJ205" s="23" t="s">
        <v>11</v>
      </c>
      <c r="BK205" s="184">
        <f t="shared" si="29"/>
        <v>0</v>
      </c>
      <c r="BL205" s="23" t="s">
        <v>221</v>
      </c>
      <c r="BM205" s="23" t="s">
        <v>2252</v>
      </c>
    </row>
    <row r="206" spans="2:65" s="311" customFormat="1" ht="16.5" customHeight="1" x14ac:dyDescent="0.3">
      <c r="B206" s="172"/>
      <c r="C206" s="349">
        <v>119</v>
      </c>
      <c r="D206" s="349" t="s">
        <v>536</v>
      </c>
      <c r="E206" s="350" t="s">
        <v>3340</v>
      </c>
      <c r="F206" s="355" t="s">
        <v>3341</v>
      </c>
      <c r="G206" s="358" t="s">
        <v>214</v>
      </c>
      <c r="H206" s="353">
        <v>20</v>
      </c>
      <c r="I206" s="367"/>
      <c r="J206" s="354">
        <f t="shared" si="20"/>
        <v>0</v>
      </c>
      <c r="K206" s="355" t="s">
        <v>5</v>
      </c>
      <c r="L206" s="223"/>
      <c r="M206" s="356" t="s">
        <v>5</v>
      </c>
      <c r="N206" s="357" t="s">
        <v>43</v>
      </c>
      <c r="O206" s="348">
        <v>0</v>
      </c>
      <c r="P206" s="348">
        <f t="shared" si="21"/>
        <v>0</v>
      </c>
      <c r="Q206" s="348">
        <v>0</v>
      </c>
      <c r="R206" s="348">
        <f t="shared" si="22"/>
        <v>0</v>
      </c>
      <c r="S206" s="348">
        <v>0</v>
      </c>
      <c r="T206" s="183">
        <f t="shared" si="23"/>
        <v>0</v>
      </c>
      <c r="AR206" s="23" t="s">
        <v>113</v>
      </c>
      <c r="AT206" s="23" t="s">
        <v>536</v>
      </c>
      <c r="AU206" s="23" t="s">
        <v>80</v>
      </c>
      <c r="AY206" s="23" t="s">
        <v>155</v>
      </c>
      <c r="BE206" s="184">
        <f t="shared" si="24"/>
        <v>0</v>
      </c>
      <c r="BF206" s="184">
        <f t="shared" si="25"/>
        <v>0</v>
      </c>
      <c r="BG206" s="184">
        <f t="shared" si="26"/>
        <v>0</v>
      </c>
      <c r="BH206" s="184">
        <f t="shared" si="27"/>
        <v>0</v>
      </c>
      <c r="BI206" s="184">
        <f t="shared" si="28"/>
        <v>0</v>
      </c>
      <c r="BJ206" s="23" t="s">
        <v>11</v>
      </c>
      <c r="BK206" s="184">
        <f t="shared" si="29"/>
        <v>0</v>
      </c>
      <c r="BL206" s="23" t="s">
        <v>101</v>
      </c>
      <c r="BM206" s="23" t="s">
        <v>2215</v>
      </c>
    </row>
    <row r="207" spans="2:65" s="311" customFormat="1" ht="16.5" customHeight="1" x14ac:dyDescent="0.3">
      <c r="B207" s="172"/>
      <c r="C207" s="340">
        <v>120</v>
      </c>
      <c r="D207" s="340" t="s">
        <v>157</v>
      </c>
      <c r="E207" s="341" t="s">
        <v>3342</v>
      </c>
      <c r="F207" s="342" t="s">
        <v>3343</v>
      </c>
      <c r="G207" s="343" t="s">
        <v>170</v>
      </c>
      <c r="H207" s="344">
        <v>2</v>
      </c>
      <c r="I207" s="313"/>
      <c r="J207" s="345">
        <f t="shared" si="20"/>
        <v>0</v>
      </c>
      <c r="K207" s="342"/>
      <c r="L207" s="40"/>
      <c r="M207" s="346" t="s">
        <v>5</v>
      </c>
      <c r="N207" s="347" t="s">
        <v>43</v>
      </c>
      <c r="O207" s="348">
        <v>9.7000000000000003E-2</v>
      </c>
      <c r="P207" s="348">
        <f t="shared" si="21"/>
        <v>0.19400000000000001</v>
      </c>
      <c r="Q207" s="348">
        <v>7.2309999999999996E-4</v>
      </c>
      <c r="R207" s="348">
        <f t="shared" si="22"/>
        <v>1.4461999999999999E-3</v>
      </c>
      <c r="S207" s="348">
        <v>0</v>
      </c>
      <c r="T207" s="183">
        <f t="shared" si="23"/>
        <v>0</v>
      </c>
      <c r="AR207" s="23" t="s">
        <v>221</v>
      </c>
      <c r="AT207" s="23" t="s">
        <v>157</v>
      </c>
      <c r="AU207" s="23" t="s">
        <v>80</v>
      </c>
      <c r="AY207" s="23" t="s">
        <v>155</v>
      </c>
      <c r="BE207" s="184">
        <f t="shared" si="24"/>
        <v>0</v>
      </c>
      <c r="BF207" s="184">
        <f t="shared" si="25"/>
        <v>0</v>
      </c>
      <c r="BG207" s="184">
        <f t="shared" si="26"/>
        <v>0</v>
      </c>
      <c r="BH207" s="184">
        <f t="shared" si="27"/>
        <v>0</v>
      </c>
      <c r="BI207" s="184">
        <f t="shared" si="28"/>
        <v>0</v>
      </c>
      <c r="BJ207" s="23" t="s">
        <v>11</v>
      </c>
      <c r="BK207" s="184">
        <f t="shared" si="29"/>
        <v>0</v>
      </c>
      <c r="BL207" s="23" t="s">
        <v>221</v>
      </c>
      <c r="BM207" s="23" t="s">
        <v>2248</v>
      </c>
    </row>
    <row r="208" spans="2:65" s="311" customFormat="1" ht="16.5" customHeight="1" x14ac:dyDescent="0.3">
      <c r="B208" s="172"/>
      <c r="C208" s="349">
        <v>121</v>
      </c>
      <c r="D208" s="349" t="s">
        <v>536</v>
      </c>
      <c r="E208" s="350" t="s">
        <v>3344</v>
      </c>
      <c r="F208" s="355" t="s">
        <v>3345</v>
      </c>
      <c r="G208" s="358" t="s">
        <v>170</v>
      </c>
      <c r="H208" s="353">
        <v>2</v>
      </c>
      <c r="I208" s="367"/>
      <c r="J208" s="354">
        <f t="shared" si="20"/>
        <v>0</v>
      </c>
      <c r="K208" s="355" t="s">
        <v>5</v>
      </c>
      <c r="L208" s="223"/>
      <c r="M208" s="356" t="s">
        <v>5</v>
      </c>
      <c r="N208" s="357" t="s">
        <v>43</v>
      </c>
      <c r="O208" s="348">
        <v>0</v>
      </c>
      <c r="P208" s="348">
        <f t="shared" si="21"/>
        <v>0</v>
      </c>
      <c r="Q208" s="348">
        <v>0</v>
      </c>
      <c r="R208" s="348">
        <f t="shared" si="22"/>
        <v>0</v>
      </c>
      <c r="S208" s="348">
        <v>0</v>
      </c>
      <c r="T208" s="183">
        <f t="shared" si="23"/>
        <v>0</v>
      </c>
      <c r="AR208" s="23" t="s">
        <v>113</v>
      </c>
      <c r="AT208" s="23" t="s">
        <v>536</v>
      </c>
      <c r="AU208" s="23" t="s">
        <v>80</v>
      </c>
      <c r="AY208" s="23" t="s">
        <v>155</v>
      </c>
      <c r="BE208" s="184">
        <f t="shared" si="24"/>
        <v>0</v>
      </c>
      <c r="BF208" s="184">
        <f t="shared" si="25"/>
        <v>0</v>
      </c>
      <c r="BG208" s="184">
        <f t="shared" si="26"/>
        <v>0</v>
      </c>
      <c r="BH208" s="184">
        <f t="shared" si="27"/>
        <v>0</v>
      </c>
      <c r="BI208" s="184">
        <f t="shared" si="28"/>
        <v>0</v>
      </c>
      <c r="BJ208" s="23" t="s">
        <v>11</v>
      </c>
      <c r="BK208" s="184">
        <f t="shared" si="29"/>
        <v>0</v>
      </c>
      <c r="BL208" s="23" t="s">
        <v>101</v>
      </c>
      <c r="BM208" s="23" t="s">
        <v>2215</v>
      </c>
    </row>
    <row r="209" spans="2:65" s="311" customFormat="1" ht="16.5" customHeight="1" x14ac:dyDescent="0.3">
      <c r="B209" s="172"/>
      <c r="C209" s="340">
        <v>122</v>
      </c>
      <c r="D209" s="340" t="s">
        <v>157</v>
      </c>
      <c r="E209" s="341" t="s">
        <v>3342</v>
      </c>
      <c r="F209" s="342" t="s">
        <v>3346</v>
      </c>
      <c r="G209" s="343" t="s">
        <v>170</v>
      </c>
      <c r="H209" s="344">
        <v>2</v>
      </c>
      <c r="I209" s="313"/>
      <c r="J209" s="345">
        <f t="shared" si="20"/>
        <v>0</v>
      </c>
      <c r="K209" s="342"/>
      <c r="L209" s="370"/>
      <c r="M209" s="346" t="s">
        <v>5</v>
      </c>
      <c r="N209" s="371" t="s">
        <v>43</v>
      </c>
      <c r="O209" s="348">
        <v>1.5669999999999999</v>
      </c>
      <c r="P209" s="348">
        <f t="shared" si="21"/>
        <v>3.1339999999999999</v>
      </c>
      <c r="Q209" s="348">
        <v>0</v>
      </c>
      <c r="R209" s="348">
        <f t="shared" si="22"/>
        <v>0</v>
      </c>
      <c r="S209" s="348">
        <v>0</v>
      </c>
      <c r="T209" s="183">
        <f t="shared" si="23"/>
        <v>0</v>
      </c>
      <c r="AR209" s="23" t="s">
        <v>221</v>
      </c>
      <c r="AT209" s="23" t="s">
        <v>157</v>
      </c>
      <c r="AU209" s="23" t="s">
        <v>80</v>
      </c>
      <c r="AY209" s="23" t="s">
        <v>155</v>
      </c>
      <c r="BE209" s="184">
        <f t="shared" si="24"/>
        <v>0</v>
      </c>
      <c r="BF209" s="184">
        <f t="shared" si="25"/>
        <v>0</v>
      </c>
      <c r="BG209" s="184">
        <f t="shared" si="26"/>
        <v>0</v>
      </c>
      <c r="BH209" s="184">
        <f t="shared" si="27"/>
        <v>0</v>
      </c>
      <c r="BI209" s="184">
        <f t="shared" si="28"/>
        <v>0</v>
      </c>
      <c r="BJ209" s="23" t="s">
        <v>11</v>
      </c>
      <c r="BK209" s="184">
        <f t="shared" si="29"/>
        <v>0</v>
      </c>
      <c r="BL209" s="23" t="s">
        <v>221</v>
      </c>
      <c r="BM209" s="23" t="s">
        <v>2252</v>
      </c>
    </row>
    <row r="210" spans="2:65" s="311" customFormat="1" ht="16.5" customHeight="1" x14ac:dyDescent="0.3">
      <c r="B210" s="172"/>
      <c r="C210" s="349">
        <v>123</v>
      </c>
      <c r="D210" s="349" t="s">
        <v>536</v>
      </c>
      <c r="E210" s="350" t="s">
        <v>3344</v>
      </c>
      <c r="F210" s="355" t="s">
        <v>3347</v>
      </c>
      <c r="G210" s="358" t="s">
        <v>170</v>
      </c>
      <c r="H210" s="353">
        <v>2</v>
      </c>
      <c r="I210" s="367"/>
      <c r="J210" s="354">
        <f t="shared" si="20"/>
        <v>0</v>
      </c>
      <c r="K210" s="355" t="s">
        <v>5</v>
      </c>
      <c r="L210" s="223"/>
      <c r="M210" s="356" t="s">
        <v>5</v>
      </c>
      <c r="N210" s="357" t="s">
        <v>43</v>
      </c>
      <c r="O210" s="348">
        <v>0</v>
      </c>
      <c r="P210" s="348">
        <f t="shared" si="21"/>
        <v>0</v>
      </c>
      <c r="Q210" s="348">
        <v>0</v>
      </c>
      <c r="R210" s="348">
        <f t="shared" si="22"/>
        <v>0</v>
      </c>
      <c r="S210" s="348">
        <v>0</v>
      </c>
      <c r="T210" s="183">
        <f t="shared" si="23"/>
        <v>0</v>
      </c>
      <c r="AR210" s="23" t="s">
        <v>113</v>
      </c>
      <c r="AT210" s="23" t="s">
        <v>536</v>
      </c>
      <c r="AU210" s="23" t="s">
        <v>80</v>
      </c>
      <c r="AY210" s="23" t="s">
        <v>155</v>
      </c>
      <c r="BE210" s="184">
        <f t="shared" si="24"/>
        <v>0</v>
      </c>
      <c r="BF210" s="184">
        <f t="shared" si="25"/>
        <v>0</v>
      </c>
      <c r="BG210" s="184">
        <f t="shared" si="26"/>
        <v>0</v>
      </c>
      <c r="BH210" s="184">
        <f t="shared" si="27"/>
        <v>0</v>
      </c>
      <c r="BI210" s="184">
        <f t="shared" si="28"/>
        <v>0</v>
      </c>
      <c r="BJ210" s="23" t="s">
        <v>11</v>
      </c>
      <c r="BK210" s="184">
        <f t="shared" si="29"/>
        <v>0</v>
      </c>
      <c r="BL210" s="23" t="s">
        <v>101</v>
      </c>
      <c r="BM210" s="23" t="s">
        <v>2215</v>
      </c>
    </row>
    <row r="211" spans="2:65" s="311" customFormat="1" ht="16.5" customHeight="1" x14ac:dyDescent="0.3">
      <c r="B211" s="172"/>
      <c r="C211" s="340">
        <v>124</v>
      </c>
      <c r="D211" s="340" t="s">
        <v>157</v>
      </c>
      <c r="E211" s="341" t="s">
        <v>3348</v>
      </c>
      <c r="F211" s="342" t="s">
        <v>3349</v>
      </c>
      <c r="G211" s="343" t="s">
        <v>170</v>
      </c>
      <c r="H211" s="344">
        <v>1</v>
      </c>
      <c r="I211" s="313"/>
      <c r="J211" s="345">
        <f t="shared" si="20"/>
        <v>0</v>
      </c>
      <c r="K211" s="342"/>
      <c r="L211" s="40"/>
      <c r="M211" s="346" t="s">
        <v>5</v>
      </c>
      <c r="N211" s="347" t="s">
        <v>43</v>
      </c>
      <c r="O211" s="348">
        <v>9.7000000000000003E-2</v>
      </c>
      <c r="P211" s="348">
        <f t="shared" si="21"/>
        <v>9.7000000000000003E-2</v>
      </c>
      <c r="Q211" s="348">
        <v>7.2309999999999996E-4</v>
      </c>
      <c r="R211" s="348">
        <f t="shared" si="22"/>
        <v>7.2309999999999996E-4</v>
      </c>
      <c r="S211" s="348">
        <v>0</v>
      </c>
      <c r="T211" s="183">
        <f t="shared" si="23"/>
        <v>0</v>
      </c>
      <c r="AR211" s="23" t="s">
        <v>221</v>
      </c>
      <c r="AT211" s="23" t="s">
        <v>157</v>
      </c>
      <c r="AU211" s="23" t="s">
        <v>80</v>
      </c>
      <c r="AY211" s="23" t="s">
        <v>155</v>
      </c>
      <c r="BE211" s="184">
        <f t="shared" si="24"/>
        <v>0</v>
      </c>
      <c r="BF211" s="184">
        <f t="shared" si="25"/>
        <v>0</v>
      </c>
      <c r="BG211" s="184">
        <f t="shared" si="26"/>
        <v>0</v>
      </c>
      <c r="BH211" s="184">
        <f t="shared" si="27"/>
        <v>0</v>
      </c>
      <c r="BI211" s="184">
        <f t="shared" si="28"/>
        <v>0</v>
      </c>
      <c r="BJ211" s="23" t="s">
        <v>11</v>
      </c>
      <c r="BK211" s="184">
        <f t="shared" si="29"/>
        <v>0</v>
      </c>
      <c r="BL211" s="23" t="s">
        <v>221</v>
      </c>
      <c r="BM211" s="23" t="s">
        <v>2248</v>
      </c>
    </row>
    <row r="212" spans="2:65" s="311" customFormat="1" ht="16.5" customHeight="1" x14ac:dyDescent="0.3">
      <c r="B212" s="172"/>
      <c r="C212" s="340">
        <v>125</v>
      </c>
      <c r="D212" s="340" t="s">
        <v>157</v>
      </c>
      <c r="E212" s="341" t="s">
        <v>3350</v>
      </c>
      <c r="F212" s="342" t="s">
        <v>3351</v>
      </c>
      <c r="G212" s="343" t="s">
        <v>170</v>
      </c>
      <c r="H212" s="344">
        <v>1</v>
      </c>
      <c r="I212" s="313"/>
      <c r="J212" s="345">
        <f t="shared" si="20"/>
        <v>0</v>
      </c>
      <c r="K212" s="342"/>
      <c r="L212" s="40"/>
      <c r="M212" s="346" t="s">
        <v>5</v>
      </c>
      <c r="N212" s="347" t="s">
        <v>43</v>
      </c>
      <c r="O212" s="348">
        <v>9.7000000000000003E-2</v>
      </c>
      <c r="P212" s="348">
        <f t="shared" si="21"/>
        <v>9.7000000000000003E-2</v>
      </c>
      <c r="Q212" s="348">
        <v>7.2309999999999996E-4</v>
      </c>
      <c r="R212" s="348">
        <f t="shared" si="22"/>
        <v>7.2309999999999996E-4</v>
      </c>
      <c r="S212" s="348">
        <v>0</v>
      </c>
      <c r="T212" s="183">
        <f t="shared" si="23"/>
        <v>0</v>
      </c>
      <c r="AR212" s="23" t="s">
        <v>221</v>
      </c>
      <c r="AT212" s="23" t="s">
        <v>157</v>
      </c>
      <c r="AU212" s="23" t="s">
        <v>80</v>
      </c>
      <c r="AY212" s="23" t="s">
        <v>155</v>
      </c>
      <c r="BE212" s="184">
        <f t="shared" si="24"/>
        <v>0</v>
      </c>
      <c r="BF212" s="184">
        <f t="shared" si="25"/>
        <v>0</v>
      </c>
      <c r="BG212" s="184">
        <f t="shared" si="26"/>
        <v>0</v>
      </c>
      <c r="BH212" s="184">
        <f t="shared" si="27"/>
        <v>0</v>
      </c>
      <c r="BI212" s="184">
        <f t="shared" si="28"/>
        <v>0</v>
      </c>
      <c r="BJ212" s="23" t="s">
        <v>11</v>
      </c>
      <c r="BK212" s="184">
        <f t="shared" si="29"/>
        <v>0</v>
      </c>
      <c r="BL212" s="23" t="s">
        <v>221</v>
      </c>
      <c r="BM212" s="23" t="s">
        <v>2248</v>
      </c>
    </row>
    <row r="213" spans="2:65" s="311" customFormat="1" ht="16.5" customHeight="1" x14ac:dyDescent="0.3">
      <c r="B213" s="172"/>
      <c r="C213" s="340">
        <v>126</v>
      </c>
      <c r="D213" s="340" t="s">
        <v>157</v>
      </c>
      <c r="E213" s="341" t="s">
        <v>3352</v>
      </c>
      <c r="F213" s="342" t="s">
        <v>3353</v>
      </c>
      <c r="G213" s="343" t="s">
        <v>170</v>
      </c>
      <c r="H213" s="344">
        <v>1</v>
      </c>
      <c r="I213" s="313"/>
      <c r="J213" s="345">
        <f t="shared" si="20"/>
        <v>0</v>
      </c>
      <c r="K213" s="342"/>
      <c r="L213" s="370"/>
      <c r="M213" s="346" t="s">
        <v>5</v>
      </c>
      <c r="N213" s="371" t="s">
        <v>43</v>
      </c>
      <c r="O213" s="348">
        <v>1.5669999999999999</v>
      </c>
      <c r="P213" s="348">
        <f t="shared" si="21"/>
        <v>1.5669999999999999</v>
      </c>
      <c r="Q213" s="348">
        <v>0</v>
      </c>
      <c r="R213" s="348">
        <f t="shared" si="22"/>
        <v>0</v>
      </c>
      <c r="S213" s="348">
        <v>0</v>
      </c>
      <c r="T213" s="183">
        <f t="shared" si="23"/>
        <v>0</v>
      </c>
      <c r="AR213" s="23" t="s">
        <v>221</v>
      </c>
      <c r="AT213" s="23" t="s">
        <v>157</v>
      </c>
      <c r="AU213" s="23" t="s">
        <v>80</v>
      </c>
      <c r="AY213" s="23" t="s">
        <v>155</v>
      </c>
      <c r="BE213" s="184">
        <f t="shared" si="24"/>
        <v>0</v>
      </c>
      <c r="BF213" s="184">
        <f t="shared" si="25"/>
        <v>0</v>
      </c>
      <c r="BG213" s="184">
        <f t="shared" si="26"/>
        <v>0</v>
      </c>
      <c r="BH213" s="184">
        <f t="shared" si="27"/>
        <v>0</v>
      </c>
      <c r="BI213" s="184">
        <f t="shared" si="28"/>
        <v>0</v>
      </c>
      <c r="BJ213" s="23" t="s">
        <v>11</v>
      </c>
      <c r="BK213" s="184">
        <f t="shared" si="29"/>
        <v>0</v>
      </c>
      <c r="BL213" s="23" t="s">
        <v>221</v>
      </c>
      <c r="BM213" s="23" t="s">
        <v>2252</v>
      </c>
    </row>
    <row r="214" spans="2:65" s="311" customFormat="1" ht="16.5" customHeight="1" x14ac:dyDescent="0.3">
      <c r="B214" s="172"/>
      <c r="C214" s="349">
        <v>127</v>
      </c>
      <c r="D214" s="349" t="s">
        <v>536</v>
      </c>
      <c r="E214" s="350" t="s">
        <v>3354</v>
      </c>
      <c r="F214" s="355" t="s">
        <v>3355</v>
      </c>
      <c r="G214" s="358" t="s">
        <v>170</v>
      </c>
      <c r="H214" s="353">
        <v>1</v>
      </c>
      <c r="I214" s="367"/>
      <c r="J214" s="354">
        <f t="shared" si="20"/>
        <v>0</v>
      </c>
      <c r="K214" s="355" t="s">
        <v>5</v>
      </c>
      <c r="L214" s="223"/>
      <c r="M214" s="356" t="s">
        <v>5</v>
      </c>
      <c r="N214" s="357" t="s">
        <v>43</v>
      </c>
      <c r="O214" s="348">
        <v>0</v>
      </c>
      <c r="P214" s="348">
        <f t="shared" si="21"/>
        <v>0</v>
      </c>
      <c r="Q214" s="348">
        <v>0</v>
      </c>
      <c r="R214" s="348">
        <f t="shared" si="22"/>
        <v>0</v>
      </c>
      <c r="S214" s="348">
        <v>0</v>
      </c>
      <c r="T214" s="183">
        <f t="shared" si="23"/>
        <v>0</v>
      </c>
      <c r="AR214" s="23" t="s">
        <v>113</v>
      </c>
      <c r="AT214" s="23" t="s">
        <v>536</v>
      </c>
      <c r="AU214" s="23" t="s">
        <v>80</v>
      </c>
      <c r="AY214" s="23" t="s">
        <v>155</v>
      </c>
      <c r="BE214" s="184">
        <f t="shared" si="24"/>
        <v>0</v>
      </c>
      <c r="BF214" s="184">
        <f t="shared" si="25"/>
        <v>0</v>
      </c>
      <c r="BG214" s="184">
        <f t="shared" si="26"/>
        <v>0</v>
      </c>
      <c r="BH214" s="184">
        <f t="shared" si="27"/>
        <v>0</v>
      </c>
      <c r="BI214" s="184">
        <f t="shared" si="28"/>
        <v>0</v>
      </c>
      <c r="BJ214" s="23" t="s">
        <v>11</v>
      </c>
      <c r="BK214" s="184">
        <f t="shared" si="29"/>
        <v>0</v>
      </c>
      <c r="BL214" s="23" t="s">
        <v>101</v>
      </c>
      <c r="BM214" s="23" t="s">
        <v>2215</v>
      </c>
    </row>
    <row r="215" spans="2:65" s="311" customFormat="1" ht="16.5" customHeight="1" x14ac:dyDescent="0.3">
      <c r="B215" s="172"/>
      <c r="C215" s="340">
        <v>128</v>
      </c>
      <c r="D215" s="340" t="s">
        <v>157</v>
      </c>
      <c r="E215" s="341" t="s">
        <v>3356</v>
      </c>
      <c r="F215" s="342" t="s">
        <v>3357</v>
      </c>
      <c r="G215" s="343" t="s">
        <v>170</v>
      </c>
      <c r="H215" s="344">
        <v>1</v>
      </c>
      <c r="I215" s="313"/>
      <c r="J215" s="345">
        <f t="shared" si="20"/>
        <v>0</v>
      </c>
      <c r="K215" s="342"/>
      <c r="L215" s="40"/>
      <c r="M215" s="346" t="s">
        <v>5</v>
      </c>
      <c r="N215" s="347" t="s">
        <v>43</v>
      </c>
      <c r="O215" s="348">
        <v>9.7000000000000003E-2</v>
      </c>
      <c r="P215" s="348">
        <f t="shared" si="21"/>
        <v>9.7000000000000003E-2</v>
      </c>
      <c r="Q215" s="348">
        <v>7.2309999999999996E-4</v>
      </c>
      <c r="R215" s="348">
        <f t="shared" si="22"/>
        <v>7.2309999999999996E-4</v>
      </c>
      <c r="S215" s="348">
        <v>0</v>
      </c>
      <c r="T215" s="183">
        <f t="shared" si="23"/>
        <v>0</v>
      </c>
      <c r="AR215" s="23" t="s">
        <v>221</v>
      </c>
      <c r="AT215" s="23" t="s">
        <v>157</v>
      </c>
      <c r="AU215" s="23" t="s">
        <v>80</v>
      </c>
      <c r="AY215" s="23" t="s">
        <v>155</v>
      </c>
      <c r="BE215" s="184">
        <f t="shared" si="24"/>
        <v>0</v>
      </c>
      <c r="BF215" s="184">
        <f t="shared" si="25"/>
        <v>0</v>
      </c>
      <c r="BG215" s="184">
        <f t="shared" si="26"/>
        <v>0</v>
      </c>
      <c r="BH215" s="184">
        <f t="shared" si="27"/>
        <v>0</v>
      </c>
      <c r="BI215" s="184">
        <f t="shared" si="28"/>
        <v>0</v>
      </c>
      <c r="BJ215" s="23" t="s">
        <v>11</v>
      </c>
      <c r="BK215" s="184">
        <f t="shared" si="29"/>
        <v>0</v>
      </c>
      <c r="BL215" s="23" t="s">
        <v>221</v>
      </c>
      <c r="BM215" s="23" t="s">
        <v>2248</v>
      </c>
    </row>
    <row r="216" spans="2:65" s="311" customFormat="1" ht="16.5" customHeight="1" x14ac:dyDescent="0.3">
      <c r="B216" s="172"/>
      <c r="C216" s="349">
        <v>129</v>
      </c>
      <c r="D216" s="349" t="s">
        <v>536</v>
      </c>
      <c r="E216" s="350" t="s">
        <v>3358</v>
      </c>
      <c r="F216" s="355" t="s">
        <v>3359</v>
      </c>
      <c r="G216" s="358" t="s">
        <v>170</v>
      </c>
      <c r="H216" s="353">
        <v>1</v>
      </c>
      <c r="I216" s="367"/>
      <c r="J216" s="354">
        <f t="shared" si="20"/>
        <v>0</v>
      </c>
      <c r="K216" s="355" t="s">
        <v>5</v>
      </c>
      <c r="L216" s="223"/>
      <c r="M216" s="356" t="s">
        <v>5</v>
      </c>
      <c r="N216" s="357" t="s">
        <v>43</v>
      </c>
      <c r="O216" s="348">
        <v>0</v>
      </c>
      <c r="P216" s="348">
        <f t="shared" si="21"/>
        <v>0</v>
      </c>
      <c r="Q216" s="348">
        <v>0</v>
      </c>
      <c r="R216" s="348">
        <f t="shared" si="22"/>
        <v>0</v>
      </c>
      <c r="S216" s="348">
        <v>0</v>
      </c>
      <c r="T216" s="183">
        <f t="shared" si="23"/>
        <v>0</v>
      </c>
      <c r="AR216" s="23" t="s">
        <v>113</v>
      </c>
      <c r="AT216" s="23" t="s">
        <v>536</v>
      </c>
      <c r="AU216" s="23" t="s">
        <v>80</v>
      </c>
      <c r="AY216" s="23" t="s">
        <v>155</v>
      </c>
      <c r="BE216" s="184">
        <f t="shared" si="24"/>
        <v>0</v>
      </c>
      <c r="BF216" s="184">
        <f t="shared" si="25"/>
        <v>0</v>
      </c>
      <c r="BG216" s="184">
        <f t="shared" si="26"/>
        <v>0</v>
      </c>
      <c r="BH216" s="184">
        <f t="shared" si="27"/>
        <v>0</v>
      </c>
      <c r="BI216" s="184">
        <f t="shared" si="28"/>
        <v>0</v>
      </c>
      <c r="BJ216" s="23" t="s">
        <v>11</v>
      </c>
      <c r="BK216" s="184">
        <f t="shared" si="29"/>
        <v>0</v>
      </c>
      <c r="BL216" s="23" t="s">
        <v>101</v>
      </c>
      <c r="BM216" s="23" t="s">
        <v>2215</v>
      </c>
    </row>
    <row r="217" spans="2:65" s="311" customFormat="1" ht="16.5" customHeight="1" x14ac:dyDescent="0.3">
      <c r="B217" s="172"/>
      <c r="C217" s="340">
        <v>130</v>
      </c>
      <c r="D217" s="340" t="s">
        <v>157</v>
      </c>
      <c r="E217" s="341" t="s">
        <v>3360</v>
      </c>
      <c r="F217" s="342" t="s">
        <v>3361</v>
      </c>
      <c r="G217" s="343" t="s">
        <v>214</v>
      </c>
      <c r="H217" s="344">
        <v>40</v>
      </c>
      <c r="I217" s="313"/>
      <c r="J217" s="345">
        <f t="shared" si="20"/>
        <v>0</v>
      </c>
      <c r="K217" s="342"/>
      <c r="L217" s="370"/>
      <c r="M217" s="346" t="s">
        <v>5</v>
      </c>
      <c r="N217" s="371" t="s">
        <v>43</v>
      </c>
      <c r="O217" s="348">
        <v>1.5669999999999999</v>
      </c>
      <c r="P217" s="348">
        <f t="shared" si="21"/>
        <v>62.68</v>
      </c>
      <c r="Q217" s="348">
        <v>0</v>
      </c>
      <c r="R217" s="348">
        <f t="shared" si="22"/>
        <v>0</v>
      </c>
      <c r="S217" s="348">
        <v>0</v>
      </c>
      <c r="T217" s="183">
        <f t="shared" si="23"/>
        <v>0</v>
      </c>
      <c r="AR217" s="23" t="s">
        <v>221</v>
      </c>
      <c r="AT217" s="23" t="s">
        <v>157</v>
      </c>
      <c r="AU217" s="23" t="s">
        <v>80</v>
      </c>
      <c r="AY217" s="23" t="s">
        <v>155</v>
      </c>
      <c r="BE217" s="184">
        <f t="shared" si="24"/>
        <v>0</v>
      </c>
      <c r="BF217" s="184">
        <f t="shared" si="25"/>
        <v>0</v>
      </c>
      <c r="BG217" s="184">
        <f t="shared" si="26"/>
        <v>0</v>
      </c>
      <c r="BH217" s="184">
        <f t="shared" si="27"/>
        <v>0</v>
      </c>
      <c r="BI217" s="184">
        <f t="shared" si="28"/>
        <v>0</v>
      </c>
      <c r="BJ217" s="23" t="s">
        <v>11</v>
      </c>
      <c r="BK217" s="184">
        <f t="shared" si="29"/>
        <v>0</v>
      </c>
      <c r="BL217" s="23" t="s">
        <v>221</v>
      </c>
      <c r="BM217" s="23" t="s">
        <v>2252</v>
      </c>
    </row>
    <row r="218" spans="2:65" s="311" customFormat="1" ht="16.5" customHeight="1" x14ac:dyDescent="0.3">
      <c r="B218" s="172"/>
      <c r="C218" s="349">
        <v>131</v>
      </c>
      <c r="D218" s="349" t="s">
        <v>536</v>
      </c>
      <c r="E218" s="350" t="s">
        <v>3362</v>
      </c>
      <c r="F218" s="355" t="s">
        <v>3363</v>
      </c>
      <c r="G218" s="358" t="s">
        <v>214</v>
      </c>
      <c r="H218" s="353">
        <v>40</v>
      </c>
      <c r="I218" s="367"/>
      <c r="J218" s="354">
        <f t="shared" si="20"/>
        <v>0</v>
      </c>
      <c r="K218" s="355" t="s">
        <v>5</v>
      </c>
      <c r="L218" s="223"/>
      <c r="M218" s="356" t="s">
        <v>5</v>
      </c>
      <c r="N218" s="357" t="s">
        <v>43</v>
      </c>
      <c r="O218" s="348">
        <v>0</v>
      </c>
      <c r="P218" s="348">
        <f t="shared" si="21"/>
        <v>0</v>
      </c>
      <c r="Q218" s="348">
        <v>0</v>
      </c>
      <c r="R218" s="348">
        <f t="shared" si="22"/>
        <v>0</v>
      </c>
      <c r="S218" s="348">
        <v>0</v>
      </c>
      <c r="T218" s="183">
        <f t="shared" si="23"/>
        <v>0</v>
      </c>
      <c r="AR218" s="23" t="s">
        <v>113</v>
      </c>
      <c r="AT218" s="23" t="s">
        <v>536</v>
      </c>
      <c r="AU218" s="23" t="s">
        <v>80</v>
      </c>
      <c r="AY218" s="23" t="s">
        <v>155</v>
      </c>
      <c r="BE218" s="184">
        <f t="shared" si="24"/>
        <v>0</v>
      </c>
      <c r="BF218" s="184">
        <f t="shared" si="25"/>
        <v>0</v>
      </c>
      <c r="BG218" s="184">
        <f t="shared" si="26"/>
        <v>0</v>
      </c>
      <c r="BH218" s="184">
        <f t="shared" si="27"/>
        <v>0</v>
      </c>
      <c r="BI218" s="184">
        <f t="shared" si="28"/>
        <v>0</v>
      </c>
      <c r="BJ218" s="23" t="s">
        <v>11</v>
      </c>
      <c r="BK218" s="184">
        <f t="shared" si="29"/>
        <v>0</v>
      </c>
      <c r="BL218" s="23" t="s">
        <v>101</v>
      </c>
      <c r="BM218" s="23" t="s">
        <v>2215</v>
      </c>
    </row>
    <row r="219" spans="2:65" s="311" customFormat="1" ht="16.5" customHeight="1" x14ac:dyDescent="0.3">
      <c r="B219" s="172"/>
      <c r="C219" s="340">
        <v>132</v>
      </c>
      <c r="D219" s="340" t="s">
        <v>157</v>
      </c>
      <c r="E219" s="341" t="s">
        <v>3364</v>
      </c>
      <c r="F219" s="342" t="s">
        <v>3365</v>
      </c>
      <c r="G219" s="343" t="s">
        <v>170</v>
      </c>
      <c r="H219" s="344">
        <v>1</v>
      </c>
      <c r="I219" s="313"/>
      <c r="J219" s="345">
        <f t="shared" si="20"/>
        <v>0</v>
      </c>
      <c r="K219" s="342"/>
      <c r="L219" s="40"/>
      <c r="M219" s="346" t="s">
        <v>5</v>
      </c>
      <c r="N219" s="347" t="s">
        <v>43</v>
      </c>
      <c r="O219" s="348">
        <v>9.7000000000000003E-2</v>
      </c>
      <c r="P219" s="348">
        <f t="shared" si="21"/>
        <v>9.7000000000000003E-2</v>
      </c>
      <c r="Q219" s="348">
        <v>7.2309999999999996E-4</v>
      </c>
      <c r="R219" s="348">
        <f t="shared" si="22"/>
        <v>7.2309999999999996E-4</v>
      </c>
      <c r="S219" s="348">
        <v>0</v>
      </c>
      <c r="T219" s="183">
        <f t="shared" si="23"/>
        <v>0</v>
      </c>
      <c r="AR219" s="23" t="s">
        <v>221</v>
      </c>
      <c r="AT219" s="23" t="s">
        <v>157</v>
      </c>
      <c r="AU219" s="23" t="s">
        <v>80</v>
      </c>
      <c r="AY219" s="23" t="s">
        <v>155</v>
      </c>
      <c r="BE219" s="184">
        <f t="shared" si="24"/>
        <v>0</v>
      </c>
      <c r="BF219" s="184">
        <f t="shared" si="25"/>
        <v>0</v>
      </c>
      <c r="BG219" s="184">
        <f t="shared" si="26"/>
        <v>0</v>
      </c>
      <c r="BH219" s="184">
        <f t="shared" si="27"/>
        <v>0</v>
      </c>
      <c r="BI219" s="184">
        <f t="shared" si="28"/>
        <v>0</v>
      </c>
      <c r="BJ219" s="23" t="s">
        <v>11</v>
      </c>
      <c r="BK219" s="184">
        <f t="shared" si="29"/>
        <v>0</v>
      </c>
      <c r="BL219" s="23" t="s">
        <v>221</v>
      </c>
      <c r="BM219" s="23" t="s">
        <v>2248</v>
      </c>
    </row>
    <row r="220" spans="2:65" s="311" customFormat="1" ht="16.5" customHeight="1" x14ac:dyDescent="0.3">
      <c r="B220" s="172"/>
      <c r="C220" s="349">
        <v>133</v>
      </c>
      <c r="D220" s="349" t="s">
        <v>536</v>
      </c>
      <c r="E220" s="350" t="s">
        <v>3366</v>
      </c>
      <c r="F220" s="355" t="s">
        <v>3367</v>
      </c>
      <c r="G220" s="358" t="s">
        <v>170</v>
      </c>
      <c r="H220" s="353">
        <v>1</v>
      </c>
      <c r="I220" s="367"/>
      <c r="J220" s="354">
        <f t="shared" si="20"/>
        <v>0</v>
      </c>
      <c r="K220" s="355" t="s">
        <v>5</v>
      </c>
      <c r="L220" s="223"/>
      <c r="M220" s="356" t="s">
        <v>5</v>
      </c>
      <c r="N220" s="357" t="s">
        <v>43</v>
      </c>
      <c r="O220" s="348">
        <v>0</v>
      </c>
      <c r="P220" s="348">
        <f t="shared" si="21"/>
        <v>0</v>
      </c>
      <c r="Q220" s="348">
        <v>0</v>
      </c>
      <c r="R220" s="348">
        <f t="shared" si="22"/>
        <v>0</v>
      </c>
      <c r="S220" s="348">
        <v>0</v>
      </c>
      <c r="T220" s="183">
        <f t="shared" si="23"/>
        <v>0</v>
      </c>
      <c r="AR220" s="23" t="s">
        <v>113</v>
      </c>
      <c r="AT220" s="23" t="s">
        <v>536</v>
      </c>
      <c r="AU220" s="23" t="s">
        <v>80</v>
      </c>
      <c r="AY220" s="23" t="s">
        <v>155</v>
      </c>
      <c r="BE220" s="184">
        <f t="shared" si="24"/>
        <v>0</v>
      </c>
      <c r="BF220" s="184">
        <f t="shared" si="25"/>
        <v>0</v>
      </c>
      <c r="BG220" s="184">
        <f t="shared" si="26"/>
        <v>0</v>
      </c>
      <c r="BH220" s="184">
        <f t="shared" si="27"/>
        <v>0</v>
      </c>
      <c r="BI220" s="184">
        <f t="shared" si="28"/>
        <v>0</v>
      </c>
      <c r="BJ220" s="23" t="s">
        <v>11</v>
      </c>
      <c r="BK220" s="184">
        <f t="shared" si="29"/>
        <v>0</v>
      </c>
      <c r="BL220" s="23" t="s">
        <v>101</v>
      </c>
      <c r="BM220" s="23" t="s">
        <v>2215</v>
      </c>
    </row>
    <row r="221" spans="2:65" s="311" customFormat="1" ht="16.5" customHeight="1" x14ac:dyDescent="0.3">
      <c r="B221" s="172"/>
      <c r="C221" s="340">
        <v>134</v>
      </c>
      <c r="D221" s="340" t="s">
        <v>157</v>
      </c>
      <c r="E221" s="341" t="s">
        <v>3368</v>
      </c>
      <c r="F221" s="342" t="s">
        <v>3369</v>
      </c>
      <c r="G221" s="343" t="s">
        <v>170</v>
      </c>
      <c r="H221" s="344">
        <v>6</v>
      </c>
      <c r="I221" s="313"/>
      <c r="J221" s="345">
        <f t="shared" si="20"/>
        <v>0</v>
      </c>
      <c r="K221" s="342"/>
      <c r="L221" s="40"/>
      <c r="M221" s="346" t="s">
        <v>5</v>
      </c>
      <c r="N221" s="347" t="s">
        <v>43</v>
      </c>
      <c r="O221" s="348">
        <v>9.7000000000000003E-2</v>
      </c>
      <c r="P221" s="348">
        <f t="shared" si="21"/>
        <v>0.58200000000000007</v>
      </c>
      <c r="Q221" s="348">
        <v>7.2309999999999996E-4</v>
      </c>
      <c r="R221" s="348">
        <f t="shared" si="22"/>
        <v>4.3385999999999997E-3</v>
      </c>
      <c r="S221" s="348">
        <v>0</v>
      </c>
      <c r="T221" s="183">
        <f t="shared" si="23"/>
        <v>0</v>
      </c>
      <c r="AR221" s="23" t="s">
        <v>221</v>
      </c>
      <c r="AT221" s="23" t="s">
        <v>157</v>
      </c>
      <c r="AU221" s="23" t="s">
        <v>80</v>
      </c>
      <c r="AY221" s="23" t="s">
        <v>155</v>
      </c>
      <c r="BE221" s="184">
        <f t="shared" si="24"/>
        <v>0</v>
      </c>
      <c r="BF221" s="184">
        <f t="shared" si="25"/>
        <v>0</v>
      </c>
      <c r="BG221" s="184">
        <f t="shared" si="26"/>
        <v>0</v>
      </c>
      <c r="BH221" s="184">
        <f t="shared" si="27"/>
        <v>0</v>
      </c>
      <c r="BI221" s="184">
        <f t="shared" si="28"/>
        <v>0</v>
      </c>
      <c r="BJ221" s="23" t="s">
        <v>11</v>
      </c>
      <c r="BK221" s="184">
        <f t="shared" si="29"/>
        <v>0</v>
      </c>
      <c r="BL221" s="23" t="s">
        <v>221</v>
      </c>
      <c r="BM221" s="23" t="s">
        <v>2248</v>
      </c>
    </row>
    <row r="222" spans="2:65" s="311" customFormat="1" ht="16.5" customHeight="1" x14ac:dyDescent="0.3">
      <c r="B222" s="172"/>
      <c r="C222" s="340">
        <v>135</v>
      </c>
      <c r="D222" s="340" t="s">
        <v>157</v>
      </c>
      <c r="E222" s="341" t="s">
        <v>3370</v>
      </c>
      <c r="F222" s="342" t="s">
        <v>3371</v>
      </c>
      <c r="G222" s="343" t="s">
        <v>170</v>
      </c>
      <c r="H222" s="344">
        <v>1</v>
      </c>
      <c r="I222" s="313"/>
      <c r="J222" s="345">
        <f t="shared" si="20"/>
        <v>0</v>
      </c>
      <c r="K222" s="342"/>
      <c r="L222" s="370"/>
      <c r="M222" s="346" t="s">
        <v>5</v>
      </c>
      <c r="N222" s="371" t="s">
        <v>43</v>
      </c>
      <c r="O222" s="348">
        <v>1.5669999999999999</v>
      </c>
      <c r="P222" s="348">
        <f t="shared" si="21"/>
        <v>1.5669999999999999</v>
      </c>
      <c r="Q222" s="348">
        <v>0</v>
      </c>
      <c r="R222" s="348">
        <f t="shared" si="22"/>
        <v>0</v>
      </c>
      <c r="S222" s="348">
        <v>0</v>
      </c>
      <c r="T222" s="183">
        <f t="shared" si="23"/>
        <v>0</v>
      </c>
      <c r="AR222" s="23" t="s">
        <v>221</v>
      </c>
      <c r="AT222" s="23" t="s">
        <v>157</v>
      </c>
      <c r="AU222" s="23" t="s">
        <v>80</v>
      </c>
      <c r="AY222" s="23" t="s">
        <v>155</v>
      </c>
      <c r="BE222" s="184">
        <f t="shared" si="24"/>
        <v>0</v>
      </c>
      <c r="BF222" s="184">
        <f t="shared" si="25"/>
        <v>0</v>
      </c>
      <c r="BG222" s="184">
        <f t="shared" si="26"/>
        <v>0</v>
      </c>
      <c r="BH222" s="184">
        <f t="shared" si="27"/>
        <v>0</v>
      </c>
      <c r="BI222" s="184">
        <f t="shared" si="28"/>
        <v>0</v>
      </c>
      <c r="BJ222" s="23" t="s">
        <v>11</v>
      </c>
      <c r="BK222" s="184">
        <f t="shared" si="29"/>
        <v>0</v>
      </c>
      <c r="BL222" s="23" t="s">
        <v>221</v>
      </c>
      <c r="BM222" s="23" t="s">
        <v>2252</v>
      </c>
    </row>
    <row r="223" spans="2:65" s="311" customFormat="1" ht="16.5" customHeight="1" x14ac:dyDescent="0.3">
      <c r="B223" s="172"/>
      <c r="C223" s="340">
        <v>136</v>
      </c>
      <c r="D223" s="340" t="s">
        <v>157</v>
      </c>
      <c r="E223" s="341" t="s">
        <v>3372</v>
      </c>
      <c r="F223" s="342" t="s">
        <v>3373</v>
      </c>
      <c r="G223" s="343" t="s">
        <v>170</v>
      </c>
      <c r="H223" s="344">
        <v>2</v>
      </c>
      <c r="I223" s="313"/>
      <c r="J223" s="345">
        <f t="shared" si="20"/>
        <v>0</v>
      </c>
      <c r="K223" s="342"/>
      <c r="L223" s="40"/>
      <c r="M223" s="346" t="s">
        <v>5</v>
      </c>
      <c r="N223" s="347" t="s">
        <v>43</v>
      </c>
      <c r="O223" s="348">
        <v>9.7000000000000003E-2</v>
      </c>
      <c r="P223" s="348">
        <f t="shared" si="21"/>
        <v>0.19400000000000001</v>
      </c>
      <c r="Q223" s="348">
        <v>7.2309999999999996E-4</v>
      </c>
      <c r="R223" s="348">
        <f t="shared" si="22"/>
        <v>1.4461999999999999E-3</v>
      </c>
      <c r="S223" s="348">
        <v>0</v>
      </c>
      <c r="T223" s="183">
        <f t="shared" si="23"/>
        <v>0</v>
      </c>
      <c r="AR223" s="23" t="s">
        <v>221</v>
      </c>
      <c r="AT223" s="23" t="s">
        <v>157</v>
      </c>
      <c r="AU223" s="23" t="s">
        <v>80</v>
      </c>
      <c r="AY223" s="23" t="s">
        <v>155</v>
      </c>
      <c r="BE223" s="184">
        <f t="shared" si="24"/>
        <v>0</v>
      </c>
      <c r="BF223" s="184">
        <f t="shared" si="25"/>
        <v>0</v>
      </c>
      <c r="BG223" s="184">
        <f t="shared" si="26"/>
        <v>0</v>
      </c>
      <c r="BH223" s="184">
        <f t="shared" si="27"/>
        <v>0</v>
      </c>
      <c r="BI223" s="184">
        <f t="shared" si="28"/>
        <v>0</v>
      </c>
      <c r="BJ223" s="23" t="s">
        <v>11</v>
      </c>
      <c r="BK223" s="184">
        <f t="shared" si="29"/>
        <v>0</v>
      </c>
      <c r="BL223" s="23" t="s">
        <v>221</v>
      </c>
      <c r="BM223" s="23" t="s">
        <v>2248</v>
      </c>
    </row>
    <row r="224" spans="2:65" s="311" customFormat="1" ht="16.5" customHeight="1" x14ac:dyDescent="0.3">
      <c r="B224" s="172"/>
      <c r="C224" s="340">
        <v>137</v>
      </c>
      <c r="D224" s="340" t="s">
        <v>157</v>
      </c>
      <c r="E224" s="341" t="s">
        <v>3374</v>
      </c>
      <c r="F224" s="342" t="s">
        <v>3375</v>
      </c>
      <c r="G224" s="343" t="s">
        <v>170</v>
      </c>
      <c r="H224" s="344">
        <v>2</v>
      </c>
      <c r="I224" s="313"/>
      <c r="J224" s="345">
        <f t="shared" si="20"/>
        <v>0</v>
      </c>
      <c r="K224" s="342"/>
      <c r="L224" s="370"/>
      <c r="M224" s="346" t="s">
        <v>5</v>
      </c>
      <c r="N224" s="371" t="s">
        <v>43</v>
      </c>
      <c r="O224" s="348">
        <v>1.5669999999999999</v>
      </c>
      <c r="P224" s="348">
        <f t="shared" si="21"/>
        <v>3.1339999999999999</v>
      </c>
      <c r="Q224" s="348">
        <v>0</v>
      </c>
      <c r="R224" s="348">
        <f t="shared" si="22"/>
        <v>0</v>
      </c>
      <c r="S224" s="348">
        <v>0</v>
      </c>
      <c r="T224" s="183">
        <f t="shared" si="23"/>
        <v>0</v>
      </c>
      <c r="AR224" s="23" t="s">
        <v>221</v>
      </c>
      <c r="AT224" s="23" t="s">
        <v>157</v>
      </c>
      <c r="AU224" s="23" t="s">
        <v>80</v>
      </c>
      <c r="AY224" s="23" t="s">
        <v>155</v>
      </c>
      <c r="BE224" s="184">
        <f t="shared" si="24"/>
        <v>0</v>
      </c>
      <c r="BF224" s="184">
        <f t="shared" si="25"/>
        <v>0</v>
      </c>
      <c r="BG224" s="184">
        <f t="shared" si="26"/>
        <v>0</v>
      </c>
      <c r="BH224" s="184">
        <f t="shared" si="27"/>
        <v>0</v>
      </c>
      <c r="BI224" s="184">
        <f t="shared" si="28"/>
        <v>0</v>
      </c>
      <c r="BJ224" s="23" t="s">
        <v>11</v>
      </c>
      <c r="BK224" s="184">
        <f t="shared" si="29"/>
        <v>0</v>
      </c>
      <c r="BL224" s="23" t="s">
        <v>221</v>
      </c>
      <c r="BM224" s="23" t="s">
        <v>2252</v>
      </c>
    </row>
    <row r="225" spans="2:65" s="311" customFormat="1" ht="16.5" customHeight="1" x14ac:dyDescent="0.3">
      <c r="B225" s="172"/>
      <c r="C225" s="349">
        <v>138</v>
      </c>
      <c r="D225" s="349" t="s">
        <v>536</v>
      </c>
      <c r="E225" s="350" t="s">
        <v>3376</v>
      </c>
      <c r="F225" s="355" t="s">
        <v>3377</v>
      </c>
      <c r="G225" s="358" t="s">
        <v>170</v>
      </c>
      <c r="H225" s="353">
        <v>2</v>
      </c>
      <c r="I225" s="367"/>
      <c r="J225" s="354">
        <f t="shared" si="20"/>
        <v>0</v>
      </c>
      <c r="K225" s="355" t="s">
        <v>5</v>
      </c>
      <c r="L225" s="223"/>
      <c r="M225" s="356" t="s">
        <v>5</v>
      </c>
      <c r="N225" s="357" t="s">
        <v>43</v>
      </c>
      <c r="O225" s="348">
        <v>0</v>
      </c>
      <c r="P225" s="348">
        <f t="shared" si="21"/>
        <v>0</v>
      </c>
      <c r="Q225" s="348">
        <v>0</v>
      </c>
      <c r="R225" s="348">
        <f t="shared" si="22"/>
        <v>0</v>
      </c>
      <c r="S225" s="348">
        <v>0</v>
      </c>
      <c r="T225" s="183">
        <f t="shared" si="23"/>
        <v>0</v>
      </c>
      <c r="AR225" s="23" t="s">
        <v>113</v>
      </c>
      <c r="AT225" s="23" t="s">
        <v>536</v>
      </c>
      <c r="AU225" s="23" t="s">
        <v>80</v>
      </c>
      <c r="AY225" s="23" t="s">
        <v>155</v>
      </c>
      <c r="BE225" s="184">
        <f t="shared" si="24"/>
        <v>0</v>
      </c>
      <c r="BF225" s="184">
        <f t="shared" si="25"/>
        <v>0</v>
      </c>
      <c r="BG225" s="184">
        <f t="shared" si="26"/>
        <v>0</v>
      </c>
      <c r="BH225" s="184">
        <f t="shared" si="27"/>
        <v>0</v>
      </c>
      <c r="BI225" s="184">
        <f t="shared" si="28"/>
        <v>0</v>
      </c>
      <c r="BJ225" s="23" t="s">
        <v>11</v>
      </c>
      <c r="BK225" s="184">
        <f t="shared" si="29"/>
        <v>0</v>
      </c>
      <c r="BL225" s="23" t="s">
        <v>101</v>
      </c>
      <c r="BM225" s="23" t="s">
        <v>2215</v>
      </c>
    </row>
    <row r="226" spans="2:65" s="10" customFormat="1" ht="37.35" customHeight="1" x14ac:dyDescent="0.35">
      <c r="B226" s="159"/>
      <c r="C226" s="360"/>
      <c r="D226" s="361" t="s">
        <v>71</v>
      </c>
      <c r="E226" s="362" t="s">
        <v>1841</v>
      </c>
      <c r="F226" s="362" t="s">
        <v>1842</v>
      </c>
      <c r="G226" s="360"/>
      <c r="H226" s="360"/>
      <c r="I226" s="360"/>
      <c r="J226" s="363">
        <f>BK226</f>
        <v>0</v>
      </c>
      <c r="K226" s="360"/>
      <c r="L226" s="159"/>
      <c r="M226" s="372"/>
      <c r="N226" s="338"/>
      <c r="O226" s="338"/>
      <c r="P226" s="339">
        <f>SUM(P227:P232)</f>
        <v>92</v>
      </c>
      <c r="Q226" s="338"/>
      <c r="R226" s="339">
        <f>SUM(R227:R232)</f>
        <v>0</v>
      </c>
      <c r="S226" s="338"/>
      <c r="T226" s="167">
        <f>SUM(T227:T232)</f>
        <v>0</v>
      </c>
      <c r="AR226" s="160" t="s">
        <v>101</v>
      </c>
      <c r="AT226" s="168" t="s">
        <v>71</v>
      </c>
      <c r="AU226" s="168" t="s">
        <v>72</v>
      </c>
      <c r="AY226" s="160" t="s">
        <v>155</v>
      </c>
      <c r="BK226" s="169">
        <f>SUM(BK227:BK232)</f>
        <v>0</v>
      </c>
    </row>
    <row r="227" spans="2:65" s="311" customFormat="1" ht="16.5" customHeight="1" x14ac:dyDescent="0.3">
      <c r="B227" s="172"/>
      <c r="C227" s="340">
        <v>139</v>
      </c>
      <c r="D227" s="340" t="s">
        <v>157</v>
      </c>
      <c r="E227" s="341"/>
      <c r="F227" s="342" t="s">
        <v>3378</v>
      </c>
      <c r="G227" s="343" t="s">
        <v>1845</v>
      </c>
      <c r="H227" s="344">
        <v>2</v>
      </c>
      <c r="I227" s="313"/>
      <c r="J227" s="345">
        <f t="shared" ref="J227:J232" si="30">ROUND(I227*H227,0)</f>
        <v>0</v>
      </c>
      <c r="K227" s="342" t="s">
        <v>5</v>
      </c>
      <c r="L227" s="40"/>
      <c r="M227" s="346" t="s">
        <v>5</v>
      </c>
      <c r="N227" s="210" t="s">
        <v>43</v>
      </c>
      <c r="O227" s="212">
        <v>1</v>
      </c>
      <c r="P227" s="212">
        <f t="shared" ref="P227:P232" si="31">O227*H227</f>
        <v>2</v>
      </c>
      <c r="Q227" s="212">
        <v>0</v>
      </c>
      <c r="R227" s="212">
        <f t="shared" ref="R227:R232" si="32">Q227*H227</f>
        <v>0</v>
      </c>
      <c r="S227" s="212">
        <v>0</v>
      </c>
      <c r="T227" s="213">
        <f t="shared" ref="T227:T232" si="33">S227*H227</f>
        <v>0</v>
      </c>
      <c r="AR227" s="23" t="s">
        <v>1846</v>
      </c>
      <c r="AT227" s="23" t="s">
        <v>157</v>
      </c>
      <c r="AU227" s="23" t="s">
        <v>11</v>
      </c>
      <c r="AY227" s="23" t="s">
        <v>155</v>
      </c>
      <c r="BE227" s="184">
        <f t="shared" ref="BE227:BE232" si="34">IF(N227="základní",J227,0)</f>
        <v>0</v>
      </c>
      <c r="BF227" s="184">
        <f t="shared" ref="BF227:BF232" si="35">IF(N227="snížená",J227,0)</f>
        <v>0</v>
      </c>
      <c r="BG227" s="184">
        <f t="shared" ref="BG227:BG232" si="36">IF(N227="zákl. přenesená",J227,0)</f>
        <v>0</v>
      </c>
      <c r="BH227" s="184">
        <f t="shared" ref="BH227:BH232" si="37">IF(N227="sníž. přenesená",J227,0)</f>
        <v>0</v>
      </c>
      <c r="BI227" s="184">
        <f t="shared" ref="BI227:BI232" si="38">IF(N227="nulová",J227,0)</f>
        <v>0</v>
      </c>
      <c r="BJ227" s="23" t="s">
        <v>11</v>
      </c>
      <c r="BK227" s="184">
        <f t="shared" ref="BK227:BK232" si="39">ROUND(I227*H227,0)</f>
        <v>0</v>
      </c>
      <c r="BL227" s="23" t="s">
        <v>1846</v>
      </c>
      <c r="BM227" s="23" t="s">
        <v>1979</v>
      </c>
    </row>
    <row r="228" spans="2:65" s="311" customFormat="1" ht="16.5" customHeight="1" x14ac:dyDescent="0.3">
      <c r="B228" s="172"/>
      <c r="C228" s="340">
        <v>140</v>
      </c>
      <c r="D228" s="340" t="s">
        <v>157</v>
      </c>
      <c r="E228" s="341"/>
      <c r="F228" s="342" t="s">
        <v>3379</v>
      </c>
      <c r="G228" s="343" t="s">
        <v>1845</v>
      </c>
      <c r="H228" s="344">
        <v>10</v>
      </c>
      <c r="I228" s="313"/>
      <c r="J228" s="345">
        <f t="shared" si="30"/>
        <v>0</v>
      </c>
      <c r="K228" s="342" t="s">
        <v>5</v>
      </c>
      <c r="L228" s="40"/>
      <c r="M228" s="346" t="s">
        <v>5</v>
      </c>
      <c r="N228" s="210" t="s">
        <v>43</v>
      </c>
      <c r="O228" s="212">
        <v>1</v>
      </c>
      <c r="P228" s="212">
        <f t="shared" si="31"/>
        <v>10</v>
      </c>
      <c r="Q228" s="212">
        <v>0</v>
      </c>
      <c r="R228" s="212">
        <f t="shared" si="32"/>
        <v>0</v>
      </c>
      <c r="S228" s="212">
        <v>0</v>
      </c>
      <c r="T228" s="213">
        <f t="shared" si="33"/>
        <v>0</v>
      </c>
      <c r="AR228" s="23" t="s">
        <v>1846</v>
      </c>
      <c r="AT228" s="23" t="s">
        <v>157</v>
      </c>
      <c r="AU228" s="23" t="s">
        <v>11</v>
      </c>
      <c r="AY228" s="23" t="s">
        <v>155</v>
      </c>
      <c r="BE228" s="184">
        <f t="shared" si="34"/>
        <v>0</v>
      </c>
      <c r="BF228" s="184">
        <f t="shared" si="35"/>
        <v>0</v>
      </c>
      <c r="BG228" s="184">
        <f t="shared" si="36"/>
        <v>0</v>
      </c>
      <c r="BH228" s="184">
        <f t="shared" si="37"/>
        <v>0</v>
      </c>
      <c r="BI228" s="184">
        <f t="shared" si="38"/>
        <v>0</v>
      </c>
      <c r="BJ228" s="23" t="s">
        <v>11</v>
      </c>
      <c r="BK228" s="184">
        <f t="shared" si="39"/>
        <v>0</v>
      </c>
      <c r="BL228" s="23" t="s">
        <v>1846</v>
      </c>
      <c r="BM228" s="23" t="s">
        <v>1979</v>
      </c>
    </row>
    <row r="229" spans="2:65" s="311" customFormat="1" ht="16.5" customHeight="1" x14ac:dyDescent="0.3">
      <c r="B229" s="172"/>
      <c r="C229" s="340">
        <v>141</v>
      </c>
      <c r="D229" s="340" t="s">
        <v>157</v>
      </c>
      <c r="E229" s="341"/>
      <c r="F229" s="342" t="s">
        <v>3380</v>
      </c>
      <c r="G229" s="343" t="s">
        <v>1845</v>
      </c>
      <c r="H229" s="344">
        <v>30</v>
      </c>
      <c r="I229" s="313"/>
      <c r="J229" s="345">
        <f t="shared" si="30"/>
        <v>0</v>
      </c>
      <c r="K229" s="342" t="s">
        <v>5</v>
      </c>
      <c r="L229" s="40"/>
      <c r="M229" s="346" t="s">
        <v>5</v>
      </c>
      <c r="N229" s="210" t="s">
        <v>43</v>
      </c>
      <c r="O229" s="212">
        <v>1</v>
      </c>
      <c r="P229" s="212">
        <f t="shared" si="31"/>
        <v>30</v>
      </c>
      <c r="Q229" s="212">
        <v>0</v>
      </c>
      <c r="R229" s="212">
        <f t="shared" si="32"/>
        <v>0</v>
      </c>
      <c r="S229" s="212">
        <v>0</v>
      </c>
      <c r="T229" s="213">
        <f t="shared" si="33"/>
        <v>0</v>
      </c>
      <c r="AR229" s="23" t="s">
        <v>1846</v>
      </c>
      <c r="AT229" s="23" t="s">
        <v>157</v>
      </c>
      <c r="AU229" s="23" t="s">
        <v>11</v>
      </c>
      <c r="AY229" s="23" t="s">
        <v>155</v>
      </c>
      <c r="BE229" s="184">
        <f t="shared" si="34"/>
        <v>0</v>
      </c>
      <c r="BF229" s="184">
        <f t="shared" si="35"/>
        <v>0</v>
      </c>
      <c r="BG229" s="184">
        <f t="shared" si="36"/>
        <v>0</v>
      </c>
      <c r="BH229" s="184">
        <f t="shared" si="37"/>
        <v>0</v>
      </c>
      <c r="BI229" s="184">
        <f t="shared" si="38"/>
        <v>0</v>
      </c>
      <c r="BJ229" s="23" t="s">
        <v>11</v>
      </c>
      <c r="BK229" s="184">
        <f t="shared" si="39"/>
        <v>0</v>
      </c>
      <c r="BL229" s="23" t="s">
        <v>1846</v>
      </c>
      <c r="BM229" s="23" t="s">
        <v>1979</v>
      </c>
    </row>
    <row r="230" spans="2:65" s="311" customFormat="1" ht="16.5" customHeight="1" x14ac:dyDescent="0.3">
      <c r="B230" s="172"/>
      <c r="C230" s="340">
        <v>142</v>
      </c>
      <c r="D230" s="340" t="s">
        <v>157</v>
      </c>
      <c r="E230" s="341"/>
      <c r="F230" s="342" t="s">
        <v>3381</v>
      </c>
      <c r="G230" s="343" t="s">
        <v>1845</v>
      </c>
      <c r="H230" s="344">
        <v>30</v>
      </c>
      <c r="I230" s="313"/>
      <c r="J230" s="345">
        <f t="shared" si="30"/>
        <v>0</v>
      </c>
      <c r="K230" s="342" t="s">
        <v>5</v>
      </c>
      <c r="L230" s="40"/>
      <c r="M230" s="346" t="s">
        <v>5</v>
      </c>
      <c r="N230" s="210" t="s">
        <v>43</v>
      </c>
      <c r="O230" s="212">
        <v>1</v>
      </c>
      <c r="P230" s="212">
        <f t="shared" si="31"/>
        <v>30</v>
      </c>
      <c r="Q230" s="212">
        <v>0</v>
      </c>
      <c r="R230" s="212">
        <f t="shared" si="32"/>
        <v>0</v>
      </c>
      <c r="S230" s="212">
        <v>0</v>
      </c>
      <c r="T230" s="213">
        <f t="shared" si="33"/>
        <v>0</v>
      </c>
      <c r="AR230" s="23" t="s">
        <v>1846</v>
      </c>
      <c r="AT230" s="23" t="s">
        <v>157</v>
      </c>
      <c r="AU230" s="23" t="s">
        <v>11</v>
      </c>
      <c r="AY230" s="23" t="s">
        <v>155</v>
      </c>
      <c r="BE230" s="184">
        <f t="shared" si="34"/>
        <v>0</v>
      </c>
      <c r="BF230" s="184">
        <f t="shared" si="35"/>
        <v>0</v>
      </c>
      <c r="BG230" s="184">
        <f t="shared" si="36"/>
        <v>0</v>
      </c>
      <c r="BH230" s="184">
        <f t="shared" si="37"/>
        <v>0</v>
      </c>
      <c r="BI230" s="184">
        <f t="shared" si="38"/>
        <v>0</v>
      </c>
      <c r="BJ230" s="23" t="s">
        <v>11</v>
      </c>
      <c r="BK230" s="184">
        <f t="shared" si="39"/>
        <v>0</v>
      </c>
      <c r="BL230" s="23" t="s">
        <v>1846</v>
      </c>
      <c r="BM230" s="23" t="s">
        <v>1979</v>
      </c>
    </row>
    <row r="231" spans="2:65" s="311" customFormat="1" ht="16.5" customHeight="1" x14ac:dyDescent="0.3">
      <c r="B231" s="172"/>
      <c r="C231" s="340">
        <v>143</v>
      </c>
      <c r="D231" s="340" t="s">
        <v>157</v>
      </c>
      <c r="E231" s="341"/>
      <c r="F231" s="342" t="s">
        <v>3382</v>
      </c>
      <c r="G231" s="343" t="s">
        <v>1845</v>
      </c>
      <c r="H231" s="344">
        <v>10</v>
      </c>
      <c r="I231" s="313"/>
      <c r="J231" s="345">
        <f t="shared" si="30"/>
        <v>0</v>
      </c>
      <c r="K231" s="342" t="s">
        <v>5</v>
      </c>
      <c r="L231" s="40"/>
      <c r="M231" s="346" t="s">
        <v>5</v>
      </c>
      <c r="N231" s="210" t="s">
        <v>43</v>
      </c>
      <c r="O231" s="212">
        <v>1</v>
      </c>
      <c r="P231" s="212">
        <f t="shared" si="31"/>
        <v>10</v>
      </c>
      <c r="Q231" s="212">
        <v>0</v>
      </c>
      <c r="R231" s="212">
        <f t="shared" si="32"/>
        <v>0</v>
      </c>
      <c r="S231" s="212">
        <v>0</v>
      </c>
      <c r="T231" s="213">
        <f t="shared" si="33"/>
        <v>0</v>
      </c>
      <c r="AR231" s="23" t="s">
        <v>1846</v>
      </c>
      <c r="AT231" s="23" t="s">
        <v>157</v>
      </c>
      <c r="AU231" s="23" t="s">
        <v>11</v>
      </c>
      <c r="AY231" s="23" t="s">
        <v>155</v>
      </c>
      <c r="BE231" s="184">
        <f t="shared" si="34"/>
        <v>0</v>
      </c>
      <c r="BF231" s="184">
        <f t="shared" si="35"/>
        <v>0</v>
      </c>
      <c r="BG231" s="184">
        <f t="shared" si="36"/>
        <v>0</v>
      </c>
      <c r="BH231" s="184">
        <f t="shared" si="37"/>
        <v>0</v>
      </c>
      <c r="BI231" s="184">
        <f t="shared" si="38"/>
        <v>0</v>
      </c>
      <c r="BJ231" s="23" t="s">
        <v>11</v>
      </c>
      <c r="BK231" s="184">
        <f t="shared" si="39"/>
        <v>0</v>
      </c>
      <c r="BL231" s="23" t="s">
        <v>1846</v>
      </c>
      <c r="BM231" s="23" t="s">
        <v>1979</v>
      </c>
    </row>
    <row r="232" spans="2:65" s="311" customFormat="1" ht="16.5" customHeight="1" x14ac:dyDescent="0.3">
      <c r="B232" s="172"/>
      <c r="C232" s="340">
        <v>144</v>
      </c>
      <c r="D232" s="340" t="s">
        <v>157</v>
      </c>
      <c r="E232" s="341"/>
      <c r="F232" s="342" t="s">
        <v>3383</v>
      </c>
      <c r="G232" s="343" t="s">
        <v>1845</v>
      </c>
      <c r="H232" s="344">
        <v>10</v>
      </c>
      <c r="I232" s="313"/>
      <c r="J232" s="345">
        <f t="shared" si="30"/>
        <v>0</v>
      </c>
      <c r="K232" s="342" t="s">
        <v>5</v>
      </c>
      <c r="L232" s="40"/>
      <c r="M232" s="346" t="s">
        <v>5</v>
      </c>
      <c r="N232" s="210" t="s">
        <v>43</v>
      </c>
      <c r="O232" s="212">
        <v>1</v>
      </c>
      <c r="P232" s="212">
        <f t="shared" si="31"/>
        <v>10</v>
      </c>
      <c r="Q232" s="212">
        <v>0</v>
      </c>
      <c r="R232" s="212">
        <f t="shared" si="32"/>
        <v>0</v>
      </c>
      <c r="S232" s="212">
        <v>0</v>
      </c>
      <c r="T232" s="213">
        <f t="shared" si="33"/>
        <v>0</v>
      </c>
      <c r="AR232" s="23" t="s">
        <v>1846</v>
      </c>
      <c r="AT232" s="23" t="s">
        <v>157</v>
      </c>
      <c r="AU232" s="23" t="s">
        <v>11</v>
      </c>
      <c r="AY232" s="23" t="s">
        <v>155</v>
      </c>
      <c r="BE232" s="184">
        <f t="shared" si="34"/>
        <v>0</v>
      </c>
      <c r="BF232" s="184">
        <f t="shared" si="35"/>
        <v>0</v>
      </c>
      <c r="BG232" s="184">
        <f t="shared" si="36"/>
        <v>0</v>
      </c>
      <c r="BH232" s="184">
        <f t="shared" si="37"/>
        <v>0</v>
      </c>
      <c r="BI232" s="184">
        <f t="shared" si="38"/>
        <v>0</v>
      </c>
      <c r="BJ232" s="23" t="s">
        <v>11</v>
      </c>
      <c r="BK232" s="184">
        <f t="shared" si="39"/>
        <v>0</v>
      </c>
      <c r="BL232" s="23" t="s">
        <v>1846</v>
      </c>
      <c r="BM232" s="23" t="s">
        <v>1979</v>
      </c>
    </row>
    <row r="233" spans="2:65" s="10" customFormat="1" ht="37.35" customHeight="1" x14ac:dyDescent="0.35">
      <c r="B233" s="159"/>
      <c r="C233" s="360"/>
      <c r="D233" s="361" t="s">
        <v>71</v>
      </c>
      <c r="E233" s="362" t="s">
        <v>536</v>
      </c>
      <c r="F233" s="362" t="s">
        <v>1987</v>
      </c>
      <c r="G233" s="360"/>
      <c r="H233" s="360"/>
      <c r="I233" s="360"/>
      <c r="J233" s="363">
        <f>BK233</f>
        <v>0</v>
      </c>
      <c r="K233" s="360"/>
      <c r="L233" s="159"/>
      <c r="M233" s="164"/>
      <c r="N233" s="338"/>
      <c r="O233" s="338"/>
      <c r="P233" s="339">
        <f>P234</f>
        <v>1</v>
      </c>
      <c r="Q233" s="338"/>
      <c r="R233" s="339">
        <f>R234</f>
        <v>0</v>
      </c>
      <c r="S233" s="338"/>
      <c r="T233" s="167">
        <f>T234</f>
        <v>0</v>
      </c>
      <c r="AR233" s="160" t="s">
        <v>98</v>
      </c>
      <c r="AT233" s="168" t="s">
        <v>71</v>
      </c>
      <c r="AU233" s="168" t="s">
        <v>72</v>
      </c>
      <c r="AY233" s="160" t="s">
        <v>155</v>
      </c>
      <c r="BK233" s="169">
        <f>BK234</f>
        <v>0</v>
      </c>
    </row>
    <row r="234" spans="2:65" s="10" customFormat="1" ht="20.100000000000001" customHeight="1" x14ac:dyDescent="0.3">
      <c r="B234" s="159"/>
      <c r="C234" s="360"/>
      <c r="D234" s="361" t="s">
        <v>71</v>
      </c>
      <c r="E234" s="364" t="s">
        <v>1988</v>
      </c>
      <c r="F234" s="373" t="s">
        <v>1989</v>
      </c>
      <c r="G234" s="360"/>
      <c r="H234" s="360"/>
      <c r="I234" s="360"/>
      <c r="J234" s="365">
        <f>BK234</f>
        <v>0</v>
      </c>
      <c r="K234" s="360"/>
      <c r="L234" s="159"/>
      <c r="M234" s="164"/>
      <c r="N234" s="338"/>
      <c r="O234" s="338"/>
      <c r="P234" s="339">
        <f>SUM(P235:P245)</f>
        <v>1</v>
      </c>
      <c r="Q234" s="338"/>
      <c r="R234" s="339">
        <f>SUM(R235:R245)</f>
        <v>0</v>
      </c>
      <c r="S234" s="338"/>
      <c r="T234" s="167">
        <f>SUM(T235:T245)</f>
        <v>0</v>
      </c>
      <c r="AR234" s="160" t="s">
        <v>98</v>
      </c>
      <c r="AT234" s="168" t="s">
        <v>71</v>
      </c>
      <c r="AU234" s="168" t="s">
        <v>11</v>
      </c>
      <c r="AY234" s="160" t="s">
        <v>155</v>
      </c>
      <c r="BK234" s="169">
        <f>SUM(BK235:BK245)</f>
        <v>0</v>
      </c>
    </row>
    <row r="235" spans="2:65" s="311" customFormat="1" ht="38.25" customHeight="1" x14ac:dyDescent="0.3">
      <c r="B235" s="172"/>
      <c r="C235" s="349">
        <v>145</v>
      </c>
      <c r="D235" s="349" t="s">
        <v>536</v>
      </c>
      <c r="E235" s="350"/>
      <c r="F235" s="355" t="s">
        <v>3384</v>
      </c>
      <c r="G235" s="358" t="s">
        <v>170</v>
      </c>
      <c r="H235" s="353">
        <v>1</v>
      </c>
      <c r="I235" s="367"/>
      <c r="J235" s="354">
        <f>ROUND(I235*H235,0)</f>
        <v>0</v>
      </c>
      <c r="K235" s="355" t="s">
        <v>5</v>
      </c>
      <c r="L235" s="223"/>
      <c r="M235" s="356" t="s">
        <v>5</v>
      </c>
      <c r="N235" s="357" t="s">
        <v>43</v>
      </c>
      <c r="O235" s="348">
        <v>0</v>
      </c>
      <c r="P235" s="348">
        <f>O235*H235</f>
        <v>0</v>
      </c>
      <c r="Q235" s="348">
        <v>0</v>
      </c>
      <c r="R235" s="348">
        <f>Q235*H235</f>
        <v>0</v>
      </c>
      <c r="S235" s="348">
        <v>0</v>
      </c>
      <c r="T235" s="183">
        <f>S235*H235</f>
        <v>0</v>
      </c>
      <c r="AR235" s="23" t="s">
        <v>113</v>
      </c>
      <c r="AT235" s="23" t="s">
        <v>536</v>
      </c>
      <c r="AU235" s="23" t="s">
        <v>80</v>
      </c>
      <c r="AY235" s="23" t="s">
        <v>155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11</v>
      </c>
      <c r="BK235" s="184">
        <f>ROUND(I235*H235,0)</f>
        <v>0</v>
      </c>
      <c r="BL235" s="23" t="s">
        <v>101</v>
      </c>
      <c r="BM235" s="23" t="s">
        <v>2215</v>
      </c>
    </row>
    <row r="236" spans="2:65" s="311" customFormat="1" ht="38.25" customHeight="1" x14ac:dyDescent="0.3">
      <c r="B236" s="172"/>
      <c r="C236" s="349">
        <v>146</v>
      </c>
      <c r="D236" s="349" t="s">
        <v>536</v>
      </c>
      <c r="E236" s="350"/>
      <c r="F236" s="351" t="s">
        <v>3385</v>
      </c>
      <c r="G236" s="358" t="s">
        <v>170</v>
      </c>
      <c r="H236" s="353">
        <v>1</v>
      </c>
      <c r="I236" s="367"/>
      <c r="J236" s="354">
        <f>ROUND(I236*H236,0)</f>
        <v>0</v>
      </c>
      <c r="K236" s="355" t="s">
        <v>5</v>
      </c>
      <c r="L236" s="223"/>
      <c r="M236" s="356" t="s">
        <v>5</v>
      </c>
      <c r="N236" s="357" t="s">
        <v>43</v>
      </c>
      <c r="O236" s="348">
        <v>0</v>
      </c>
      <c r="P236" s="348">
        <f>O236*H236</f>
        <v>0</v>
      </c>
      <c r="Q236" s="348">
        <v>0</v>
      </c>
      <c r="R236" s="348">
        <f>Q236*H236</f>
        <v>0</v>
      </c>
      <c r="S236" s="348">
        <v>0</v>
      </c>
      <c r="T236" s="183">
        <f>S236*H236</f>
        <v>0</v>
      </c>
      <c r="AR236" s="23" t="s">
        <v>113</v>
      </c>
      <c r="AT236" s="23" t="s">
        <v>536</v>
      </c>
      <c r="AU236" s="23" t="s">
        <v>80</v>
      </c>
      <c r="AY236" s="23" t="s">
        <v>155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23" t="s">
        <v>11</v>
      </c>
      <c r="BK236" s="184">
        <f>ROUND(I236*H236,0)</f>
        <v>0</v>
      </c>
      <c r="BL236" s="23" t="s">
        <v>101</v>
      </c>
      <c r="BM236" s="23" t="s">
        <v>2215</v>
      </c>
    </row>
    <row r="237" spans="2:65" s="311" customFormat="1" ht="54" x14ac:dyDescent="0.3">
      <c r="B237" s="172"/>
      <c r="C237" s="374">
        <v>147</v>
      </c>
      <c r="D237" s="374" t="s">
        <v>536</v>
      </c>
      <c r="E237" s="375"/>
      <c r="F237" s="351" t="s">
        <v>3386</v>
      </c>
      <c r="G237" s="358" t="s">
        <v>1032</v>
      </c>
      <c r="H237" s="376">
        <v>1</v>
      </c>
      <c r="I237" s="380"/>
      <c r="J237" s="377">
        <f>ROUND(I237*H237,0)</f>
        <v>0</v>
      </c>
      <c r="K237" s="351" t="s">
        <v>5</v>
      </c>
      <c r="L237" s="223"/>
      <c r="M237" s="356" t="s">
        <v>5</v>
      </c>
      <c r="N237" s="378" t="s">
        <v>43</v>
      </c>
      <c r="O237" s="212">
        <v>0</v>
      </c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3">
        <v>8</v>
      </c>
      <c r="AT237" s="23" t="s">
        <v>536</v>
      </c>
      <c r="AU237" s="23" t="s">
        <v>80</v>
      </c>
      <c r="AY237" s="23" t="s">
        <v>155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23" t="s">
        <v>11</v>
      </c>
      <c r="BK237" s="184">
        <f>ROUND(I237*H237,0)</f>
        <v>0</v>
      </c>
      <c r="BL237" s="23" t="s">
        <v>707</v>
      </c>
      <c r="BM237" s="23" t="s">
        <v>2253</v>
      </c>
    </row>
    <row r="238" spans="2:65" s="311" customFormat="1" ht="16.5" customHeight="1" x14ac:dyDescent="0.3">
      <c r="B238" s="172"/>
      <c r="C238" s="340">
        <v>148</v>
      </c>
      <c r="D238" s="340" t="s">
        <v>157</v>
      </c>
      <c r="E238" s="341"/>
      <c r="F238" s="342" t="s">
        <v>3387</v>
      </c>
      <c r="G238" s="343" t="s">
        <v>1032</v>
      </c>
      <c r="H238" s="344">
        <v>1</v>
      </c>
      <c r="I238" s="313"/>
      <c r="J238" s="345">
        <f t="shared" ref="J238:J241" si="40">ROUND(I238*H238,0)</f>
        <v>0</v>
      </c>
      <c r="K238" s="342" t="s">
        <v>5</v>
      </c>
      <c r="L238" s="40"/>
      <c r="M238" s="346" t="s">
        <v>5</v>
      </c>
      <c r="N238" s="210" t="s">
        <v>43</v>
      </c>
      <c r="O238" s="212">
        <v>1</v>
      </c>
      <c r="P238" s="212">
        <f t="shared" ref="P238:P241" si="41">O238*H238</f>
        <v>1</v>
      </c>
      <c r="Q238" s="212">
        <v>0</v>
      </c>
      <c r="R238" s="212">
        <f t="shared" ref="R238:R241" si="42">Q238*H238</f>
        <v>0</v>
      </c>
      <c r="S238" s="212">
        <v>0</v>
      </c>
      <c r="T238" s="213">
        <f t="shared" ref="T238:T241" si="43">S238*H238</f>
        <v>0</v>
      </c>
      <c r="AR238" s="23" t="s">
        <v>1846</v>
      </c>
      <c r="AT238" s="23" t="s">
        <v>157</v>
      </c>
      <c r="AU238" s="23" t="s">
        <v>11</v>
      </c>
      <c r="AY238" s="23" t="s">
        <v>155</v>
      </c>
      <c r="BE238" s="184">
        <f t="shared" ref="BE238:BE241" si="44">IF(N238="základní",J238,0)</f>
        <v>0</v>
      </c>
      <c r="BF238" s="184">
        <f t="shared" ref="BF238:BF241" si="45">IF(N238="snížená",J238,0)</f>
        <v>0</v>
      </c>
      <c r="BG238" s="184">
        <f t="shared" ref="BG238:BG241" si="46">IF(N238="zákl. přenesená",J238,0)</f>
        <v>0</v>
      </c>
      <c r="BH238" s="184">
        <f t="shared" ref="BH238:BH241" si="47">IF(N238="sníž. přenesená",J238,0)</f>
        <v>0</v>
      </c>
      <c r="BI238" s="184">
        <f t="shared" ref="BI238:BI241" si="48">IF(N238="nulová",J238,0)</f>
        <v>0</v>
      </c>
      <c r="BJ238" s="23" t="s">
        <v>11</v>
      </c>
      <c r="BK238" s="184">
        <f t="shared" ref="BK238:BK241" si="49">ROUND(I238*H238,0)</f>
        <v>0</v>
      </c>
      <c r="BL238" s="23" t="s">
        <v>1846</v>
      </c>
      <c r="BM238" s="23" t="s">
        <v>1979</v>
      </c>
    </row>
    <row r="239" spans="2:65" s="311" customFormat="1" ht="16.5" customHeight="1" x14ac:dyDescent="0.3">
      <c r="B239" s="172"/>
      <c r="C239" s="349">
        <v>149</v>
      </c>
      <c r="D239" s="349" t="s">
        <v>536</v>
      </c>
      <c r="E239" s="350"/>
      <c r="F239" s="355" t="s">
        <v>3388</v>
      </c>
      <c r="G239" s="358" t="s">
        <v>1032</v>
      </c>
      <c r="H239" s="353">
        <v>1</v>
      </c>
      <c r="I239" s="367"/>
      <c r="J239" s="354">
        <f t="shared" si="40"/>
        <v>0</v>
      </c>
      <c r="K239" s="355" t="s">
        <v>5</v>
      </c>
      <c r="L239" s="223"/>
      <c r="M239" s="356" t="s">
        <v>5</v>
      </c>
      <c r="N239" s="379" t="s">
        <v>43</v>
      </c>
      <c r="O239" s="348">
        <v>0</v>
      </c>
      <c r="P239" s="348">
        <f t="shared" si="41"/>
        <v>0</v>
      </c>
      <c r="Q239" s="348">
        <v>0</v>
      </c>
      <c r="R239" s="348">
        <f t="shared" si="42"/>
        <v>0</v>
      </c>
      <c r="S239" s="348">
        <v>0</v>
      </c>
      <c r="T239" s="183">
        <f t="shared" si="43"/>
        <v>0</v>
      </c>
      <c r="AR239" s="23" t="s">
        <v>113</v>
      </c>
      <c r="AT239" s="23" t="s">
        <v>536</v>
      </c>
      <c r="AU239" s="23" t="s">
        <v>80</v>
      </c>
      <c r="AY239" s="23" t="s">
        <v>155</v>
      </c>
      <c r="BE239" s="184">
        <f t="shared" si="44"/>
        <v>0</v>
      </c>
      <c r="BF239" s="184">
        <f t="shared" si="45"/>
        <v>0</v>
      </c>
      <c r="BG239" s="184">
        <f t="shared" si="46"/>
        <v>0</v>
      </c>
      <c r="BH239" s="184">
        <f t="shared" si="47"/>
        <v>0</v>
      </c>
      <c r="BI239" s="184">
        <f t="shared" si="48"/>
        <v>0</v>
      </c>
      <c r="BJ239" s="23" t="s">
        <v>11</v>
      </c>
      <c r="BK239" s="184">
        <f t="shared" si="49"/>
        <v>0</v>
      </c>
      <c r="BL239" s="23" t="s">
        <v>101</v>
      </c>
      <c r="BM239" s="23" t="s">
        <v>2215</v>
      </c>
    </row>
    <row r="240" spans="2:65" s="311" customFormat="1" ht="27" x14ac:dyDescent="0.3">
      <c r="B240" s="172"/>
      <c r="C240" s="349">
        <v>150</v>
      </c>
      <c r="D240" s="349" t="s">
        <v>536</v>
      </c>
      <c r="E240" s="350"/>
      <c r="F240" s="355" t="s">
        <v>3389</v>
      </c>
      <c r="G240" s="358" t="s">
        <v>170</v>
      </c>
      <c r="H240" s="353">
        <v>1</v>
      </c>
      <c r="I240" s="367"/>
      <c r="J240" s="354">
        <f t="shared" si="40"/>
        <v>0</v>
      </c>
      <c r="K240" s="355" t="s">
        <v>5</v>
      </c>
      <c r="L240" s="223"/>
      <c r="M240" s="356" t="s">
        <v>5</v>
      </c>
      <c r="N240" s="379" t="s">
        <v>43</v>
      </c>
      <c r="O240" s="348">
        <v>0</v>
      </c>
      <c r="P240" s="348">
        <f t="shared" si="41"/>
        <v>0</v>
      </c>
      <c r="Q240" s="348">
        <v>0</v>
      </c>
      <c r="R240" s="348">
        <f t="shared" si="42"/>
        <v>0</v>
      </c>
      <c r="S240" s="348">
        <v>0</v>
      </c>
      <c r="T240" s="183">
        <f t="shared" si="43"/>
        <v>0</v>
      </c>
      <c r="AR240" s="23" t="s">
        <v>113</v>
      </c>
      <c r="AT240" s="23" t="s">
        <v>536</v>
      </c>
      <c r="AU240" s="23" t="s">
        <v>80</v>
      </c>
      <c r="AY240" s="23" t="s">
        <v>155</v>
      </c>
      <c r="BE240" s="184">
        <f t="shared" si="44"/>
        <v>0</v>
      </c>
      <c r="BF240" s="184">
        <f t="shared" si="45"/>
        <v>0</v>
      </c>
      <c r="BG240" s="184">
        <f t="shared" si="46"/>
        <v>0</v>
      </c>
      <c r="BH240" s="184">
        <f t="shared" si="47"/>
        <v>0</v>
      </c>
      <c r="BI240" s="184">
        <f t="shared" si="48"/>
        <v>0</v>
      </c>
      <c r="BJ240" s="23" t="s">
        <v>11</v>
      </c>
      <c r="BK240" s="184">
        <f t="shared" si="49"/>
        <v>0</v>
      </c>
      <c r="BL240" s="23" t="s">
        <v>101</v>
      </c>
      <c r="BM240" s="23" t="s">
        <v>2215</v>
      </c>
    </row>
    <row r="241" spans="2:65" s="311" customFormat="1" ht="16.5" customHeight="1" x14ac:dyDescent="0.3">
      <c r="B241" s="172"/>
      <c r="C241" s="349">
        <v>151</v>
      </c>
      <c r="D241" s="349" t="s">
        <v>536</v>
      </c>
      <c r="E241" s="350"/>
      <c r="F241" s="355" t="s">
        <v>3390</v>
      </c>
      <c r="G241" s="358" t="s">
        <v>170</v>
      </c>
      <c r="H241" s="353">
        <v>1</v>
      </c>
      <c r="I241" s="367"/>
      <c r="J241" s="354">
        <f t="shared" si="40"/>
        <v>0</v>
      </c>
      <c r="K241" s="355" t="s">
        <v>5</v>
      </c>
      <c r="L241" s="223"/>
      <c r="M241" s="356" t="s">
        <v>5</v>
      </c>
      <c r="N241" s="379" t="s">
        <v>43</v>
      </c>
      <c r="O241" s="348">
        <v>0</v>
      </c>
      <c r="P241" s="348">
        <f t="shared" si="41"/>
        <v>0</v>
      </c>
      <c r="Q241" s="348">
        <v>0</v>
      </c>
      <c r="R241" s="348">
        <f t="shared" si="42"/>
        <v>0</v>
      </c>
      <c r="S241" s="348">
        <v>0</v>
      </c>
      <c r="T241" s="183">
        <f t="shared" si="43"/>
        <v>0</v>
      </c>
      <c r="AR241" s="23" t="s">
        <v>113</v>
      </c>
      <c r="AT241" s="23" t="s">
        <v>536</v>
      </c>
      <c r="AU241" s="23" t="s">
        <v>80</v>
      </c>
      <c r="AY241" s="23" t="s">
        <v>155</v>
      </c>
      <c r="BE241" s="184">
        <f t="shared" si="44"/>
        <v>0</v>
      </c>
      <c r="BF241" s="184">
        <f t="shared" si="45"/>
        <v>0</v>
      </c>
      <c r="BG241" s="184">
        <f t="shared" si="46"/>
        <v>0</v>
      </c>
      <c r="BH241" s="184">
        <f t="shared" si="47"/>
        <v>0</v>
      </c>
      <c r="BI241" s="184">
        <f t="shared" si="48"/>
        <v>0</v>
      </c>
      <c r="BJ241" s="23" t="s">
        <v>11</v>
      </c>
      <c r="BK241" s="184">
        <f t="shared" si="49"/>
        <v>0</v>
      </c>
      <c r="BL241" s="23" t="s">
        <v>101</v>
      </c>
      <c r="BM241" s="23" t="s">
        <v>2215</v>
      </c>
    </row>
    <row r="242" spans="2:65" s="311" customFormat="1" ht="16.5" customHeight="1" x14ac:dyDescent="0.3">
      <c r="B242" s="172"/>
      <c r="C242" s="374">
        <v>152</v>
      </c>
      <c r="D242" s="374" t="s">
        <v>536</v>
      </c>
      <c r="E242" s="375"/>
      <c r="F242" s="351" t="s">
        <v>3391</v>
      </c>
      <c r="G242" s="358" t="s">
        <v>170</v>
      </c>
      <c r="H242" s="376">
        <v>1</v>
      </c>
      <c r="I242" s="380"/>
      <c r="J242" s="377">
        <f>ROUND(I242*H242,0)</f>
        <v>0</v>
      </c>
      <c r="K242" s="351" t="s">
        <v>5</v>
      </c>
      <c r="L242" s="223"/>
      <c r="M242" s="356" t="s">
        <v>5</v>
      </c>
      <c r="N242" s="378" t="s">
        <v>43</v>
      </c>
      <c r="O242" s="212">
        <v>0</v>
      </c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3">
        <v>8</v>
      </c>
      <c r="AT242" s="23" t="s">
        <v>536</v>
      </c>
      <c r="AU242" s="23" t="s">
        <v>80</v>
      </c>
      <c r="AY242" s="23" t="s">
        <v>155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23" t="s">
        <v>11</v>
      </c>
      <c r="BK242" s="184">
        <f>ROUND(I242*H242,0)</f>
        <v>0</v>
      </c>
      <c r="BL242" s="23" t="s">
        <v>707</v>
      </c>
      <c r="BM242" s="23" t="s">
        <v>2253</v>
      </c>
    </row>
    <row r="243" spans="2:65" s="311" customFormat="1" ht="16.5" customHeight="1" x14ac:dyDescent="0.3">
      <c r="B243" s="172"/>
      <c r="C243" s="374">
        <v>153</v>
      </c>
      <c r="D243" s="374" t="s">
        <v>536</v>
      </c>
      <c r="E243" s="375"/>
      <c r="F243" s="351" t="s">
        <v>3392</v>
      </c>
      <c r="G243" s="358" t="s">
        <v>170</v>
      </c>
      <c r="H243" s="376">
        <v>1</v>
      </c>
      <c r="I243" s="380"/>
      <c r="J243" s="377">
        <f>ROUND(I243*H243,0)</f>
        <v>0</v>
      </c>
      <c r="K243" s="351" t="s">
        <v>5</v>
      </c>
      <c r="L243" s="223"/>
      <c r="M243" s="356" t="s">
        <v>5</v>
      </c>
      <c r="N243" s="378" t="s">
        <v>43</v>
      </c>
      <c r="O243" s="212">
        <v>0</v>
      </c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3">
        <v>8</v>
      </c>
      <c r="AT243" s="23" t="s">
        <v>536</v>
      </c>
      <c r="AU243" s="23" t="s">
        <v>80</v>
      </c>
      <c r="AY243" s="23" t="s">
        <v>155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11</v>
      </c>
      <c r="BK243" s="184">
        <f>ROUND(I243*H243,0)</f>
        <v>0</v>
      </c>
      <c r="BL243" s="23" t="s">
        <v>707</v>
      </c>
      <c r="BM243" s="23" t="s">
        <v>2253</v>
      </c>
    </row>
    <row r="244" spans="2:65" s="311" customFormat="1" ht="16.5" customHeight="1" x14ac:dyDescent="0.3">
      <c r="B244" s="172"/>
      <c r="C244" s="374">
        <v>154</v>
      </c>
      <c r="D244" s="374" t="s">
        <v>536</v>
      </c>
      <c r="E244" s="375"/>
      <c r="F244" s="351" t="s">
        <v>3393</v>
      </c>
      <c r="G244" s="358" t="s">
        <v>170</v>
      </c>
      <c r="H244" s="376">
        <v>1</v>
      </c>
      <c r="I244" s="380"/>
      <c r="J244" s="377">
        <f>ROUND(I244*H244,0)</f>
        <v>0</v>
      </c>
      <c r="K244" s="351" t="s">
        <v>5</v>
      </c>
      <c r="L244" s="223"/>
      <c r="M244" s="356" t="s">
        <v>5</v>
      </c>
      <c r="N244" s="378" t="s">
        <v>43</v>
      </c>
      <c r="O244" s="212">
        <v>0</v>
      </c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3">
        <v>8</v>
      </c>
      <c r="AT244" s="23" t="s">
        <v>536</v>
      </c>
      <c r="AU244" s="23" t="s">
        <v>80</v>
      </c>
      <c r="AY244" s="23" t="s">
        <v>155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23" t="s">
        <v>11</v>
      </c>
      <c r="BK244" s="184">
        <f>ROUND(I244*H244,0)</f>
        <v>0</v>
      </c>
      <c r="BL244" s="23" t="s">
        <v>707</v>
      </c>
      <c r="BM244" s="23" t="s">
        <v>2253</v>
      </c>
    </row>
    <row r="245" spans="2:65" s="311" customFormat="1" ht="16.5" customHeight="1" x14ac:dyDescent="0.3">
      <c r="B245" s="172"/>
      <c r="C245" s="374">
        <v>155</v>
      </c>
      <c r="D245" s="374" t="s">
        <v>536</v>
      </c>
      <c r="E245" s="375"/>
      <c r="F245" s="351" t="s">
        <v>3394</v>
      </c>
      <c r="G245" s="358" t="s">
        <v>170</v>
      </c>
      <c r="H245" s="376">
        <v>1</v>
      </c>
      <c r="I245" s="380"/>
      <c r="J245" s="377">
        <f>ROUND(I245*H245,0)</f>
        <v>0</v>
      </c>
      <c r="K245" s="351" t="s">
        <v>5</v>
      </c>
      <c r="L245" s="223"/>
      <c r="M245" s="356" t="s">
        <v>5</v>
      </c>
      <c r="N245" s="378" t="s">
        <v>43</v>
      </c>
      <c r="O245" s="212">
        <v>0</v>
      </c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3">
        <v>8</v>
      </c>
      <c r="AT245" s="23" t="s">
        <v>536</v>
      </c>
      <c r="AU245" s="23" t="s">
        <v>80</v>
      </c>
      <c r="AY245" s="23" t="s">
        <v>155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23" t="s">
        <v>11</v>
      </c>
      <c r="BK245" s="184">
        <f>ROUND(I245*H245,0)</f>
        <v>0</v>
      </c>
      <c r="BL245" s="23" t="s">
        <v>707</v>
      </c>
      <c r="BM245" s="23" t="s">
        <v>2253</v>
      </c>
    </row>
    <row r="246" spans="2:65" s="10" customFormat="1" ht="37.35" customHeight="1" x14ac:dyDescent="0.35">
      <c r="B246" s="159"/>
      <c r="C246" s="360"/>
      <c r="D246" s="361" t="s">
        <v>71</v>
      </c>
      <c r="E246" s="362" t="s">
        <v>2887</v>
      </c>
      <c r="F246" s="362" t="s">
        <v>2888</v>
      </c>
      <c r="G246" s="360"/>
      <c r="H246" s="360"/>
      <c r="I246" s="360"/>
      <c r="J246" s="363">
        <f>BK246</f>
        <v>0</v>
      </c>
      <c r="K246" s="360"/>
      <c r="L246" s="159"/>
      <c r="M246" s="372"/>
      <c r="N246" s="338"/>
      <c r="O246" s="338"/>
      <c r="P246" s="339">
        <f>SUM(P247:P249)</f>
        <v>3</v>
      </c>
      <c r="Q246" s="338"/>
      <c r="R246" s="339">
        <f>SUM(R247:R249)</f>
        <v>0</v>
      </c>
      <c r="S246" s="338"/>
      <c r="T246" s="167">
        <f>SUM(T247:T249)</f>
        <v>0</v>
      </c>
      <c r="AR246" s="160" t="s">
        <v>101</v>
      </c>
      <c r="AT246" s="168" t="s">
        <v>71</v>
      </c>
      <c r="AU246" s="168" t="s">
        <v>72</v>
      </c>
      <c r="AY246" s="160" t="s">
        <v>155</v>
      </c>
      <c r="BK246" s="169">
        <f>SUM(BK247:BK249)</f>
        <v>0</v>
      </c>
    </row>
    <row r="247" spans="2:65" s="311" customFormat="1" ht="16.5" customHeight="1" x14ac:dyDescent="0.3">
      <c r="B247" s="172"/>
      <c r="C247" s="340">
        <v>156</v>
      </c>
      <c r="D247" s="340" t="s">
        <v>157</v>
      </c>
      <c r="E247" s="341"/>
      <c r="F247" s="342" t="s">
        <v>3395</v>
      </c>
      <c r="G247" s="343" t="s">
        <v>3067</v>
      </c>
      <c r="H247" s="344">
        <v>1</v>
      </c>
      <c r="I247" s="313"/>
      <c r="J247" s="345">
        <f t="shared" ref="J247:J249" si="50">ROUND(I247*H247,0)</f>
        <v>0</v>
      </c>
      <c r="K247" s="342" t="s">
        <v>5</v>
      </c>
      <c r="L247" s="40"/>
      <c r="M247" s="346" t="s">
        <v>5</v>
      </c>
      <c r="N247" s="210" t="s">
        <v>43</v>
      </c>
      <c r="O247" s="212">
        <v>1</v>
      </c>
      <c r="P247" s="212">
        <f t="shared" ref="P247:P249" si="51">O247*H247</f>
        <v>1</v>
      </c>
      <c r="Q247" s="212">
        <v>0</v>
      </c>
      <c r="R247" s="212">
        <f t="shared" ref="R247:R249" si="52">Q247*H247</f>
        <v>0</v>
      </c>
      <c r="S247" s="212">
        <v>0</v>
      </c>
      <c r="T247" s="213">
        <f t="shared" ref="T247:T249" si="53">S247*H247</f>
        <v>0</v>
      </c>
      <c r="AR247" s="23" t="s">
        <v>1846</v>
      </c>
      <c r="AT247" s="23" t="s">
        <v>157</v>
      </c>
      <c r="AU247" s="23" t="s">
        <v>11</v>
      </c>
      <c r="AY247" s="23" t="s">
        <v>155</v>
      </c>
      <c r="BE247" s="184">
        <f t="shared" ref="BE247:BE249" si="54">IF(N247="základní",J247,0)</f>
        <v>0</v>
      </c>
      <c r="BF247" s="184">
        <f t="shared" ref="BF247:BF249" si="55">IF(N247="snížená",J247,0)</f>
        <v>0</v>
      </c>
      <c r="BG247" s="184">
        <f t="shared" ref="BG247:BG249" si="56">IF(N247="zákl. přenesená",J247,0)</f>
        <v>0</v>
      </c>
      <c r="BH247" s="184">
        <f t="shared" ref="BH247:BH249" si="57">IF(N247="sníž. přenesená",J247,0)</f>
        <v>0</v>
      </c>
      <c r="BI247" s="184">
        <f t="shared" ref="BI247:BI249" si="58">IF(N247="nulová",J247,0)</f>
        <v>0</v>
      </c>
      <c r="BJ247" s="23" t="s">
        <v>11</v>
      </c>
      <c r="BK247" s="184">
        <f t="shared" ref="BK247:BK249" si="59">ROUND(I247*H247,0)</f>
        <v>0</v>
      </c>
      <c r="BL247" s="23" t="s">
        <v>1846</v>
      </c>
      <c r="BM247" s="23" t="s">
        <v>1979</v>
      </c>
    </row>
    <row r="248" spans="2:65" s="311" customFormat="1" ht="16.5" customHeight="1" x14ac:dyDescent="0.3">
      <c r="B248" s="172"/>
      <c r="C248" s="340">
        <v>157</v>
      </c>
      <c r="D248" s="340" t="s">
        <v>157</v>
      </c>
      <c r="E248" s="341"/>
      <c r="F248" s="342" t="s">
        <v>3396</v>
      </c>
      <c r="G248" s="343" t="s">
        <v>3067</v>
      </c>
      <c r="H248" s="344">
        <v>1</v>
      </c>
      <c r="I248" s="313"/>
      <c r="J248" s="345">
        <f t="shared" si="50"/>
        <v>0</v>
      </c>
      <c r="K248" s="342" t="s">
        <v>5</v>
      </c>
      <c r="L248" s="40"/>
      <c r="M248" s="346" t="s">
        <v>5</v>
      </c>
      <c r="N248" s="210" t="s">
        <v>43</v>
      </c>
      <c r="O248" s="212">
        <v>1</v>
      </c>
      <c r="P248" s="212">
        <f t="shared" si="51"/>
        <v>1</v>
      </c>
      <c r="Q248" s="212">
        <v>0</v>
      </c>
      <c r="R248" s="212">
        <f t="shared" si="52"/>
        <v>0</v>
      </c>
      <c r="S248" s="212">
        <v>0</v>
      </c>
      <c r="T248" s="213">
        <f t="shared" si="53"/>
        <v>0</v>
      </c>
      <c r="AR248" s="23" t="s">
        <v>1846</v>
      </c>
      <c r="AT248" s="23" t="s">
        <v>157</v>
      </c>
      <c r="AU248" s="23" t="s">
        <v>11</v>
      </c>
      <c r="AY248" s="23" t="s">
        <v>155</v>
      </c>
      <c r="BE248" s="184">
        <f t="shared" si="54"/>
        <v>0</v>
      </c>
      <c r="BF248" s="184">
        <f t="shared" si="55"/>
        <v>0</v>
      </c>
      <c r="BG248" s="184">
        <f t="shared" si="56"/>
        <v>0</v>
      </c>
      <c r="BH248" s="184">
        <f t="shared" si="57"/>
        <v>0</v>
      </c>
      <c r="BI248" s="184">
        <f t="shared" si="58"/>
        <v>0</v>
      </c>
      <c r="BJ248" s="23" t="s">
        <v>11</v>
      </c>
      <c r="BK248" s="184">
        <f t="shared" si="59"/>
        <v>0</v>
      </c>
      <c r="BL248" s="23" t="s">
        <v>1846</v>
      </c>
      <c r="BM248" s="23" t="s">
        <v>1979</v>
      </c>
    </row>
    <row r="249" spans="2:65" s="311" customFormat="1" ht="16.5" customHeight="1" x14ac:dyDescent="0.3">
      <c r="B249" s="172"/>
      <c r="C249" s="340">
        <v>158</v>
      </c>
      <c r="D249" s="340" t="s">
        <v>157</v>
      </c>
      <c r="E249" s="341"/>
      <c r="F249" s="342" t="s">
        <v>3397</v>
      </c>
      <c r="G249" s="343" t="s">
        <v>3067</v>
      </c>
      <c r="H249" s="344">
        <v>1</v>
      </c>
      <c r="I249" s="313"/>
      <c r="J249" s="345">
        <f t="shared" si="50"/>
        <v>0</v>
      </c>
      <c r="K249" s="342" t="s">
        <v>5</v>
      </c>
      <c r="L249" s="40"/>
      <c r="M249" s="346" t="s">
        <v>5</v>
      </c>
      <c r="N249" s="210" t="s">
        <v>43</v>
      </c>
      <c r="O249" s="212">
        <v>1</v>
      </c>
      <c r="P249" s="212">
        <f t="shared" si="51"/>
        <v>1</v>
      </c>
      <c r="Q249" s="212">
        <v>0</v>
      </c>
      <c r="R249" s="212">
        <f t="shared" si="52"/>
        <v>0</v>
      </c>
      <c r="S249" s="212">
        <v>0</v>
      </c>
      <c r="T249" s="213">
        <f t="shared" si="53"/>
        <v>0</v>
      </c>
      <c r="AR249" s="23" t="s">
        <v>1846</v>
      </c>
      <c r="AT249" s="23" t="s">
        <v>157</v>
      </c>
      <c r="AU249" s="23" t="s">
        <v>11</v>
      </c>
      <c r="AY249" s="23" t="s">
        <v>155</v>
      </c>
      <c r="BE249" s="184">
        <f t="shared" si="54"/>
        <v>0</v>
      </c>
      <c r="BF249" s="184">
        <f t="shared" si="55"/>
        <v>0</v>
      </c>
      <c r="BG249" s="184">
        <f t="shared" si="56"/>
        <v>0</v>
      </c>
      <c r="BH249" s="184">
        <f t="shared" si="57"/>
        <v>0</v>
      </c>
      <c r="BI249" s="184">
        <f t="shared" si="58"/>
        <v>0</v>
      </c>
      <c r="BJ249" s="23" t="s">
        <v>11</v>
      </c>
      <c r="BK249" s="184">
        <f t="shared" si="59"/>
        <v>0</v>
      </c>
      <c r="BL249" s="23" t="s">
        <v>1846</v>
      </c>
      <c r="BM249" s="23" t="s">
        <v>1979</v>
      </c>
    </row>
    <row r="250" spans="2:65" s="311" customFormat="1" ht="6.95" customHeight="1" x14ac:dyDescent="0.3">
      <c r="B250" s="55"/>
      <c r="C250" s="56"/>
      <c r="D250" s="56"/>
      <c r="E250" s="56"/>
      <c r="F250" s="56"/>
      <c r="G250" s="56"/>
      <c r="H250" s="56"/>
      <c r="I250" s="56"/>
      <c r="J250" s="56"/>
      <c r="K250" s="56"/>
      <c r="L250" s="40"/>
    </row>
  </sheetData>
  <autoFilter ref="C82:K249"/>
  <mergeCells count="10">
    <mergeCell ref="E73:H73"/>
    <mergeCell ref="E75:H75"/>
    <mergeCell ref="J51:J5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style="309" customWidth="1"/>
    <col min="2" max="2" width="1.6640625" style="309" customWidth="1"/>
    <col min="3" max="3" width="4.1640625" style="309" customWidth="1"/>
    <col min="4" max="4" width="4.33203125" style="309" customWidth="1"/>
    <col min="5" max="5" width="17.1640625" style="309" customWidth="1"/>
    <col min="6" max="6" width="75" style="309" customWidth="1"/>
    <col min="7" max="7" width="8.6640625" style="309" customWidth="1"/>
    <col min="8" max="8" width="11.1640625" style="309" customWidth="1"/>
    <col min="9" max="9" width="12.6640625" style="309" customWidth="1"/>
    <col min="10" max="10" width="23.5" style="309" customWidth="1"/>
    <col min="11" max="11" width="15.5" style="309" customWidth="1"/>
    <col min="12" max="12" width="9.33203125" style="309"/>
    <col min="13" max="18" width="9.33203125" style="309" hidden="1" customWidth="1"/>
    <col min="19" max="19" width="8.1640625" style="309" hidden="1" customWidth="1"/>
    <col min="20" max="20" width="29.6640625" style="309" hidden="1" customWidth="1"/>
    <col min="21" max="21" width="16.33203125" style="309" hidden="1" customWidth="1"/>
    <col min="22" max="22" width="12.33203125" style="309" customWidth="1"/>
    <col min="23" max="23" width="16.33203125" style="309" customWidth="1"/>
    <col min="24" max="24" width="12.33203125" style="309" customWidth="1"/>
    <col min="25" max="25" width="15" style="309" customWidth="1"/>
    <col min="26" max="26" width="11" style="309" customWidth="1"/>
    <col min="27" max="27" width="15" style="309" customWidth="1"/>
    <col min="28" max="28" width="16.33203125" style="309" customWidth="1"/>
    <col min="29" max="29" width="11" style="309" customWidth="1"/>
    <col min="30" max="30" width="15" style="309" customWidth="1"/>
    <col min="31" max="31" width="16.33203125" style="309" customWidth="1"/>
    <col min="32" max="43" width="9.33203125" style="309"/>
    <col min="44" max="62" width="9.33203125" style="309" hidden="1" customWidth="1"/>
    <col min="63" max="63" width="10.33203125" style="309" hidden="1" customWidth="1"/>
    <col min="64" max="65" width="9.33203125" style="309" hidden="1" customWidth="1"/>
    <col min="66" max="16384" width="9.33203125" style="309"/>
  </cols>
  <sheetData>
    <row r="1" spans="1:70" ht="21.75" customHeight="1" x14ac:dyDescent="0.3">
      <c r="A1" s="318"/>
      <c r="B1" s="16"/>
      <c r="C1" s="16"/>
      <c r="D1" s="17" t="s">
        <v>1</v>
      </c>
      <c r="E1" s="16"/>
      <c r="F1" s="319" t="s">
        <v>122</v>
      </c>
      <c r="G1" s="532" t="s">
        <v>123</v>
      </c>
      <c r="H1" s="532"/>
      <c r="I1" s="16"/>
      <c r="J1" s="319" t="s">
        <v>124</v>
      </c>
      <c r="K1" s="17" t="s">
        <v>125</v>
      </c>
      <c r="L1" s="319" t="s">
        <v>126</v>
      </c>
      <c r="M1" s="319"/>
      <c r="N1" s="319"/>
      <c r="O1" s="319"/>
      <c r="P1" s="319"/>
      <c r="Q1" s="319"/>
      <c r="R1" s="319"/>
      <c r="S1" s="319"/>
      <c r="T1" s="319"/>
      <c r="U1" s="320"/>
      <c r="V1" s="3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97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 x14ac:dyDescent="0.3">
      <c r="B4" s="27"/>
      <c r="C4" s="321"/>
      <c r="D4" s="322" t="s">
        <v>127</v>
      </c>
      <c r="E4" s="321"/>
      <c r="F4" s="321"/>
      <c r="G4" s="321"/>
      <c r="H4" s="321"/>
      <c r="I4" s="321"/>
      <c r="J4" s="321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321"/>
      <c r="D5" s="321"/>
      <c r="E5" s="321"/>
      <c r="F5" s="321"/>
      <c r="G5" s="321"/>
      <c r="H5" s="321"/>
      <c r="I5" s="321"/>
      <c r="J5" s="321"/>
      <c r="K5" s="30"/>
    </row>
    <row r="6" spans="1:70" ht="15" x14ac:dyDescent="0.3">
      <c r="B6" s="27"/>
      <c r="C6" s="321"/>
      <c r="D6" s="323" t="s">
        <v>20</v>
      </c>
      <c r="E6" s="321"/>
      <c r="F6" s="321"/>
      <c r="G6" s="321"/>
      <c r="H6" s="321"/>
      <c r="I6" s="321"/>
      <c r="J6" s="321"/>
      <c r="K6" s="30"/>
    </row>
    <row r="7" spans="1:70" ht="16.5" customHeight="1" x14ac:dyDescent="0.3">
      <c r="B7" s="27"/>
      <c r="C7" s="321"/>
      <c r="D7" s="321"/>
      <c r="E7" s="533" t="str">
        <f>'[1]Rekapitulace stavby'!K6</f>
        <v>Trutnov - Horní staré město - Požární zbrojnice</v>
      </c>
      <c r="F7" s="534"/>
      <c r="G7" s="534"/>
      <c r="H7" s="534"/>
      <c r="I7" s="321"/>
      <c r="J7" s="321"/>
      <c r="K7" s="30"/>
    </row>
    <row r="8" spans="1:70" s="311" customFormat="1" ht="15" x14ac:dyDescent="0.3">
      <c r="B8" s="40"/>
      <c r="C8" s="324"/>
      <c r="D8" s="323" t="s">
        <v>128</v>
      </c>
      <c r="E8" s="324"/>
      <c r="F8" s="324"/>
      <c r="G8" s="324"/>
      <c r="H8" s="324"/>
      <c r="I8" s="324"/>
      <c r="J8" s="324"/>
      <c r="K8" s="44"/>
    </row>
    <row r="9" spans="1:70" s="311" customFormat="1" ht="36.950000000000003" customHeight="1" x14ac:dyDescent="0.3">
      <c r="B9" s="40"/>
      <c r="C9" s="324"/>
      <c r="D9" s="324"/>
      <c r="E9" s="535" t="s">
        <v>1991</v>
      </c>
      <c r="F9" s="536"/>
      <c r="G9" s="536"/>
      <c r="H9" s="536"/>
      <c r="I9" s="324"/>
      <c r="J9" s="324"/>
      <c r="K9" s="44"/>
    </row>
    <row r="10" spans="1:70" s="311" customFormat="1" x14ac:dyDescent="0.3">
      <c r="B10" s="40"/>
      <c r="C10" s="324"/>
      <c r="D10" s="324"/>
      <c r="E10" s="324"/>
      <c r="F10" s="324"/>
      <c r="G10" s="324"/>
      <c r="H10" s="324"/>
      <c r="I10" s="324"/>
      <c r="J10" s="324"/>
      <c r="K10" s="44"/>
    </row>
    <row r="11" spans="1:70" s="311" customFormat="1" ht="14.45" customHeight="1" x14ac:dyDescent="0.3">
      <c r="B11" s="40"/>
      <c r="C11" s="324"/>
      <c r="D11" s="323" t="s">
        <v>22</v>
      </c>
      <c r="E11" s="324"/>
      <c r="F11" s="325" t="s">
        <v>5</v>
      </c>
      <c r="G11" s="324"/>
      <c r="H11" s="324"/>
      <c r="I11" s="323" t="s">
        <v>23</v>
      </c>
      <c r="J11" s="325" t="s">
        <v>5</v>
      </c>
      <c r="K11" s="44"/>
    </row>
    <row r="12" spans="1:70" s="311" customFormat="1" ht="14.45" customHeight="1" x14ac:dyDescent="0.3">
      <c r="B12" s="40"/>
      <c r="C12" s="324"/>
      <c r="D12" s="323" t="s">
        <v>24</v>
      </c>
      <c r="E12" s="324"/>
      <c r="F12" s="325" t="s">
        <v>25</v>
      </c>
      <c r="G12" s="324"/>
      <c r="H12" s="324"/>
      <c r="I12" s="323" t="s">
        <v>26</v>
      </c>
      <c r="J12" s="326" t="str">
        <f>'[1]Rekapitulace stavby'!AN8</f>
        <v>24.10.2017</v>
      </c>
      <c r="K12" s="44"/>
    </row>
    <row r="13" spans="1:70" s="311" customFormat="1" ht="10.9" customHeight="1" x14ac:dyDescent="0.3">
      <c r="B13" s="40"/>
      <c r="C13" s="324"/>
      <c r="D13" s="324"/>
      <c r="E13" s="324"/>
      <c r="F13" s="324"/>
      <c r="G13" s="324"/>
      <c r="H13" s="324"/>
      <c r="I13" s="324"/>
      <c r="J13" s="324"/>
      <c r="K13" s="44"/>
    </row>
    <row r="14" spans="1:70" s="311" customFormat="1" ht="14.45" customHeight="1" x14ac:dyDescent="0.3">
      <c r="B14" s="40"/>
      <c r="C14" s="324"/>
      <c r="D14" s="323" t="s">
        <v>28</v>
      </c>
      <c r="E14" s="324"/>
      <c r="F14" s="324"/>
      <c r="G14" s="324"/>
      <c r="H14" s="324"/>
      <c r="I14" s="323" t="s">
        <v>29</v>
      </c>
      <c r="J14" s="325" t="s">
        <v>5</v>
      </c>
      <c r="K14" s="44"/>
    </row>
    <row r="15" spans="1:70" s="311" customFormat="1" ht="18" customHeight="1" x14ac:dyDescent="0.3">
      <c r="B15" s="40"/>
      <c r="C15" s="324"/>
      <c r="D15" s="324"/>
      <c r="E15" s="325" t="s">
        <v>30</v>
      </c>
      <c r="F15" s="324"/>
      <c r="G15" s="324"/>
      <c r="H15" s="324"/>
      <c r="I15" s="323" t="s">
        <v>31</v>
      </c>
      <c r="J15" s="325" t="s">
        <v>5</v>
      </c>
      <c r="K15" s="44"/>
    </row>
    <row r="16" spans="1:70" s="311" customFormat="1" ht="6.95" customHeight="1" x14ac:dyDescent="0.3">
      <c r="B16" s="40"/>
      <c r="C16" s="324"/>
      <c r="D16" s="324"/>
      <c r="E16" s="324"/>
      <c r="F16" s="324"/>
      <c r="G16" s="324"/>
      <c r="H16" s="324"/>
      <c r="I16" s="324"/>
      <c r="J16" s="324"/>
      <c r="K16" s="44"/>
    </row>
    <row r="17" spans="2:11" s="311" customFormat="1" ht="14.45" customHeight="1" x14ac:dyDescent="0.3">
      <c r="B17" s="40"/>
      <c r="C17" s="324"/>
      <c r="D17" s="323" t="s">
        <v>32</v>
      </c>
      <c r="E17" s="324"/>
      <c r="F17" s="324"/>
      <c r="G17" s="324"/>
      <c r="H17" s="324"/>
      <c r="I17" s="323" t="s">
        <v>29</v>
      </c>
      <c r="J17" s="325" t="str">
        <f>IF('[1]Rekapitulace stavby'!AN13="Vyplň údaj","",IF('[1]Rekapitulace stavby'!AN13="","",'[1]Rekapitulace stavby'!AN13))</f>
        <v/>
      </c>
      <c r="K17" s="44"/>
    </row>
    <row r="18" spans="2:11" s="311" customFormat="1" ht="18" customHeight="1" x14ac:dyDescent="0.3">
      <c r="B18" s="40"/>
      <c r="C18" s="324"/>
      <c r="D18" s="324"/>
      <c r="E18" s="325" t="str">
        <f>IF('[1]Rekapitulace stavby'!E14="Vyplň údaj","",IF('[1]Rekapitulace stavby'!E14="","",'[1]Rekapitulace stavby'!E14))</f>
        <v xml:space="preserve"> </v>
      </c>
      <c r="F18" s="324"/>
      <c r="G18" s="324"/>
      <c r="H18" s="324"/>
      <c r="I18" s="323" t="s">
        <v>31</v>
      </c>
      <c r="J18" s="325" t="str">
        <f>IF('[1]Rekapitulace stavby'!AN14="Vyplň údaj","",IF('[1]Rekapitulace stavby'!AN14="","",'[1]Rekapitulace stavby'!AN14))</f>
        <v/>
      </c>
      <c r="K18" s="44"/>
    </row>
    <row r="19" spans="2:11" s="311" customFormat="1" ht="6.95" customHeight="1" x14ac:dyDescent="0.3">
      <c r="B19" s="40"/>
      <c r="C19" s="324"/>
      <c r="D19" s="324"/>
      <c r="E19" s="324"/>
      <c r="F19" s="324"/>
      <c r="G19" s="324"/>
      <c r="H19" s="324"/>
      <c r="I19" s="324"/>
      <c r="J19" s="324"/>
      <c r="K19" s="44"/>
    </row>
    <row r="20" spans="2:11" s="311" customFormat="1" ht="14.45" customHeight="1" x14ac:dyDescent="0.3">
      <c r="B20" s="40"/>
      <c r="C20" s="324"/>
      <c r="D20" s="323" t="s">
        <v>34</v>
      </c>
      <c r="E20" s="324"/>
      <c r="F20" s="324"/>
      <c r="G20" s="324"/>
      <c r="H20" s="324"/>
      <c r="I20" s="323" t="s">
        <v>29</v>
      </c>
      <c r="J20" s="325" t="s">
        <v>5</v>
      </c>
      <c r="K20" s="44"/>
    </row>
    <row r="21" spans="2:11" s="311" customFormat="1" ht="18" customHeight="1" x14ac:dyDescent="0.3">
      <c r="B21" s="40"/>
      <c r="C21" s="324"/>
      <c r="D21" s="324"/>
      <c r="E21" s="325" t="s">
        <v>35</v>
      </c>
      <c r="F21" s="324"/>
      <c r="G21" s="324"/>
      <c r="H21" s="324"/>
      <c r="I21" s="323" t="s">
        <v>31</v>
      </c>
      <c r="J21" s="325" t="s">
        <v>5</v>
      </c>
      <c r="K21" s="44"/>
    </row>
    <row r="22" spans="2:11" s="311" customFormat="1" ht="6.95" customHeight="1" x14ac:dyDescent="0.3">
      <c r="B22" s="40"/>
      <c r="C22" s="324"/>
      <c r="D22" s="324"/>
      <c r="E22" s="324"/>
      <c r="F22" s="324"/>
      <c r="G22" s="324"/>
      <c r="H22" s="324"/>
      <c r="I22" s="324"/>
      <c r="J22" s="324"/>
      <c r="K22" s="44"/>
    </row>
    <row r="23" spans="2:11" s="311" customFormat="1" ht="14.45" customHeight="1" x14ac:dyDescent="0.3">
      <c r="B23" s="40"/>
      <c r="C23" s="324"/>
      <c r="D23" s="323" t="s">
        <v>37</v>
      </c>
      <c r="E23" s="324"/>
      <c r="F23" s="324"/>
      <c r="G23" s="324"/>
      <c r="H23" s="324"/>
      <c r="I23" s="324"/>
      <c r="J23" s="324"/>
      <c r="K23" s="44"/>
    </row>
    <row r="24" spans="2:11" s="6" customFormat="1" ht="16.5" customHeight="1" x14ac:dyDescent="0.3">
      <c r="B24" s="108"/>
      <c r="C24" s="327"/>
      <c r="D24" s="327"/>
      <c r="E24" s="530" t="s">
        <v>5</v>
      </c>
      <c r="F24" s="530"/>
      <c r="G24" s="530"/>
      <c r="H24" s="530"/>
      <c r="I24" s="327"/>
      <c r="J24" s="327"/>
      <c r="K24" s="111"/>
    </row>
    <row r="25" spans="2:11" s="311" customFormat="1" ht="6.95" customHeight="1" x14ac:dyDescent="0.3">
      <c r="B25" s="40"/>
      <c r="C25" s="324"/>
      <c r="D25" s="324"/>
      <c r="E25" s="324"/>
      <c r="F25" s="324"/>
      <c r="G25" s="324"/>
      <c r="H25" s="324"/>
      <c r="I25" s="324"/>
      <c r="J25" s="324"/>
      <c r="K25" s="44"/>
    </row>
    <row r="26" spans="2:11" s="311" customFormat="1" ht="6.95" customHeight="1" x14ac:dyDescent="0.3">
      <c r="B26" s="40"/>
      <c r="C26" s="324"/>
      <c r="D26" s="67"/>
      <c r="E26" s="67"/>
      <c r="F26" s="67"/>
      <c r="G26" s="67"/>
      <c r="H26" s="67"/>
      <c r="I26" s="67"/>
      <c r="J26" s="67"/>
      <c r="K26" s="113"/>
    </row>
    <row r="27" spans="2:11" s="311" customFormat="1" ht="25.35" customHeight="1" x14ac:dyDescent="0.3">
      <c r="B27" s="40"/>
      <c r="C27" s="324"/>
      <c r="D27" s="328" t="s">
        <v>38</v>
      </c>
      <c r="E27" s="324"/>
      <c r="F27" s="324"/>
      <c r="G27" s="324"/>
      <c r="H27" s="324"/>
      <c r="I27" s="324"/>
      <c r="J27" s="329">
        <f>ROUND(J80,0)</f>
        <v>0</v>
      </c>
      <c r="K27" s="44"/>
    </row>
    <row r="28" spans="2:11" s="311" customFormat="1" ht="6.95" customHeight="1" x14ac:dyDescent="0.3">
      <c r="B28" s="40"/>
      <c r="C28" s="324"/>
      <c r="D28" s="67"/>
      <c r="E28" s="67"/>
      <c r="F28" s="67"/>
      <c r="G28" s="67"/>
      <c r="H28" s="67"/>
      <c r="I28" s="67"/>
      <c r="J28" s="67"/>
      <c r="K28" s="113"/>
    </row>
    <row r="29" spans="2:11" s="311" customFormat="1" ht="14.45" customHeight="1" x14ac:dyDescent="0.3">
      <c r="B29" s="40"/>
      <c r="C29" s="324"/>
      <c r="D29" s="324"/>
      <c r="E29" s="324"/>
      <c r="F29" s="330" t="s">
        <v>40</v>
      </c>
      <c r="G29" s="324"/>
      <c r="H29" s="324"/>
      <c r="I29" s="330" t="s">
        <v>39</v>
      </c>
      <c r="J29" s="330" t="s">
        <v>41</v>
      </c>
      <c r="K29" s="44"/>
    </row>
    <row r="30" spans="2:11" s="311" customFormat="1" ht="14.45" customHeight="1" x14ac:dyDescent="0.3">
      <c r="B30" s="40"/>
      <c r="C30" s="324"/>
      <c r="D30" s="331" t="s">
        <v>42</v>
      </c>
      <c r="E30" s="331" t="s">
        <v>43</v>
      </c>
      <c r="F30" s="332">
        <f>ROUND(SUM(BE80:BE98), 0)</f>
        <v>0</v>
      </c>
      <c r="G30" s="324"/>
      <c r="H30" s="324"/>
      <c r="I30" s="333">
        <v>0.21</v>
      </c>
      <c r="J30" s="332">
        <f>ROUND(ROUND((SUM(BE80:BE98)), 0)*I30, 0)</f>
        <v>0</v>
      </c>
      <c r="K30" s="44"/>
    </row>
    <row r="31" spans="2:11" s="311" customFormat="1" ht="14.45" customHeight="1" x14ac:dyDescent="0.3">
      <c r="B31" s="40"/>
      <c r="C31" s="324"/>
      <c r="D31" s="324"/>
      <c r="E31" s="331" t="s">
        <v>44</v>
      </c>
      <c r="F31" s="332">
        <f>ROUND(SUM(BF80:BF98), 0)</f>
        <v>0</v>
      </c>
      <c r="G31" s="324"/>
      <c r="H31" s="324"/>
      <c r="I31" s="333">
        <v>0.15</v>
      </c>
      <c r="J31" s="332">
        <f>ROUND(ROUND((SUM(BF80:BF98)), 0)*I31, 0)</f>
        <v>0</v>
      </c>
      <c r="K31" s="44"/>
    </row>
    <row r="32" spans="2:11" s="311" customFormat="1" ht="14.45" hidden="1" customHeight="1" x14ac:dyDescent="0.3">
      <c r="B32" s="40"/>
      <c r="C32" s="324"/>
      <c r="D32" s="324"/>
      <c r="E32" s="331" t="s">
        <v>45</v>
      </c>
      <c r="F32" s="332">
        <f>ROUND(SUM(BG80:BG98), 0)</f>
        <v>0</v>
      </c>
      <c r="G32" s="324"/>
      <c r="H32" s="324"/>
      <c r="I32" s="333">
        <v>0.21</v>
      </c>
      <c r="J32" s="332">
        <v>0</v>
      </c>
      <c r="K32" s="44"/>
    </row>
    <row r="33" spans="2:11" s="311" customFormat="1" ht="14.45" hidden="1" customHeight="1" x14ac:dyDescent="0.3">
      <c r="B33" s="40"/>
      <c r="C33" s="324"/>
      <c r="D33" s="324"/>
      <c r="E33" s="331" t="s">
        <v>46</v>
      </c>
      <c r="F33" s="332">
        <f>ROUND(SUM(BH80:BH98), 0)</f>
        <v>0</v>
      </c>
      <c r="G33" s="324"/>
      <c r="H33" s="324"/>
      <c r="I33" s="333">
        <v>0.15</v>
      </c>
      <c r="J33" s="332">
        <v>0</v>
      </c>
      <c r="K33" s="44"/>
    </row>
    <row r="34" spans="2:11" s="311" customFormat="1" ht="14.45" hidden="1" customHeight="1" x14ac:dyDescent="0.3">
      <c r="B34" s="40"/>
      <c r="C34" s="324"/>
      <c r="D34" s="324"/>
      <c r="E34" s="331" t="s">
        <v>47</v>
      </c>
      <c r="F34" s="332">
        <f>ROUND(SUM(BI80:BI98), 0)</f>
        <v>0</v>
      </c>
      <c r="G34" s="324"/>
      <c r="H34" s="324"/>
      <c r="I34" s="333">
        <v>0</v>
      </c>
      <c r="J34" s="332">
        <v>0</v>
      </c>
      <c r="K34" s="44"/>
    </row>
    <row r="35" spans="2:11" s="311" customFormat="1" ht="6.95" customHeight="1" x14ac:dyDescent="0.3">
      <c r="B35" s="40"/>
      <c r="C35" s="324"/>
      <c r="D35" s="324"/>
      <c r="E35" s="324"/>
      <c r="F35" s="324"/>
      <c r="G35" s="324"/>
      <c r="H35" s="324"/>
      <c r="I35" s="324"/>
      <c r="J35" s="324"/>
      <c r="K35" s="44"/>
    </row>
    <row r="36" spans="2:11" s="311" customFormat="1" ht="25.35" customHeight="1" x14ac:dyDescent="0.3">
      <c r="B36" s="40"/>
      <c r="C36" s="334"/>
      <c r="D36" s="120" t="s">
        <v>48</v>
      </c>
      <c r="E36" s="70"/>
      <c r="F36" s="70"/>
      <c r="G36" s="121" t="s">
        <v>49</v>
      </c>
      <c r="H36" s="122" t="s">
        <v>50</v>
      </c>
      <c r="I36" s="70"/>
      <c r="J36" s="124">
        <f>SUM(J27:J34)</f>
        <v>0</v>
      </c>
      <c r="K36" s="125"/>
    </row>
    <row r="37" spans="2:11" s="311" customFormat="1" ht="14.45" customHeight="1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41" spans="2:11" s="311" customFormat="1" ht="6.95" customHeight="1" x14ac:dyDescent="0.3">
      <c r="B41" s="58"/>
      <c r="C41" s="59"/>
      <c r="D41" s="59"/>
      <c r="E41" s="59"/>
      <c r="F41" s="59"/>
      <c r="G41" s="59"/>
      <c r="H41" s="59"/>
      <c r="I41" s="59"/>
      <c r="J41" s="59"/>
      <c r="K41" s="128"/>
    </row>
    <row r="42" spans="2:11" s="311" customFormat="1" ht="36.950000000000003" customHeight="1" x14ac:dyDescent="0.3">
      <c r="B42" s="40"/>
      <c r="C42" s="322" t="s">
        <v>130</v>
      </c>
      <c r="D42" s="324"/>
      <c r="E42" s="324"/>
      <c r="F42" s="324"/>
      <c r="G42" s="324"/>
      <c r="H42" s="324"/>
      <c r="I42" s="324"/>
      <c r="J42" s="324"/>
      <c r="K42" s="44"/>
    </row>
    <row r="43" spans="2:11" s="311" customFormat="1" ht="6.95" customHeight="1" x14ac:dyDescent="0.3">
      <c r="B43" s="40"/>
      <c r="C43" s="324"/>
      <c r="D43" s="324"/>
      <c r="E43" s="324"/>
      <c r="F43" s="324"/>
      <c r="G43" s="324"/>
      <c r="H43" s="324"/>
      <c r="I43" s="324"/>
      <c r="J43" s="324"/>
      <c r="K43" s="44"/>
    </row>
    <row r="44" spans="2:11" s="311" customFormat="1" ht="14.45" customHeight="1" x14ac:dyDescent="0.3">
      <c r="B44" s="40"/>
      <c r="C44" s="323" t="s">
        <v>20</v>
      </c>
      <c r="D44" s="324"/>
      <c r="E44" s="324"/>
      <c r="F44" s="324"/>
      <c r="G44" s="324"/>
      <c r="H44" s="324"/>
      <c r="I44" s="324"/>
      <c r="J44" s="324"/>
      <c r="K44" s="44"/>
    </row>
    <row r="45" spans="2:11" s="311" customFormat="1" ht="16.5" customHeight="1" x14ac:dyDescent="0.3">
      <c r="B45" s="40"/>
      <c r="C45" s="324"/>
      <c r="D45" s="324"/>
      <c r="E45" s="533" t="str">
        <f>E7</f>
        <v>Trutnov - Horní staré město - Požární zbrojnice</v>
      </c>
      <c r="F45" s="534"/>
      <c r="G45" s="534"/>
      <c r="H45" s="534"/>
      <c r="I45" s="324"/>
      <c r="J45" s="324"/>
      <c r="K45" s="44"/>
    </row>
    <row r="46" spans="2:11" s="311" customFormat="1" ht="14.45" customHeight="1" x14ac:dyDescent="0.3">
      <c r="B46" s="40"/>
      <c r="C46" s="323" t="s">
        <v>128</v>
      </c>
      <c r="D46" s="324"/>
      <c r="E46" s="324"/>
      <c r="F46" s="324"/>
      <c r="G46" s="324"/>
      <c r="H46" s="324"/>
      <c r="I46" s="324"/>
      <c r="J46" s="324"/>
      <c r="K46" s="44"/>
    </row>
    <row r="47" spans="2:11" s="311" customFormat="1" ht="17.25" customHeight="1" x14ac:dyDescent="0.3">
      <c r="B47" s="40"/>
      <c r="C47" s="324"/>
      <c r="D47" s="324"/>
      <c r="E47" s="535" t="str">
        <f>E9</f>
        <v>26 - SO 02 - požární zbrojnice - Tlakový vzduch</v>
      </c>
      <c r="F47" s="536"/>
      <c r="G47" s="536"/>
      <c r="H47" s="536"/>
      <c r="I47" s="324"/>
      <c r="J47" s="324"/>
      <c r="K47" s="44"/>
    </row>
    <row r="48" spans="2:11" s="311" customFormat="1" ht="6.95" customHeight="1" x14ac:dyDescent="0.3">
      <c r="B48" s="40"/>
      <c r="C48" s="324"/>
      <c r="D48" s="324"/>
      <c r="E48" s="324"/>
      <c r="F48" s="324"/>
      <c r="G48" s="324"/>
      <c r="H48" s="324"/>
      <c r="I48" s="324"/>
      <c r="J48" s="324"/>
      <c r="K48" s="44"/>
    </row>
    <row r="49" spans="2:47" s="311" customFormat="1" ht="18" customHeight="1" x14ac:dyDescent="0.3">
      <c r="B49" s="40"/>
      <c r="C49" s="323" t="s">
        <v>24</v>
      </c>
      <c r="D49" s="324"/>
      <c r="E49" s="324"/>
      <c r="F49" s="325" t="str">
        <f>F12</f>
        <v>Trutnov - Horní staré město</v>
      </c>
      <c r="G49" s="324"/>
      <c r="H49" s="324"/>
      <c r="I49" s="323" t="s">
        <v>26</v>
      </c>
      <c r="J49" s="326" t="str">
        <f>IF(J12="","",J12)</f>
        <v>24.10.2017</v>
      </c>
      <c r="K49" s="44"/>
    </row>
    <row r="50" spans="2:47" s="311" customFormat="1" ht="6.95" customHeight="1" x14ac:dyDescent="0.3">
      <c r="B50" s="40"/>
      <c r="C50" s="324"/>
      <c r="D50" s="324"/>
      <c r="E50" s="324"/>
      <c r="F50" s="324"/>
      <c r="G50" s="324"/>
      <c r="H50" s="324"/>
      <c r="I50" s="324"/>
      <c r="J50" s="324"/>
      <c r="K50" s="44"/>
    </row>
    <row r="51" spans="2:47" s="311" customFormat="1" ht="15" x14ac:dyDescent="0.3">
      <c r="B51" s="40"/>
      <c r="C51" s="323" t="s">
        <v>28</v>
      </c>
      <c r="D51" s="324"/>
      <c r="E51" s="324"/>
      <c r="F51" s="325" t="str">
        <f>E15</f>
        <v>Město Trutnov, Slovanské nám. 165, Trutnov</v>
      </c>
      <c r="G51" s="324"/>
      <c r="H51" s="324"/>
      <c r="I51" s="323" t="s">
        <v>34</v>
      </c>
      <c r="J51" s="530" t="str">
        <f>E21</f>
        <v>Tenet spol. s r.o., Horská 64, Trutnov</v>
      </c>
      <c r="K51" s="44"/>
    </row>
    <row r="52" spans="2:47" s="311" customFormat="1" ht="14.45" customHeight="1" x14ac:dyDescent="0.3">
      <c r="B52" s="40"/>
      <c r="C52" s="323" t="s">
        <v>32</v>
      </c>
      <c r="D52" s="324"/>
      <c r="E52" s="324"/>
      <c r="F52" s="325" t="str">
        <f>IF(E18="","",E18)</f>
        <v xml:space="preserve"> </v>
      </c>
      <c r="G52" s="324"/>
      <c r="H52" s="324"/>
      <c r="I52" s="324"/>
      <c r="J52" s="531"/>
      <c r="K52" s="44"/>
    </row>
    <row r="53" spans="2:47" s="311" customFormat="1" ht="10.35" customHeight="1" x14ac:dyDescent="0.3">
      <c r="B53" s="40"/>
      <c r="C53" s="324"/>
      <c r="D53" s="324"/>
      <c r="E53" s="324"/>
      <c r="F53" s="324"/>
      <c r="G53" s="324"/>
      <c r="H53" s="324"/>
      <c r="I53" s="324"/>
      <c r="J53" s="324"/>
      <c r="K53" s="44"/>
    </row>
    <row r="54" spans="2:47" s="311" customFormat="1" ht="29.25" customHeight="1" x14ac:dyDescent="0.3">
      <c r="B54" s="40"/>
      <c r="C54" s="335" t="s">
        <v>131</v>
      </c>
      <c r="D54" s="334"/>
      <c r="E54" s="334"/>
      <c r="F54" s="334"/>
      <c r="G54" s="334"/>
      <c r="H54" s="334"/>
      <c r="I54" s="334"/>
      <c r="J54" s="336" t="s">
        <v>132</v>
      </c>
      <c r="K54" s="132"/>
    </row>
    <row r="55" spans="2:47" s="311" customFormat="1" ht="10.35" customHeight="1" x14ac:dyDescent="0.3">
      <c r="B55" s="40"/>
      <c r="C55" s="324"/>
      <c r="D55" s="324"/>
      <c r="E55" s="324"/>
      <c r="F55" s="324"/>
      <c r="G55" s="324"/>
      <c r="H55" s="324"/>
      <c r="I55" s="324"/>
      <c r="J55" s="324"/>
      <c r="K55" s="44"/>
    </row>
    <row r="56" spans="2:47" s="311" customFormat="1" ht="29.25" customHeight="1" x14ac:dyDescent="0.3">
      <c r="B56" s="40"/>
      <c r="C56" s="337" t="s">
        <v>133</v>
      </c>
      <c r="D56" s="324"/>
      <c r="E56" s="324"/>
      <c r="F56" s="324"/>
      <c r="G56" s="324"/>
      <c r="H56" s="324"/>
      <c r="I56" s="324"/>
      <c r="J56" s="329">
        <f>J80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315"/>
      <c r="D57" s="136" t="s">
        <v>1616</v>
      </c>
      <c r="E57" s="137"/>
      <c r="F57" s="137"/>
      <c r="G57" s="137"/>
      <c r="H57" s="137"/>
      <c r="I57" s="137"/>
      <c r="J57" s="139">
        <f>J81</f>
        <v>0</v>
      </c>
      <c r="K57" s="140"/>
    </row>
    <row r="58" spans="2:47" s="7" customFormat="1" ht="24.95" customHeight="1" x14ac:dyDescent="0.3">
      <c r="B58" s="134"/>
      <c r="C58" s="315"/>
      <c r="D58" s="136" t="s">
        <v>1985</v>
      </c>
      <c r="E58" s="137"/>
      <c r="F58" s="137"/>
      <c r="G58" s="137"/>
      <c r="H58" s="137"/>
      <c r="I58" s="137"/>
      <c r="J58" s="139">
        <f>J83</f>
        <v>0</v>
      </c>
      <c r="K58" s="140"/>
    </row>
    <row r="59" spans="2:47" s="8" customFormat="1" ht="19.899999999999999" customHeight="1" x14ac:dyDescent="0.3">
      <c r="B59" s="141"/>
      <c r="C59" s="314"/>
      <c r="D59" s="143" t="s">
        <v>1986</v>
      </c>
      <c r="E59" s="144"/>
      <c r="F59" s="144"/>
      <c r="G59" s="144"/>
      <c r="H59" s="144"/>
      <c r="I59" s="144"/>
      <c r="J59" s="146">
        <f>J84</f>
        <v>0</v>
      </c>
      <c r="K59" s="147"/>
    </row>
    <row r="60" spans="2:47" s="8" customFormat="1" ht="19.899999999999999" customHeight="1" x14ac:dyDescent="0.3">
      <c r="B60" s="141"/>
      <c r="C60" s="314"/>
      <c r="D60" s="143" t="s">
        <v>1992</v>
      </c>
      <c r="E60" s="144"/>
      <c r="F60" s="144"/>
      <c r="G60" s="144"/>
      <c r="H60" s="144"/>
      <c r="I60" s="144"/>
      <c r="J60" s="146">
        <f>J88</f>
        <v>0</v>
      </c>
      <c r="K60" s="147"/>
    </row>
    <row r="61" spans="2:47" s="311" customFormat="1" ht="21.75" customHeight="1" x14ac:dyDescent="0.3">
      <c r="B61" s="40"/>
      <c r="C61" s="324"/>
      <c r="D61" s="324"/>
      <c r="E61" s="324"/>
      <c r="F61" s="324"/>
      <c r="G61" s="324"/>
      <c r="H61" s="324"/>
      <c r="I61" s="324"/>
      <c r="J61" s="324"/>
      <c r="K61" s="44"/>
    </row>
    <row r="62" spans="2:47" s="311" customFormat="1" ht="6.95" customHeight="1" x14ac:dyDescent="0.3">
      <c r="B62" s="55"/>
      <c r="C62" s="56"/>
      <c r="D62" s="56"/>
      <c r="E62" s="56"/>
      <c r="F62" s="56"/>
      <c r="G62" s="56"/>
      <c r="H62" s="56"/>
      <c r="I62" s="56"/>
      <c r="J62" s="56"/>
      <c r="K62" s="57"/>
    </row>
    <row r="66" spans="2:63" s="311" customFormat="1" ht="6.95" customHeight="1" x14ac:dyDescent="0.3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40"/>
    </row>
    <row r="67" spans="2:63" s="311" customFormat="1" ht="36.950000000000003" customHeight="1" x14ac:dyDescent="0.3">
      <c r="B67" s="40"/>
      <c r="C67" s="60" t="s">
        <v>139</v>
      </c>
      <c r="L67" s="40"/>
    </row>
    <row r="68" spans="2:63" s="311" customFormat="1" ht="6.95" customHeight="1" x14ac:dyDescent="0.3">
      <c r="B68" s="40"/>
      <c r="L68" s="40"/>
    </row>
    <row r="69" spans="2:63" s="311" customFormat="1" ht="14.45" customHeight="1" x14ac:dyDescent="0.3">
      <c r="B69" s="40"/>
      <c r="C69" s="310" t="s">
        <v>20</v>
      </c>
      <c r="L69" s="40"/>
    </row>
    <row r="70" spans="2:63" s="311" customFormat="1" ht="16.5" customHeight="1" x14ac:dyDescent="0.3">
      <c r="B70" s="40"/>
      <c r="E70" s="522" t="str">
        <f>E7</f>
        <v>Trutnov - Horní staré město - Požární zbrojnice</v>
      </c>
      <c r="F70" s="523"/>
      <c r="G70" s="523"/>
      <c r="H70" s="523"/>
      <c r="L70" s="40"/>
    </row>
    <row r="71" spans="2:63" s="311" customFormat="1" ht="14.45" customHeight="1" x14ac:dyDescent="0.3">
      <c r="B71" s="40"/>
      <c r="C71" s="310" t="s">
        <v>128</v>
      </c>
      <c r="L71" s="40"/>
    </row>
    <row r="72" spans="2:63" s="311" customFormat="1" ht="17.25" customHeight="1" x14ac:dyDescent="0.3">
      <c r="B72" s="40"/>
      <c r="E72" s="502" t="str">
        <f>E9</f>
        <v>26 - SO 02 - požární zbrojnice - Tlakový vzduch</v>
      </c>
      <c r="F72" s="524"/>
      <c r="G72" s="524"/>
      <c r="H72" s="524"/>
      <c r="L72" s="40"/>
    </row>
    <row r="73" spans="2:63" s="311" customFormat="1" ht="6.95" customHeight="1" x14ac:dyDescent="0.3">
      <c r="B73" s="40"/>
      <c r="L73" s="40"/>
    </row>
    <row r="74" spans="2:63" s="311" customFormat="1" ht="18" customHeight="1" x14ac:dyDescent="0.3">
      <c r="B74" s="40"/>
      <c r="C74" s="310" t="s">
        <v>24</v>
      </c>
      <c r="F74" s="148" t="str">
        <f>F12</f>
        <v>Trutnov - Horní staré město</v>
      </c>
      <c r="I74" s="310" t="s">
        <v>26</v>
      </c>
      <c r="J74" s="308" t="str">
        <f>IF(J12="","",J12)</f>
        <v>24.10.2017</v>
      </c>
      <c r="L74" s="40"/>
    </row>
    <row r="75" spans="2:63" s="311" customFormat="1" ht="6.95" customHeight="1" x14ac:dyDescent="0.3">
      <c r="B75" s="40"/>
      <c r="L75" s="40"/>
    </row>
    <row r="76" spans="2:63" s="311" customFormat="1" ht="15" x14ac:dyDescent="0.3">
      <c r="B76" s="40"/>
      <c r="C76" s="310" t="s">
        <v>28</v>
      </c>
      <c r="F76" s="148" t="str">
        <f>E15</f>
        <v>Město Trutnov, Slovanské nám. 165, Trutnov</v>
      </c>
      <c r="I76" s="310" t="s">
        <v>34</v>
      </c>
      <c r="J76" s="148" t="str">
        <f>E21</f>
        <v>Tenet spol. s r.o., Horská 64, Trutnov</v>
      </c>
      <c r="L76" s="40"/>
    </row>
    <row r="77" spans="2:63" s="311" customFormat="1" ht="14.45" customHeight="1" x14ac:dyDescent="0.3">
      <c r="B77" s="40"/>
      <c r="C77" s="310" t="s">
        <v>32</v>
      </c>
      <c r="F77" s="148" t="str">
        <f>IF(E18="","",E18)</f>
        <v xml:space="preserve"> </v>
      </c>
      <c r="L77" s="40"/>
    </row>
    <row r="78" spans="2:63" s="311" customFormat="1" ht="10.35" customHeight="1" x14ac:dyDescent="0.3">
      <c r="B78" s="40"/>
      <c r="L78" s="40"/>
    </row>
    <row r="79" spans="2:63" s="9" customFormat="1" ht="29.25" customHeight="1" x14ac:dyDescent="0.3">
      <c r="B79" s="150"/>
      <c r="C79" s="151" t="s">
        <v>140</v>
      </c>
      <c r="D79" s="152" t="s">
        <v>57</v>
      </c>
      <c r="E79" s="152" t="s">
        <v>53</v>
      </c>
      <c r="F79" s="152" t="s">
        <v>141</v>
      </c>
      <c r="G79" s="152" t="s">
        <v>142</v>
      </c>
      <c r="H79" s="152" t="s">
        <v>143</v>
      </c>
      <c r="I79" s="152" t="s">
        <v>144</v>
      </c>
      <c r="J79" s="152" t="s">
        <v>132</v>
      </c>
      <c r="K79" s="154" t="s">
        <v>145</v>
      </c>
      <c r="L79" s="150"/>
      <c r="M79" s="72" t="s">
        <v>146</v>
      </c>
      <c r="N79" s="73" t="s">
        <v>42</v>
      </c>
      <c r="O79" s="73" t="s">
        <v>147</v>
      </c>
      <c r="P79" s="73" t="s">
        <v>148</v>
      </c>
      <c r="Q79" s="73" t="s">
        <v>149</v>
      </c>
      <c r="R79" s="73" t="s">
        <v>150</v>
      </c>
      <c r="S79" s="73" t="s">
        <v>151</v>
      </c>
      <c r="T79" s="74" t="s">
        <v>152</v>
      </c>
    </row>
    <row r="80" spans="2:63" s="311" customFormat="1" ht="29.25" customHeight="1" x14ac:dyDescent="0.35">
      <c r="B80" s="40"/>
      <c r="C80" s="76" t="s">
        <v>133</v>
      </c>
      <c r="J80" s="155">
        <f>BK80</f>
        <v>0</v>
      </c>
      <c r="L80" s="40"/>
      <c r="M80" s="75"/>
      <c r="N80" s="67"/>
      <c r="O80" s="67"/>
      <c r="P80" s="156">
        <f>P83</f>
        <v>0</v>
      </c>
      <c r="Q80" s="67"/>
      <c r="R80" s="156">
        <f>R83</f>
        <v>0</v>
      </c>
      <c r="S80" s="67"/>
      <c r="T80" s="157">
        <f>T83</f>
        <v>0</v>
      </c>
      <c r="AT80" s="23" t="s">
        <v>71</v>
      </c>
      <c r="AU80" s="23" t="s">
        <v>134</v>
      </c>
      <c r="BK80" s="158">
        <f>BK83+BK81</f>
        <v>0</v>
      </c>
    </row>
    <row r="81" spans="2:65" s="10" customFormat="1" ht="37.35" customHeight="1" x14ac:dyDescent="0.35">
      <c r="B81" s="159"/>
      <c r="C81" s="360"/>
      <c r="D81" s="361" t="s">
        <v>71</v>
      </c>
      <c r="E81" s="362" t="s">
        <v>1841</v>
      </c>
      <c r="F81" s="362" t="s">
        <v>1842</v>
      </c>
      <c r="G81" s="360"/>
      <c r="H81" s="360"/>
      <c r="I81" s="360"/>
      <c r="J81" s="363">
        <f>BK81</f>
        <v>0</v>
      </c>
      <c r="K81" s="360"/>
      <c r="L81" s="159"/>
      <c r="M81" s="372"/>
      <c r="N81" s="338"/>
      <c r="O81" s="338"/>
      <c r="P81" s="339">
        <f>SUM(P82:P82)</f>
        <v>32</v>
      </c>
      <c r="Q81" s="338"/>
      <c r="R81" s="339">
        <f>SUM(R82:R82)</f>
        <v>0</v>
      </c>
      <c r="S81" s="338"/>
      <c r="T81" s="167">
        <f>SUM(T82:T82)</f>
        <v>0</v>
      </c>
      <c r="AR81" s="160" t="s">
        <v>101</v>
      </c>
      <c r="AT81" s="168" t="s">
        <v>71</v>
      </c>
      <c r="AU81" s="168" t="s">
        <v>72</v>
      </c>
      <c r="AY81" s="160" t="s">
        <v>155</v>
      </c>
      <c r="BK81" s="169">
        <f>SUM(BK82:BK82)</f>
        <v>0</v>
      </c>
    </row>
    <row r="82" spans="2:65" s="311" customFormat="1" ht="16.5" customHeight="1" x14ac:dyDescent="0.3">
      <c r="B82" s="172"/>
      <c r="C82" s="340">
        <v>1</v>
      </c>
      <c r="D82" s="340" t="s">
        <v>157</v>
      </c>
      <c r="E82" s="341"/>
      <c r="F82" s="342" t="s">
        <v>3398</v>
      </c>
      <c r="G82" s="343" t="s">
        <v>1845</v>
      </c>
      <c r="H82" s="344">
        <v>32</v>
      </c>
      <c r="I82" s="313"/>
      <c r="J82" s="345">
        <f>ROUND(I82*H82,0)</f>
        <v>0</v>
      </c>
      <c r="K82" s="342" t="s">
        <v>5</v>
      </c>
      <c r="L82" s="40"/>
      <c r="M82" s="346" t="s">
        <v>5</v>
      </c>
      <c r="N82" s="210" t="s">
        <v>43</v>
      </c>
      <c r="O82" s="212">
        <v>1</v>
      </c>
      <c r="P82" s="212">
        <f>O82*H82</f>
        <v>32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3" t="s">
        <v>1846</v>
      </c>
      <c r="AT82" s="23" t="s">
        <v>157</v>
      </c>
      <c r="AU82" s="23" t="s">
        <v>11</v>
      </c>
      <c r="AY82" s="23" t="s">
        <v>155</v>
      </c>
      <c r="BE82" s="184">
        <f>IF(N82="základní",J82,0)</f>
        <v>0</v>
      </c>
      <c r="BF82" s="184">
        <f>IF(N82="snížená",J82,0)</f>
        <v>0</v>
      </c>
      <c r="BG82" s="184">
        <f>IF(N82="zákl. přenesená",J82,0)</f>
        <v>0</v>
      </c>
      <c r="BH82" s="184">
        <f>IF(N82="sníž. přenesená",J82,0)</f>
        <v>0</v>
      </c>
      <c r="BI82" s="184">
        <f>IF(N82="nulová",J82,0)</f>
        <v>0</v>
      </c>
      <c r="BJ82" s="23" t="s">
        <v>11</v>
      </c>
      <c r="BK82" s="184">
        <f>ROUND(I82*H82,0)</f>
        <v>0</v>
      </c>
      <c r="BL82" s="23" t="s">
        <v>1846</v>
      </c>
      <c r="BM82" s="23" t="s">
        <v>1979</v>
      </c>
    </row>
    <row r="83" spans="2:65" s="10" customFormat="1" ht="37.35" customHeight="1" x14ac:dyDescent="0.35">
      <c r="B83" s="159"/>
      <c r="D83" s="160" t="s">
        <v>71</v>
      </c>
      <c r="E83" s="161" t="s">
        <v>536</v>
      </c>
      <c r="F83" s="161" t="s">
        <v>1987</v>
      </c>
      <c r="J83" s="163">
        <f>BK83</f>
        <v>0</v>
      </c>
      <c r="L83" s="159"/>
      <c r="M83" s="164"/>
      <c r="N83" s="338"/>
      <c r="O83" s="338"/>
      <c r="P83" s="339">
        <f>P88+P84</f>
        <v>0</v>
      </c>
      <c r="Q83" s="338"/>
      <c r="R83" s="339">
        <f>R88+R84</f>
        <v>0</v>
      </c>
      <c r="S83" s="338"/>
      <c r="T83" s="167">
        <f>T88+T84</f>
        <v>0</v>
      </c>
      <c r="AR83" s="160" t="s">
        <v>98</v>
      </c>
      <c r="AT83" s="168" t="s">
        <v>71</v>
      </c>
      <c r="AU83" s="168" t="s">
        <v>72</v>
      </c>
      <c r="AY83" s="160" t="s">
        <v>155</v>
      </c>
      <c r="BK83" s="169">
        <f>BK88+BK84</f>
        <v>0</v>
      </c>
    </row>
    <row r="84" spans="2:65" s="10" customFormat="1" ht="19.899999999999999" customHeight="1" x14ac:dyDescent="0.3">
      <c r="B84" s="159"/>
      <c r="D84" s="160" t="s">
        <v>71</v>
      </c>
      <c r="E84" s="170" t="s">
        <v>1988</v>
      </c>
      <c r="F84" s="170" t="s">
        <v>1989</v>
      </c>
      <c r="J84" s="171">
        <f>BK84</f>
        <v>0</v>
      </c>
      <c r="L84" s="159"/>
      <c r="M84" s="164"/>
      <c r="N84" s="338"/>
      <c r="O84" s="338"/>
      <c r="P84" s="339">
        <f>SUM(P85:P87)</f>
        <v>0</v>
      </c>
      <c r="Q84" s="338"/>
      <c r="R84" s="339">
        <f>SUM(R85:R87)</f>
        <v>0</v>
      </c>
      <c r="S84" s="338"/>
      <c r="T84" s="167">
        <f>SUM(T85:T87)</f>
        <v>0</v>
      </c>
      <c r="AR84" s="160" t="s">
        <v>98</v>
      </c>
      <c r="AT84" s="168" t="s">
        <v>71</v>
      </c>
      <c r="AU84" s="168" t="s">
        <v>11</v>
      </c>
      <c r="AY84" s="160" t="s">
        <v>155</v>
      </c>
      <c r="BK84" s="169">
        <f>SUM(BK85:BK87)</f>
        <v>0</v>
      </c>
    </row>
    <row r="85" spans="2:65" s="311" customFormat="1" ht="25.5" customHeight="1" x14ac:dyDescent="0.3">
      <c r="B85" s="172"/>
      <c r="C85" s="349">
        <v>2</v>
      </c>
      <c r="D85" s="349" t="s">
        <v>536</v>
      </c>
      <c r="E85" s="350"/>
      <c r="F85" s="351" t="s">
        <v>3399</v>
      </c>
      <c r="G85" s="352" t="s">
        <v>1032</v>
      </c>
      <c r="H85" s="353">
        <v>1</v>
      </c>
      <c r="I85" s="367"/>
      <c r="J85" s="354">
        <f>ROUND(I85*H85,0)</f>
        <v>0</v>
      </c>
      <c r="K85" s="218" t="s">
        <v>5</v>
      </c>
      <c r="L85" s="223"/>
      <c r="M85" s="356" t="s">
        <v>5</v>
      </c>
      <c r="N85" s="229" t="s">
        <v>43</v>
      </c>
      <c r="O85" s="212">
        <v>0</v>
      </c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3" t="s">
        <v>1990</v>
      </c>
      <c r="AT85" s="23" t="s">
        <v>536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707</v>
      </c>
      <c r="BM85" s="23" t="s">
        <v>1996</v>
      </c>
    </row>
    <row r="86" spans="2:65" s="311" customFormat="1" ht="16.5" customHeight="1" x14ac:dyDescent="0.3">
      <c r="B86" s="172"/>
      <c r="C86" s="349">
        <v>3</v>
      </c>
      <c r="D86" s="349" t="s">
        <v>536</v>
      </c>
      <c r="E86" s="350"/>
      <c r="F86" s="355" t="s">
        <v>3400</v>
      </c>
      <c r="G86" s="358" t="s">
        <v>170</v>
      </c>
      <c r="H86" s="353">
        <v>5</v>
      </c>
      <c r="I86" s="367"/>
      <c r="J86" s="354">
        <f>ROUND(I86*H86,0)</f>
        <v>0</v>
      </c>
      <c r="K86" s="355" t="s">
        <v>5</v>
      </c>
      <c r="L86" s="223"/>
      <c r="M86" s="356" t="s">
        <v>5</v>
      </c>
      <c r="N86" s="379" t="s">
        <v>43</v>
      </c>
      <c r="O86" s="348">
        <v>0</v>
      </c>
      <c r="P86" s="348">
        <f>O86*H86</f>
        <v>0</v>
      </c>
      <c r="Q86" s="348">
        <v>0</v>
      </c>
      <c r="R86" s="348">
        <f>Q86*H86</f>
        <v>0</v>
      </c>
      <c r="S86" s="348">
        <v>0</v>
      </c>
      <c r="T86" s="183">
        <f>S86*H86</f>
        <v>0</v>
      </c>
      <c r="AR86" s="23" t="s">
        <v>113</v>
      </c>
      <c r="AT86" s="23" t="s">
        <v>536</v>
      </c>
      <c r="AU86" s="23" t="s">
        <v>80</v>
      </c>
      <c r="AY86" s="23" t="s">
        <v>155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11</v>
      </c>
      <c r="BK86" s="184">
        <f>ROUND(I86*H86,0)</f>
        <v>0</v>
      </c>
      <c r="BL86" s="23" t="s">
        <v>101</v>
      </c>
      <c r="BM86" s="23" t="s">
        <v>2215</v>
      </c>
    </row>
    <row r="87" spans="2:65" s="311" customFormat="1" ht="25.5" customHeight="1" x14ac:dyDescent="0.3">
      <c r="B87" s="172"/>
      <c r="C87" s="349">
        <v>4</v>
      </c>
      <c r="D87" s="349" t="s">
        <v>536</v>
      </c>
      <c r="E87" s="350"/>
      <c r="F87" s="351" t="s">
        <v>3401</v>
      </c>
      <c r="G87" s="358" t="s">
        <v>170</v>
      </c>
      <c r="H87" s="353">
        <v>1</v>
      </c>
      <c r="I87" s="367"/>
      <c r="J87" s="354">
        <f>ROUND(I87*H87,0)</f>
        <v>0</v>
      </c>
      <c r="K87" s="355" t="s">
        <v>5</v>
      </c>
      <c r="L87" s="223"/>
      <c r="M87" s="356" t="s">
        <v>5</v>
      </c>
      <c r="N87" s="357" t="s">
        <v>43</v>
      </c>
      <c r="O87" s="348">
        <v>0</v>
      </c>
      <c r="P87" s="348">
        <f>O87*H87</f>
        <v>0</v>
      </c>
      <c r="Q87" s="348">
        <v>0</v>
      </c>
      <c r="R87" s="348">
        <f>Q87*H87</f>
        <v>0</v>
      </c>
      <c r="S87" s="348">
        <v>0</v>
      </c>
      <c r="T87" s="183">
        <f>S87*H87</f>
        <v>0</v>
      </c>
      <c r="AR87" s="23" t="s">
        <v>113</v>
      </c>
      <c r="AT87" s="23" t="s">
        <v>536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2215</v>
      </c>
    </row>
    <row r="88" spans="2:65" s="10" customFormat="1" ht="19.899999999999999" customHeight="1" x14ac:dyDescent="0.3">
      <c r="B88" s="159"/>
      <c r="D88" s="160" t="s">
        <v>71</v>
      </c>
      <c r="E88" s="170" t="s">
        <v>1993</v>
      </c>
      <c r="F88" s="170" t="s">
        <v>1994</v>
      </c>
      <c r="J88" s="171">
        <f>BK88</f>
        <v>0</v>
      </c>
      <c r="L88" s="159"/>
      <c r="M88" s="164"/>
      <c r="N88" s="338"/>
      <c r="O88" s="338"/>
      <c r="P88" s="339">
        <f>SUM(P89:P98)</f>
        <v>0</v>
      </c>
      <c r="Q88" s="338"/>
      <c r="R88" s="339">
        <f>SUM(R89:R98)</f>
        <v>0</v>
      </c>
      <c r="S88" s="338"/>
      <c r="T88" s="167">
        <f>SUM(T89:T98)</f>
        <v>0</v>
      </c>
      <c r="AR88" s="160" t="s">
        <v>98</v>
      </c>
      <c r="AT88" s="168" t="s">
        <v>71</v>
      </c>
      <c r="AU88" s="168" t="s">
        <v>11</v>
      </c>
      <c r="AY88" s="160" t="s">
        <v>155</v>
      </c>
      <c r="BK88" s="169">
        <f>SUM(BK89:BK98)</f>
        <v>0</v>
      </c>
    </row>
    <row r="89" spans="2:65" s="311" customFormat="1" ht="16.5" customHeight="1" x14ac:dyDescent="0.3">
      <c r="B89" s="172"/>
      <c r="C89" s="216">
        <v>5</v>
      </c>
      <c r="D89" s="216" t="s">
        <v>536</v>
      </c>
      <c r="E89" s="217"/>
      <c r="F89" s="381" t="s">
        <v>3402</v>
      </c>
      <c r="G89" s="382" t="s">
        <v>214</v>
      </c>
      <c r="H89" s="220">
        <v>84</v>
      </c>
      <c r="I89" s="367"/>
      <c r="J89" s="222">
        <f t="shared" ref="J89:J98" si="0">ROUND(I89*H89,0)</f>
        <v>0</v>
      </c>
      <c r="K89" s="218" t="s">
        <v>5</v>
      </c>
      <c r="L89" s="223"/>
      <c r="M89" s="356" t="s">
        <v>5</v>
      </c>
      <c r="N89" s="229" t="s">
        <v>43</v>
      </c>
      <c r="O89" s="212">
        <v>0</v>
      </c>
      <c r="P89" s="212">
        <f t="shared" ref="P89:P98" si="1">O89*H89</f>
        <v>0</v>
      </c>
      <c r="Q89" s="212">
        <v>0</v>
      </c>
      <c r="R89" s="212">
        <f t="shared" ref="R89:R98" si="2">Q89*H89</f>
        <v>0</v>
      </c>
      <c r="S89" s="212">
        <v>0</v>
      </c>
      <c r="T89" s="213">
        <f t="shared" ref="T89:T98" si="3">S89*H89</f>
        <v>0</v>
      </c>
      <c r="AR89" s="23" t="s">
        <v>1990</v>
      </c>
      <c r="AT89" s="23" t="s">
        <v>536</v>
      </c>
      <c r="AU89" s="23" t="s">
        <v>80</v>
      </c>
      <c r="AY89" s="23" t="s">
        <v>155</v>
      </c>
      <c r="BE89" s="184">
        <f t="shared" ref="BE89:BE98" si="4">IF(N89="základní",J89,0)</f>
        <v>0</v>
      </c>
      <c r="BF89" s="184">
        <f t="shared" ref="BF89:BF98" si="5">IF(N89="snížená",J89,0)</f>
        <v>0</v>
      </c>
      <c r="BG89" s="184">
        <f t="shared" ref="BG89:BG98" si="6">IF(N89="zákl. přenesená",J89,0)</f>
        <v>0</v>
      </c>
      <c r="BH89" s="184">
        <f t="shared" ref="BH89:BH98" si="7">IF(N89="sníž. přenesená",J89,0)</f>
        <v>0</v>
      </c>
      <c r="BI89" s="184">
        <f t="shared" ref="BI89:BI98" si="8">IF(N89="nulová",J89,0)</f>
        <v>0</v>
      </c>
      <c r="BJ89" s="23" t="s">
        <v>11</v>
      </c>
      <c r="BK89" s="184">
        <f t="shared" ref="BK89:BK98" si="9">ROUND(I89*H89,0)</f>
        <v>0</v>
      </c>
      <c r="BL89" s="23" t="s">
        <v>707</v>
      </c>
      <c r="BM89" s="23" t="s">
        <v>1996</v>
      </c>
    </row>
    <row r="90" spans="2:65" s="311" customFormat="1" ht="16.5" customHeight="1" x14ac:dyDescent="0.3">
      <c r="B90" s="172"/>
      <c r="C90" s="216">
        <v>6</v>
      </c>
      <c r="D90" s="216" t="s">
        <v>536</v>
      </c>
      <c r="E90" s="217"/>
      <c r="F90" s="381" t="s">
        <v>3403</v>
      </c>
      <c r="G90" s="382" t="s">
        <v>170</v>
      </c>
      <c r="H90" s="220">
        <v>10</v>
      </c>
      <c r="I90" s="367"/>
      <c r="J90" s="222">
        <f t="shared" si="0"/>
        <v>0</v>
      </c>
      <c r="K90" s="218" t="s">
        <v>5</v>
      </c>
      <c r="L90" s="223"/>
      <c r="M90" s="356" t="s">
        <v>5</v>
      </c>
      <c r="N90" s="357" t="s">
        <v>43</v>
      </c>
      <c r="O90" s="348">
        <v>0</v>
      </c>
      <c r="P90" s="348">
        <f t="shared" si="1"/>
        <v>0</v>
      </c>
      <c r="Q90" s="348">
        <v>0</v>
      </c>
      <c r="R90" s="348">
        <f t="shared" si="2"/>
        <v>0</v>
      </c>
      <c r="S90" s="348">
        <v>0</v>
      </c>
      <c r="T90" s="183">
        <f t="shared" si="3"/>
        <v>0</v>
      </c>
      <c r="AR90" s="23" t="s">
        <v>1990</v>
      </c>
      <c r="AT90" s="23" t="s">
        <v>536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707</v>
      </c>
      <c r="BM90" s="23" t="s">
        <v>1995</v>
      </c>
    </row>
    <row r="91" spans="2:65" s="311" customFormat="1" ht="16.5" customHeight="1" x14ac:dyDescent="0.3">
      <c r="B91" s="172"/>
      <c r="C91" s="216">
        <v>7</v>
      </c>
      <c r="D91" s="216" t="s">
        <v>536</v>
      </c>
      <c r="E91" s="217"/>
      <c r="F91" s="381" t="s">
        <v>3404</v>
      </c>
      <c r="G91" s="382" t="s">
        <v>170</v>
      </c>
      <c r="H91" s="220">
        <v>4</v>
      </c>
      <c r="I91" s="367"/>
      <c r="J91" s="222">
        <f t="shared" si="0"/>
        <v>0</v>
      </c>
      <c r="K91" s="218" t="s">
        <v>5</v>
      </c>
      <c r="L91" s="223"/>
      <c r="M91" s="356" t="s">
        <v>5</v>
      </c>
      <c r="N91" s="357" t="s">
        <v>43</v>
      </c>
      <c r="O91" s="348">
        <v>0</v>
      </c>
      <c r="P91" s="348">
        <f t="shared" si="1"/>
        <v>0</v>
      </c>
      <c r="Q91" s="348">
        <v>0</v>
      </c>
      <c r="R91" s="348">
        <f t="shared" si="2"/>
        <v>0</v>
      </c>
      <c r="S91" s="348">
        <v>0</v>
      </c>
      <c r="T91" s="183">
        <f t="shared" si="3"/>
        <v>0</v>
      </c>
      <c r="AR91" s="23" t="s">
        <v>1990</v>
      </c>
      <c r="AT91" s="23" t="s">
        <v>536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707</v>
      </c>
      <c r="BM91" s="23" t="s">
        <v>1995</v>
      </c>
    </row>
    <row r="92" spans="2:65" s="311" customFormat="1" ht="16.5" customHeight="1" x14ac:dyDescent="0.3">
      <c r="B92" s="172"/>
      <c r="C92" s="216">
        <v>8</v>
      </c>
      <c r="D92" s="216" t="s">
        <v>536</v>
      </c>
      <c r="E92" s="217"/>
      <c r="F92" s="381" t="s">
        <v>3405</v>
      </c>
      <c r="G92" s="382" t="s">
        <v>170</v>
      </c>
      <c r="H92" s="220">
        <v>5</v>
      </c>
      <c r="I92" s="367"/>
      <c r="J92" s="222">
        <f t="shared" si="0"/>
        <v>0</v>
      </c>
      <c r="K92" s="218" t="s">
        <v>5</v>
      </c>
      <c r="L92" s="223"/>
      <c r="M92" s="356" t="s">
        <v>5</v>
      </c>
      <c r="N92" s="357" t="s">
        <v>43</v>
      </c>
      <c r="O92" s="348">
        <v>0</v>
      </c>
      <c r="P92" s="348">
        <f t="shared" si="1"/>
        <v>0</v>
      </c>
      <c r="Q92" s="348">
        <v>0</v>
      </c>
      <c r="R92" s="348">
        <f t="shared" si="2"/>
        <v>0</v>
      </c>
      <c r="S92" s="348">
        <v>0</v>
      </c>
      <c r="T92" s="183">
        <f t="shared" si="3"/>
        <v>0</v>
      </c>
      <c r="AR92" s="23" t="s">
        <v>1990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707</v>
      </c>
      <c r="BM92" s="23" t="s">
        <v>1995</v>
      </c>
    </row>
    <row r="93" spans="2:65" s="311" customFormat="1" ht="16.5" customHeight="1" x14ac:dyDescent="0.3">
      <c r="B93" s="172"/>
      <c r="C93" s="216">
        <v>9</v>
      </c>
      <c r="D93" s="216" t="s">
        <v>536</v>
      </c>
      <c r="E93" s="217"/>
      <c r="F93" s="381" t="s">
        <v>3406</v>
      </c>
      <c r="G93" s="382" t="s">
        <v>170</v>
      </c>
      <c r="H93" s="220">
        <v>5</v>
      </c>
      <c r="I93" s="367"/>
      <c r="J93" s="222">
        <f t="shared" si="0"/>
        <v>0</v>
      </c>
      <c r="K93" s="218" t="s">
        <v>5</v>
      </c>
      <c r="L93" s="223"/>
      <c r="M93" s="356" t="s">
        <v>5</v>
      </c>
      <c r="N93" s="357" t="s">
        <v>43</v>
      </c>
      <c r="O93" s="348">
        <v>0</v>
      </c>
      <c r="P93" s="348">
        <f t="shared" si="1"/>
        <v>0</v>
      </c>
      <c r="Q93" s="348">
        <v>0</v>
      </c>
      <c r="R93" s="348">
        <f t="shared" si="2"/>
        <v>0</v>
      </c>
      <c r="S93" s="348">
        <v>0</v>
      </c>
      <c r="T93" s="183">
        <f t="shared" si="3"/>
        <v>0</v>
      </c>
      <c r="AR93" s="23" t="s">
        <v>1990</v>
      </c>
      <c r="AT93" s="23" t="s">
        <v>536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707</v>
      </c>
      <c r="BM93" s="23" t="s">
        <v>1995</v>
      </c>
    </row>
    <row r="94" spans="2:65" s="311" customFormat="1" ht="16.5" customHeight="1" x14ac:dyDescent="0.3">
      <c r="B94" s="172"/>
      <c r="C94" s="216">
        <v>10</v>
      </c>
      <c r="D94" s="216" t="s">
        <v>536</v>
      </c>
      <c r="E94" s="217"/>
      <c r="F94" s="381" t="s">
        <v>3407</v>
      </c>
      <c r="G94" s="382" t="s">
        <v>170</v>
      </c>
      <c r="H94" s="220">
        <v>5</v>
      </c>
      <c r="I94" s="367"/>
      <c r="J94" s="222">
        <f t="shared" si="0"/>
        <v>0</v>
      </c>
      <c r="K94" s="218" t="s">
        <v>5</v>
      </c>
      <c r="L94" s="223"/>
      <c r="M94" s="356" t="s">
        <v>5</v>
      </c>
      <c r="N94" s="357" t="s">
        <v>43</v>
      </c>
      <c r="O94" s="348">
        <v>0</v>
      </c>
      <c r="P94" s="348">
        <f t="shared" si="1"/>
        <v>0</v>
      </c>
      <c r="Q94" s="348">
        <v>0</v>
      </c>
      <c r="R94" s="348">
        <f t="shared" si="2"/>
        <v>0</v>
      </c>
      <c r="S94" s="348">
        <v>0</v>
      </c>
      <c r="T94" s="183">
        <f t="shared" si="3"/>
        <v>0</v>
      </c>
      <c r="AR94" s="23" t="s">
        <v>1990</v>
      </c>
      <c r="AT94" s="23" t="s">
        <v>536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707</v>
      </c>
      <c r="BM94" s="23" t="s">
        <v>1995</v>
      </c>
    </row>
    <row r="95" spans="2:65" s="311" customFormat="1" ht="16.5" customHeight="1" x14ac:dyDescent="0.3">
      <c r="B95" s="172"/>
      <c r="C95" s="216">
        <v>11</v>
      </c>
      <c r="D95" s="216" t="s">
        <v>536</v>
      </c>
      <c r="E95" s="217"/>
      <c r="F95" s="381" t="s">
        <v>3408</v>
      </c>
      <c r="G95" s="382" t="s">
        <v>170</v>
      </c>
      <c r="H95" s="220">
        <v>5</v>
      </c>
      <c r="I95" s="367"/>
      <c r="J95" s="222">
        <f t="shared" si="0"/>
        <v>0</v>
      </c>
      <c r="K95" s="218" t="s">
        <v>5</v>
      </c>
      <c r="L95" s="223"/>
      <c r="M95" s="356" t="s">
        <v>5</v>
      </c>
      <c r="N95" s="357" t="s">
        <v>43</v>
      </c>
      <c r="O95" s="348">
        <v>0</v>
      </c>
      <c r="P95" s="348">
        <f t="shared" si="1"/>
        <v>0</v>
      </c>
      <c r="Q95" s="348">
        <v>0</v>
      </c>
      <c r="R95" s="348">
        <f t="shared" si="2"/>
        <v>0</v>
      </c>
      <c r="S95" s="348">
        <v>0</v>
      </c>
      <c r="T95" s="183">
        <f t="shared" si="3"/>
        <v>0</v>
      </c>
      <c r="AR95" s="23" t="s">
        <v>1990</v>
      </c>
      <c r="AT95" s="23" t="s">
        <v>536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707</v>
      </c>
      <c r="BM95" s="23" t="s">
        <v>1995</v>
      </c>
    </row>
    <row r="96" spans="2:65" s="311" customFormat="1" ht="16.5" customHeight="1" x14ac:dyDescent="0.3">
      <c r="B96" s="172"/>
      <c r="C96" s="216">
        <v>12</v>
      </c>
      <c r="D96" s="216" t="s">
        <v>536</v>
      </c>
      <c r="E96" s="217"/>
      <c r="F96" s="381" t="s">
        <v>3409</v>
      </c>
      <c r="G96" s="382" t="s">
        <v>3067</v>
      </c>
      <c r="H96" s="220">
        <v>1</v>
      </c>
      <c r="I96" s="367"/>
      <c r="J96" s="222">
        <f t="shared" si="0"/>
        <v>0</v>
      </c>
      <c r="K96" s="218" t="s">
        <v>5</v>
      </c>
      <c r="L96" s="223"/>
      <c r="M96" s="356" t="s">
        <v>5</v>
      </c>
      <c r="N96" s="357" t="s">
        <v>43</v>
      </c>
      <c r="O96" s="348">
        <v>0</v>
      </c>
      <c r="P96" s="348">
        <f t="shared" si="1"/>
        <v>0</v>
      </c>
      <c r="Q96" s="348">
        <v>0</v>
      </c>
      <c r="R96" s="348">
        <f t="shared" si="2"/>
        <v>0</v>
      </c>
      <c r="S96" s="348">
        <v>0</v>
      </c>
      <c r="T96" s="183">
        <f t="shared" si="3"/>
        <v>0</v>
      </c>
      <c r="AR96" s="23" t="s">
        <v>1990</v>
      </c>
      <c r="AT96" s="23" t="s">
        <v>536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707</v>
      </c>
      <c r="BM96" s="23" t="s">
        <v>1995</v>
      </c>
    </row>
    <row r="97" spans="2:65" s="311" customFormat="1" ht="16.5" customHeight="1" x14ac:dyDescent="0.3">
      <c r="B97" s="172"/>
      <c r="C97" s="216">
        <v>13</v>
      </c>
      <c r="D97" s="216" t="s">
        <v>536</v>
      </c>
      <c r="E97" s="217"/>
      <c r="F97" s="381" t="s">
        <v>3410</v>
      </c>
      <c r="G97" s="382" t="s">
        <v>170</v>
      </c>
      <c r="H97" s="220">
        <v>10</v>
      </c>
      <c r="I97" s="367"/>
      <c r="J97" s="222">
        <f t="shared" si="0"/>
        <v>0</v>
      </c>
      <c r="K97" s="218" t="s">
        <v>5</v>
      </c>
      <c r="L97" s="223"/>
      <c r="M97" s="356" t="s">
        <v>5</v>
      </c>
      <c r="N97" s="357" t="s">
        <v>43</v>
      </c>
      <c r="O97" s="348">
        <v>0</v>
      </c>
      <c r="P97" s="348">
        <f t="shared" si="1"/>
        <v>0</v>
      </c>
      <c r="Q97" s="348">
        <v>0</v>
      </c>
      <c r="R97" s="348">
        <f t="shared" si="2"/>
        <v>0</v>
      </c>
      <c r="S97" s="348">
        <v>0</v>
      </c>
      <c r="T97" s="183">
        <f t="shared" si="3"/>
        <v>0</v>
      </c>
      <c r="AR97" s="23" t="s">
        <v>1990</v>
      </c>
      <c r="AT97" s="23" t="s">
        <v>536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707</v>
      </c>
      <c r="BM97" s="23" t="s">
        <v>1995</v>
      </c>
    </row>
    <row r="98" spans="2:65" s="311" customFormat="1" ht="16.5" customHeight="1" x14ac:dyDescent="0.3">
      <c r="B98" s="172"/>
      <c r="C98" s="216">
        <v>14</v>
      </c>
      <c r="D98" s="216" t="s">
        <v>536</v>
      </c>
      <c r="E98" s="217"/>
      <c r="F98" s="381" t="s">
        <v>3411</v>
      </c>
      <c r="G98" s="382" t="s">
        <v>170</v>
      </c>
      <c r="H98" s="220">
        <v>5</v>
      </c>
      <c r="I98" s="367"/>
      <c r="J98" s="222">
        <f t="shared" si="0"/>
        <v>0</v>
      </c>
      <c r="K98" s="218" t="s">
        <v>5</v>
      </c>
      <c r="L98" s="223"/>
      <c r="M98" s="356" t="s">
        <v>5</v>
      </c>
      <c r="N98" s="357" t="s">
        <v>43</v>
      </c>
      <c r="O98" s="348">
        <v>0</v>
      </c>
      <c r="P98" s="348">
        <f t="shared" si="1"/>
        <v>0</v>
      </c>
      <c r="Q98" s="348">
        <v>0</v>
      </c>
      <c r="R98" s="348">
        <f t="shared" si="2"/>
        <v>0</v>
      </c>
      <c r="S98" s="348">
        <v>0</v>
      </c>
      <c r="T98" s="183">
        <f t="shared" si="3"/>
        <v>0</v>
      </c>
      <c r="AR98" s="23" t="s">
        <v>1990</v>
      </c>
      <c r="AT98" s="23" t="s">
        <v>536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707</v>
      </c>
      <c r="BM98" s="23" t="s">
        <v>1995</v>
      </c>
    </row>
    <row r="99" spans="2:65" s="311" customFormat="1" ht="6.95" customHeight="1" x14ac:dyDescent="0.3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40"/>
    </row>
    <row r="102" spans="2:65" x14ac:dyDescent="0.3">
      <c r="J102" s="383"/>
      <c r="K102" s="383"/>
    </row>
    <row r="103" spans="2:65" x14ac:dyDescent="0.3">
      <c r="J103" s="383"/>
    </row>
  </sheetData>
  <autoFilter ref="C79:K98"/>
  <mergeCells count="10">
    <mergeCell ref="E72:H72"/>
    <mergeCell ref="J51:J52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3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0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100</v>
      </c>
      <c r="AZ2" s="214" t="s">
        <v>269</v>
      </c>
      <c r="BA2" s="214" t="s">
        <v>1997</v>
      </c>
      <c r="BB2" s="214" t="s">
        <v>5</v>
      </c>
      <c r="BC2" s="214" t="s">
        <v>651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1998</v>
      </c>
      <c r="BA3" s="214" t="s">
        <v>1999</v>
      </c>
      <c r="BB3" s="214" t="s">
        <v>5</v>
      </c>
      <c r="BC3" s="214" t="s">
        <v>2000</v>
      </c>
      <c r="BD3" s="214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2001</v>
      </c>
      <c r="BA4" s="214" t="s">
        <v>2002</v>
      </c>
      <c r="BB4" s="214" t="s">
        <v>5</v>
      </c>
      <c r="BC4" s="214" t="s">
        <v>2003</v>
      </c>
      <c r="BD4" s="214" t="s">
        <v>80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2004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ROUND(J91,0)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ROUND(SUM(BE91:BE352), 0)</f>
        <v>0</v>
      </c>
      <c r="G30" s="41"/>
      <c r="H30" s="41"/>
      <c r="I30" s="118">
        <v>0.21</v>
      </c>
      <c r="J30" s="117">
        <f>ROUND(ROUND((SUM(BE91:BE352)),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ROUND(SUM(BF91:BF352), 0)</f>
        <v>0</v>
      </c>
      <c r="G31" s="41"/>
      <c r="H31" s="41"/>
      <c r="I31" s="118">
        <v>0.15</v>
      </c>
      <c r="J31" s="117">
        <f>ROUND(ROUND((SUM(BF91:BF352)),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ROUND(SUM(BG91:BG352),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ROUND(SUM(BH91:BH352),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ROUND(SUM(BI91:BI352),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3 - SO 03 - vjezd a parkoviště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J91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J92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J93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J176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343</v>
      </c>
      <c r="E60" s="144"/>
      <c r="F60" s="144"/>
      <c r="G60" s="144"/>
      <c r="H60" s="144"/>
      <c r="I60" s="145"/>
      <c r="J60" s="146">
        <f>J188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344</v>
      </c>
      <c r="E61" s="144"/>
      <c r="F61" s="144"/>
      <c r="G61" s="144"/>
      <c r="H61" s="144"/>
      <c r="I61" s="145"/>
      <c r="J61" s="146">
        <f>J193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345</v>
      </c>
      <c r="E62" s="144"/>
      <c r="F62" s="144"/>
      <c r="G62" s="144"/>
      <c r="H62" s="144"/>
      <c r="I62" s="145"/>
      <c r="J62" s="146">
        <f>J197</f>
        <v>0</v>
      </c>
      <c r="K62" s="147"/>
    </row>
    <row r="63" spans="2:47" s="8" customFormat="1" ht="19.899999999999999" customHeight="1" x14ac:dyDescent="0.3">
      <c r="B63" s="141"/>
      <c r="C63" s="142"/>
      <c r="D63" s="143" t="s">
        <v>2005</v>
      </c>
      <c r="E63" s="144"/>
      <c r="F63" s="144"/>
      <c r="G63" s="144"/>
      <c r="H63" s="144"/>
      <c r="I63" s="145"/>
      <c r="J63" s="146">
        <f>J244</f>
        <v>0</v>
      </c>
      <c r="K63" s="147"/>
    </row>
    <row r="64" spans="2:47" s="8" customFormat="1" ht="19.899999999999999" customHeight="1" x14ac:dyDescent="0.3">
      <c r="B64" s="141"/>
      <c r="C64" s="142"/>
      <c r="D64" s="143" t="s">
        <v>137</v>
      </c>
      <c r="E64" s="144"/>
      <c r="F64" s="144"/>
      <c r="G64" s="144"/>
      <c r="H64" s="144"/>
      <c r="I64" s="145"/>
      <c r="J64" s="146">
        <f>J249</f>
        <v>0</v>
      </c>
      <c r="K64" s="147"/>
    </row>
    <row r="65" spans="2:21" s="8" customFormat="1" ht="19.899999999999999" customHeight="1" x14ac:dyDescent="0.3">
      <c r="B65" s="141"/>
      <c r="C65" s="142"/>
      <c r="D65" s="143" t="s">
        <v>138</v>
      </c>
      <c r="E65" s="144"/>
      <c r="F65" s="144"/>
      <c r="G65" s="144"/>
      <c r="H65" s="144"/>
      <c r="I65" s="145"/>
      <c r="J65" s="146">
        <f>J297</f>
        <v>0</v>
      </c>
      <c r="K65" s="147"/>
    </row>
    <row r="66" spans="2:21" s="8" customFormat="1" ht="19.899999999999999" customHeight="1" x14ac:dyDescent="0.3">
      <c r="B66" s="141"/>
      <c r="C66" s="142"/>
      <c r="D66" s="143" t="s">
        <v>347</v>
      </c>
      <c r="E66" s="144"/>
      <c r="F66" s="144"/>
      <c r="G66" s="144"/>
      <c r="H66" s="144"/>
      <c r="I66" s="145"/>
      <c r="J66" s="146">
        <f>J307</f>
        <v>0</v>
      </c>
      <c r="K66" s="147"/>
    </row>
    <row r="67" spans="2:21" s="7" customFormat="1" ht="24.95" customHeight="1" x14ac:dyDescent="0.3">
      <c r="B67" s="134"/>
      <c r="C67" s="135"/>
      <c r="D67" s="136" t="s">
        <v>348</v>
      </c>
      <c r="E67" s="137"/>
      <c r="F67" s="137"/>
      <c r="G67" s="137"/>
      <c r="H67" s="137"/>
      <c r="I67" s="138"/>
      <c r="J67" s="139">
        <f>J309</f>
        <v>0</v>
      </c>
      <c r="K67" s="140"/>
    </row>
    <row r="68" spans="2:21" s="8" customFormat="1" ht="19.899999999999999" customHeight="1" x14ac:dyDescent="0.3">
      <c r="B68" s="141"/>
      <c r="C68" s="142"/>
      <c r="D68" s="143" t="s">
        <v>349</v>
      </c>
      <c r="E68" s="144"/>
      <c r="F68" s="144"/>
      <c r="G68" s="144"/>
      <c r="H68" s="144"/>
      <c r="I68" s="145"/>
      <c r="J68" s="146">
        <f>J310</f>
        <v>0</v>
      </c>
      <c r="K68" s="147"/>
    </row>
    <row r="69" spans="2:21" s="7" customFormat="1" ht="24.95" customHeight="1" x14ac:dyDescent="0.3">
      <c r="B69" s="134"/>
      <c r="C69" s="315"/>
      <c r="D69" s="423" t="s">
        <v>1616</v>
      </c>
      <c r="E69" s="424"/>
      <c r="F69" s="424"/>
      <c r="G69" s="424"/>
      <c r="H69" s="424"/>
      <c r="I69" s="424"/>
      <c r="J69" s="425">
        <f>J314</f>
        <v>0</v>
      </c>
      <c r="K69" s="140"/>
      <c r="U69" s="422"/>
    </row>
    <row r="70" spans="2:21" s="7" customFormat="1" ht="24.95" customHeight="1" x14ac:dyDescent="0.3">
      <c r="B70" s="134"/>
      <c r="C70" s="135"/>
      <c r="D70" s="136" t="s">
        <v>1985</v>
      </c>
      <c r="E70" s="137"/>
      <c r="F70" s="137"/>
      <c r="G70" s="137"/>
      <c r="H70" s="137"/>
      <c r="I70" s="138"/>
      <c r="J70" s="139">
        <f>J320</f>
        <v>0</v>
      </c>
      <c r="K70" s="140"/>
    </row>
    <row r="71" spans="2:21" s="8" customFormat="1" ht="19.899999999999999" customHeight="1" x14ac:dyDescent="0.3">
      <c r="B71" s="141"/>
      <c r="C71" s="142"/>
      <c r="D71" s="143" t="s">
        <v>1986</v>
      </c>
      <c r="E71" s="144"/>
      <c r="F71" s="144"/>
      <c r="G71" s="144"/>
      <c r="H71" s="144"/>
      <c r="I71" s="145"/>
      <c r="J71" s="146">
        <f>J321</f>
        <v>0</v>
      </c>
      <c r="K71" s="147"/>
    </row>
    <row r="72" spans="2:21" s="1" customFormat="1" ht="21.75" customHeight="1" x14ac:dyDescent="0.3">
      <c r="B72" s="40"/>
      <c r="C72" s="41"/>
      <c r="D72" s="41"/>
      <c r="E72" s="41"/>
      <c r="F72" s="41"/>
      <c r="G72" s="41"/>
      <c r="H72" s="41"/>
      <c r="I72" s="105"/>
      <c r="J72" s="41"/>
      <c r="K72" s="44"/>
    </row>
    <row r="73" spans="2:21" s="1" customFormat="1" ht="6.95" customHeight="1" x14ac:dyDescent="0.3">
      <c r="B73" s="55"/>
      <c r="C73" s="56"/>
      <c r="D73" s="56"/>
      <c r="E73" s="56"/>
      <c r="F73" s="56"/>
      <c r="G73" s="56"/>
      <c r="H73" s="56"/>
      <c r="I73" s="126"/>
      <c r="J73" s="56"/>
      <c r="K73" s="57"/>
    </row>
    <row r="77" spans="2:21" s="1" customFormat="1" ht="6.95" customHeight="1" x14ac:dyDescent="0.3">
      <c r="B77" s="58"/>
      <c r="C77" s="59"/>
      <c r="D77" s="59"/>
      <c r="E77" s="59"/>
      <c r="F77" s="59"/>
      <c r="G77" s="59"/>
      <c r="H77" s="59"/>
      <c r="I77" s="127"/>
      <c r="J77" s="59"/>
      <c r="K77" s="59"/>
      <c r="L77" s="40"/>
    </row>
    <row r="78" spans="2:21" s="1" customFormat="1" ht="36.950000000000003" customHeight="1" x14ac:dyDescent="0.3">
      <c r="B78" s="40"/>
      <c r="C78" s="60" t="s">
        <v>139</v>
      </c>
      <c r="L78" s="40"/>
    </row>
    <row r="79" spans="2:21" s="1" customFormat="1" ht="6.95" customHeight="1" x14ac:dyDescent="0.3">
      <c r="B79" s="40"/>
      <c r="L79" s="40"/>
    </row>
    <row r="80" spans="2:21" s="1" customFormat="1" ht="14.45" customHeight="1" x14ac:dyDescent="0.3">
      <c r="B80" s="40"/>
      <c r="C80" s="62" t="s">
        <v>20</v>
      </c>
      <c r="L80" s="40"/>
    </row>
    <row r="81" spans="2:65" s="1" customFormat="1" ht="16.5" customHeight="1" x14ac:dyDescent="0.3">
      <c r="B81" s="40"/>
      <c r="E81" s="522" t="str">
        <f>E7</f>
        <v>Trutnov - Horní staré město - Požární zbrojnice</v>
      </c>
      <c r="F81" s="523"/>
      <c r="G81" s="523"/>
      <c r="H81" s="523"/>
      <c r="L81" s="40"/>
    </row>
    <row r="82" spans="2:65" s="1" customFormat="1" ht="14.45" customHeight="1" x14ac:dyDescent="0.3">
      <c r="B82" s="40"/>
      <c r="C82" s="62" t="s">
        <v>128</v>
      </c>
      <c r="L82" s="40"/>
    </row>
    <row r="83" spans="2:65" s="1" customFormat="1" ht="17.25" customHeight="1" x14ac:dyDescent="0.3">
      <c r="B83" s="40"/>
      <c r="E83" s="502" t="str">
        <f>E9</f>
        <v>3 - SO 03 - vjezd a parkoviště</v>
      </c>
      <c r="F83" s="524"/>
      <c r="G83" s="524"/>
      <c r="H83" s="524"/>
      <c r="L83" s="40"/>
    </row>
    <row r="84" spans="2:65" s="1" customFormat="1" ht="6.95" customHeight="1" x14ac:dyDescent="0.3">
      <c r="B84" s="40"/>
      <c r="L84" s="40"/>
    </row>
    <row r="85" spans="2:65" s="1" customFormat="1" ht="18" customHeight="1" x14ac:dyDescent="0.3">
      <c r="B85" s="40"/>
      <c r="C85" s="62" t="s">
        <v>24</v>
      </c>
      <c r="F85" s="148" t="str">
        <f>F12</f>
        <v>Trutnov - Horní staré město</v>
      </c>
      <c r="I85" s="149" t="s">
        <v>26</v>
      </c>
      <c r="J85" s="66" t="str">
        <f>IF(J12="","",J12)</f>
        <v>24.10.2017</v>
      </c>
      <c r="L85" s="40"/>
    </row>
    <row r="86" spans="2:65" s="1" customFormat="1" ht="6.95" customHeight="1" x14ac:dyDescent="0.3">
      <c r="B86" s="40"/>
      <c r="L86" s="40"/>
    </row>
    <row r="87" spans="2:65" s="1" customFormat="1" ht="15" x14ac:dyDescent="0.3">
      <c r="B87" s="40"/>
      <c r="C87" s="62" t="s">
        <v>28</v>
      </c>
      <c r="F87" s="148" t="str">
        <f>E15</f>
        <v>Město Trutnov, Slovanské nám. 165, Trutnov</v>
      </c>
      <c r="I87" s="149" t="s">
        <v>34</v>
      </c>
      <c r="J87" s="148" t="str">
        <f>E21</f>
        <v>Tenet spol. s r.o., Horská 64, Trutnov</v>
      </c>
      <c r="L87" s="40"/>
    </row>
    <row r="88" spans="2:65" s="1" customFormat="1" ht="14.45" customHeight="1" x14ac:dyDescent="0.3">
      <c r="B88" s="40"/>
      <c r="C88" s="62" t="s">
        <v>32</v>
      </c>
      <c r="F88" s="148" t="str">
        <f>IF(E18="","",E18)</f>
        <v/>
      </c>
      <c r="L88" s="40"/>
    </row>
    <row r="89" spans="2:65" s="1" customFormat="1" ht="10.35" customHeight="1" x14ac:dyDescent="0.3">
      <c r="B89" s="40"/>
      <c r="L89" s="40"/>
    </row>
    <row r="90" spans="2:65" s="9" customFormat="1" ht="29.25" customHeight="1" x14ac:dyDescent="0.3">
      <c r="B90" s="150"/>
      <c r="C90" s="151" t="s">
        <v>140</v>
      </c>
      <c r="D90" s="152" t="s">
        <v>57</v>
      </c>
      <c r="E90" s="152" t="s">
        <v>53</v>
      </c>
      <c r="F90" s="152" t="s">
        <v>141</v>
      </c>
      <c r="G90" s="152" t="s">
        <v>142</v>
      </c>
      <c r="H90" s="152" t="s">
        <v>143</v>
      </c>
      <c r="I90" s="153" t="s">
        <v>144</v>
      </c>
      <c r="J90" s="152" t="s">
        <v>132</v>
      </c>
      <c r="K90" s="154" t="s">
        <v>145</v>
      </c>
      <c r="L90" s="150"/>
      <c r="M90" s="72" t="s">
        <v>146</v>
      </c>
      <c r="N90" s="73" t="s">
        <v>42</v>
      </c>
      <c r="O90" s="73" t="s">
        <v>147</v>
      </c>
      <c r="P90" s="73" t="s">
        <v>148</v>
      </c>
      <c r="Q90" s="73" t="s">
        <v>149</v>
      </c>
      <c r="R90" s="73" t="s">
        <v>150</v>
      </c>
      <c r="S90" s="73" t="s">
        <v>151</v>
      </c>
      <c r="T90" s="74" t="s">
        <v>152</v>
      </c>
    </row>
    <row r="91" spans="2:65" s="1" customFormat="1" ht="29.25" customHeight="1" x14ac:dyDescent="0.35">
      <c r="B91" s="40"/>
      <c r="C91" s="76" t="s">
        <v>133</v>
      </c>
      <c r="J91" s="155">
        <f>BK91</f>
        <v>0</v>
      </c>
      <c r="L91" s="40"/>
      <c r="M91" s="75"/>
      <c r="N91" s="67"/>
      <c r="O91" s="67"/>
      <c r="P91" s="156">
        <f>P92+P309+P320</f>
        <v>0.58399999999999996</v>
      </c>
      <c r="Q91" s="67"/>
      <c r="R91" s="156">
        <f>R92+R309+R320</f>
        <v>1167.29488701176</v>
      </c>
      <c r="S91" s="67"/>
      <c r="T91" s="157">
        <f>T92+T309+T320</f>
        <v>55.539999999999992</v>
      </c>
      <c r="AT91" s="23" t="s">
        <v>71</v>
      </c>
      <c r="AU91" s="23" t="s">
        <v>134</v>
      </c>
      <c r="BK91" s="158">
        <f>BK92+BK309+BK320</f>
        <v>0</v>
      </c>
    </row>
    <row r="92" spans="2:65" s="10" customFormat="1" ht="37.35" customHeight="1" x14ac:dyDescent="0.35">
      <c r="B92" s="159"/>
      <c r="D92" s="160" t="s">
        <v>71</v>
      </c>
      <c r="E92" s="161" t="s">
        <v>153</v>
      </c>
      <c r="F92" s="161" t="s">
        <v>154</v>
      </c>
      <c r="I92" s="162"/>
      <c r="J92" s="163">
        <f>BK92</f>
        <v>0</v>
      </c>
      <c r="L92" s="159"/>
      <c r="M92" s="164"/>
      <c r="N92" s="165"/>
      <c r="O92" s="165"/>
      <c r="P92" s="166">
        <f>P93+P176+P188+P193+P197+P244+P249+P297+P307</f>
        <v>0.58399999999999996</v>
      </c>
      <c r="Q92" s="165"/>
      <c r="R92" s="166">
        <f>R93+R176+R188+R193+R197+R244+R249+R297+R307</f>
        <v>1167.2648783617601</v>
      </c>
      <c r="S92" s="165"/>
      <c r="T92" s="167">
        <f>T93+T176+T188+T193+T197+T244+T249+T297+T307</f>
        <v>55.539999999999992</v>
      </c>
      <c r="AR92" s="160" t="s">
        <v>11</v>
      </c>
      <c r="AT92" s="168" t="s">
        <v>71</v>
      </c>
      <c r="AU92" s="168" t="s">
        <v>72</v>
      </c>
      <c r="AY92" s="160" t="s">
        <v>155</v>
      </c>
      <c r="BK92" s="169">
        <f>BK93+BK176+BK188+BK193+BK197+BK244+BK249+BK297+BK307</f>
        <v>0</v>
      </c>
    </row>
    <row r="93" spans="2:65" s="10" customFormat="1" ht="19.899999999999999" customHeight="1" x14ac:dyDescent="0.3">
      <c r="B93" s="159"/>
      <c r="D93" s="160" t="s">
        <v>71</v>
      </c>
      <c r="E93" s="170" t="s">
        <v>11</v>
      </c>
      <c r="F93" s="170" t="s">
        <v>156</v>
      </c>
      <c r="I93" s="162"/>
      <c r="J93" s="171">
        <f>BK93</f>
        <v>0</v>
      </c>
      <c r="L93" s="159"/>
      <c r="M93" s="164"/>
      <c r="N93" s="165"/>
      <c r="O93" s="165"/>
      <c r="P93" s="166">
        <f>SUM(P94:P175)</f>
        <v>0</v>
      </c>
      <c r="Q93" s="165"/>
      <c r="R93" s="166">
        <f>SUM(R94:R175)</f>
        <v>6.3864500000000005E-2</v>
      </c>
      <c r="S93" s="165"/>
      <c r="T93" s="167">
        <f>SUM(T94:T175)</f>
        <v>53.539999999999992</v>
      </c>
      <c r="AR93" s="160" t="s">
        <v>11</v>
      </c>
      <c r="AT93" s="168" t="s">
        <v>71</v>
      </c>
      <c r="AU93" s="168" t="s">
        <v>11</v>
      </c>
      <c r="AY93" s="160" t="s">
        <v>155</v>
      </c>
      <c r="BK93" s="169">
        <f>SUM(BK94:BK175)</f>
        <v>0</v>
      </c>
    </row>
    <row r="94" spans="2:65" s="1" customFormat="1" ht="16.5" customHeight="1" x14ac:dyDescent="0.3">
      <c r="B94" s="172"/>
      <c r="C94" s="173" t="s">
        <v>11</v>
      </c>
      <c r="D94" s="173" t="s">
        <v>157</v>
      </c>
      <c r="E94" s="174" t="s">
        <v>2006</v>
      </c>
      <c r="F94" s="175" t="s">
        <v>2007</v>
      </c>
      <c r="G94" s="176" t="s">
        <v>160</v>
      </c>
      <c r="H94" s="177">
        <v>90</v>
      </c>
      <c r="I94" s="178"/>
      <c r="J94" s="179">
        <f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0.29499999999999998</v>
      </c>
      <c r="T94" s="183">
        <f>S94*H94</f>
        <v>26.549999999999997</v>
      </c>
      <c r="AR94" s="23" t="s">
        <v>101</v>
      </c>
      <c r="AT94" s="23" t="s">
        <v>157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2008</v>
      </c>
    </row>
    <row r="95" spans="2:65" s="11" customFormat="1" x14ac:dyDescent="0.3">
      <c r="B95" s="185"/>
      <c r="D95" s="186" t="s">
        <v>163</v>
      </c>
      <c r="E95" s="187" t="s">
        <v>5</v>
      </c>
      <c r="F95" s="188" t="s">
        <v>2009</v>
      </c>
      <c r="H95" s="189">
        <v>90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11</v>
      </c>
      <c r="AY95" s="187" t="s">
        <v>155</v>
      </c>
    </row>
    <row r="96" spans="2:65" s="1" customFormat="1" ht="25.5" customHeight="1" x14ac:dyDescent="0.3">
      <c r="B96" s="172"/>
      <c r="C96" s="173" t="s">
        <v>80</v>
      </c>
      <c r="D96" s="173" t="s">
        <v>157</v>
      </c>
      <c r="E96" s="174" t="s">
        <v>2010</v>
      </c>
      <c r="F96" s="175" t="s">
        <v>2011</v>
      </c>
      <c r="G96" s="176" t="s">
        <v>160</v>
      </c>
      <c r="H96" s="177">
        <v>42</v>
      </c>
      <c r="I96" s="178"/>
      <c r="J96" s="179">
        <f>ROUND(I96*H96,0)</f>
        <v>0</v>
      </c>
      <c r="K96" s="175" t="s">
        <v>161</v>
      </c>
      <c r="L96" s="40"/>
      <c r="M96" s="180" t="s">
        <v>5</v>
      </c>
      <c r="N96" s="181" t="s">
        <v>43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0.42499999999999999</v>
      </c>
      <c r="T96" s="183">
        <f>S96*H96</f>
        <v>17.849999999999998</v>
      </c>
      <c r="AR96" s="23" t="s">
        <v>101</v>
      </c>
      <c r="AT96" s="23" t="s">
        <v>157</v>
      </c>
      <c r="AU96" s="23" t="s">
        <v>80</v>
      </c>
      <c r="AY96" s="23" t="s">
        <v>155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11</v>
      </c>
      <c r="BK96" s="184">
        <f>ROUND(I96*H96,0)</f>
        <v>0</v>
      </c>
      <c r="BL96" s="23" t="s">
        <v>101</v>
      </c>
      <c r="BM96" s="23" t="s">
        <v>2012</v>
      </c>
    </row>
    <row r="97" spans="2:65" s="11" customFormat="1" x14ac:dyDescent="0.3">
      <c r="B97" s="185"/>
      <c r="D97" s="186" t="s">
        <v>163</v>
      </c>
      <c r="E97" s="187" t="s">
        <v>5</v>
      </c>
      <c r="F97" s="188" t="s">
        <v>2013</v>
      </c>
      <c r="H97" s="189">
        <v>42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 x14ac:dyDescent="0.3">
      <c r="B98" s="172"/>
      <c r="C98" s="173" t="s">
        <v>98</v>
      </c>
      <c r="D98" s="173" t="s">
        <v>157</v>
      </c>
      <c r="E98" s="174" t="s">
        <v>2014</v>
      </c>
      <c r="F98" s="175" t="s">
        <v>2015</v>
      </c>
      <c r="G98" s="176" t="s">
        <v>160</v>
      </c>
      <c r="H98" s="177">
        <v>13.5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0.44</v>
      </c>
      <c r="T98" s="183">
        <f>S98*H98</f>
        <v>5.94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2016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2017</v>
      </c>
      <c r="H99" s="189">
        <v>13.5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25.5" customHeight="1" x14ac:dyDescent="0.3">
      <c r="B100" s="172"/>
      <c r="C100" s="173" t="s">
        <v>101</v>
      </c>
      <c r="D100" s="173" t="s">
        <v>157</v>
      </c>
      <c r="E100" s="174" t="s">
        <v>2018</v>
      </c>
      <c r="F100" s="175" t="s">
        <v>2019</v>
      </c>
      <c r="G100" s="176" t="s">
        <v>160</v>
      </c>
      <c r="H100" s="177">
        <v>25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4.0580000000000001E-5</v>
      </c>
      <c r="R100" s="182">
        <f>Q100*H100</f>
        <v>1.0145E-3</v>
      </c>
      <c r="S100" s="182">
        <v>0.128</v>
      </c>
      <c r="T100" s="183">
        <f>S100*H100</f>
        <v>3.2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2020</v>
      </c>
    </row>
    <row r="101" spans="2:65" s="11" customFormat="1" x14ac:dyDescent="0.3">
      <c r="B101" s="185"/>
      <c r="D101" s="186" t="s">
        <v>163</v>
      </c>
      <c r="E101" s="187" t="s">
        <v>5</v>
      </c>
      <c r="F101" s="188" t="s">
        <v>2021</v>
      </c>
      <c r="H101" s="189">
        <v>25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25.5" customHeight="1" x14ac:dyDescent="0.3">
      <c r="B102" s="172"/>
      <c r="C102" s="173" t="s">
        <v>104</v>
      </c>
      <c r="D102" s="173" t="s">
        <v>157</v>
      </c>
      <c r="E102" s="174" t="s">
        <v>2022</v>
      </c>
      <c r="F102" s="175" t="s">
        <v>2023</v>
      </c>
      <c r="G102" s="176" t="s">
        <v>187</v>
      </c>
      <c r="H102" s="177">
        <v>266.85500000000002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2024</v>
      </c>
    </row>
    <row r="103" spans="2:65" s="11" customFormat="1" x14ac:dyDescent="0.3">
      <c r="B103" s="185"/>
      <c r="D103" s="186" t="s">
        <v>163</v>
      </c>
      <c r="E103" s="187" t="s">
        <v>5</v>
      </c>
      <c r="F103" s="188" t="s">
        <v>2025</v>
      </c>
      <c r="H103" s="189">
        <v>266.85500000000002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 x14ac:dyDescent="0.3">
      <c r="B104" s="172"/>
      <c r="C104" s="173" t="s">
        <v>107</v>
      </c>
      <c r="D104" s="173" t="s">
        <v>157</v>
      </c>
      <c r="E104" s="174" t="s">
        <v>2026</v>
      </c>
      <c r="F104" s="175" t="s">
        <v>2027</v>
      </c>
      <c r="G104" s="176" t="s">
        <v>187</v>
      </c>
      <c r="H104" s="177">
        <v>266.85500000000002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2028</v>
      </c>
    </row>
    <row r="105" spans="2:65" s="1" customFormat="1" ht="25.5" customHeight="1" x14ac:dyDescent="0.3">
      <c r="B105" s="172"/>
      <c r="C105" s="173" t="s">
        <v>110</v>
      </c>
      <c r="D105" s="173" t="s">
        <v>157</v>
      </c>
      <c r="E105" s="174" t="s">
        <v>2029</v>
      </c>
      <c r="F105" s="175" t="s">
        <v>2030</v>
      </c>
      <c r="G105" s="176" t="s">
        <v>187</v>
      </c>
      <c r="H105" s="177">
        <v>255.203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101</v>
      </c>
      <c r="BM105" s="23" t="s">
        <v>2031</v>
      </c>
    </row>
    <row r="106" spans="2:65" s="11" customFormat="1" x14ac:dyDescent="0.3">
      <c r="B106" s="185"/>
      <c r="D106" s="186" t="s">
        <v>163</v>
      </c>
      <c r="E106" s="187" t="s">
        <v>5</v>
      </c>
      <c r="F106" s="188" t="s">
        <v>2032</v>
      </c>
      <c r="H106" s="189">
        <v>255.203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11</v>
      </c>
      <c r="AY106" s="187" t="s">
        <v>155</v>
      </c>
    </row>
    <row r="107" spans="2:65" s="1" customFormat="1" ht="16.5" customHeight="1" x14ac:dyDescent="0.3">
      <c r="B107" s="172"/>
      <c r="C107" s="173" t="s">
        <v>113</v>
      </c>
      <c r="D107" s="173" t="s">
        <v>157</v>
      </c>
      <c r="E107" s="174" t="s">
        <v>2033</v>
      </c>
      <c r="F107" s="175" t="s">
        <v>2034</v>
      </c>
      <c r="G107" s="176" t="s">
        <v>187</v>
      </c>
      <c r="H107" s="177">
        <v>255.203</v>
      </c>
      <c r="I107" s="178"/>
      <c r="J107" s="179">
        <f>ROUND(I107*H107,0)</f>
        <v>0</v>
      </c>
      <c r="K107" s="175" t="s">
        <v>161</v>
      </c>
      <c r="L107" s="40"/>
      <c r="M107" s="180" t="s">
        <v>5</v>
      </c>
      <c r="N107" s="181" t="s">
        <v>43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101</v>
      </c>
      <c r="AT107" s="23" t="s">
        <v>157</v>
      </c>
      <c r="AU107" s="23" t="s">
        <v>80</v>
      </c>
      <c r="AY107" s="23" t="s">
        <v>155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11</v>
      </c>
      <c r="BK107" s="184">
        <f>ROUND(I107*H107,0)</f>
        <v>0</v>
      </c>
      <c r="BL107" s="23" t="s">
        <v>101</v>
      </c>
      <c r="BM107" s="23" t="s">
        <v>2035</v>
      </c>
    </row>
    <row r="108" spans="2:65" s="1" customFormat="1" ht="16.5" customHeight="1" x14ac:dyDescent="0.3">
      <c r="B108" s="172"/>
      <c r="C108" s="173" t="s">
        <v>190</v>
      </c>
      <c r="D108" s="173" t="s">
        <v>157</v>
      </c>
      <c r="E108" s="174" t="s">
        <v>1617</v>
      </c>
      <c r="F108" s="175" t="s">
        <v>1618</v>
      </c>
      <c r="G108" s="176" t="s">
        <v>187</v>
      </c>
      <c r="H108" s="177">
        <v>27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2036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2037</v>
      </c>
      <c r="H109" s="189">
        <v>50.4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1" customFormat="1" x14ac:dyDescent="0.3">
      <c r="B110" s="185"/>
      <c r="D110" s="186" t="s">
        <v>163</v>
      </c>
      <c r="E110" s="187" t="s">
        <v>5</v>
      </c>
      <c r="F110" s="188" t="s">
        <v>2038</v>
      </c>
      <c r="H110" s="189">
        <v>3.6</v>
      </c>
      <c r="I110" s="190"/>
      <c r="L110" s="185"/>
      <c r="M110" s="191"/>
      <c r="N110" s="192"/>
      <c r="O110" s="192"/>
      <c r="P110" s="192"/>
      <c r="Q110" s="192"/>
      <c r="R110" s="192"/>
      <c r="S110" s="192"/>
      <c r="T110" s="193"/>
      <c r="AT110" s="187" t="s">
        <v>163</v>
      </c>
      <c r="AU110" s="187" t="s">
        <v>80</v>
      </c>
      <c r="AV110" s="11" t="s">
        <v>80</v>
      </c>
      <c r="AW110" s="11" t="s">
        <v>36</v>
      </c>
      <c r="AX110" s="11" t="s">
        <v>72</v>
      </c>
      <c r="AY110" s="187" t="s">
        <v>155</v>
      </c>
    </row>
    <row r="111" spans="2:65" s="12" customFormat="1" x14ac:dyDescent="0.3">
      <c r="B111" s="194"/>
      <c r="D111" s="186" t="s">
        <v>163</v>
      </c>
      <c r="E111" s="195" t="s">
        <v>269</v>
      </c>
      <c r="F111" s="196" t="s">
        <v>239</v>
      </c>
      <c r="H111" s="197">
        <v>54</v>
      </c>
      <c r="I111" s="198"/>
      <c r="L111" s="194"/>
      <c r="M111" s="199"/>
      <c r="N111" s="200"/>
      <c r="O111" s="200"/>
      <c r="P111" s="200"/>
      <c r="Q111" s="200"/>
      <c r="R111" s="200"/>
      <c r="S111" s="200"/>
      <c r="T111" s="201"/>
      <c r="AT111" s="195" t="s">
        <v>163</v>
      </c>
      <c r="AU111" s="195" t="s">
        <v>80</v>
      </c>
      <c r="AV111" s="12" t="s">
        <v>98</v>
      </c>
      <c r="AW111" s="12" t="s">
        <v>36</v>
      </c>
      <c r="AX111" s="12" t="s">
        <v>72</v>
      </c>
      <c r="AY111" s="195" t="s">
        <v>155</v>
      </c>
    </row>
    <row r="112" spans="2:65" s="11" customFormat="1" x14ac:dyDescent="0.3">
      <c r="B112" s="185"/>
      <c r="D112" s="186" t="s">
        <v>163</v>
      </c>
      <c r="E112" s="187" t="s">
        <v>5</v>
      </c>
      <c r="F112" s="188" t="s">
        <v>367</v>
      </c>
      <c r="H112" s="189">
        <v>27</v>
      </c>
      <c r="I112" s="190"/>
      <c r="L112" s="185"/>
      <c r="M112" s="191"/>
      <c r="N112" s="192"/>
      <c r="O112" s="192"/>
      <c r="P112" s="192"/>
      <c r="Q112" s="192"/>
      <c r="R112" s="192"/>
      <c r="S112" s="192"/>
      <c r="T112" s="193"/>
      <c r="AT112" s="187" t="s">
        <v>163</v>
      </c>
      <c r="AU112" s="187" t="s">
        <v>80</v>
      </c>
      <c r="AV112" s="11" t="s">
        <v>80</v>
      </c>
      <c r="AW112" s="11" t="s">
        <v>36</v>
      </c>
      <c r="AX112" s="11" t="s">
        <v>11</v>
      </c>
      <c r="AY112" s="187" t="s">
        <v>155</v>
      </c>
    </row>
    <row r="113" spans="2:65" s="1" customFormat="1" ht="16.5" customHeight="1" x14ac:dyDescent="0.3">
      <c r="B113" s="172"/>
      <c r="C113" s="173" t="s">
        <v>194</v>
      </c>
      <c r="D113" s="173" t="s">
        <v>157</v>
      </c>
      <c r="E113" s="174" t="s">
        <v>368</v>
      </c>
      <c r="F113" s="175" t="s">
        <v>369</v>
      </c>
      <c r="G113" s="176" t="s">
        <v>187</v>
      </c>
      <c r="H113" s="177">
        <v>27</v>
      </c>
      <c r="I113" s="178"/>
      <c r="J113" s="179">
        <f>ROUND(I113*H113,0)</f>
        <v>0</v>
      </c>
      <c r="K113" s="175" t="s">
        <v>161</v>
      </c>
      <c r="L113" s="40"/>
      <c r="M113" s="180" t="s">
        <v>5</v>
      </c>
      <c r="N113" s="181" t="s">
        <v>43</v>
      </c>
      <c r="O113" s="41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23" t="s">
        <v>101</v>
      </c>
      <c r="AT113" s="23" t="s">
        <v>157</v>
      </c>
      <c r="AU113" s="23" t="s">
        <v>80</v>
      </c>
      <c r="AY113" s="23" t="s">
        <v>155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23" t="s">
        <v>11</v>
      </c>
      <c r="BK113" s="184">
        <f>ROUND(I113*H113,0)</f>
        <v>0</v>
      </c>
      <c r="BL113" s="23" t="s">
        <v>101</v>
      </c>
      <c r="BM113" s="23" t="s">
        <v>2039</v>
      </c>
    </row>
    <row r="114" spans="2:65" s="11" customFormat="1" x14ac:dyDescent="0.3">
      <c r="B114" s="185"/>
      <c r="D114" s="186" t="s">
        <v>163</v>
      </c>
      <c r="E114" s="187" t="s">
        <v>5</v>
      </c>
      <c r="F114" s="188" t="s">
        <v>367</v>
      </c>
      <c r="H114" s="189">
        <v>27</v>
      </c>
      <c r="I114" s="190"/>
      <c r="L114" s="185"/>
      <c r="M114" s="191"/>
      <c r="N114" s="192"/>
      <c r="O114" s="192"/>
      <c r="P114" s="192"/>
      <c r="Q114" s="192"/>
      <c r="R114" s="192"/>
      <c r="S114" s="192"/>
      <c r="T114" s="193"/>
      <c r="AT114" s="187" t="s">
        <v>163</v>
      </c>
      <c r="AU114" s="187" t="s">
        <v>80</v>
      </c>
      <c r="AV114" s="11" t="s">
        <v>80</v>
      </c>
      <c r="AW114" s="11" t="s">
        <v>36</v>
      </c>
      <c r="AX114" s="11" t="s">
        <v>11</v>
      </c>
      <c r="AY114" s="187" t="s">
        <v>155</v>
      </c>
    </row>
    <row r="115" spans="2:65" s="1" customFormat="1" ht="16.5" customHeight="1" x14ac:dyDescent="0.3">
      <c r="B115" s="172"/>
      <c r="C115" s="173" t="s">
        <v>198</v>
      </c>
      <c r="D115" s="173" t="s">
        <v>157</v>
      </c>
      <c r="E115" s="174" t="s">
        <v>2040</v>
      </c>
      <c r="F115" s="175" t="s">
        <v>2041</v>
      </c>
      <c r="G115" s="176" t="s">
        <v>187</v>
      </c>
      <c r="H115" s="177">
        <v>27</v>
      </c>
      <c r="I115" s="178"/>
      <c r="J115" s="179">
        <f>ROUND(I115*H115,0)</f>
        <v>0</v>
      </c>
      <c r="K115" s="175" t="s">
        <v>161</v>
      </c>
      <c r="L115" s="40"/>
      <c r="M115" s="180" t="s">
        <v>5</v>
      </c>
      <c r="N115" s="181" t="s">
        <v>43</v>
      </c>
      <c r="O115" s="41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23" t="s">
        <v>101</v>
      </c>
      <c r="AT115" s="23" t="s">
        <v>157</v>
      </c>
      <c r="AU115" s="23" t="s">
        <v>80</v>
      </c>
      <c r="AY115" s="23" t="s">
        <v>155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11</v>
      </c>
      <c r="BK115" s="184">
        <f>ROUND(I115*H115,0)</f>
        <v>0</v>
      </c>
      <c r="BL115" s="23" t="s">
        <v>101</v>
      </c>
      <c r="BM115" s="23" t="s">
        <v>2042</v>
      </c>
    </row>
    <row r="116" spans="2:65" s="11" customFormat="1" x14ac:dyDescent="0.3">
      <c r="B116" s="185"/>
      <c r="D116" s="186" t="s">
        <v>163</v>
      </c>
      <c r="E116" s="187" t="s">
        <v>5</v>
      </c>
      <c r="F116" s="188" t="s">
        <v>367</v>
      </c>
      <c r="H116" s="189">
        <v>27</v>
      </c>
      <c r="I116" s="190"/>
      <c r="L116" s="185"/>
      <c r="M116" s="191"/>
      <c r="N116" s="192"/>
      <c r="O116" s="192"/>
      <c r="P116" s="192"/>
      <c r="Q116" s="192"/>
      <c r="R116" s="192"/>
      <c r="S116" s="192"/>
      <c r="T116" s="193"/>
      <c r="AT116" s="187" t="s">
        <v>163</v>
      </c>
      <c r="AU116" s="187" t="s">
        <v>80</v>
      </c>
      <c r="AV116" s="11" t="s">
        <v>80</v>
      </c>
      <c r="AW116" s="11" t="s">
        <v>36</v>
      </c>
      <c r="AX116" s="11" t="s">
        <v>11</v>
      </c>
      <c r="AY116" s="187" t="s">
        <v>155</v>
      </c>
    </row>
    <row r="117" spans="2:65" s="1" customFormat="1" ht="16.5" customHeight="1" x14ac:dyDescent="0.3">
      <c r="B117" s="172"/>
      <c r="C117" s="173" t="s">
        <v>202</v>
      </c>
      <c r="D117" s="173" t="s">
        <v>157</v>
      </c>
      <c r="E117" s="174" t="s">
        <v>372</v>
      </c>
      <c r="F117" s="175" t="s">
        <v>373</v>
      </c>
      <c r="G117" s="176" t="s">
        <v>187</v>
      </c>
      <c r="H117" s="177">
        <v>27</v>
      </c>
      <c r="I117" s="178"/>
      <c r="J117" s="179">
        <f>ROUND(I117*H117,0)</f>
        <v>0</v>
      </c>
      <c r="K117" s="175" t="s">
        <v>161</v>
      </c>
      <c r="L117" s="40"/>
      <c r="M117" s="180" t="s">
        <v>5</v>
      </c>
      <c r="N117" s="181" t="s">
        <v>43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2043</v>
      </c>
    </row>
    <row r="118" spans="2:65" s="11" customFormat="1" x14ac:dyDescent="0.3">
      <c r="B118" s="185"/>
      <c r="D118" s="186" t="s">
        <v>163</v>
      </c>
      <c r="E118" s="187" t="s">
        <v>5</v>
      </c>
      <c r="F118" s="188" t="s">
        <v>367</v>
      </c>
      <c r="H118" s="189">
        <v>27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11</v>
      </c>
      <c r="AY118" s="187" t="s">
        <v>155</v>
      </c>
    </row>
    <row r="119" spans="2:65" s="1" customFormat="1" ht="16.5" customHeight="1" x14ac:dyDescent="0.3">
      <c r="B119" s="172"/>
      <c r="C119" s="173" t="s">
        <v>207</v>
      </c>
      <c r="D119" s="173" t="s">
        <v>157</v>
      </c>
      <c r="E119" s="174" t="s">
        <v>2044</v>
      </c>
      <c r="F119" s="175" t="s">
        <v>2045</v>
      </c>
      <c r="G119" s="176" t="s">
        <v>187</v>
      </c>
      <c r="H119" s="177">
        <v>1.22</v>
      </c>
      <c r="I119" s="178"/>
      <c r="J119" s="179">
        <f>ROUND(I119*H119,0)</f>
        <v>0</v>
      </c>
      <c r="K119" s="175" t="s">
        <v>161</v>
      </c>
      <c r="L119" s="40"/>
      <c r="M119" s="180" t="s">
        <v>5</v>
      </c>
      <c r="N119" s="181" t="s">
        <v>43</v>
      </c>
      <c r="O119" s="41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2046</v>
      </c>
    </row>
    <row r="120" spans="2:65" s="11" customFormat="1" x14ac:dyDescent="0.3">
      <c r="B120" s="185"/>
      <c r="D120" s="186" t="s">
        <v>163</v>
      </c>
      <c r="E120" s="187" t="s">
        <v>5</v>
      </c>
      <c r="F120" s="188" t="s">
        <v>2047</v>
      </c>
      <c r="H120" s="189">
        <v>1.44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72</v>
      </c>
      <c r="AY120" s="187" t="s">
        <v>155</v>
      </c>
    </row>
    <row r="121" spans="2:65" s="11" customFormat="1" x14ac:dyDescent="0.3">
      <c r="B121" s="185"/>
      <c r="D121" s="186" t="s">
        <v>163</v>
      </c>
      <c r="E121" s="187" t="s">
        <v>5</v>
      </c>
      <c r="F121" s="188" t="s">
        <v>2048</v>
      </c>
      <c r="H121" s="189">
        <v>1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72</v>
      </c>
      <c r="AY121" s="187" t="s">
        <v>155</v>
      </c>
    </row>
    <row r="122" spans="2:65" s="12" customFormat="1" x14ac:dyDescent="0.3">
      <c r="B122" s="194"/>
      <c r="D122" s="186" t="s">
        <v>163</v>
      </c>
      <c r="E122" s="195" t="s">
        <v>2001</v>
      </c>
      <c r="F122" s="196" t="s">
        <v>239</v>
      </c>
      <c r="H122" s="197">
        <v>2.44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5" t="s">
        <v>163</v>
      </c>
      <c r="AU122" s="195" t="s">
        <v>80</v>
      </c>
      <c r="AV122" s="12" t="s">
        <v>98</v>
      </c>
      <c r="AW122" s="12" t="s">
        <v>36</v>
      </c>
      <c r="AX122" s="12" t="s">
        <v>72</v>
      </c>
      <c r="AY122" s="195" t="s">
        <v>155</v>
      </c>
    </row>
    <row r="123" spans="2:65" s="11" customFormat="1" x14ac:dyDescent="0.3">
      <c r="B123" s="185"/>
      <c r="D123" s="186" t="s">
        <v>163</v>
      </c>
      <c r="E123" s="187" t="s">
        <v>5</v>
      </c>
      <c r="F123" s="188" t="s">
        <v>2049</v>
      </c>
      <c r="H123" s="189">
        <v>1.22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11</v>
      </c>
      <c r="AY123" s="187" t="s">
        <v>155</v>
      </c>
    </row>
    <row r="124" spans="2:65" s="1" customFormat="1" ht="16.5" customHeight="1" x14ac:dyDescent="0.3">
      <c r="B124" s="172"/>
      <c r="C124" s="173" t="s">
        <v>211</v>
      </c>
      <c r="D124" s="173" t="s">
        <v>157</v>
      </c>
      <c r="E124" s="174" t="s">
        <v>2050</v>
      </c>
      <c r="F124" s="175" t="s">
        <v>2051</v>
      </c>
      <c r="G124" s="176" t="s">
        <v>187</v>
      </c>
      <c r="H124" s="177">
        <v>1.22</v>
      </c>
      <c r="I124" s="178"/>
      <c r="J124" s="179">
        <f>ROUND(I124*H124,0)</f>
        <v>0</v>
      </c>
      <c r="K124" s="175" t="s">
        <v>161</v>
      </c>
      <c r="L124" s="40"/>
      <c r="M124" s="180" t="s">
        <v>5</v>
      </c>
      <c r="N124" s="181" t="s">
        <v>43</v>
      </c>
      <c r="O124" s="41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AR124" s="23" t="s">
        <v>101</v>
      </c>
      <c r="AT124" s="23" t="s">
        <v>157</v>
      </c>
      <c r="AU124" s="23" t="s">
        <v>80</v>
      </c>
      <c r="AY124" s="23" t="s">
        <v>155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3" t="s">
        <v>11</v>
      </c>
      <c r="BK124" s="184">
        <f>ROUND(I124*H124,0)</f>
        <v>0</v>
      </c>
      <c r="BL124" s="23" t="s">
        <v>101</v>
      </c>
      <c r="BM124" s="23" t="s">
        <v>2052</v>
      </c>
    </row>
    <row r="125" spans="2:65" s="11" customFormat="1" x14ac:dyDescent="0.3">
      <c r="B125" s="185"/>
      <c r="D125" s="186" t="s">
        <v>163</v>
      </c>
      <c r="E125" s="187" t="s">
        <v>5</v>
      </c>
      <c r="F125" s="188" t="s">
        <v>2049</v>
      </c>
      <c r="H125" s="189">
        <v>1.22</v>
      </c>
      <c r="I125" s="190"/>
      <c r="L125" s="185"/>
      <c r="M125" s="191"/>
      <c r="N125" s="192"/>
      <c r="O125" s="192"/>
      <c r="P125" s="192"/>
      <c r="Q125" s="192"/>
      <c r="R125" s="192"/>
      <c r="S125" s="192"/>
      <c r="T125" s="193"/>
      <c r="AT125" s="187" t="s">
        <v>163</v>
      </c>
      <c r="AU125" s="187" t="s">
        <v>80</v>
      </c>
      <c r="AV125" s="11" t="s">
        <v>80</v>
      </c>
      <c r="AW125" s="11" t="s">
        <v>36</v>
      </c>
      <c r="AX125" s="11" t="s">
        <v>11</v>
      </c>
      <c r="AY125" s="187" t="s">
        <v>155</v>
      </c>
    </row>
    <row r="126" spans="2:65" s="1" customFormat="1" ht="16.5" customHeight="1" x14ac:dyDescent="0.3">
      <c r="B126" s="172"/>
      <c r="C126" s="173" t="s">
        <v>12</v>
      </c>
      <c r="D126" s="173" t="s">
        <v>157</v>
      </c>
      <c r="E126" s="174" t="s">
        <v>2053</v>
      </c>
      <c r="F126" s="175" t="s">
        <v>2054</v>
      </c>
      <c r="G126" s="176" t="s">
        <v>187</v>
      </c>
      <c r="H126" s="177">
        <v>1.22</v>
      </c>
      <c r="I126" s="178"/>
      <c r="J126" s="179">
        <f>ROUND(I126*H126,0)</f>
        <v>0</v>
      </c>
      <c r="K126" s="175" t="s">
        <v>161</v>
      </c>
      <c r="L126" s="40"/>
      <c r="M126" s="180" t="s">
        <v>5</v>
      </c>
      <c r="N126" s="181" t="s">
        <v>43</v>
      </c>
      <c r="O126" s="41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AR126" s="23" t="s">
        <v>101</v>
      </c>
      <c r="AT126" s="23" t="s">
        <v>157</v>
      </c>
      <c r="AU126" s="23" t="s">
        <v>80</v>
      </c>
      <c r="AY126" s="23" t="s">
        <v>155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11</v>
      </c>
      <c r="BK126" s="184">
        <f>ROUND(I126*H126,0)</f>
        <v>0</v>
      </c>
      <c r="BL126" s="23" t="s">
        <v>101</v>
      </c>
      <c r="BM126" s="23" t="s">
        <v>2055</v>
      </c>
    </row>
    <row r="127" spans="2:65" s="11" customFormat="1" x14ac:dyDescent="0.3">
      <c r="B127" s="185"/>
      <c r="D127" s="186" t="s">
        <v>163</v>
      </c>
      <c r="E127" s="187" t="s">
        <v>5</v>
      </c>
      <c r="F127" s="188" t="s">
        <v>2049</v>
      </c>
      <c r="H127" s="189">
        <v>1.22</v>
      </c>
      <c r="I127" s="190"/>
      <c r="L127" s="185"/>
      <c r="M127" s="191"/>
      <c r="N127" s="192"/>
      <c r="O127" s="192"/>
      <c r="P127" s="192"/>
      <c r="Q127" s="192"/>
      <c r="R127" s="192"/>
      <c r="S127" s="192"/>
      <c r="T127" s="193"/>
      <c r="AT127" s="187" t="s">
        <v>163</v>
      </c>
      <c r="AU127" s="187" t="s">
        <v>80</v>
      </c>
      <c r="AV127" s="11" t="s">
        <v>80</v>
      </c>
      <c r="AW127" s="11" t="s">
        <v>36</v>
      </c>
      <c r="AX127" s="11" t="s">
        <v>11</v>
      </c>
      <c r="AY127" s="187" t="s">
        <v>155</v>
      </c>
    </row>
    <row r="128" spans="2:65" s="1" customFormat="1" ht="16.5" customHeight="1" x14ac:dyDescent="0.3">
      <c r="B128" s="172"/>
      <c r="C128" s="173" t="s">
        <v>221</v>
      </c>
      <c r="D128" s="173" t="s">
        <v>157</v>
      </c>
      <c r="E128" s="174" t="s">
        <v>2056</v>
      </c>
      <c r="F128" s="175" t="s">
        <v>2057</v>
      </c>
      <c r="G128" s="176" t="s">
        <v>187</v>
      </c>
      <c r="H128" s="177">
        <v>1.22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181" t="s">
        <v>43</v>
      </c>
      <c r="O128" s="4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2058</v>
      </c>
    </row>
    <row r="129" spans="2:65" s="11" customFormat="1" x14ac:dyDescent="0.3">
      <c r="B129" s="185"/>
      <c r="D129" s="186" t="s">
        <v>163</v>
      </c>
      <c r="E129" s="187" t="s">
        <v>5</v>
      </c>
      <c r="F129" s="188" t="s">
        <v>2049</v>
      </c>
      <c r="H129" s="189">
        <v>1.22</v>
      </c>
      <c r="I129" s="190"/>
      <c r="L129" s="185"/>
      <c r="M129" s="191"/>
      <c r="N129" s="192"/>
      <c r="O129" s="192"/>
      <c r="P129" s="192"/>
      <c r="Q129" s="192"/>
      <c r="R129" s="192"/>
      <c r="S129" s="192"/>
      <c r="T129" s="193"/>
      <c r="AT129" s="187" t="s">
        <v>163</v>
      </c>
      <c r="AU129" s="187" t="s">
        <v>80</v>
      </c>
      <c r="AV129" s="11" t="s">
        <v>80</v>
      </c>
      <c r="AW129" s="11" t="s">
        <v>36</v>
      </c>
      <c r="AX129" s="11" t="s">
        <v>11</v>
      </c>
      <c r="AY129" s="187" t="s">
        <v>155</v>
      </c>
    </row>
    <row r="130" spans="2:65" s="1" customFormat="1" ht="16.5" customHeight="1" x14ac:dyDescent="0.3">
      <c r="B130" s="172"/>
      <c r="C130" s="173" t="s">
        <v>226</v>
      </c>
      <c r="D130" s="173" t="s">
        <v>157</v>
      </c>
      <c r="E130" s="174" t="s">
        <v>2059</v>
      </c>
      <c r="F130" s="175" t="s">
        <v>2060</v>
      </c>
      <c r="G130" s="176" t="s">
        <v>214</v>
      </c>
      <c r="H130" s="177">
        <v>30</v>
      </c>
      <c r="I130" s="178"/>
      <c r="J130" s="179">
        <f>ROUND(I130*H130,0)</f>
        <v>0</v>
      </c>
      <c r="K130" s="175" t="s">
        <v>161</v>
      </c>
      <c r="L130" s="40"/>
      <c r="M130" s="180" t="s">
        <v>5</v>
      </c>
      <c r="N130" s="181" t="s">
        <v>43</v>
      </c>
      <c r="O130" s="41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23" t="s">
        <v>101</v>
      </c>
      <c r="AT130" s="23" t="s">
        <v>157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2061</v>
      </c>
    </row>
    <row r="131" spans="2:65" s="11" customFormat="1" x14ac:dyDescent="0.3">
      <c r="B131" s="185"/>
      <c r="D131" s="186" t="s">
        <v>163</v>
      </c>
      <c r="E131" s="187" t="s">
        <v>5</v>
      </c>
      <c r="F131" s="188" t="s">
        <v>164</v>
      </c>
      <c r="H131" s="189">
        <v>30</v>
      </c>
      <c r="I131" s="190"/>
      <c r="L131" s="185"/>
      <c r="M131" s="191"/>
      <c r="N131" s="192"/>
      <c r="O131" s="192"/>
      <c r="P131" s="192"/>
      <c r="Q131" s="192"/>
      <c r="R131" s="192"/>
      <c r="S131" s="192"/>
      <c r="T131" s="193"/>
      <c r="AT131" s="187" t="s">
        <v>163</v>
      </c>
      <c r="AU131" s="187" t="s">
        <v>80</v>
      </c>
      <c r="AV131" s="11" t="s">
        <v>80</v>
      </c>
      <c r="AW131" s="11" t="s">
        <v>36</v>
      </c>
      <c r="AX131" s="11" t="s">
        <v>11</v>
      </c>
      <c r="AY131" s="187" t="s">
        <v>155</v>
      </c>
    </row>
    <row r="132" spans="2:65" s="1" customFormat="1" ht="16.5" customHeight="1" x14ac:dyDescent="0.3">
      <c r="B132" s="172"/>
      <c r="C132" s="216" t="s">
        <v>233</v>
      </c>
      <c r="D132" s="216" t="s">
        <v>536</v>
      </c>
      <c r="E132" s="217" t="s">
        <v>2062</v>
      </c>
      <c r="F132" s="218" t="s">
        <v>2063</v>
      </c>
      <c r="G132" s="219" t="s">
        <v>170</v>
      </c>
      <c r="H132" s="220">
        <v>5</v>
      </c>
      <c r="I132" s="221"/>
      <c r="J132" s="222">
        <f>ROUND(I132*H132,0)</f>
        <v>0</v>
      </c>
      <c r="K132" s="218" t="s">
        <v>161</v>
      </c>
      <c r="L132" s="223"/>
      <c r="M132" s="224" t="s">
        <v>5</v>
      </c>
      <c r="N132" s="225" t="s">
        <v>43</v>
      </c>
      <c r="O132" s="41"/>
      <c r="P132" s="182">
        <f>O132*H132</f>
        <v>0</v>
      </c>
      <c r="Q132" s="182">
        <v>1.257E-2</v>
      </c>
      <c r="R132" s="182">
        <f>Q132*H132</f>
        <v>6.2850000000000003E-2</v>
      </c>
      <c r="S132" s="182">
        <v>0</v>
      </c>
      <c r="T132" s="183">
        <f>S132*H132</f>
        <v>0</v>
      </c>
      <c r="AR132" s="23" t="s">
        <v>113</v>
      </c>
      <c r="AT132" s="23" t="s">
        <v>536</v>
      </c>
      <c r="AU132" s="23" t="s">
        <v>80</v>
      </c>
      <c r="AY132" s="23" t="s">
        <v>155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23" t="s">
        <v>11</v>
      </c>
      <c r="BK132" s="184">
        <f>ROUND(I132*H132,0)</f>
        <v>0</v>
      </c>
      <c r="BL132" s="23" t="s">
        <v>101</v>
      </c>
      <c r="BM132" s="23" t="s">
        <v>2064</v>
      </c>
    </row>
    <row r="133" spans="2:65" s="11" customFormat="1" x14ac:dyDescent="0.3">
      <c r="B133" s="185"/>
      <c r="D133" s="186" t="s">
        <v>163</v>
      </c>
      <c r="E133" s="187" t="s">
        <v>5</v>
      </c>
      <c r="F133" s="188" t="s">
        <v>2065</v>
      </c>
      <c r="H133" s="189">
        <v>5</v>
      </c>
      <c r="I133" s="190"/>
      <c r="L133" s="185"/>
      <c r="M133" s="191"/>
      <c r="N133" s="192"/>
      <c r="O133" s="192"/>
      <c r="P133" s="192"/>
      <c r="Q133" s="192"/>
      <c r="R133" s="192"/>
      <c r="S133" s="192"/>
      <c r="T133" s="193"/>
      <c r="AT133" s="187" t="s">
        <v>163</v>
      </c>
      <c r="AU133" s="187" t="s">
        <v>80</v>
      </c>
      <c r="AV133" s="11" t="s">
        <v>80</v>
      </c>
      <c r="AW133" s="11" t="s">
        <v>36</v>
      </c>
      <c r="AX133" s="11" t="s">
        <v>11</v>
      </c>
      <c r="AY133" s="187" t="s">
        <v>155</v>
      </c>
    </row>
    <row r="134" spans="2:65" s="1" customFormat="1" ht="16.5" customHeight="1" x14ac:dyDescent="0.3">
      <c r="B134" s="172"/>
      <c r="C134" s="173" t="s">
        <v>244</v>
      </c>
      <c r="D134" s="173" t="s">
        <v>157</v>
      </c>
      <c r="E134" s="174" t="s">
        <v>378</v>
      </c>
      <c r="F134" s="175" t="s">
        <v>379</v>
      </c>
      <c r="G134" s="176" t="s">
        <v>187</v>
      </c>
      <c r="H134" s="177">
        <v>530.798</v>
      </c>
      <c r="I134" s="178"/>
      <c r="J134" s="179">
        <f>ROUND(I134*H134,0)</f>
        <v>0</v>
      </c>
      <c r="K134" s="175" t="s">
        <v>161</v>
      </c>
      <c r="L134" s="40"/>
      <c r="M134" s="180" t="s">
        <v>5</v>
      </c>
      <c r="N134" s="181" t="s">
        <v>43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101</v>
      </c>
      <c r="AT134" s="23" t="s">
        <v>157</v>
      </c>
      <c r="AU134" s="23" t="s">
        <v>80</v>
      </c>
      <c r="AY134" s="23" t="s">
        <v>155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11</v>
      </c>
      <c r="BK134" s="184">
        <f>ROUND(I134*H134,0)</f>
        <v>0</v>
      </c>
      <c r="BL134" s="23" t="s">
        <v>101</v>
      </c>
      <c r="BM134" s="23" t="s">
        <v>2066</v>
      </c>
    </row>
    <row r="135" spans="2:65" s="11" customFormat="1" x14ac:dyDescent="0.3">
      <c r="B135" s="185"/>
      <c r="D135" s="186" t="s">
        <v>163</v>
      </c>
      <c r="E135" s="187" t="s">
        <v>5</v>
      </c>
      <c r="F135" s="188" t="s">
        <v>2025</v>
      </c>
      <c r="H135" s="189">
        <v>266.85500000000002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163</v>
      </c>
      <c r="AU135" s="187" t="s">
        <v>80</v>
      </c>
      <c r="AV135" s="11" t="s">
        <v>80</v>
      </c>
      <c r="AW135" s="11" t="s">
        <v>36</v>
      </c>
      <c r="AX135" s="11" t="s">
        <v>72</v>
      </c>
      <c r="AY135" s="187" t="s">
        <v>155</v>
      </c>
    </row>
    <row r="136" spans="2:65" s="11" customFormat="1" x14ac:dyDescent="0.3">
      <c r="B136" s="185"/>
      <c r="D136" s="186" t="s">
        <v>163</v>
      </c>
      <c r="E136" s="187" t="s">
        <v>5</v>
      </c>
      <c r="F136" s="188" t="s">
        <v>2032</v>
      </c>
      <c r="H136" s="189">
        <v>255.203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72</v>
      </c>
      <c r="AY136" s="187" t="s">
        <v>155</v>
      </c>
    </row>
    <row r="137" spans="2:65" s="12" customFormat="1" x14ac:dyDescent="0.3">
      <c r="B137" s="194"/>
      <c r="D137" s="186" t="s">
        <v>163</v>
      </c>
      <c r="E137" s="195" t="s">
        <v>5</v>
      </c>
      <c r="F137" s="196" t="s">
        <v>239</v>
      </c>
      <c r="H137" s="197">
        <v>522.05799999999999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163</v>
      </c>
      <c r="AU137" s="195" t="s">
        <v>80</v>
      </c>
      <c r="AV137" s="12" t="s">
        <v>98</v>
      </c>
      <c r="AW137" s="12" t="s">
        <v>36</v>
      </c>
      <c r="AX137" s="12" t="s">
        <v>72</v>
      </c>
      <c r="AY137" s="195" t="s">
        <v>155</v>
      </c>
    </row>
    <row r="138" spans="2:65" s="11" customFormat="1" x14ac:dyDescent="0.3">
      <c r="B138" s="185"/>
      <c r="D138" s="186" t="s">
        <v>163</v>
      </c>
      <c r="E138" s="187" t="s">
        <v>5</v>
      </c>
      <c r="F138" s="188" t="s">
        <v>1998</v>
      </c>
      <c r="H138" s="189">
        <v>6.3</v>
      </c>
      <c r="I138" s="190"/>
      <c r="L138" s="185"/>
      <c r="M138" s="191"/>
      <c r="N138" s="192"/>
      <c r="O138" s="192"/>
      <c r="P138" s="192"/>
      <c r="Q138" s="192"/>
      <c r="R138" s="192"/>
      <c r="S138" s="192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72</v>
      </c>
      <c r="AY138" s="187" t="s">
        <v>155</v>
      </c>
    </row>
    <row r="139" spans="2:65" s="11" customFormat="1" x14ac:dyDescent="0.3">
      <c r="B139" s="185"/>
      <c r="D139" s="186" t="s">
        <v>163</v>
      </c>
      <c r="E139" s="187" t="s">
        <v>5</v>
      </c>
      <c r="F139" s="188" t="s">
        <v>2001</v>
      </c>
      <c r="H139" s="189">
        <v>2.44</v>
      </c>
      <c r="I139" s="190"/>
      <c r="L139" s="185"/>
      <c r="M139" s="191"/>
      <c r="N139" s="192"/>
      <c r="O139" s="192"/>
      <c r="P139" s="192"/>
      <c r="Q139" s="192"/>
      <c r="R139" s="192"/>
      <c r="S139" s="192"/>
      <c r="T139" s="193"/>
      <c r="AT139" s="187" t="s">
        <v>163</v>
      </c>
      <c r="AU139" s="187" t="s">
        <v>80</v>
      </c>
      <c r="AV139" s="11" t="s">
        <v>80</v>
      </c>
      <c r="AW139" s="11" t="s">
        <v>36</v>
      </c>
      <c r="AX139" s="11" t="s">
        <v>72</v>
      </c>
      <c r="AY139" s="187" t="s">
        <v>155</v>
      </c>
    </row>
    <row r="140" spans="2:65" s="12" customFormat="1" x14ac:dyDescent="0.3">
      <c r="B140" s="194"/>
      <c r="D140" s="186" t="s">
        <v>163</v>
      </c>
      <c r="E140" s="195" t="s">
        <v>5</v>
      </c>
      <c r="F140" s="196" t="s">
        <v>239</v>
      </c>
      <c r="H140" s="197">
        <v>8.74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5" t="s">
        <v>163</v>
      </c>
      <c r="AU140" s="195" t="s">
        <v>80</v>
      </c>
      <c r="AV140" s="12" t="s">
        <v>98</v>
      </c>
      <c r="AW140" s="12" t="s">
        <v>36</v>
      </c>
      <c r="AX140" s="12" t="s">
        <v>72</v>
      </c>
      <c r="AY140" s="195" t="s">
        <v>155</v>
      </c>
    </row>
    <row r="141" spans="2:65" s="13" customFormat="1" x14ac:dyDescent="0.3">
      <c r="B141" s="202"/>
      <c r="D141" s="186" t="s">
        <v>163</v>
      </c>
      <c r="E141" s="203" t="s">
        <v>5</v>
      </c>
      <c r="F141" s="204" t="s">
        <v>241</v>
      </c>
      <c r="H141" s="205">
        <v>530.798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163</v>
      </c>
      <c r="AU141" s="203" t="s">
        <v>80</v>
      </c>
      <c r="AV141" s="13" t="s">
        <v>101</v>
      </c>
      <c r="AW141" s="13" t="s">
        <v>36</v>
      </c>
      <c r="AX141" s="13" t="s">
        <v>11</v>
      </c>
      <c r="AY141" s="203" t="s">
        <v>155</v>
      </c>
    </row>
    <row r="142" spans="2:65" s="1" customFormat="1" ht="25.5" customHeight="1" x14ac:dyDescent="0.3">
      <c r="B142" s="172"/>
      <c r="C142" s="173" t="s">
        <v>249</v>
      </c>
      <c r="D142" s="173" t="s">
        <v>157</v>
      </c>
      <c r="E142" s="174" t="s">
        <v>381</v>
      </c>
      <c r="F142" s="175" t="s">
        <v>382</v>
      </c>
      <c r="G142" s="176" t="s">
        <v>187</v>
      </c>
      <c r="H142" s="177">
        <v>2123.192</v>
      </c>
      <c r="I142" s="178"/>
      <c r="J142" s="179">
        <f>ROUND(I142*H142,0)</f>
        <v>0</v>
      </c>
      <c r="K142" s="175" t="s">
        <v>161</v>
      </c>
      <c r="L142" s="40"/>
      <c r="M142" s="180" t="s">
        <v>5</v>
      </c>
      <c r="N142" s="181" t="s">
        <v>43</v>
      </c>
      <c r="O142" s="4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23" t="s">
        <v>101</v>
      </c>
      <c r="AT142" s="23" t="s">
        <v>157</v>
      </c>
      <c r="AU142" s="23" t="s">
        <v>80</v>
      </c>
      <c r="AY142" s="23" t="s">
        <v>155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23" t="s">
        <v>11</v>
      </c>
      <c r="BK142" s="184">
        <f>ROUND(I142*H142,0)</f>
        <v>0</v>
      </c>
      <c r="BL142" s="23" t="s">
        <v>101</v>
      </c>
      <c r="BM142" s="23" t="s">
        <v>2067</v>
      </c>
    </row>
    <row r="143" spans="2:65" s="11" customFormat="1" x14ac:dyDescent="0.3">
      <c r="B143" s="185"/>
      <c r="D143" s="186" t="s">
        <v>163</v>
      </c>
      <c r="E143" s="187" t="s">
        <v>5</v>
      </c>
      <c r="F143" s="188" t="s">
        <v>2025</v>
      </c>
      <c r="H143" s="189">
        <v>266.85500000000002</v>
      </c>
      <c r="I143" s="190"/>
      <c r="L143" s="185"/>
      <c r="M143" s="191"/>
      <c r="N143" s="192"/>
      <c r="O143" s="192"/>
      <c r="P143" s="192"/>
      <c r="Q143" s="192"/>
      <c r="R143" s="192"/>
      <c r="S143" s="192"/>
      <c r="T143" s="193"/>
      <c r="AT143" s="187" t="s">
        <v>163</v>
      </c>
      <c r="AU143" s="187" t="s">
        <v>80</v>
      </c>
      <c r="AV143" s="11" t="s">
        <v>80</v>
      </c>
      <c r="AW143" s="11" t="s">
        <v>36</v>
      </c>
      <c r="AX143" s="11" t="s">
        <v>72</v>
      </c>
      <c r="AY143" s="187" t="s">
        <v>155</v>
      </c>
    </row>
    <row r="144" spans="2:65" s="11" customFormat="1" x14ac:dyDescent="0.3">
      <c r="B144" s="185"/>
      <c r="D144" s="186" t="s">
        <v>163</v>
      </c>
      <c r="E144" s="187" t="s">
        <v>5</v>
      </c>
      <c r="F144" s="188" t="s">
        <v>2032</v>
      </c>
      <c r="H144" s="189">
        <v>255.203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72</v>
      </c>
      <c r="AY144" s="187" t="s">
        <v>155</v>
      </c>
    </row>
    <row r="145" spans="2:65" s="12" customFormat="1" x14ac:dyDescent="0.3">
      <c r="B145" s="194"/>
      <c r="D145" s="186" t="s">
        <v>163</v>
      </c>
      <c r="E145" s="195" t="s">
        <v>5</v>
      </c>
      <c r="F145" s="196" t="s">
        <v>239</v>
      </c>
      <c r="H145" s="197">
        <v>522.05799999999999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163</v>
      </c>
      <c r="AU145" s="195" t="s">
        <v>80</v>
      </c>
      <c r="AV145" s="12" t="s">
        <v>98</v>
      </c>
      <c r="AW145" s="12" t="s">
        <v>36</v>
      </c>
      <c r="AX145" s="12" t="s">
        <v>72</v>
      </c>
      <c r="AY145" s="195" t="s">
        <v>155</v>
      </c>
    </row>
    <row r="146" spans="2:65" s="11" customFormat="1" x14ac:dyDescent="0.3">
      <c r="B146" s="185"/>
      <c r="D146" s="186" t="s">
        <v>163</v>
      </c>
      <c r="E146" s="187" t="s">
        <v>5</v>
      </c>
      <c r="F146" s="188" t="s">
        <v>1998</v>
      </c>
      <c r="H146" s="189">
        <v>6.3</v>
      </c>
      <c r="I146" s="190"/>
      <c r="L146" s="185"/>
      <c r="M146" s="191"/>
      <c r="N146" s="192"/>
      <c r="O146" s="192"/>
      <c r="P146" s="192"/>
      <c r="Q146" s="192"/>
      <c r="R146" s="192"/>
      <c r="S146" s="192"/>
      <c r="T146" s="193"/>
      <c r="AT146" s="187" t="s">
        <v>163</v>
      </c>
      <c r="AU146" s="187" t="s">
        <v>80</v>
      </c>
      <c r="AV146" s="11" t="s">
        <v>80</v>
      </c>
      <c r="AW146" s="11" t="s">
        <v>36</v>
      </c>
      <c r="AX146" s="11" t="s">
        <v>72</v>
      </c>
      <c r="AY146" s="187" t="s">
        <v>155</v>
      </c>
    </row>
    <row r="147" spans="2:65" s="11" customFormat="1" x14ac:dyDescent="0.3">
      <c r="B147" s="185"/>
      <c r="D147" s="186" t="s">
        <v>163</v>
      </c>
      <c r="E147" s="187" t="s">
        <v>5</v>
      </c>
      <c r="F147" s="188" t="s">
        <v>2001</v>
      </c>
      <c r="H147" s="189">
        <v>2.44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72</v>
      </c>
      <c r="AY147" s="187" t="s">
        <v>155</v>
      </c>
    </row>
    <row r="148" spans="2:65" s="12" customFormat="1" x14ac:dyDescent="0.3">
      <c r="B148" s="194"/>
      <c r="D148" s="186" t="s">
        <v>163</v>
      </c>
      <c r="E148" s="195" t="s">
        <v>5</v>
      </c>
      <c r="F148" s="196" t="s">
        <v>239</v>
      </c>
      <c r="H148" s="197">
        <v>8.74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163</v>
      </c>
      <c r="AU148" s="195" t="s">
        <v>80</v>
      </c>
      <c r="AV148" s="12" t="s">
        <v>98</v>
      </c>
      <c r="AW148" s="12" t="s">
        <v>36</v>
      </c>
      <c r="AX148" s="12" t="s">
        <v>72</v>
      </c>
      <c r="AY148" s="195" t="s">
        <v>155</v>
      </c>
    </row>
    <row r="149" spans="2:65" s="13" customFormat="1" x14ac:dyDescent="0.3">
      <c r="B149" s="202"/>
      <c r="D149" s="186" t="s">
        <v>163</v>
      </c>
      <c r="E149" s="203" t="s">
        <v>5</v>
      </c>
      <c r="F149" s="204" t="s">
        <v>241</v>
      </c>
      <c r="H149" s="205">
        <v>530.798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163</v>
      </c>
      <c r="AU149" s="203" t="s">
        <v>80</v>
      </c>
      <c r="AV149" s="13" t="s">
        <v>101</v>
      </c>
      <c r="AW149" s="13" t="s">
        <v>36</v>
      </c>
      <c r="AX149" s="13" t="s">
        <v>11</v>
      </c>
      <c r="AY149" s="203" t="s">
        <v>155</v>
      </c>
    </row>
    <row r="150" spans="2:65" s="11" customFormat="1" x14ac:dyDescent="0.3">
      <c r="B150" s="185"/>
      <c r="D150" s="186" t="s">
        <v>163</v>
      </c>
      <c r="F150" s="188" t="s">
        <v>2068</v>
      </c>
      <c r="H150" s="189">
        <v>2123.192</v>
      </c>
      <c r="I150" s="190"/>
      <c r="L150" s="185"/>
      <c r="M150" s="191"/>
      <c r="N150" s="192"/>
      <c r="O150" s="192"/>
      <c r="P150" s="192"/>
      <c r="Q150" s="192"/>
      <c r="R150" s="192"/>
      <c r="S150" s="192"/>
      <c r="T150" s="193"/>
      <c r="AT150" s="187" t="s">
        <v>163</v>
      </c>
      <c r="AU150" s="187" t="s">
        <v>80</v>
      </c>
      <c r="AV150" s="11" t="s">
        <v>80</v>
      </c>
      <c r="AW150" s="11" t="s">
        <v>6</v>
      </c>
      <c r="AX150" s="11" t="s">
        <v>11</v>
      </c>
      <c r="AY150" s="187" t="s">
        <v>155</v>
      </c>
    </row>
    <row r="151" spans="2:65" s="1" customFormat="1" ht="16.5" customHeight="1" x14ac:dyDescent="0.3">
      <c r="B151" s="172"/>
      <c r="C151" s="173" t="s">
        <v>10</v>
      </c>
      <c r="D151" s="173" t="s">
        <v>157</v>
      </c>
      <c r="E151" s="174" t="s">
        <v>203</v>
      </c>
      <c r="F151" s="175" t="s">
        <v>204</v>
      </c>
      <c r="G151" s="176" t="s">
        <v>187</v>
      </c>
      <c r="H151" s="177">
        <v>530.798</v>
      </c>
      <c r="I151" s="178"/>
      <c r="J151" s="179">
        <f>ROUND(I151*H151,0)</f>
        <v>0</v>
      </c>
      <c r="K151" s="175" t="s">
        <v>161</v>
      </c>
      <c r="L151" s="40"/>
      <c r="M151" s="180" t="s">
        <v>5</v>
      </c>
      <c r="N151" s="181" t="s">
        <v>43</v>
      </c>
      <c r="O151" s="4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AR151" s="23" t="s">
        <v>101</v>
      </c>
      <c r="AT151" s="23" t="s">
        <v>157</v>
      </c>
      <c r="AU151" s="23" t="s">
        <v>80</v>
      </c>
      <c r="AY151" s="23" t="s">
        <v>155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11</v>
      </c>
      <c r="BK151" s="184">
        <f>ROUND(I151*H151,0)</f>
        <v>0</v>
      </c>
      <c r="BL151" s="23" t="s">
        <v>101</v>
      </c>
      <c r="BM151" s="23" t="s">
        <v>2069</v>
      </c>
    </row>
    <row r="152" spans="2:65" s="11" customFormat="1" x14ac:dyDescent="0.3">
      <c r="B152" s="185"/>
      <c r="D152" s="186" t="s">
        <v>163</v>
      </c>
      <c r="E152" s="187" t="s">
        <v>5</v>
      </c>
      <c r="F152" s="188" t="s">
        <v>2025</v>
      </c>
      <c r="H152" s="189">
        <v>266.85500000000002</v>
      </c>
      <c r="I152" s="190"/>
      <c r="L152" s="185"/>
      <c r="M152" s="191"/>
      <c r="N152" s="192"/>
      <c r="O152" s="192"/>
      <c r="P152" s="192"/>
      <c r="Q152" s="192"/>
      <c r="R152" s="192"/>
      <c r="S152" s="192"/>
      <c r="T152" s="193"/>
      <c r="AT152" s="187" t="s">
        <v>163</v>
      </c>
      <c r="AU152" s="187" t="s">
        <v>80</v>
      </c>
      <c r="AV152" s="11" t="s">
        <v>80</v>
      </c>
      <c r="AW152" s="11" t="s">
        <v>36</v>
      </c>
      <c r="AX152" s="11" t="s">
        <v>72</v>
      </c>
      <c r="AY152" s="187" t="s">
        <v>155</v>
      </c>
    </row>
    <row r="153" spans="2:65" s="11" customFormat="1" x14ac:dyDescent="0.3">
      <c r="B153" s="185"/>
      <c r="D153" s="186" t="s">
        <v>163</v>
      </c>
      <c r="E153" s="187" t="s">
        <v>5</v>
      </c>
      <c r="F153" s="188" t="s">
        <v>2032</v>
      </c>
      <c r="H153" s="189">
        <v>255.203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163</v>
      </c>
      <c r="AU153" s="187" t="s">
        <v>80</v>
      </c>
      <c r="AV153" s="11" t="s">
        <v>80</v>
      </c>
      <c r="AW153" s="11" t="s">
        <v>36</v>
      </c>
      <c r="AX153" s="11" t="s">
        <v>72</v>
      </c>
      <c r="AY153" s="187" t="s">
        <v>155</v>
      </c>
    </row>
    <row r="154" spans="2:65" s="12" customFormat="1" x14ac:dyDescent="0.3">
      <c r="B154" s="194"/>
      <c r="D154" s="186" t="s">
        <v>163</v>
      </c>
      <c r="E154" s="195" t="s">
        <v>5</v>
      </c>
      <c r="F154" s="196" t="s">
        <v>239</v>
      </c>
      <c r="H154" s="197">
        <v>522.05799999999999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5" t="s">
        <v>163</v>
      </c>
      <c r="AU154" s="195" t="s">
        <v>80</v>
      </c>
      <c r="AV154" s="12" t="s">
        <v>98</v>
      </c>
      <c r="AW154" s="12" t="s">
        <v>36</v>
      </c>
      <c r="AX154" s="12" t="s">
        <v>72</v>
      </c>
      <c r="AY154" s="195" t="s">
        <v>155</v>
      </c>
    </row>
    <row r="155" spans="2:65" s="11" customFormat="1" x14ac:dyDescent="0.3">
      <c r="B155" s="185"/>
      <c r="D155" s="186" t="s">
        <v>163</v>
      </c>
      <c r="E155" s="187" t="s">
        <v>5</v>
      </c>
      <c r="F155" s="188" t="s">
        <v>1998</v>
      </c>
      <c r="H155" s="189">
        <v>6.3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72</v>
      </c>
      <c r="AY155" s="187" t="s">
        <v>155</v>
      </c>
    </row>
    <row r="156" spans="2:65" s="11" customFormat="1" x14ac:dyDescent="0.3">
      <c r="B156" s="185"/>
      <c r="D156" s="186" t="s">
        <v>163</v>
      </c>
      <c r="E156" s="187" t="s">
        <v>5</v>
      </c>
      <c r="F156" s="188" t="s">
        <v>2001</v>
      </c>
      <c r="H156" s="189">
        <v>2.44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72</v>
      </c>
      <c r="AY156" s="187" t="s">
        <v>155</v>
      </c>
    </row>
    <row r="157" spans="2:65" s="12" customFormat="1" x14ac:dyDescent="0.3">
      <c r="B157" s="194"/>
      <c r="D157" s="186" t="s">
        <v>163</v>
      </c>
      <c r="E157" s="195" t="s">
        <v>5</v>
      </c>
      <c r="F157" s="196" t="s">
        <v>239</v>
      </c>
      <c r="H157" s="197">
        <v>8.74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5" t="s">
        <v>163</v>
      </c>
      <c r="AU157" s="195" t="s">
        <v>80</v>
      </c>
      <c r="AV157" s="12" t="s">
        <v>98</v>
      </c>
      <c r="AW157" s="12" t="s">
        <v>36</v>
      </c>
      <c r="AX157" s="12" t="s">
        <v>72</v>
      </c>
      <c r="AY157" s="195" t="s">
        <v>155</v>
      </c>
    </row>
    <row r="158" spans="2:65" s="13" customFormat="1" x14ac:dyDescent="0.3">
      <c r="B158" s="202"/>
      <c r="D158" s="186" t="s">
        <v>163</v>
      </c>
      <c r="E158" s="203" t="s">
        <v>5</v>
      </c>
      <c r="F158" s="204" t="s">
        <v>241</v>
      </c>
      <c r="H158" s="205">
        <v>530.798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163</v>
      </c>
      <c r="AU158" s="203" t="s">
        <v>80</v>
      </c>
      <c r="AV158" s="13" t="s">
        <v>101</v>
      </c>
      <c r="AW158" s="13" t="s">
        <v>36</v>
      </c>
      <c r="AX158" s="13" t="s">
        <v>11</v>
      </c>
      <c r="AY158" s="203" t="s">
        <v>155</v>
      </c>
    </row>
    <row r="159" spans="2:65" s="1" customFormat="1" ht="16.5" customHeight="1" x14ac:dyDescent="0.3">
      <c r="B159" s="172"/>
      <c r="C159" s="173" t="s">
        <v>83</v>
      </c>
      <c r="D159" s="173" t="s">
        <v>157</v>
      </c>
      <c r="E159" s="174" t="s">
        <v>385</v>
      </c>
      <c r="F159" s="175" t="s">
        <v>386</v>
      </c>
      <c r="G159" s="176" t="s">
        <v>247</v>
      </c>
      <c r="H159" s="177">
        <v>955.43600000000004</v>
      </c>
      <c r="I159" s="178"/>
      <c r="J159" s="179">
        <f>ROUND(I159*H159,0)</f>
        <v>0</v>
      </c>
      <c r="K159" s="175" t="s">
        <v>161</v>
      </c>
      <c r="L159" s="40"/>
      <c r="M159" s="180" t="s">
        <v>5</v>
      </c>
      <c r="N159" s="181" t="s">
        <v>43</v>
      </c>
      <c r="O159" s="4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AR159" s="23" t="s">
        <v>101</v>
      </c>
      <c r="AT159" s="23" t="s">
        <v>157</v>
      </c>
      <c r="AU159" s="23" t="s">
        <v>80</v>
      </c>
      <c r="AY159" s="23" t="s">
        <v>155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11</v>
      </c>
      <c r="BK159" s="184">
        <f>ROUND(I159*H159,0)</f>
        <v>0</v>
      </c>
      <c r="BL159" s="23" t="s">
        <v>101</v>
      </c>
      <c r="BM159" s="23" t="s">
        <v>2070</v>
      </c>
    </row>
    <row r="160" spans="2:65" s="11" customFormat="1" x14ac:dyDescent="0.3">
      <c r="B160" s="185"/>
      <c r="D160" s="186" t="s">
        <v>163</v>
      </c>
      <c r="E160" s="187" t="s">
        <v>5</v>
      </c>
      <c r="F160" s="188" t="s">
        <v>2071</v>
      </c>
      <c r="H160" s="189">
        <v>480.339</v>
      </c>
      <c r="I160" s="190"/>
      <c r="L160" s="185"/>
      <c r="M160" s="191"/>
      <c r="N160" s="192"/>
      <c r="O160" s="192"/>
      <c r="P160" s="192"/>
      <c r="Q160" s="192"/>
      <c r="R160" s="192"/>
      <c r="S160" s="192"/>
      <c r="T160" s="193"/>
      <c r="AT160" s="187" t="s">
        <v>163</v>
      </c>
      <c r="AU160" s="187" t="s">
        <v>80</v>
      </c>
      <c r="AV160" s="11" t="s">
        <v>80</v>
      </c>
      <c r="AW160" s="11" t="s">
        <v>36</v>
      </c>
      <c r="AX160" s="11" t="s">
        <v>72</v>
      </c>
      <c r="AY160" s="187" t="s">
        <v>155</v>
      </c>
    </row>
    <row r="161" spans="2:65" s="11" customFormat="1" x14ac:dyDescent="0.3">
      <c r="B161" s="185"/>
      <c r="D161" s="186" t="s">
        <v>163</v>
      </c>
      <c r="E161" s="187" t="s">
        <v>5</v>
      </c>
      <c r="F161" s="188" t="s">
        <v>2072</v>
      </c>
      <c r="H161" s="189">
        <v>459.36500000000001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72</v>
      </c>
      <c r="AY161" s="187" t="s">
        <v>155</v>
      </c>
    </row>
    <row r="162" spans="2:65" s="12" customFormat="1" x14ac:dyDescent="0.3">
      <c r="B162" s="194"/>
      <c r="D162" s="186" t="s">
        <v>163</v>
      </c>
      <c r="E162" s="195" t="s">
        <v>5</v>
      </c>
      <c r="F162" s="196" t="s">
        <v>239</v>
      </c>
      <c r="H162" s="197">
        <v>939.70399999999995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5" t="s">
        <v>163</v>
      </c>
      <c r="AU162" s="195" t="s">
        <v>80</v>
      </c>
      <c r="AV162" s="12" t="s">
        <v>98</v>
      </c>
      <c r="AW162" s="12" t="s">
        <v>36</v>
      </c>
      <c r="AX162" s="12" t="s">
        <v>72</v>
      </c>
      <c r="AY162" s="195" t="s">
        <v>155</v>
      </c>
    </row>
    <row r="163" spans="2:65" s="11" customFormat="1" x14ac:dyDescent="0.3">
      <c r="B163" s="185"/>
      <c r="D163" s="186" t="s">
        <v>163</v>
      </c>
      <c r="E163" s="187" t="s">
        <v>5</v>
      </c>
      <c r="F163" s="188" t="s">
        <v>2073</v>
      </c>
      <c r="H163" s="189">
        <v>11.34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72</v>
      </c>
      <c r="AY163" s="187" t="s">
        <v>155</v>
      </c>
    </row>
    <row r="164" spans="2:65" s="11" customFormat="1" x14ac:dyDescent="0.3">
      <c r="B164" s="185"/>
      <c r="D164" s="186" t="s">
        <v>163</v>
      </c>
      <c r="E164" s="187" t="s">
        <v>5</v>
      </c>
      <c r="F164" s="188" t="s">
        <v>2074</v>
      </c>
      <c r="H164" s="189">
        <v>4.3920000000000003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163</v>
      </c>
      <c r="AU164" s="187" t="s">
        <v>80</v>
      </c>
      <c r="AV164" s="11" t="s">
        <v>80</v>
      </c>
      <c r="AW164" s="11" t="s">
        <v>36</v>
      </c>
      <c r="AX164" s="11" t="s">
        <v>72</v>
      </c>
      <c r="AY164" s="187" t="s">
        <v>155</v>
      </c>
    </row>
    <row r="165" spans="2:65" s="12" customFormat="1" x14ac:dyDescent="0.3">
      <c r="B165" s="194"/>
      <c r="D165" s="186" t="s">
        <v>163</v>
      </c>
      <c r="E165" s="195" t="s">
        <v>5</v>
      </c>
      <c r="F165" s="196" t="s">
        <v>239</v>
      </c>
      <c r="H165" s="197">
        <v>15.731999999999999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5" t="s">
        <v>163</v>
      </c>
      <c r="AU165" s="195" t="s">
        <v>80</v>
      </c>
      <c r="AV165" s="12" t="s">
        <v>98</v>
      </c>
      <c r="AW165" s="12" t="s">
        <v>36</v>
      </c>
      <c r="AX165" s="12" t="s">
        <v>72</v>
      </c>
      <c r="AY165" s="195" t="s">
        <v>155</v>
      </c>
    </row>
    <row r="166" spans="2:65" s="13" customFormat="1" x14ac:dyDescent="0.3">
      <c r="B166" s="202"/>
      <c r="D166" s="186" t="s">
        <v>163</v>
      </c>
      <c r="E166" s="203" t="s">
        <v>5</v>
      </c>
      <c r="F166" s="204" t="s">
        <v>241</v>
      </c>
      <c r="H166" s="205">
        <v>955.43600000000004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163</v>
      </c>
      <c r="AU166" s="203" t="s">
        <v>80</v>
      </c>
      <c r="AV166" s="13" t="s">
        <v>101</v>
      </c>
      <c r="AW166" s="13" t="s">
        <v>36</v>
      </c>
      <c r="AX166" s="13" t="s">
        <v>11</v>
      </c>
      <c r="AY166" s="203" t="s">
        <v>155</v>
      </c>
    </row>
    <row r="167" spans="2:65" s="1" customFormat="1" ht="16.5" customHeight="1" x14ac:dyDescent="0.3">
      <c r="B167" s="172"/>
      <c r="C167" s="173" t="s">
        <v>86</v>
      </c>
      <c r="D167" s="173" t="s">
        <v>157</v>
      </c>
      <c r="E167" s="174" t="s">
        <v>2075</v>
      </c>
      <c r="F167" s="175" t="s">
        <v>2076</v>
      </c>
      <c r="G167" s="176" t="s">
        <v>187</v>
      </c>
      <c r="H167" s="177">
        <v>54</v>
      </c>
      <c r="I167" s="178"/>
      <c r="J167" s="179">
        <f>ROUND(I167*H167,0)</f>
        <v>0</v>
      </c>
      <c r="K167" s="175" t="s">
        <v>161</v>
      </c>
      <c r="L167" s="40"/>
      <c r="M167" s="180" t="s">
        <v>5</v>
      </c>
      <c r="N167" s="181" t="s">
        <v>43</v>
      </c>
      <c r="O167" s="4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101</v>
      </c>
      <c r="AT167" s="23" t="s">
        <v>157</v>
      </c>
      <c r="AU167" s="23" t="s">
        <v>80</v>
      </c>
      <c r="AY167" s="23" t="s">
        <v>155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11</v>
      </c>
      <c r="BK167" s="184">
        <f>ROUND(I167*H167,0)</f>
        <v>0</v>
      </c>
      <c r="BL167" s="23" t="s">
        <v>101</v>
      </c>
      <c r="BM167" s="23" t="s">
        <v>2077</v>
      </c>
    </row>
    <row r="168" spans="2:65" s="11" customFormat="1" x14ac:dyDescent="0.3">
      <c r="B168" s="185"/>
      <c r="D168" s="186" t="s">
        <v>163</v>
      </c>
      <c r="E168" s="187" t="s">
        <v>5</v>
      </c>
      <c r="F168" s="188" t="s">
        <v>269</v>
      </c>
      <c r="H168" s="189">
        <v>54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163</v>
      </c>
      <c r="AU168" s="187" t="s">
        <v>80</v>
      </c>
      <c r="AV168" s="11" t="s">
        <v>80</v>
      </c>
      <c r="AW168" s="11" t="s">
        <v>36</v>
      </c>
      <c r="AX168" s="11" t="s">
        <v>11</v>
      </c>
      <c r="AY168" s="187" t="s">
        <v>155</v>
      </c>
    </row>
    <row r="169" spans="2:65" s="1" customFormat="1" ht="16.5" customHeight="1" x14ac:dyDescent="0.3">
      <c r="B169" s="172"/>
      <c r="C169" s="173" t="s">
        <v>89</v>
      </c>
      <c r="D169" s="173" t="s">
        <v>157</v>
      </c>
      <c r="E169" s="174" t="s">
        <v>2078</v>
      </c>
      <c r="F169" s="175" t="s">
        <v>2079</v>
      </c>
      <c r="G169" s="176" t="s">
        <v>160</v>
      </c>
      <c r="H169" s="177">
        <v>611.90499999999997</v>
      </c>
      <c r="I169" s="178"/>
      <c r="J169" s="179">
        <f>ROUND(I169*H169,0)</f>
        <v>0</v>
      </c>
      <c r="K169" s="175" t="s">
        <v>161</v>
      </c>
      <c r="L169" s="40"/>
      <c r="M169" s="180" t="s">
        <v>5</v>
      </c>
      <c r="N169" s="181" t="s">
        <v>43</v>
      </c>
      <c r="O169" s="4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23" t="s">
        <v>101</v>
      </c>
      <c r="AT169" s="23" t="s">
        <v>157</v>
      </c>
      <c r="AU169" s="23" t="s">
        <v>80</v>
      </c>
      <c r="AY169" s="23" t="s">
        <v>155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11</v>
      </c>
      <c r="BK169" s="184">
        <f>ROUND(I169*H169,0)</f>
        <v>0</v>
      </c>
      <c r="BL169" s="23" t="s">
        <v>101</v>
      </c>
      <c r="BM169" s="23" t="s">
        <v>2080</v>
      </c>
    </row>
    <row r="170" spans="2:65" s="11" customFormat="1" x14ac:dyDescent="0.3">
      <c r="B170" s="185"/>
      <c r="D170" s="186" t="s">
        <v>163</v>
      </c>
      <c r="E170" s="187" t="s">
        <v>5</v>
      </c>
      <c r="F170" s="188" t="s">
        <v>2081</v>
      </c>
      <c r="H170" s="189">
        <v>11.5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163</v>
      </c>
      <c r="AU170" s="187" t="s">
        <v>80</v>
      </c>
      <c r="AV170" s="11" t="s">
        <v>80</v>
      </c>
      <c r="AW170" s="11" t="s">
        <v>36</v>
      </c>
      <c r="AX170" s="11" t="s">
        <v>72</v>
      </c>
      <c r="AY170" s="187" t="s">
        <v>155</v>
      </c>
    </row>
    <row r="171" spans="2:65" s="11" customFormat="1" x14ac:dyDescent="0.3">
      <c r="B171" s="185"/>
      <c r="D171" s="186" t="s">
        <v>163</v>
      </c>
      <c r="E171" s="187" t="s">
        <v>5</v>
      </c>
      <c r="F171" s="188" t="s">
        <v>2082</v>
      </c>
      <c r="H171" s="189">
        <v>510.40499999999997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72</v>
      </c>
      <c r="AY171" s="187" t="s">
        <v>155</v>
      </c>
    </row>
    <row r="172" spans="2:65" s="12" customFormat="1" x14ac:dyDescent="0.3">
      <c r="B172" s="194"/>
      <c r="D172" s="186" t="s">
        <v>163</v>
      </c>
      <c r="E172" s="195" t="s">
        <v>5</v>
      </c>
      <c r="F172" s="196" t="s">
        <v>239</v>
      </c>
      <c r="H172" s="197">
        <v>521.90499999999997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163</v>
      </c>
      <c r="AU172" s="195" t="s">
        <v>80</v>
      </c>
      <c r="AV172" s="12" t="s">
        <v>98</v>
      </c>
      <c r="AW172" s="12" t="s">
        <v>36</v>
      </c>
      <c r="AX172" s="12" t="s">
        <v>72</v>
      </c>
      <c r="AY172" s="195" t="s">
        <v>155</v>
      </c>
    </row>
    <row r="173" spans="2:65" s="11" customFormat="1" x14ac:dyDescent="0.3">
      <c r="B173" s="185"/>
      <c r="D173" s="186" t="s">
        <v>163</v>
      </c>
      <c r="E173" s="187" t="s">
        <v>5</v>
      </c>
      <c r="F173" s="188" t="s">
        <v>2009</v>
      </c>
      <c r="H173" s="189">
        <v>90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163</v>
      </c>
      <c r="AU173" s="187" t="s">
        <v>80</v>
      </c>
      <c r="AV173" s="11" t="s">
        <v>80</v>
      </c>
      <c r="AW173" s="11" t="s">
        <v>36</v>
      </c>
      <c r="AX173" s="11" t="s">
        <v>72</v>
      </c>
      <c r="AY173" s="187" t="s">
        <v>155</v>
      </c>
    </row>
    <row r="174" spans="2:65" s="12" customFormat="1" x14ac:dyDescent="0.3">
      <c r="B174" s="194"/>
      <c r="D174" s="186" t="s">
        <v>163</v>
      </c>
      <c r="E174" s="195" t="s">
        <v>5</v>
      </c>
      <c r="F174" s="196" t="s">
        <v>239</v>
      </c>
      <c r="H174" s="197">
        <v>90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163</v>
      </c>
      <c r="AU174" s="195" t="s">
        <v>80</v>
      </c>
      <c r="AV174" s="12" t="s">
        <v>98</v>
      </c>
      <c r="AW174" s="12" t="s">
        <v>36</v>
      </c>
      <c r="AX174" s="12" t="s">
        <v>72</v>
      </c>
      <c r="AY174" s="195" t="s">
        <v>155</v>
      </c>
    </row>
    <row r="175" spans="2:65" s="13" customFormat="1" x14ac:dyDescent="0.3">
      <c r="B175" s="202"/>
      <c r="D175" s="186" t="s">
        <v>163</v>
      </c>
      <c r="E175" s="203" t="s">
        <v>5</v>
      </c>
      <c r="F175" s="204" t="s">
        <v>241</v>
      </c>
      <c r="H175" s="205">
        <v>611.90499999999997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80</v>
      </c>
      <c r="AV175" s="13" t="s">
        <v>101</v>
      </c>
      <c r="AW175" s="13" t="s">
        <v>36</v>
      </c>
      <c r="AX175" s="13" t="s">
        <v>11</v>
      </c>
      <c r="AY175" s="203" t="s">
        <v>155</v>
      </c>
    </row>
    <row r="176" spans="2:65" s="10" customFormat="1" ht="29.85" customHeight="1" x14ac:dyDescent="0.3">
      <c r="B176" s="159"/>
      <c r="D176" s="160" t="s">
        <v>71</v>
      </c>
      <c r="E176" s="170" t="s">
        <v>80</v>
      </c>
      <c r="F176" s="170" t="s">
        <v>392</v>
      </c>
      <c r="I176" s="162"/>
      <c r="J176" s="171">
        <f>BK176</f>
        <v>0</v>
      </c>
      <c r="L176" s="159"/>
      <c r="M176" s="164"/>
      <c r="N176" s="165"/>
      <c r="O176" s="165"/>
      <c r="P176" s="166">
        <f>SUM(P177:P187)</f>
        <v>0.58399999999999996</v>
      </c>
      <c r="Q176" s="165"/>
      <c r="R176" s="166">
        <f>SUM(R177:R187)</f>
        <v>12.666905981760003</v>
      </c>
      <c r="S176" s="165"/>
      <c r="T176" s="167">
        <f>SUM(T177:T187)</f>
        <v>0</v>
      </c>
      <c r="AR176" s="160" t="s">
        <v>11</v>
      </c>
      <c r="AT176" s="168" t="s">
        <v>71</v>
      </c>
      <c r="AU176" s="168" t="s">
        <v>11</v>
      </c>
      <c r="AY176" s="160" t="s">
        <v>155</v>
      </c>
      <c r="BK176" s="169">
        <f>SUM(BK177:BK187)</f>
        <v>0</v>
      </c>
    </row>
    <row r="177" spans="2:65" s="1" customFormat="1" ht="25.5" customHeight="1" x14ac:dyDescent="0.3">
      <c r="B177" s="172"/>
      <c r="C177" s="173" t="s">
        <v>92</v>
      </c>
      <c r="D177" s="173" t="s">
        <v>157</v>
      </c>
      <c r="E177" s="174" t="s">
        <v>2083</v>
      </c>
      <c r="F177" s="175" t="s">
        <v>2084</v>
      </c>
      <c r="G177" s="176" t="s">
        <v>214</v>
      </c>
      <c r="H177" s="177">
        <v>21</v>
      </c>
      <c r="I177" s="178"/>
      <c r="J177" s="179">
        <f>ROUND(I177*H177,0)</f>
        <v>0</v>
      </c>
      <c r="K177" s="175" t="s">
        <v>161</v>
      </c>
      <c r="L177" s="40"/>
      <c r="M177" s="180" t="s">
        <v>5</v>
      </c>
      <c r="N177" s="181" t="s">
        <v>43</v>
      </c>
      <c r="O177" s="41"/>
      <c r="P177" s="182">
        <f>O177*H177</f>
        <v>0</v>
      </c>
      <c r="Q177" s="182">
        <v>0.2305828</v>
      </c>
      <c r="R177" s="182">
        <f>Q177*H177</f>
        <v>4.8422388000000005</v>
      </c>
      <c r="S177" s="182">
        <v>0</v>
      </c>
      <c r="T177" s="183">
        <f>S177*H177</f>
        <v>0</v>
      </c>
      <c r="AR177" s="23" t="s">
        <v>101</v>
      </c>
      <c r="AT177" s="23" t="s">
        <v>157</v>
      </c>
      <c r="AU177" s="23" t="s">
        <v>80</v>
      </c>
      <c r="AY177" s="23" t="s">
        <v>155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23" t="s">
        <v>11</v>
      </c>
      <c r="BK177" s="184">
        <f>ROUND(I177*H177,0)</f>
        <v>0</v>
      </c>
      <c r="BL177" s="23" t="s">
        <v>101</v>
      </c>
      <c r="BM177" s="23" t="s">
        <v>2085</v>
      </c>
    </row>
    <row r="178" spans="2:65" s="11" customFormat="1" x14ac:dyDescent="0.3">
      <c r="B178" s="185"/>
      <c r="D178" s="186" t="s">
        <v>163</v>
      </c>
      <c r="E178" s="187" t="s">
        <v>5</v>
      </c>
      <c r="F178" s="188" t="s">
        <v>2086</v>
      </c>
      <c r="H178" s="189">
        <v>21</v>
      </c>
      <c r="I178" s="190"/>
      <c r="L178" s="185"/>
      <c r="M178" s="191"/>
      <c r="N178" s="192"/>
      <c r="O178" s="192"/>
      <c r="P178" s="192"/>
      <c r="Q178" s="192"/>
      <c r="R178" s="192"/>
      <c r="S178" s="192"/>
      <c r="T178" s="193"/>
      <c r="AT178" s="187" t="s">
        <v>163</v>
      </c>
      <c r="AU178" s="187" t="s">
        <v>80</v>
      </c>
      <c r="AV178" s="11" t="s">
        <v>80</v>
      </c>
      <c r="AW178" s="11" t="s">
        <v>36</v>
      </c>
      <c r="AX178" s="11" t="s">
        <v>11</v>
      </c>
      <c r="AY178" s="187" t="s">
        <v>155</v>
      </c>
    </row>
    <row r="179" spans="2:65" s="1" customFormat="1" ht="16.5" customHeight="1" x14ac:dyDescent="0.3">
      <c r="B179" s="172"/>
      <c r="C179" s="173" t="s">
        <v>95</v>
      </c>
      <c r="D179" s="173" t="s">
        <v>157</v>
      </c>
      <c r="E179" s="174" t="s">
        <v>2087</v>
      </c>
      <c r="F179" s="175" t="s">
        <v>2088</v>
      </c>
      <c r="G179" s="176" t="s">
        <v>187</v>
      </c>
      <c r="H179" s="177">
        <v>2.44</v>
      </c>
      <c r="I179" s="178"/>
      <c r="J179" s="179">
        <f>ROUND(I179*H179,0)</f>
        <v>0</v>
      </c>
      <c r="K179" s="175" t="s">
        <v>161</v>
      </c>
      <c r="L179" s="40"/>
      <c r="M179" s="180" t="s">
        <v>5</v>
      </c>
      <c r="N179" s="181" t="s">
        <v>43</v>
      </c>
      <c r="O179" s="41"/>
      <c r="P179" s="182">
        <f>O179*H179</f>
        <v>0</v>
      </c>
      <c r="Q179" s="182">
        <v>2.2563422040000001</v>
      </c>
      <c r="R179" s="182">
        <f>Q179*H179</f>
        <v>5.5054749777600005</v>
      </c>
      <c r="S179" s="182">
        <v>0</v>
      </c>
      <c r="T179" s="183">
        <f>S179*H179</f>
        <v>0</v>
      </c>
      <c r="AR179" s="23" t="s">
        <v>101</v>
      </c>
      <c r="AT179" s="23" t="s">
        <v>157</v>
      </c>
      <c r="AU179" s="23" t="s">
        <v>80</v>
      </c>
      <c r="AY179" s="23" t="s">
        <v>155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3" t="s">
        <v>11</v>
      </c>
      <c r="BK179" s="184">
        <f>ROUND(I179*H179,0)</f>
        <v>0</v>
      </c>
      <c r="BL179" s="23" t="s">
        <v>101</v>
      </c>
      <c r="BM179" s="23" t="s">
        <v>2089</v>
      </c>
    </row>
    <row r="180" spans="2:65" s="11" customFormat="1" x14ac:dyDescent="0.3">
      <c r="B180" s="185"/>
      <c r="D180" s="186" t="s">
        <v>163</v>
      </c>
      <c r="E180" s="187" t="s">
        <v>5</v>
      </c>
      <c r="F180" s="188" t="s">
        <v>2047</v>
      </c>
      <c r="H180" s="189">
        <v>1.44</v>
      </c>
      <c r="I180" s="190"/>
      <c r="L180" s="185"/>
      <c r="M180" s="191"/>
      <c r="N180" s="192"/>
      <c r="O180" s="192"/>
      <c r="P180" s="192"/>
      <c r="Q180" s="192"/>
      <c r="R180" s="192"/>
      <c r="S180" s="192"/>
      <c r="T180" s="193"/>
      <c r="AT180" s="187" t="s">
        <v>163</v>
      </c>
      <c r="AU180" s="187" t="s">
        <v>80</v>
      </c>
      <c r="AV180" s="11" t="s">
        <v>80</v>
      </c>
      <c r="AW180" s="11" t="s">
        <v>36</v>
      </c>
      <c r="AX180" s="11" t="s">
        <v>72</v>
      </c>
      <c r="AY180" s="187" t="s">
        <v>155</v>
      </c>
    </row>
    <row r="181" spans="2:65" s="11" customFormat="1" x14ac:dyDescent="0.3">
      <c r="B181" s="185"/>
      <c r="D181" s="186" t="s">
        <v>163</v>
      </c>
      <c r="E181" s="187" t="s">
        <v>5</v>
      </c>
      <c r="F181" s="188" t="s">
        <v>2048</v>
      </c>
      <c r="H181" s="189">
        <v>1</v>
      </c>
      <c r="I181" s="190"/>
      <c r="L181" s="185"/>
      <c r="M181" s="191"/>
      <c r="N181" s="192"/>
      <c r="O181" s="192"/>
      <c r="P181" s="192"/>
      <c r="Q181" s="192"/>
      <c r="R181" s="192"/>
      <c r="S181" s="192"/>
      <c r="T181" s="193"/>
      <c r="AT181" s="187" t="s">
        <v>163</v>
      </c>
      <c r="AU181" s="187" t="s">
        <v>80</v>
      </c>
      <c r="AV181" s="11" t="s">
        <v>80</v>
      </c>
      <c r="AW181" s="11" t="s">
        <v>36</v>
      </c>
      <c r="AX181" s="11" t="s">
        <v>72</v>
      </c>
      <c r="AY181" s="187" t="s">
        <v>155</v>
      </c>
    </row>
    <row r="182" spans="2:65" s="12" customFormat="1" x14ac:dyDescent="0.3">
      <c r="B182" s="194"/>
      <c r="D182" s="186" t="s">
        <v>163</v>
      </c>
      <c r="E182" s="195" t="s">
        <v>5</v>
      </c>
      <c r="F182" s="196" t="s">
        <v>239</v>
      </c>
      <c r="H182" s="197">
        <v>2.44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163</v>
      </c>
      <c r="AU182" s="195" t="s">
        <v>80</v>
      </c>
      <c r="AV182" s="12" t="s">
        <v>98</v>
      </c>
      <c r="AW182" s="12" t="s">
        <v>36</v>
      </c>
      <c r="AX182" s="12" t="s">
        <v>11</v>
      </c>
      <c r="AY182" s="195" t="s">
        <v>155</v>
      </c>
    </row>
    <row r="183" spans="2:65" s="311" customFormat="1" ht="16.5" customHeight="1" x14ac:dyDescent="0.3">
      <c r="B183" s="172"/>
      <c r="C183" s="412">
        <v>27</v>
      </c>
      <c r="D183" s="412" t="s">
        <v>536</v>
      </c>
      <c r="E183" s="413" t="s">
        <v>3412</v>
      </c>
      <c r="F183" s="414" t="s">
        <v>3413</v>
      </c>
      <c r="G183" s="415" t="s">
        <v>3321</v>
      </c>
      <c r="H183" s="416">
        <v>5</v>
      </c>
      <c r="I183" s="367"/>
      <c r="J183" s="366">
        <f t="shared" ref="J183:J186" si="0">ROUND(I183*H183,0)</f>
        <v>0</v>
      </c>
      <c r="K183" s="414" t="s">
        <v>5</v>
      </c>
      <c r="L183" s="223"/>
      <c r="M183" s="356" t="s">
        <v>5</v>
      </c>
      <c r="N183" s="357" t="s">
        <v>43</v>
      </c>
      <c r="O183" s="348">
        <v>0</v>
      </c>
      <c r="P183" s="348">
        <f t="shared" ref="P183:P186" si="1">O183*H183</f>
        <v>0</v>
      </c>
      <c r="Q183" s="348">
        <v>0</v>
      </c>
      <c r="R183" s="348">
        <f t="shared" ref="R183:R186" si="2">Q183*H183</f>
        <v>0</v>
      </c>
      <c r="S183" s="348">
        <v>0</v>
      </c>
      <c r="T183" s="183">
        <f t="shared" ref="T183:T186" si="3">S183*H183</f>
        <v>0</v>
      </c>
      <c r="U183" s="405"/>
      <c r="AR183" s="23" t="s">
        <v>113</v>
      </c>
      <c r="AT183" s="23" t="s">
        <v>536</v>
      </c>
      <c r="AU183" s="23" t="s">
        <v>80</v>
      </c>
      <c r="AY183" s="23" t="s">
        <v>155</v>
      </c>
      <c r="BE183" s="184">
        <f t="shared" ref="BE183:BE186" si="4">IF(N183="základní",J183,0)</f>
        <v>0</v>
      </c>
      <c r="BF183" s="184">
        <f t="shared" ref="BF183:BF186" si="5">IF(N183="snížená",J183,0)</f>
        <v>0</v>
      </c>
      <c r="BG183" s="184">
        <f t="shared" ref="BG183:BG186" si="6">IF(N183="zákl. přenesená",J183,0)</f>
        <v>0</v>
      </c>
      <c r="BH183" s="184">
        <f t="shared" ref="BH183:BH186" si="7">IF(N183="sníž. přenesená",J183,0)</f>
        <v>0</v>
      </c>
      <c r="BI183" s="184">
        <f t="shared" ref="BI183:BI186" si="8">IF(N183="nulová",J183,0)</f>
        <v>0</v>
      </c>
      <c r="BJ183" s="23" t="s">
        <v>11</v>
      </c>
      <c r="BK183" s="184">
        <f t="shared" ref="BK183:BK186" si="9">ROUND(I183*H183,0)</f>
        <v>0</v>
      </c>
      <c r="BL183" s="23" t="s">
        <v>101</v>
      </c>
      <c r="BM183" s="23" t="s">
        <v>2215</v>
      </c>
    </row>
    <row r="184" spans="2:65" s="311" customFormat="1" ht="16.5" customHeight="1" x14ac:dyDescent="0.3">
      <c r="B184" s="172"/>
      <c r="C184" s="412">
        <v>28</v>
      </c>
      <c r="D184" s="412" t="s">
        <v>536</v>
      </c>
      <c r="E184" s="413" t="s">
        <v>3414</v>
      </c>
      <c r="F184" s="414" t="s">
        <v>3415</v>
      </c>
      <c r="G184" s="415" t="s">
        <v>187</v>
      </c>
      <c r="H184" s="416">
        <v>3</v>
      </c>
      <c r="I184" s="367"/>
      <c r="J184" s="366">
        <f t="shared" si="0"/>
        <v>0</v>
      </c>
      <c r="K184" s="414" t="s">
        <v>5</v>
      </c>
      <c r="L184" s="223"/>
      <c r="M184" s="356" t="s">
        <v>5</v>
      </c>
      <c r="N184" s="357" t="s">
        <v>43</v>
      </c>
      <c r="O184" s="348">
        <v>0</v>
      </c>
      <c r="P184" s="348">
        <f t="shared" si="1"/>
        <v>0</v>
      </c>
      <c r="Q184" s="348">
        <v>0</v>
      </c>
      <c r="R184" s="348">
        <f t="shared" si="2"/>
        <v>0</v>
      </c>
      <c r="S184" s="348">
        <v>0</v>
      </c>
      <c r="T184" s="183">
        <f t="shared" si="3"/>
        <v>0</v>
      </c>
      <c r="U184" s="405"/>
      <c r="AR184" s="23" t="s">
        <v>113</v>
      </c>
      <c r="AT184" s="23" t="s">
        <v>536</v>
      </c>
      <c r="AU184" s="23" t="s">
        <v>80</v>
      </c>
      <c r="AY184" s="23" t="s">
        <v>155</v>
      </c>
      <c r="BE184" s="184">
        <f t="shared" si="4"/>
        <v>0</v>
      </c>
      <c r="BF184" s="184">
        <f t="shared" si="5"/>
        <v>0</v>
      </c>
      <c r="BG184" s="184">
        <f t="shared" si="6"/>
        <v>0</v>
      </c>
      <c r="BH184" s="184">
        <f t="shared" si="7"/>
        <v>0</v>
      </c>
      <c r="BI184" s="184">
        <f t="shared" si="8"/>
        <v>0</v>
      </c>
      <c r="BJ184" s="23" t="s">
        <v>11</v>
      </c>
      <c r="BK184" s="184">
        <f t="shared" si="9"/>
        <v>0</v>
      </c>
      <c r="BL184" s="23" t="s">
        <v>101</v>
      </c>
      <c r="BM184" s="23" t="s">
        <v>2215</v>
      </c>
    </row>
    <row r="185" spans="2:65" s="311" customFormat="1" ht="16.5" customHeight="1" x14ac:dyDescent="0.3">
      <c r="B185" s="172"/>
      <c r="C185" s="412">
        <v>29</v>
      </c>
      <c r="D185" s="412" t="s">
        <v>536</v>
      </c>
      <c r="E185" s="413" t="s">
        <v>3416</v>
      </c>
      <c r="F185" s="414" t="s">
        <v>3417</v>
      </c>
      <c r="G185" s="415" t="s">
        <v>170</v>
      </c>
      <c r="H185" s="416">
        <v>4</v>
      </c>
      <c r="I185" s="367"/>
      <c r="J185" s="366">
        <f t="shared" si="0"/>
        <v>0</v>
      </c>
      <c r="K185" s="414"/>
      <c r="L185" s="223"/>
      <c r="M185" s="356" t="s">
        <v>5</v>
      </c>
      <c r="N185" s="357" t="s">
        <v>43</v>
      </c>
      <c r="O185" s="348">
        <v>0</v>
      </c>
      <c r="P185" s="348">
        <f t="shared" si="1"/>
        <v>0</v>
      </c>
      <c r="Q185" s="348">
        <v>1.257E-2</v>
      </c>
      <c r="R185" s="348">
        <f t="shared" si="2"/>
        <v>5.0279999999999998E-2</v>
      </c>
      <c r="S185" s="348">
        <v>0</v>
      </c>
      <c r="T185" s="183">
        <f t="shared" si="3"/>
        <v>0</v>
      </c>
      <c r="U185" s="405"/>
      <c r="AR185" s="23" t="s">
        <v>113</v>
      </c>
      <c r="AT185" s="23" t="s">
        <v>536</v>
      </c>
      <c r="AU185" s="23" t="s">
        <v>80</v>
      </c>
      <c r="AY185" s="23" t="s">
        <v>155</v>
      </c>
      <c r="BE185" s="184">
        <f t="shared" si="4"/>
        <v>0</v>
      </c>
      <c r="BF185" s="184">
        <f t="shared" si="5"/>
        <v>0</v>
      </c>
      <c r="BG185" s="184">
        <f t="shared" si="6"/>
        <v>0</v>
      </c>
      <c r="BH185" s="184">
        <f t="shared" si="7"/>
        <v>0</v>
      </c>
      <c r="BI185" s="184">
        <f t="shared" si="8"/>
        <v>0</v>
      </c>
      <c r="BJ185" s="23" t="s">
        <v>11</v>
      </c>
      <c r="BK185" s="184">
        <f t="shared" si="9"/>
        <v>0</v>
      </c>
      <c r="BL185" s="23" t="s">
        <v>101</v>
      </c>
      <c r="BM185" s="23" t="s">
        <v>2064</v>
      </c>
    </row>
    <row r="186" spans="2:65" s="311" customFormat="1" ht="16.5" customHeight="1" x14ac:dyDescent="0.3">
      <c r="B186" s="172"/>
      <c r="C186" s="412">
        <v>30</v>
      </c>
      <c r="D186" s="412" t="s">
        <v>536</v>
      </c>
      <c r="E186" s="413" t="s">
        <v>3418</v>
      </c>
      <c r="F186" s="414" t="s">
        <v>3419</v>
      </c>
      <c r="G186" s="415" t="s">
        <v>170</v>
      </c>
      <c r="H186" s="416">
        <v>1</v>
      </c>
      <c r="I186" s="367"/>
      <c r="J186" s="366">
        <f t="shared" si="0"/>
        <v>0</v>
      </c>
      <c r="K186" s="414"/>
      <c r="L186" s="223"/>
      <c r="M186" s="356" t="s">
        <v>5</v>
      </c>
      <c r="N186" s="357" t="s">
        <v>43</v>
      </c>
      <c r="O186" s="348">
        <v>0</v>
      </c>
      <c r="P186" s="348">
        <f t="shared" si="1"/>
        <v>0</v>
      </c>
      <c r="Q186" s="348">
        <v>1.257E-2</v>
      </c>
      <c r="R186" s="348">
        <f t="shared" si="2"/>
        <v>1.257E-2</v>
      </c>
      <c r="S186" s="348">
        <v>0</v>
      </c>
      <c r="T186" s="183">
        <f t="shared" si="3"/>
        <v>0</v>
      </c>
      <c r="U186" s="405"/>
      <c r="AR186" s="23" t="s">
        <v>113</v>
      </c>
      <c r="AT186" s="23" t="s">
        <v>536</v>
      </c>
      <c r="AU186" s="23" t="s">
        <v>80</v>
      </c>
      <c r="AY186" s="23" t="s">
        <v>155</v>
      </c>
      <c r="BE186" s="184">
        <f t="shared" si="4"/>
        <v>0</v>
      </c>
      <c r="BF186" s="184">
        <f t="shared" si="5"/>
        <v>0</v>
      </c>
      <c r="BG186" s="184">
        <f t="shared" si="6"/>
        <v>0</v>
      </c>
      <c r="BH186" s="184">
        <f t="shared" si="7"/>
        <v>0</v>
      </c>
      <c r="BI186" s="184">
        <f t="shared" si="8"/>
        <v>0</v>
      </c>
      <c r="BJ186" s="23" t="s">
        <v>11</v>
      </c>
      <c r="BK186" s="184">
        <f t="shared" si="9"/>
        <v>0</v>
      </c>
      <c r="BL186" s="23" t="s">
        <v>101</v>
      </c>
      <c r="BM186" s="23" t="s">
        <v>2064</v>
      </c>
    </row>
    <row r="187" spans="2:65" s="311" customFormat="1" ht="16.5" customHeight="1" x14ac:dyDescent="0.3">
      <c r="B187" s="172"/>
      <c r="C187" s="407">
        <v>31</v>
      </c>
      <c r="D187" s="407" t="s">
        <v>157</v>
      </c>
      <c r="E187" s="408" t="s">
        <v>3420</v>
      </c>
      <c r="F187" s="409" t="s">
        <v>3421</v>
      </c>
      <c r="G187" s="410" t="s">
        <v>170</v>
      </c>
      <c r="H187" s="411">
        <v>1</v>
      </c>
      <c r="I187" s="313"/>
      <c r="J187" s="312">
        <f>ROUND(I187*H187,0)</f>
        <v>0</v>
      </c>
      <c r="K187" s="409"/>
      <c r="L187" s="370"/>
      <c r="M187" s="346" t="s">
        <v>5</v>
      </c>
      <c r="N187" s="347" t="s">
        <v>43</v>
      </c>
      <c r="O187" s="348">
        <v>0.58399999999999996</v>
      </c>
      <c r="P187" s="348">
        <f>O187*H187</f>
        <v>0.58399999999999996</v>
      </c>
      <c r="Q187" s="348">
        <v>2.2563422040000001</v>
      </c>
      <c r="R187" s="348">
        <f>Q187*H187</f>
        <v>2.2563422040000001</v>
      </c>
      <c r="S187" s="348">
        <v>0</v>
      </c>
      <c r="T187" s="183">
        <f>S187*H187</f>
        <v>0</v>
      </c>
      <c r="U187" s="405"/>
      <c r="AR187" s="23" t="s">
        <v>101</v>
      </c>
      <c r="AT187" s="23" t="s">
        <v>157</v>
      </c>
      <c r="AU187" s="23" t="s">
        <v>80</v>
      </c>
      <c r="AY187" s="23" t="s">
        <v>155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23" t="s">
        <v>11</v>
      </c>
      <c r="BK187" s="184">
        <f>ROUND(I187*H187,0)</f>
        <v>0</v>
      </c>
      <c r="BL187" s="23" t="s">
        <v>101</v>
      </c>
      <c r="BM187" s="23" t="s">
        <v>2089</v>
      </c>
    </row>
    <row r="188" spans="2:65" s="10" customFormat="1" ht="29.85" customHeight="1" x14ac:dyDescent="0.3">
      <c r="B188" s="159"/>
      <c r="D188" s="160" t="s">
        <v>71</v>
      </c>
      <c r="E188" s="170" t="s">
        <v>98</v>
      </c>
      <c r="F188" s="170" t="s">
        <v>454</v>
      </c>
      <c r="I188" s="162"/>
      <c r="J188" s="171">
        <f>BK188</f>
        <v>0</v>
      </c>
      <c r="L188" s="159"/>
      <c r="M188" s="164"/>
      <c r="N188" s="165"/>
      <c r="O188" s="165"/>
      <c r="P188" s="166">
        <f>SUM(P189:P192)</f>
        <v>0</v>
      </c>
      <c r="Q188" s="165"/>
      <c r="R188" s="166">
        <f>SUM(R189:R192)</f>
        <v>0.68485499999999988</v>
      </c>
      <c r="S188" s="165"/>
      <c r="T188" s="167">
        <f>SUM(T189:T192)</f>
        <v>0</v>
      </c>
      <c r="AR188" s="160" t="s">
        <v>11</v>
      </c>
      <c r="AT188" s="168" t="s">
        <v>71</v>
      </c>
      <c r="AU188" s="168" t="s">
        <v>11</v>
      </c>
      <c r="AY188" s="160" t="s">
        <v>155</v>
      </c>
      <c r="BK188" s="169">
        <f>SUM(BK189:BK192)</f>
        <v>0</v>
      </c>
    </row>
    <row r="189" spans="2:65" s="1" customFormat="1" ht="25.5" customHeight="1" x14ac:dyDescent="0.3">
      <c r="B189" s="172"/>
      <c r="C189" s="173">
        <v>32</v>
      </c>
      <c r="D189" s="173" t="s">
        <v>157</v>
      </c>
      <c r="E189" s="174" t="s">
        <v>2090</v>
      </c>
      <c r="F189" s="175" t="s">
        <v>2091</v>
      </c>
      <c r="G189" s="176" t="s">
        <v>214</v>
      </c>
      <c r="H189" s="177">
        <v>36</v>
      </c>
      <c r="I189" s="178"/>
      <c r="J189" s="179">
        <f>ROUND(I189*H189,0)</f>
        <v>0</v>
      </c>
      <c r="K189" s="175" t="s">
        <v>5</v>
      </c>
      <c r="L189" s="40"/>
      <c r="M189" s="180" t="s">
        <v>5</v>
      </c>
      <c r="N189" s="181" t="s">
        <v>43</v>
      </c>
      <c r="O189" s="41"/>
      <c r="P189" s="182">
        <f>O189*H189</f>
        <v>0</v>
      </c>
      <c r="Q189" s="182">
        <v>1.6389999999999998E-2</v>
      </c>
      <c r="R189" s="182">
        <f>Q189*H189</f>
        <v>0.5900399999999999</v>
      </c>
      <c r="S189" s="182">
        <v>0</v>
      </c>
      <c r="T189" s="183">
        <f>S189*H189</f>
        <v>0</v>
      </c>
      <c r="AR189" s="23" t="s">
        <v>101</v>
      </c>
      <c r="AT189" s="23" t="s">
        <v>157</v>
      </c>
      <c r="AU189" s="23" t="s">
        <v>80</v>
      </c>
      <c r="AY189" s="23" t="s">
        <v>155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23" t="s">
        <v>11</v>
      </c>
      <c r="BK189" s="184">
        <f>ROUND(I189*H189,0)</f>
        <v>0</v>
      </c>
      <c r="BL189" s="23" t="s">
        <v>101</v>
      </c>
      <c r="BM189" s="23" t="s">
        <v>2092</v>
      </c>
    </row>
    <row r="190" spans="2:65" s="11" customFormat="1" x14ac:dyDescent="0.3">
      <c r="B190" s="185"/>
      <c r="D190" s="186" t="s">
        <v>163</v>
      </c>
      <c r="E190" s="187" t="s">
        <v>5</v>
      </c>
      <c r="F190" s="188" t="s">
        <v>2093</v>
      </c>
      <c r="H190" s="189">
        <v>36</v>
      </c>
      <c r="I190" s="190"/>
      <c r="L190" s="185"/>
      <c r="M190" s="191"/>
      <c r="N190" s="192"/>
      <c r="O190" s="192"/>
      <c r="P190" s="192"/>
      <c r="Q190" s="192"/>
      <c r="R190" s="192"/>
      <c r="S190" s="192"/>
      <c r="T190" s="193"/>
      <c r="AT190" s="187" t="s">
        <v>163</v>
      </c>
      <c r="AU190" s="187" t="s">
        <v>80</v>
      </c>
      <c r="AV190" s="11" t="s">
        <v>80</v>
      </c>
      <c r="AW190" s="11" t="s">
        <v>36</v>
      </c>
      <c r="AX190" s="11" t="s">
        <v>11</v>
      </c>
      <c r="AY190" s="187" t="s">
        <v>155</v>
      </c>
    </row>
    <row r="191" spans="2:65" s="1" customFormat="1" ht="16.5" customHeight="1" x14ac:dyDescent="0.3">
      <c r="B191" s="172"/>
      <c r="C191" s="173">
        <v>33</v>
      </c>
      <c r="D191" s="173" t="s">
        <v>157</v>
      </c>
      <c r="E191" s="174" t="s">
        <v>2094</v>
      </c>
      <c r="F191" s="175" t="s">
        <v>2095</v>
      </c>
      <c r="G191" s="176" t="s">
        <v>214</v>
      </c>
      <c r="H191" s="177">
        <v>210</v>
      </c>
      <c r="I191" s="178"/>
      <c r="J191" s="179">
        <f>ROUND(I191*H191,0)</f>
        <v>0</v>
      </c>
      <c r="K191" s="175" t="s">
        <v>161</v>
      </c>
      <c r="L191" s="40"/>
      <c r="M191" s="180" t="s">
        <v>5</v>
      </c>
      <c r="N191" s="181" t="s">
        <v>43</v>
      </c>
      <c r="O191" s="41"/>
      <c r="P191" s="182">
        <f>O191*H191</f>
        <v>0</v>
      </c>
      <c r="Q191" s="182">
        <v>4.5150000000000002E-4</v>
      </c>
      <c r="R191" s="182">
        <f>Q191*H191</f>
        <v>9.481500000000001E-2</v>
      </c>
      <c r="S191" s="182">
        <v>0</v>
      </c>
      <c r="T191" s="183">
        <f>S191*H191</f>
        <v>0</v>
      </c>
      <c r="AR191" s="23" t="s">
        <v>101</v>
      </c>
      <c r="AT191" s="23" t="s">
        <v>157</v>
      </c>
      <c r="AU191" s="23" t="s">
        <v>80</v>
      </c>
      <c r="AY191" s="23" t="s">
        <v>155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23" t="s">
        <v>11</v>
      </c>
      <c r="BK191" s="184">
        <f>ROUND(I191*H191,0)</f>
        <v>0</v>
      </c>
      <c r="BL191" s="23" t="s">
        <v>101</v>
      </c>
      <c r="BM191" s="23" t="s">
        <v>2096</v>
      </c>
    </row>
    <row r="192" spans="2:65" s="11" customFormat="1" x14ac:dyDescent="0.3">
      <c r="B192" s="185"/>
      <c r="D192" s="186" t="s">
        <v>163</v>
      </c>
      <c r="E192" s="187" t="s">
        <v>5</v>
      </c>
      <c r="F192" s="188" t="s">
        <v>2097</v>
      </c>
      <c r="H192" s="189">
        <v>210</v>
      </c>
      <c r="I192" s="190"/>
      <c r="L192" s="185"/>
      <c r="M192" s="191"/>
      <c r="N192" s="192"/>
      <c r="O192" s="192"/>
      <c r="P192" s="192"/>
      <c r="Q192" s="192"/>
      <c r="R192" s="192"/>
      <c r="S192" s="192"/>
      <c r="T192" s="193"/>
      <c r="AT192" s="187" t="s">
        <v>163</v>
      </c>
      <c r="AU192" s="187" t="s">
        <v>80</v>
      </c>
      <c r="AV192" s="11" t="s">
        <v>80</v>
      </c>
      <c r="AW192" s="11" t="s">
        <v>36</v>
      </c>
      <c r="AX192" s="11" t="s">
        <v>11</v>
      </c>
      <c r="AY192" s="187" t="s">
        <v>155</v>
      </c>
    </row>
    <row r="193" spans="2:65" s="10" customFormat="1" ht="29.85" customHeight="1" x14ac:dyDescent="0.3">
      <c r="B193" s="159"/>
      <c r="D193" s="160" t="s">
        <v>71</v>
      </c>
      <c r="E193" s="170" t="s">
        <v>101</v>
      </c>
      <c r="F193" s="170" t="s">
        <v>592</v>
      </c>
      <c r="I193" s="162"/>
      <c r="J193" s="171">
        <f>BK193</f>
        <v>0</v>
      </c>
      <c r="L193" s="159"/>
      <c r="M193" s="164"/>
      <c r="N193" s="165"/>
      <c r="O193" s="165"/>
      <c r="P193" s="166">
        <f>SUM(P194:P196)</f>
        <v>0</v>
      </c>
      <c r="Q193" s="165"/>
      <c r="R193" s="166">
        <f>SUM(R194:R196)</f>
        <v>11.911851</v>
      </c>
      <c r="S193" s="165"/>
      <c r="T193" s="167">
        <f>SUM(T194:T196)</f>
        <v>0</v>
      </c>
      <c r="AR193" s="160" t="s">
        <v>11</v>
      </c>
      <c r="AT193" s="168" t="s">
        <v>71</v>
      </c>
      <c r="AU193" s="168" t="s">
        <v>11</v>
      </c>
      <c r="AY193" s="160" t="s">
        <v>155</v>
      </c>
      <c r="BK193" s="169">
        <f>SUM(BK194:BK196)</f>
        <v>0</v>
      </c>
    </row>
    <row r="194" spans="2:65" s="1" customFormat="1" ht="16.5" customHeight="1" x14ac:dyDescent="0.3">
      <c r="B194" s="172"/>
      <c r="C194" s="173">
        <v>34</v>
      </c>
      <c r="D194" s="173" t="s">
        <v>157</v>
      </c>
      <c r="E194" s="174" t="s">
        <v>2098</v>
      </c>
      <c r="F194" s="175" t="s">
        <v>2099</v>
      </c>
      <c r="G194" s="176" t="s">
        <v>187</v>
      </c>
      <c r="H194" s="177">
        <v>6.3</v>
      </c>
      <c r="I194" s="178"/>
      <c r="J194" s="179">
        <f>ROUND(I194*H194,0)</f>
        <v>0</v>
      </c>
      <c r="K194" s="175" t="s">
        <v>161</v>
      </c>
      <c r="L194" s="40"/>
      <c r="M194" s="180" t="s">
        <v>5</v>
      </c>
      <c r="N194" s="181" t="s">
        <v>43</v>
      </c>
      <c r="O194" s="41"/>
      <c r="P194" s="182">
        <f>O194*H194</f>
        <v>0</v>
      </c>
      <c r="Q194" s="182">
        <v>1.8907700000000001</v>
      </c>
      <c r="R194" s="182">
        <f>Q194*H194</f>
        <v>11.911851</v>
      </c>
      <c r="S194" s="182">
        <v>0</v>
      </c>
      <c r="T194" s="183">
        <f>S194*H194</f>
        <v>0</v>
      </c>
      <c r="AR194" s="23" t="s">
        <v>101</v>
      </c>
      <c r="AT194" s="23" t="s">
        <v>157</v>
      </c>
      <c r="AU194" s="23" t="s">
        <v>80</v>
      </c>
      <c r="AY194" s="23" t="s">
        <v>155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23" t="s">
        <v>11</v>
      </c>
      <c r="BK194" s="184">
        <f>ROUND(I194*H194,0)</f>
        <v>0</v>
      </c>
      <c r="BL194" s="23" t="s">
        <v>101</v>
      </c>
      <c r="BM194" s="23" t="s">
        <v>2100</v>
      </c>
    </row>
    <row r="195" spans="2:65" s="11" customFormat="1" x14ac:dyDescent="0.3">
      <c r="B195" s="185"/>
      <c r="D195" s="186" t="s">
        <v>163</v>
      </c>
      <c r="E195" s="187" t="s">
        <v>5</v>
      </c>
      <c r="F195" s="188" t="s">
        <v>2101</v>
      </c>
      <c r="H195" s="189">
        <v>6.3</v>
      </c>
      <c r="I195" s="190"/>
      <c r="L195" s="185"/>
      <c r="M195" s="191"/>
      <c r="N195" s="192"/>
      <c r="O195" s="192"/>
      <c r="P195" s="192"/>
      <c r="Q195" s="192"/>
      <c r="R195" s="192"/>
      <c r="S195" s="192"/>
      <c r="T195" s="193"/>
      <c r="AT195" s="187" t="s">
        <v>163</v>
      </c>
      <c r="AU195" s="187" t="s">
        <v>80</v>
      </c>
      <c r="AV195" s="11" t="s">
        <v>80</v>
      </c>
      <c r="AW195" s="11" t="s">
        <v>36</v>
      </c>
      <c r="AX195" s="11" t="s">
        <v>72</v>
      </c>
      <c r="AY195" s="187" t="s">
        <v>155</v>
      </c>
    </row>
    <row r="196" spans="2:65" s="12" customFormat="1" x14ac:dyDescent="0.3">
      <c r="B196" s="194"/>
      <c r="D196" s="186" t="s">
        <v>163</v>
      </c>
      <c r="E196" s="195" t="s">
        <v>1998</v>
      </c>
      <c r="F196" s="196" t="s">
        <v>239</v>
      </c>
      <c r="H196" s="197">
        <v>6.3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5" t="s">
        <v>163</v>
      </c>
      <c r="AU196" s="195" t="s">
        <v>80</v>
      </c>
      <c r="AV196" s="12" t="s">
        <v>98</v>
      </c>
      <c r="AW196" s="12" t="s">
        <v>36</v>
      </c>
      <c r="AX196" s="12" t="s">
        <v>11</v>
      </c>
      <c r="AY196" s="195" t="s">
        <v>155</v>
      </c>
    </row>
    <row r="197" spans="2:65" s="10" customFormat="1" ht="29.85" customHeight="1" x14ac:dyDescent="0.3">
      <c r="B197" s="159"/>
      <c r="D197" s="160" t="s">
        <v>71</v>
      </c>
      <c r="E197" s="170" t="s">
        <v>104</v>
      </c>
      <c r="F197" s="170" t="s">
        <v>698</v>
      </c>
      <c r="I197" s="162"/>
      <c r="J197" s="171">
        <f>BK197</f>
        <v>0</v>
      </c>
      <c r="L197" s="159"/>
      <c r="M197" s="164"/>
      <c r="N197" s="165"/>
      <c r="O197" s="165"/>
      <c r="P197" s="166">
        <f>SUM(P198:P243)</f>
        <v>0</v>
      </c>
      <c r="Q197" s="165"/>
      <c r="R197" s="166">
        <f>SUM(R198:R243)</f>
        <v>1114.7378678500002</v>
      </c>
      <c r="S197" s="165"/>
      <c r="T197" s="167">
        <f>SUM(T198:T243)</f>
        <v>0</v>
      </c>
      <c r="AR197" s="160" t="s">
        <v>11</v>
      </c>
      <c r="AT197" s="168" t="s">
        <v>71</v>
      </c>
      <c r="AU197" s="168" t="s">
        <v>11</v>
      </c>
      <c r="AY197" s="160" t="s">
        <v>155</v>
      </c>
      <c r="BK197" s="169">
        <f>SUM(BK198:BK243)</f>
        <v>0</v>
      </c>
    </row>
    <row r="198" spans="2:65" s="1" customFormat="1" ht="16.5" customHeight="1" x14ac:dyDescent="0.3">
      <c r="B198" s="172"/>
      <c r="C198" s="173">
        <v>35</v>
      </c>
      <c r="D198" s="173" t="s">
        <v>157</v>
      </c>
      <c r="E198" s="174" t="s">
        <v>2102</v>
      </c>
      <c r="F198" s="175" t="s">
        <v>2103</v>
      </c>
      <c r="G198" s="176" t="s">
        <v>160</v>
      </c>
      <c r="H198" s="177">
        <v>10.5</v>
      </c>
      <c r="I198" s="178"/>
      <c r="J198" s="179">
        <f>ROUND(I198*H198,0)</f>
        <v>0</v>
      </c>
      <c r="K198" s="175" t="s">
        <v>161</v>
      </c>
      <c r="L198" s="40"/>
      <c r="M198" s="180" t="s">
        <v>5</v>
      </c>
      <c r="N198" s="181" t="s">
        <v>43</v>
      </c>
      <c r="O198" s="41"/>
      <c r="P198" s="182">
        <f>O198*H198</f>
        <v>0</v>
      </c>
      <c r="Q198" s="182">
        <v>0.18906999999999999</v>
      </c>
      <c r="R198" s="182">
        <f>Q198*H198</f>
        <v>1.9852349999999999</v>
      </c>
      <c r="S198" s="182">
        <v>0</v>
      </c>
      <c r="T198" s="183">
        <f>S198*H198</f>
        <v>0</v>
      </c>
      <c r="AR198" s="23" t="s">
        <v>101</v>
      </c>
      <c r="AT198" s="23" t="s">
        <v>157</v>
      </c>
      <c r="AU198" s="23" t="s">
        <v>80</v>
      </c>
      <c r="AY198" s="23" t="s">
        <v>155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11</v>
      </c>
      <c r="BK198" s="184">
        <f>ROUND(I198*H198,0)</f>
        <v>0</v>
      </c>
      <c r="BL198" s="23" t="s">
        <v>101</v>
      </c>
      <c r="BM198" s="23" t="s">
        <v>2104</v>
      </c>
    </row>
    <row r="199" spans="2:65" s="11" customFormat="1" x14ac:dyDescent="0.3">
      <c r="B199" s="185"/>
      <c r="D199" s="186" t="s">
        <v>163</v>
      </c>
      <c r="E199" s="187" t="s">
        <v>5</v>
      </c>
      <c r="F199" s="188" t="s">
        <v>2105</v>
      </c>
      <c r="H199" s="189">
        <v>5.4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72</v>
      </c>
      <c r="AY199" s="187" t="s">
        <v>155</v>
      </c>
    </row>
    <row r="200" spans="2:65" s="11" customFormat="1" x14ac:dyDescent="0.3">
      <c r="B200" s="185"/>
      <c r="D200" s="186" t="s">
        <v>163</v>
      </c>
      <c r="E200" s="187" t="s">
        <v>5</v>
      </c>
      <c r="F200" s="188" t="s">
        <v>2106</v>
      </c>
      <c r="H200" s="189">
        <v>5.0999999999999996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163</v>
      </c>
      <c r="AU200" s="187" t="s">
        <v>80</v>
      </c>
      <c r="AV200" s="11" t="s">
        <v>80</v>
      </c>
      <c r="AW200" s="11" t="s">
        <v>36</v>
      </c>
      <c r="AX200" s="11" t="s">
        <v>72</v>
      </c>
      <c r="AY200" s="187" t="s">
        <v>155</v>
      </c>
    </row>
    <row r="201" spans="2:65" s="12" customFormat="1" x14ac:dyDescent="0.3">
      <c r="B201" s="194"/>
      <c r="D201" s="186" t="s">
        <v>163</v>
      </c>
      <c r="E201" s="195" t="s">
        <v>5</v>
      </c>
      <c r="F201" s="196" t="s">
        <v>239</v>
      </c>
      <c r="H201" s="197">
        <v>10.5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5" t="s">
        <v>163</v>
      </c>
      <c r="AU201" s="195" t="s">
        <v>80</v>
      </c>
      <c r="AV201" s="12" t="s">
        <v>98</v>
      </c>
      <c r="AW201" s="12" t="s">
        <v>36</v>
      </c>
      <c r="AX201" s="12" t="s">
        <v>11</v>
      </c>
      <c r="AY201" s="195" t="s">
        <v>155</v>
      </c>
    </row>
    <row r="202" spans="2:65" s="1" customFormat="1" ht="16.5" customHeight="1" x14ac:dyDescent="0.3">
      <c r="B202" s="172"/>
      <c r="C202" s="173">
        <v>36</v>
      </c>
      <c r="D202" s="173" t="s">
        <v>157</v>
      </c>
      <c r="E202" s="174" t="s">
        <v>700</v>
      </c>
      <c r="F202" s="175" t="s">
        <v>701</v>
      </c>
      <c r="G202" s="176" t="s">
        <v>160</v>
      </c>
      <c r="H202" s="177">
        <v>16</v>
      </c>
      <c r="I202" s="178"/>
      <c r="J202" s="179">
        <f>ROUND(I202*H202,0)</f>
        <v>0</v>
      </c>
      <c r="K202" s="175" t="s">
        <v>161</v>
      </c>
      <c r="L202" s="40"/>
      <c r="M202" s="180" t="s">
        <v>5</v>
      </c>
      <c r="N202" s="181" t="s">
        <v>43</v>
      </c>
      <c r="O202" s="41"/>
      <c r="P202" s="182">
        <f>O202*H202</f>
        <v>0</v>
      </c>
      <c r="Q202" s="182">
        <v>0.378</v>
      </c>
      <c r="R202" s="182">
        <f>Q202*H202</f>
        <v>6.048</v>
      </c>
      <c r="S202" s="182">
        <v>0</v>
      </c>
      <c r="T202" s="183">
        <f>S202*H202</f>
        <v>0</v>
      </c>
      <c r="AR202" s="23" t="s">
        <v>101</v>
      </c>
      <c r="AT202" s="23" t="s">
        <v>157</v>
      </c>
      <c r="AU202" s="23" t="s">
        <v>80</v>
      </c>
      <c r="AY202" s="23" t="s">
        <v>155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23" t="s">
        <v>11</v>
      </c>
      <c r="BK202" s="184">
        <f>ROUND(I202*H202,0)</f>
        <v>0</v>
      </c>
      <c r="BL202" s="23" t="s">
        <v>101</v>
      </c>
      <c r="BM202" s="23" t="s">
        <v>2107</v>
      </c>
    </row>
    <row r="203" spans="2:65" s="11" customFormat="1" x14ac:dyDescent="0.3">
      <c r="B203" s="185"/>
      <c r="D203" s="186" t="s">
        <v>163</v>
      </c>
      <c r="E203" s="187" t="s">
        <v>5</v>
      </c>
      <c r="F203" s="188" t="s">
        <v>2108</v>
      </c>
      <c r="H203" s="189">
        <v>16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163</v>
      </c>
      <c r="AU203" s="187" t="s">
        <v>80</v>
      </c>
      <c r="AV203" s="11" t="s">
        <v>80</v>
      </c>
      <c r="AW203" s="11" t="s">
        <v>36</v>
      </c>
      <c r="AX203" s="11" t="s">
        <v>11</v>
      </c>
      <c r="AY203" s="187" t="s">
        <v>155</v>
      </c>
    </row>
    <row r="204" spans="2:65" s="1" customFormat="1" ht="16.5" customHeight="1" x14ac:dyDescent="0.3">
      <c r="B204" s="172"/>
      <c r="C204" s="173">
        <v>37</v>
      </c>
      <c r="D204" s="173" t="s">
        <v>157</v>
      </c>
      <c r="E204" s="174" t="s">
        <v>2109</v>
      </c>
      <c r="F204" s="175" t="s">
        <v>2110</v>
      </c>
      <c r="G204" s="176" t="s">
        <v>160</v>
      </c>
      <c r="H204" s="177">
        <v>510.40499999999997</v>
      </c>
      <c r="I204" s="178"/>
      <c r="J204" s="179">
        <f>ROUND(I204*H204,0)</f>
        <v>0</v>
      </c>
      <c r="K204" s="175" t="s">
        <v>161</v>
      </c>
      <c r="L204" s="40"/>
      <c r="M204" s="180" t="s">
        <v>5</v>
      </c>
      <c r="N204" s="181" t="s">
        <v>43</v>
      </c>
      <c r="O204" s="41"/>
      <c r="P204" s="182">
        <f>O204*H204</f>
        <v>0</v>
      </c>
      <c r="Q204" s="182">
        <v>0.47260000000000002</v>
      </c>
      <c r="R204" s="182">
        <f>Q204*H204</f>
        <v>241.21740299999999</v>
      </c>
      <c r="S204" s="182">
        <v>0</v>
      </c>
      <c r="T204" s="183">
        <f>S204*H204</f>
        <v>0</v>
      </c>
      <c r="AR204" s="23" t="s">
        <v>101</v>
      </c>
      <c r="AT204" s="23" t="s">
        <v>157</v>
      </c>
      <c r="AU204" s="23" t="s">
        <v>80</v>
      </c>
      <c r="AY204" s="23" t="s">
        <v>155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23" t="s">
        <v>11</v>
      </c>
      <c r="BK204" s="184">
        <f>ROUND(I204*H204,0)</f>
        <v>0</v>
      </c>
      <c r="BL204" s="23" t="s">
        <v>101</v>
      </c>
      <c r="BM204" s="23" t="s">
        <v>2111</v>
      </c>
    </row>
    <row r="205" spans="2:65" s="11" customFormat="1" x14ac:dyDescent="0.3">
      <c r="B205" s="185"/>
      <c r="D205" s="186" t="s">
        <v>163</v>
      </c>
      <c r="E205" s="187" t="s">
        <v>5</v>
      </c>
      <c r="F205" s="188" t="s">
        <v>2112</v>
      </c>
      <c r="H205" s="189">
        <v>510.40499999999997</v>
      </c>
      <c r="I205" s="190"/>
      <c r="L205" s="185"/>
      <c r="M205" s="191"/>
      <c r="N205" s="192"/>
      <c r="O205" s="192"/>
      <c r="P205" s="192"/>
      <c r="Q205" s="192"/>
      <c r="R205" s="192"/>
      <c r="S205" s="192"/>
      <c r="T205" s="193"/>
      <c r="AT205" s="187" t="s">
        <v>163</v>
      </c>
      <c r="AU205" s="187" t="s">
        <v>80</v>
      </c>
      <c r="AV205" s="11" t="s">
        <v>80</v>
      </c>
      <c r="AW205" s="11" t="s">
        <v>36</v>
      </c>
      <c r="AX205" s="11" t="s">
        <v>72</v>
      </c>
      <c r="AY205" s="187" t="s">
        <v>155</v>
      </c>
    </row>
    <row r="206" spans="2:65" s="12" customFormat="1" x14ac:dyDescent="0.3">
      <c r="B206" s="194"/>
      <c r="D206" s="186" t="s">
        <v>163</v>
      </c>
      <c r="E206" s="195" t="s">
        <v>5</v>
      </c>
      <c r="F206" s="196" t="s">
        <v>239</v>
      </c>
      <c r="H206" s="197">
        <v>510.40499999999997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5" t="s">
        <v>163</v>
      </c>
      <c r="AU206" s="195" t="s">
        <v>80</v>
      </c>
      <c r="AV206" s="12" t="s">
        <v>98</v>
      </c>
      <c r="AW206" s="12" t="s">
        <v>36</v>
      </c>
      <c r="AX206" s="12" t="s">
        <v>11</v>
      </c>
      <c r="AY206" s="195" t="s">
        <v>155</v>
      </c>
    </row>
    <row r="207" spans="2:65" s="1" customFormat="1" ht="16.5" customHeight="1" x14ac:dyDescent="0.3">
      <c r="B207" s="172"/>
      <c r="C207" s="173">
        <v>38</v>
      </c>
      <c r="D207" s="173" t="s">
        <v>157</v>
      </c>
      <c r="E207" s="174" t="s">
        <v>2109</v>
      </c>
      <c r="F207" s="175" t="s">
        <v>2110</v>
      </c>
      <c r="G207" s="176" t="s">
        <v>160</v>
      </c>
      <c r="H207" s="177">
        <v>1020.81</v>
      </c>
      <c r="I207" s="178"/>
      <c r="J207" s="179">
        <f>ROUND(I207*H207,0)</f>
        <v>0</v>
      </c>
      <c r="K207" s="175" t="s">
        <v>161</v>
      </c>
      <c r="L207" s="40"/>
      <c r="M207" s="180" t="s">
        <v>5</v>
      </c>
      <c r="N207" s="181" t="s">
        <v>43</v>
      </c>
      <c r="O207" s="41"/>
      <c r="P207" s="182">
        <f>O207*H207</f>
        <v>0</v>
      </c>
      <c r="Q207" s="182">
        <v>0.47260000000000002</v>
      </c>
      <c r="R207" s="182">
        <f>Q207*H207</f>
        <v>482.43480599999998</v>
      </c>
      <c r="S207" s="182">
        <v>0</v>
      </c>
      <c r="T207" s="183">
        <f>S207*H207</f>
        <v>0</v>
      </c>
      <c r="AR207" s="23" t="s">
        <v>101</v>
      </c>
      <c r="AT207" s="23" t="s">
        <v>157</v>
      </c>
      <c r="AU207" s="23" t="s">
        <v>80</v>
      </c>
      <c r="AY207" s="23" t="s">
        <v>155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23" t="s">
        <v>11</v>
      </c>
      <c r="BK207" s="184">
        <f>ROUND(I207*H207,0)</f>
        <v>0</v>
      </c>
      <c r="BL207" s="23" t="s">
        <v>101</v>
      </c>
      <c r="BM207" s="23" t="s">
        <v>2113</v>
      </c>
    </row>
    <row r="208" spans="2:65" s="11" customFormat="1" x14ac:dyDescent="0.3">
      <c r="B208" s="185"/>
      <c r="D208" s="186" t="s">
        <v>163</v>
      </c>
      <c r="E208" s="187" t="s">
        <v>5</v>
      </c>
      <c r="F208" s="188" t="s">
        <v>2114</v>
      </c>
      <c r="H208" s="189">
        <v>1020.81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163</v>
      </c>
      <c r="AU208" s="187" t="s">
        <v>80</v>
      </c>
      <c r="AV208" s="11" t="s">
        <v>80</v>
      </c>
      <c r="AW208" s="11" t="s">
        <v>36</v>
      </c>
      <c r="AX208" s="11" t="s">
        <v>72</v>
      </c>
      <c r="AY208" s="187" t="s">
        <v>155</v>
      </c>
    </row>
    <row r="209" spans="2:65" s="12" customFormat="1" x14ac:dyDescent="0.3">
      <c r="B209" s="194"/>
      <c r="D209" s="186" t="s">
        <v>163</v>
      </c>
      <c r="E209" s="195" t="s">
        <v>5</v>
      </c>
      <c r="F209" s="196" t="s">
        <v>239</v>
      </c>
      <c r="H209" s="197">
        <v>1020.81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5" t="s">
        <v>163</v>
      </c>
      <c r="AU209" s="195" t="s">
        <v>80</v>
      </c>
      <c r="AV209" s="12" t="s">
        <v>98</v>
      </c>
      <c r="AW209" s="12" t="s">
        <v>36</v>
      </c>
      <c r="AX209" s="12" t="s">
        <v>11</v>
      </c>
      <c r="AY209" s="195" t="s">
        <v>155</v>
      </c>
    </row>
    <row r="210" spans="2:65" s="1" customFormat="1" ht="25.5" customHeight="1" x14ac:dyDescent="0.3">
      <c r="B210" s="172"/>
      <c r="C210" s="173">
        <v>39</v>
      </c>
      <c r="D210" s="173" t="s">
        <v>157</v>
      </c>
      <c r="E210" s="174" t="s">
        <v>2115</v>
      </c>
      <c r="F210" s="175" t="s">
        <v>2116</v>
      </c>
      <c r="G210" s="176" t="s">
        <v>160</v>
      </c>
      <c r="H210" s="177">
        <v>486.1</v>
      </c>
      <c r="I210" s="178"/>
      <c r="J210" s="179">
        <f>ROUND(I210*H210,0)</f>
        <v>0</v>
      </c>
      <c r="K210" s="175" t="s">
        <v>161</v>
      </c>
      <c r="L210" s="40"/>
      <c r="M210" s="180" t="s">
        <v>5</v>
      </c>
      <c r="N210" s="181" t="s">
        <v>43</v>
      </c>
      <c r="O210" s="41"/>
      <c r="P210" s="182">
        <f>O210*H210</f>
        <v>0</v>
      </c>
      <c r="Q210" s="182">
        <v>0.21099999999999999</v>
      </c>
      <c r="R210" s="182">
        <f>Q210*H210</f>
        <v>102.5671</v>
      </c>
      <c r="S210" s="182">
        <v>0</v>
      </c>
      <c r="T210" s="183">
        <f>S210*H210</f>
        <v>0</v>
      </c>
      <c r="AR210" s="23" t="s">
        <v>101</v>
      </c>
      <c r="AT210" s="23" t="s">
        <v>157</v>
      </c>
      <c r="AU210" s="23" t="s">
        <v>80</v>
      </c>
      <c r="AY210" s="23" t="s">
        <v>155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23" t="s">
        <v>11</v>
      </c>
      <c r="BK210" s="184">
        <f>ROUND(I210*H210,0)</f>
        <v>0</v>
      </c>
      <c r="BL210" s="23" t="s">
        <v>101</v>
      </c>
      <c r="BM210" s="23" t="s">
        <v>2117</v>
      </c>
    </row>
    <row r="211" spans="2:65" s="11" customFormat="1" x14ac:dyDescent="0.3">
      <c r="B211" s="185"/>
      <c r="D211" s="186" t="s">
        <v>163</v>
      </c>
      <c r="E211" s="187" t="s">
        <v>5</v>
      </c>
      <c r="F211" s="188" t="s">
        <v>2118</v>
      </c>
      <c r="H211" s="189">
        <v>486.1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163</v>
      </c>
      <c r="AU211" s="187" t="s">
        <v>80</v>
      </c>
      <c r="AV211" s="11" t="s">
        <v>80</v>
      </c>
      <c r="AW211" s="11" t="s">
        <v>36</v>
      </c>
      <c r="AX211" s="11" t="s">
        <v>72</v>
      </c>
      <c r="AY211" s="187" t="s">
        <v>155</v>
      </c>
    </row>
    <row r="212" spans="2:65" s="12" customFormat="1" x14ac:dyDescent="0.3">
      <c r="B212" s="194"/>
      <c r="D212" s="186" t="s">
        <v>163</v>
      </c>
      <c r="E212" s="195" t="s">
        <v>5</v>
      </c>
      <c r="F212" s="196" t="s">
        <v>239</v>
      </c>
      <c r="H212" s="197">
        <v>486.1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5" t="s">
        <v>163</v>
      </c>
      <c r="AU212" s="195" t="s">
        <v>80</v>
      </c>
      <c r="AV212" s="12" t="s">
        <v>98</v>
      </c>
      <c r="AW212" s="12" t="s">
        <v>36</v>
      </c>
      <c r="AX212" s="12" t="s">
        <v>11</v>
      </c>
      <c r="AY212" s="195" t="s">
        <v>155</v>
      </c>
    </row>
    <row r="213" spans="2:65" s="1" customFormat="1" ht="16.5" customHeight="1" x14ac:dyDescent="0.3">
      <c r="B213" s="172"/>
      <c r="C213" s="173">
        <v>40</v>
      </c>
      <c r="D213" s="173" t="s">
        <v>157</v>
      </c>
      <c r="E213" s="174" t="s">
        <v>2119</v>
      </c>
      <c r="F213" s="175" t="s">
        <v>2120</v>
      </c>
      <c r="G213" s="176" t="s">
        <v>160</v>
      </c>
      <c r="H213" s="177">
        <v>10.5</v>
      </c>
      <c r="I213" s="178"/>
      <c r="J213" s="179">
        <f>ROUND(I213*H213,0)</f>
        <v>0</v>
      </c>
      <c r="K213" s="175" t="s">
        <v>5</v>
      </c>
      <c r="L213" s="40"/>
      <c r="M213" s="180" t="s">
        <v>5</v>
      </c>
      <c r="N213" s="181" t="s">
        <v>43</v>
      </c>
      <c r="O213" s="41"/>
      <c r="P213" s="182">
        <f>O213*H213</f>
        <v>0</v>
      </c>
      <c r="Q213" s="182">
        <v>0.28269899999999998</v>
      </c>
      <c r="R213" s="182">
        <f>Q213*H213</f>
        <v>2.9683394999999999</v>
      </c>
      <c r="S213" s="182">
        <v>0</v>
      </c>
      <c r="T213" s="183">
        <f>S213*H213</f>
        <v>0</v>
      </c>
      <c r="AR213" s="23" t="s">
        <v>101</v>
      </c>
      <c r="AT213" s="23" t="s">
        <v>157</v>
      </c>
      <c r="AU213" s="23" t="s">
        <v>80</v>
      </c>
      <c r="AY213" s="23" t="s">
        <v>155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23" t="s">
        <v>11</v>
      </c>
      <c r="BK213" s="184">
        <f>ROUND(I213*H213,0)</f>
        <v>0</v>
      </c>
      <c r="BL213" s="23" t="s">
        <v>101</v>
      </c>
      <c r="BM213" s="23" t="s">
        <v>2121</v>
      </c>
    </row>
    <row r="214" spans="2:65" s="11" customFormat="1" x14ac:dyDescent="0.3">
      <c r="B214" s="185"/>
      <c r="D214" s="186" t="s">
        <v>163</v>
      </c>
      <c r="E214" s="187" t="s">
        <v>5</v>
      </c>
      <c r="F214" s="188" t="s">
        <v>2105</v>
      </c>
      <c r="H214" s="189">
        <v>5.4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163</v>
      </c>
      <c r="AU214" s="187" t="s">
        <v>80</v>
      </c>
      <c r="AV214" s="11" t="s">
        <v>80</v>
      </c>
      <c r="AW214" s="11" t="s">
        <v>36</v>
      </c>
      <c r="AX214" s="11" t="s">
        <v>72</v>
      </c>
      <c r="AY214" s="187" t="s">
        <v>155</v>
      </c>
    </row>
    <row r="215" spans="2:65" s="11" customFormat="1" x14ac:dyDescent="0.3">
      <c r="B215" s="185"/>
      <c r="D215" s="186" t="s">
        <v>163</v>
      </c>
      <c r="E215" s="187" t="s">
        <v>5</v>
      </c>
      <c r="F215" s="188" t="s">
        <v>2106</v>
      </c>
      <c r="H215" s="189">
        <v>5.0999999999999996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163</v>
      </c>
      <c r="AU215" s="187" t="s">
        <v>80</v>
      </c>
      <c r="AV215" s="11" t="s">
        <v>80</v>
      </c>
      <c r="AW215" s="11" t="s">
        <v>36</v>
      </c>
      <c r="AX215" s="11" t="s">
        <v>72</v>
      </c>
      <c r="AY215" s="187" t="s">
        <v>155</v>
      </c>
    </row>
    <row r="216" spans="2:65" s="12" customFormat="1" x14ac:dyDescent="0.3">
      <c r="B216" s="194"/>
      <c r="D216" s="186" t="s">
        <v>163</v>
      </c>
      <c r="E216" s="195" t="s">
        <v>5</v>
      </c>
      <c r="F216" s="196" t="s">
        <v>239</v>
      </c>
      <c r="H216" s="197">
        <v>10.5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163</v>
      </c>
      <c r="AU216" s="195" t="s">
        <v>80</v>
      </c>
      <c r="AV216" s="12" t="s">
        <v>98</v>
      </c>
      <c r="AW216" s="12" t="s">
        <v>36</v>
      </c>
      <c r="AX216" s="12" t="s">
        <v>11</v>
      </c>
      <c r="AY216" s="195" t="s">
        <v>155</v>
      </c>
    </row>
    <row r="217" spans="2:65" s="1" customFormat="1" ht="16.5" customHeight="1" x14ac:dyDescent="0.3">
      <c r="B217" s="172"/>
      <c r="C217" s="173">
        <v>41</v>
      </c>
      <c r="D217" s="173" t="s">
        <v>157</v>
      </c>
      <c r="E217" s="174" t="s">
        <v>2122</v>
      </c>
      <c r="F217" s="175" t="s">
        <v>2123</v>
      </c>
      <c r="G217" s="176" t="s">
        <v>160</v>
      </c>
      <c r="H217" s="177">
        <v>486.1</v>
      </c>
      <c r="I217" s="178"/>
      <c r="J217" s="179">
        <f>ROUND(I217*H217,0)</f>
        <v>0</v>
      </c>
      <c r="K217" s="175" t="s">
        <v>161</v>
      </c>
      <c r="L217" s="40"/>
      <c r="M217" s="180" t="s">
        <v>5</v>
      </c>
      <c r="N217" s="181" t="s">
        <v>43</v>
      </c>
      <c r="O217" s="41"/>
      <c r="P217" s="182">
        <f>O217*H217</f>
        <v>0</v>
      </c>
      <c r="Q217" s="182">
        <v>0.38314350000000003</v>
      </c>
      <c r="R217" s="182">
        <f>Q217*H217</f>
        <v>186.24605535000003</v>
      </c>
      <c r="S217" s="182">
        <v>0</v>
      </c>
      <c r="T217" s="183">
        <f>S217*H217</f>
        <v>0</v>
      </c>
      <c r="AR217" s="23" t="s">
        <v>101</v>
      </c>
      <c r="AT217" s="23" t="s">
        <v>157</v>
      </c>
      <c r="AU217" s="23" t="s">
        <v>80</v>
      </c>
      <c r="AY217" s="23" t="s">
        <v>155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23" t="s">
        <v>11</v>
      </c>
      <c r="BK217" s="184">
        <f>ROUND(I217*H217,0)</f>
        <v>0</v>
      </c>
      <c r="BL217" s="23" t="s">
        <v>101</v>
      </c>
      <c r="BM217" s="23" t="s">
        <v>2124</v>
      </c>
    </row>
    <row r="218" spans="2:65" s="11" customFormat="1" x14ac:dyDescent="0.3">
      <c r="B218" s="185"/>
      <c r="D218" s="186" t="s">
        <v>163</v>
      </c>
      <c r="E218" s="187" t="s">
        <v>5</v>
      </c>
      <c r="F218" s="188" t="s">
        <v>2118</v>
      </c>
      <c r="H218" s="189">
        <v>486.1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163</v>
      </c>
      <c r="AU218" s="187" t="s">
        <v>80</v>
      </c>
      <c r="AV218" s="11" t="s">
        <v>80</v>
      </c>
      <c r="AW218" s="11" t="s">
        <v>36</v>
      </c>
      <c r="AX218" s="11" t="s">
        <v>72</v>
      </c>
      <c r="AY218" s="187" t="s">
        <v>155</v>
      </c>
    </row>
    <row r="219" spans="2:65" s="12" customFormat="1" x14ac:dyDescent="0.3">
      <c r="B219" s="194"/>
      <c r="D219" s="186" t="s">
        <v>163</v>
      </c>
      <c r="E219" s="195" t="s">
        <v>5</v>
      </c>
      <c r="F219" s="196" t="s">
        <v>239</v>
      </c>
      <c r="H219" s="197">
        <v>486.1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5" t="s">
        <v>163</v>
      </c>
      <c r="AU219" s="195" t="s">
        <v>80</v>
      </c>
      <c r="AV219" s="12" t="s">
        <v>98</v>
      </c>
      <c r="AW219" s="12" t="s">
        <v>36</v>
      </c>
      <c r="AX219" s="12" t="s">
        <v>11</v>
      </c>
      <c r="AY219" s="195" t="s">
        <v>155</v>
      </c>
    </row>
    <row r="220" spans="2:65" s="1" customFormat="1" ht="16.5" customHeight="1" x14ac:dyDescent="0.3">
      <c r="B220" s="172"/>
      <c r="C220" s="173">
        <v>42</v>
      </c>
      <c r="D220" s="173" t="s">
        <v>157</v>
      </c>
      <c r="E220" s="174" t="s">
        <v>2125</v>
      </c>
      <c r="F220" s="175" t="s">
        <v>2126</v>
      </c>
      <c r="G220" s="176" t="s">
        <v>160</v>
      </c>
      <c r="H220" s="177">
        <v>486.1</v>
      </c>
      <c r="I220" s="178"/>
      <c r="J220" s="179">
        <f>ROUND(I220*H220,0)</f>
        <v>0</v>
      </c>
      <c r="K220" s="175" t="s">
        <v>161</v>
      </c>
      <c r="L220" s="40"/>
      <c r="M220" s="180" t="s">
        <v>5</v>
      </c>
      <c r="N220" s="181" t="s">
        <v>43</v>
      </c>
      <c r="O220" s="41"/>
      <c r="P220" s="182">
        <f>O220*H220</f>
        <v>0</v>
      </c>
      <c r="Q220" s="182">
        <v>6.5199999999999998E-3</v>
      </c>
      <c r="R220" s="182">
        <f>Q220*H220</f>
        <v>3.1693720000000001</v>
      </c>
      <c r="S220" s="182">
        <v>0</v>
      </c>
      <c r="T220" s="183">
        <f>S220*H220</f>
        <v>0</v>
      </c>
      <c r="AR220" s="23" t="s">
        <v>101</v>
      </c>
      <c r="AT220" s="23" t="s">
        <v>157</v>
      </c>
      <c r="AU220" s="23" t="s">
        <v>80</v>
      </c>
      <c r="AY220" s="23" t="s">
        <v>155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23" t="s">
        <v>11</v>
      </c>
      <c r="BK220" s="184">
        <f>ROUND(I220*H220,0)</f>
        <v>0</v>
      </c>
      <c r="BL220" s="23" t="s">
        <v>101</v>
      </c>
      <c r="BM220" s="23" t="s">
        <v>2127</v>
      </c>
    </row>
    <row r="221" spans="2:65" s="11" customFormat="1" x14ac:dyDescent="0.3">
      <c r="B221" s="185"/>
      <c r="D221" s="186" t="s">
        <v>163</v>
      </c>
      <c r="E221" s="187" t="s">
        <v>5</v>
      </c>
      <c r="F221" s="188" t="s">
        <v>2118</v>
      </c>
      <c r="H221" s="189">
        <v>486.1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163</v>
      </c>
      <c r="AU221" s="187" t="s">
        <v>80</v>
      </c>
      <c r="AV221" s="11" t="s">
        <v>80</v>
      </c>
      <c r="AW221" s="11" t="s">
        <v>36</v>
      </c>
      <c r="AX221" s="11" t="s">
        <v>72</v>
      </c>
      <c r="AY221" s="187" t="s">
        <v>155</v>
      </c>
    </row>
    <row r="222" spans="2:65" s="12" customFormat="1" x14ac:dyDescent="0.3">
      <c r="B222" s="194"/>
      <c r="D222" s="186" t="s">
        <v>163</v>
      </c>
      <c r="E222" s="195" t="s">
        <v>5</v>
      </c>
      <c r="F222" s="196" t="s">
        <v>239</v>
      </c>
      <c r="H222" s="197">
        <v>486.1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5" t="s">
        <v>163</v>
      </c>
      <c r="AU222" s="195" t="s">
        <v>80</v>
      </c>
      <c r="AV222" s="12" t="s">
        <v>98</v>
      </c>
      <c r="AW222" s="12" t="s">
        <v>36</v>
      </c>
      <c r="AX222" s="12" t="s">
        <v>11</v>
      </c>
      <c r="AY222" s="195" t="s">
        <v>155</v>
      </c>
    </row>
    <row r="223" spans="2:65" s="1" customFormat="1" ht="16.5" customHeight="1" x14ac:dyDescent="0.3">
      <c r="B223" s="172"/>
      <c r="C223" s="173">
        <v>43</v>
      </c>
      <c r="D223" s="173" t="s">
        <v>157</v>
      </c>
      <c r="E223" s="174" t="s">
        <v>2128</v>
      </c>
      <c r="F223" s="175" t="s">
        <v>2129</v>
      </c>
      <c r="G223" s="176" t="s">
        <v>160</v>
      </c>
      <c r="H223" s="177">
        <v>511.1</v>
      </c>
      <c r="I223" s="178"/>
      <c r="J223" s="179">
        <f>ROUND(I223*H223,0)</f>
        <v>0</v>
      </c>
      <c r="K223" s="175" t="s">
        <v>161</v>
      </c>
      <c r="L223" s="40"/>
      <c r="M223" s="180" t="s">
        <v>5</v>
      </c>
      <c r="N223" s="181" t="s">
        <v>43</v>
      </c>
      <c r="O223" s="41"/>
      <c r="P223" s="182">
        <f>O223*H223</f>
        <v>0</v>
      </c>
      <c r="Q223" s="182">
        <v>3.1E-4</v>
      </c>
      <c r="R223" s="182">
        <f>Q223*H223</f>
        <v>0.158441</v>
      </c>
      <c r="S223" s="182">
        <v>0</v>
      </c>
      <c r="T223" s="183">
        <f>S223*H223</f>
        <v>0</v>
      </c>
      <c r="AR223" s="23" t="s">
        <v>101</v>
      </c>
      <c r="AT223" s="23" t="s">
        <v>157</v>
      </c>
      <c r="AU223" s="23" t="s">
        <v>80</v>
      </c>
      <c r="AY223" s="23" t="s">
        <v>155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23" t="s">
        <v>11</v>
      </c>
      <c r="BK223" s="184">
        <f>ROUND(I223*H223,0)</f>
        <v>0</v>
      </c>
      <c r="BL223" s="23" t="s">
        <v>101</v>
      </c>
      <c r="BM223" s="23" t="s">
        <v>2130</v>
      </c>
    </row>
    <row r="224" spans="2:65" s="11" customFormat="1" x14ac:dyDescent="0.3">
      <c r="B224" s="185"/>
      <c r="D224" s="186" t="s">
        <v>163</v>
      </c>
      <c r="E224" s="187" t="s">
        <v>5</v>
      </c>
      <c r="F224" s="188" t="s">
        <v>2118</v>
      </c>
      <c r="H224" s="189">
        <v>486.1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163</v>
      </c>
      <c r="AU224" s="187" t="s">
        <v>80</v>
      </c>
      <c r="AV224" s="11" t="s">
        <v>80</v>
      </c>
      <c r="AW224" s="11" t="s">
        <v>36</v>
      </c>
      <c r="AX224" s="11" t="s">
        <v>72</v>
      </c>
      <c r="AY224" s="187" t="s">
        <v>155</v>
      </c>
    </row>
    <row r="225" spans="2:65" s="11" customFormat="1" x14ac:dyDescent="0.3">
      <c r="B225" s="185"/>
      <c r="D225" s="186" t="s">
        <v>163</v>
      </c>
      <c r="E225" s="187" t="s">
        <v>5</v>
      </c>
      <c r="F225" s="188" t="s">
        <v>2131</v>
      </c>
      <c r="H225" s="189">
        <v>25</v>
      </c>
      <c r="I225" s="190"/>
      <c r="L225" s="185"/>
      <c r="M225" s="191"/>
      <c r="N225" s="192"/>
      <c r="O225" s="192"/>
      <c r="P225" s="192"/>
      <c r="Q225" s="192"/>
      <c r="R225" s="192"/>
      <c r="S225" s="192"/>
      <c r="T225" s="193"/>
      <c r="AT225" s="187" t="s">
        <v>163</v>
      </c>
      <c r="AU225" s="187" t="s">
        <v>80</v>
      </c>
      <c r="AV225" s="11" t="s">
        <v>80</v>
      </c>
      <c r="AW225" s="11" t="s">
        <v>36</v>
      </c>
      <c r="AX225" s="11" t="s">
        <v>72</v>
      </c>
      <c r="AY225" s="187" t="s">
        <v>155</v>
      </c>
    </row>
    <row r="226" spans="2:65" s="12" customFormat="1" x14ac:dyDescent="0.3">
      <c r="B226" s="194"/>
      <c r="D226" s="186" t="s">
        <v>163</v>
      </c>
      <c r="E226" s="195" t="s">
        <v>5</v>
      </c>
      <c r="F226" s="196" t="s">
        <v>239</v>
      </c>
      <c r="H226" s="197">
        <v>511.1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5" t="s">
        <v>163</v>
      </c>
      <c r="AU226" s="195" t="s">
        <v>80</v>
      </c>
      <c r="AV226" s="12" t="s">
        <v>98</v>
      </c>
      <c r="AW226" s="12" t="s">
        <v>36</v>
      </c>
      <c r="AX226" s="12" t="s">
        <v>11</v>
      </c>
      <c r="AY226" s="195" t="s">
        <v>155</v>
      </c>
    </row>
    <row r="227" spans="2:65" s="1" customFormat="1" ht="25.5" customHeight="1" x14ac:dyDescent="0.3">
      <c r="B227" s="172"/>
      <c r="C227" s="173">
        <v>44</v>
      </c>
      <c r="D227" s="173" t="s">
        <v>157</v>
      </c>
      <c r="E227" s="174" t="s">
        <v>2132</v>
      </c>
      <c r="F227" s="175" t="s">
        <v>2133</v>
      </c>
      <c r="G227" s="176" t="s">
        <v>160</v>
      </c>
      <c r="H227" s="177">
        <v>25</v>
      </c>
      <c r="I227" s="178"/>
      <c r="J227" s="179">
        <f>ROUND(I227*H227,0)</f>
        <v>0</v>
      </c>
      <c r="K227" s="175" t="s">
        <v>161</v>
      </c>
      <c r="L227" s="40"/>
      <c r="M227" s="180" t="s">
        <v>5</v>
      </c>
      <c r="N227" s="181" t="s">
        <v>43</v>
      </c>
      <c r="O227" s="41"/>
      <c r="P227" s="182">
        <f>O227*H227</f>
        <v>0</v>
      </c>
      <c r="Q227" s="182">
        <v>0.12966</v>
      </c>
      <c r="R227" s="182">
        <f>Q227*H227</f>
        <v>3.2414999999999998</v>
      </c>
      <c r="S227" s="182">
        <v>0</v>
      </c>
      <c r="T227" s="183">
        <f>S227*H227</f>
        <v>0</v>
      </c>
      <c r="AR227" s="23" t="s">
        <v>101</v>
      </c>
      <c r="AT227" s="23" t="s">
        <v>157</v>
      </c>
      <c r="AU227" s="23" t="s">
        <v>80</v>
      </c>
      <c r="AY227" s="23" t="s">
        <v>155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23" t="s">
        <v>11</v>
      </c>
      <c r="BK227" s="184">
        <f>ROUND(I227*H227,0)</f>
        <v>0</v>
      </c>
      <c r="BL227" s="23" t="s">
        <v>101</v>
      </c>
      <c r="BM227" s="23" t="s">
        <v>2134</v>
      </c>
    </row>
    <row r="228" spans="2:65" s="11" customFormat="1" x14ac:dyDescent="0.3">
      <c r="B228" s="185"/>
      <c r="D228" s="186" t="s">
        <v>163</v>
      </c>
      <c r="E228" s="187" t="s">
        <v>5</v>
      </c>
      <c r="F228" s="188" t="s">
        <v>2131</v>
      </c>
      <c r="H228" s="189">
        <v>25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163</v>
      </c>
      <c r="AU228" s="187" t="s">
        <v>80</v>
      </c>
      <c r="AV228" s="11" t="s">
        <v>80</v>
      </c>
      <c r="AW228" s="11" t="s">
        <v>36</v>
      </c>
      <c r="AX228" s="11" t="s">
        <v>11</v>
      </c>
      <c r="AY228" s="187" t="s">
        <v>155</v>
      </c>
    </row>
    <row r="229" spans="2:65" s="1" customFormat="1" ht="25.5" customHeight="1" x14ac:dyDescent="0.3">
      <c r="B229" s="172"/>
      <c r="C229" s="173">
        <v>45</v>
      </c>
      <c r="D229" s="173" t="s">
        <v>157</v>
      </c>
      <c r="E229" s="174" t="s">
        <v>2135</v>
      </c>
      <c r="F229" s="175" t="s">
        <v>2136</v>
      </c>
      <c r="G229" s="176" t="s">
        <v>160</v>
      </c>
      <c r="H229" s="177">
        <v>486.1</v>
      </c>
      <c r="I229" s="178"/>
      <c r="J229" s="179">
        <f>ROUND(I229*H229,0)</f>
        <v>0</v>
      </c>
      <c r="K229" s="175" t="s">
        <v>161</v>
      </c>
      <c r="L229" s="40"/>
      <c r="M229" s="180" t="s">
        <v>5</v>
      </c>
      <c r="N229" s="181" t="s">
        <v>43</v>
      </c>
      <c r="O229" s="41"/>
      <c r="P229" s="182">
        <f>O229*H229</f>
        <v>0</v>
      </c>
      <c r="Q229" s="182">
        <v>0.12966</v>
      </c>
      <c r="R229" s="182">
        <f>Q229*H229</f>
        <v>63.027726000000001</v>
      </c>
      <c r="S229" s="182">
        <v>0</v>
      </c>
      <c r="T229" s="183">
        <f>S229*H229</f>
        <v>0</v>
      </c>
      <c r="AR229" s="23" t="s">
        <v>101</v>
      </c>
      <c r="AT229" s="23" t="s">
        <v>157</v>
      </c>
      <c r="AU229" s="23" t="s">
        <v>80</v>
      </c>
      <c r="AY229" s="23" t="s">
        <v>155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23" t="s">
        <v>11</v>
      </c>
      <c r="BK229" s="184">
        <f>ROUND(I229*H229,0)</f>
        <v>0</v>
      </c>
      <c r="BL229" s="23" t="s">
        <v>101</v>
      </c>
      <c r="BM229" s="23" t="s">
        <v>2137</v>
      </c>
    </row>
    <row r="230" spans="2:65" s="11" customFormat="1" x14ac:dyDescent="0.3">
      <c r="B230" s="185"/>
      <c r="D230" s="186" t="s">
        <v>163</v>
      </c>
      <c r="E230" s="187" t="s">
        <v>5</v>
      </c>
      <c r="F230" s="188" t="s">
        <v>2118</v>
      </c>
      <c r="H230" s="189">
        <v>486.1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163</v>
      </c>
      <c r="AU230" s="187" t="s">
        <v>80</v>
      </c>
      <c r="AV230" s="11" t="s">
        <v>80</v>
      </c>
      <c r="AW230" s="11" t="s">
        <v>36</v>
      </c>
      <c r="AX230" s="11" t="s">
        <v>72</v>
      </c>
      <c r="AY230" s="187" t="s">
        <v>155</v>
      </c>
    </row>
    <row r="231" spans="2:65" s="12" customFormat="1" x14ac:dyDescent="0.3">
      <c r="B231" s="194"/>
      <c r="D231" s="186" t="s">
        <v>163</v>
      </c>
      <c r="E231" s="195" t="s">
        <v>5</v>
      </c>
      <c r="F231" s="196" t="s">
        <v>239</v>
      </c>
      <c r="H231" s="197">
        <v>486.1</v>
      </c>
      <c r="I231" s="198"/>
      <c r="L231" s="194"/>
      <c r="M231" s="199"/>
      <c r="N231" s="200"/>
      <c r="O231" s="200"/>
      <c r="P231" s="200"/>
      <c r="Q231" s="200"/>
      <c r="R231" s="200"/>
      <c r="S231" s="200"/>
      <c r="T231" s="201"/>
      <c r="AT231" s="195" t="s">
        <v>163</v>
      </c>
      <c r="AU231" s="195" t="s">
        <v>80</v>
      </c>
      <c r="AV231" s="12" t="s">
        <v>98</v>
      </c>
      <c r="AW231" s="12" t="s">
        <v>36</v>
      </c>
      <c r="AX231" s="12" t="s">
        <v>11</v>
      </c>
      <c r="AY231" s="195" t="s">
        <v>155</v>
      </c>
    </row>
    <row r="232" spans="2:65" s="1" customFormat="1" ht="16.5" customHeight="1" x14ac:dyDescent="0.3">
      <c r="B232" s="172"/>
      <c r="C232" s="173">
        <v>46</v>
      </c>
      <c r="D232" s="173" t="s">
        <v>157</v>
      </c>
      <c r="E232" s="174" t="s">
        <v>704</v>
      </c>
      <c r="F232" s="175" t="s">
        <v>705</v>
      </c>
      <c r="G232" s="176" t="s">
        <v>160</v>
      </c>
      <c r="H232" s="177">
        <v>10.5</v>
      </c>
      <c r="I232" s="178"/>
      <c r="J232" s="179">
        <f>ROUND(I232*H232,0)</f>
        <v>0</v>
      </c>
      <c r="K232" s="175" t="s">
        <v>161</v>
      </c>
      <c r="L232" s="40"/>
      <c r="M232" s="180" t="s">
        <v>5</v>
      </c>
      <c r="N232" s="181" t="s">
        <v>43</v>
      </c>
      <c r="O232" s="41"/>
      <c r="P232" s="182">
        <f>O232*H232</f>
        <v>0</v>
      </c>
      <c r="Q232" s="182">
        <v>8.4250000000000005E-2</v>
      </c>
      <c r="R232" s="182">
        <f>Q232*H232</f>
        <v>0.88462500000000011</v>
      </c>
      <c r="S232" s="182">
        <v>0</v>
      </c>
      <c r="T232" s="183">
        <f>S232*H232</f>
        <v>0</v>
      </c>
      <c r="AR232" s="23" t="s">
        <v>101</v>
      </c>
      <c r="AT232" s="23" t="s">
        <v>157</v>
      </c>
      <c r="AU232" s="23" t="s">
        <v>80</v>
      </c>
      <c r="AY232" s="23" t="s">
        <v>155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23" t="s">
        <v>11</v>
      </c>
      <c r="BK232" s="184">
        <f>ROUND(I232*H232,0)</f>
        <v>0</v>
      </c>
      <c r="BL232" s="23" t="s">
        <v>101</v>
      </c>
      <c r="BM232" s="23" t="s">
        <v>2138</v>
      </c>
    </row>
    <row r="233" spans="2:65" s="11" customFormat="1" x14ac:dyDescent="0.3">
      <c r="B233" s="185"/>
      <c r="D233" s="186" t="s">
        <v>163</v>
      </c>
      <c r="E233" s="187" t="s">
        <v>5</v>
      </c>
      <c r="F233" s="188" t="s">
        <v>2105</v>
      </c>
      <c r="H233" s="189">
        <v>5.4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163</v>
      </c>
      <c r="AU233" s="187" t="s">
        <v>80</v>
      </c>
      <c r="AV233" s="11" t="s">
        <v>80</v>
      </c>
      <c r="AW233" s="11" t="s">
        <v>36</v>
      </c>
      <c r="AX233" s="11" t="s">
        <v>72</v>
      </c>
      <c r="AY233" s="187" t="s">
        <v>155</v>
      </c>
    </row>
    <row r="234" spans="2:65" s="11" customFormat="1" x14ac:dyDescent="0.3">
      <c r="B234" s="185"/>
      <c r="D234" s="186" t="s">
        <v>163</v>
      </c>
      <c r="E234" s="187" t="s">
        <v>5</v>
      </c>
      <c r="F234" s="188" t="s">
        <v>2106</v>
      </c>
      <c r="H234" s="189">
        <v>5.0999999999999996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163</v>
      </c>
      <c r="AU234" s="187" t="s">
        <v>80</v>
      </c>
      <c r="AV234" s="11" t="s">
        <v>80</v>
      </c>
      <c r="AW234" s="11" t="s">
        <v>36</v>
      </c>
      <c r="AX234" s="11" t="s">
        <v>72</v>
      </c>
      <c r="AY234" s="187" t="s">
        <v>155</v>
      </c>
    </row>
    <row r="235" spans="2:65" s="12" customFormat="1" x14ac:dyDescent="0.3">
      <c r="B235" s="194"/>
      <c r="D235" s="186" t="s">
        <v>163</v>
      </c>
      <c r="E235" s="195" t="s">
        <v>5</v>
      </c>
      <c r="F235" s="196" t="s">
        <v>239</v>
      </c>
      <c r="H235" s="197">
        <v>10.5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5" t="s">
        <v>163</v>
      </c>
      <c r="AU235" s="195" t="s">
        <v>80</v>
      </c>
      <c r="AV235" s="12" t="s">
        <v>98</v>
      </c>
      <c r="AW235" s="12" t="s">
        <v>36</v>
      </c>
      <c r="AX235" s="12" t="s">
        <v>11</v>
      </c>
      <c r="AY235" s="195" t="s">
        <v>155</v>
      </c>
    </row>
    <row r="236" spans="2:65" s="1" customFormat="1" ht="16.5" customHeight="1" x14ac:dyDescent="0.3">
      <c r="B236" s="172"/>
      <c r="C236" s="216">
        <v>47</v>
      </c>
      <c r="D236" s="216" t="s">
        <v>536</v>
      </c>
      <c r="E236" s="217" t="s">
        <v>2139</v>
      </c>
      <c r="F236" s="218" t="s">
        <v>3519</v>
      </c>
      <c r="G236" s="219" t="s">
        <v>160</v>
      </c>
      <c r="H236" s="220">
        <v>5.5620000000000003</v>
      </c>
      <c r="I236" s="221"/>
      <c r="J236" s="222">
        <f>ROUND(I236*H236,0)</f>
        <v>0</v>
      </c>
      <c r="K236" s="218" t="s">
        <v>161</v>
      </c>
      <c r="L236" s="223"/>
      <c r="M236" s="224" t="s">
        <v>5</v>
      </c>
      <c r="N236" s="225" t="s">
        <v>43</v>
      </c>
      <c r="O236" s="41"/>
      <c r="P236" s="182">
        <f>O236*H236</f>
        <v>0</v>
      </c>
      <c r="Q236" s="182">
        <v>0.13100000000000001</v>
      </c>
      <c r="R236" s="182">
        <f>Q236*H236</f>
        <v>0.7286220000000001</v>
      </c>
      <c r="S236" s="182">
        <v>0</v>
      </c>
      <c r="T236" s="183">
        <f>S236*H236</f>
        <v>0</v>
      </c>
      <c r="AR236" s="23" t="s">
        <v>113</v>
      </c>
      <c r="AT236" s="23" t="s">
        <v>536</v>
      </c>
      <c r="AU236" s="23" t="s">
        <v>80</v>
      </c>
      <c r="AY236" s="23" t="s">
        <v>155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23" t="s">
        <v>11</v>
      </c>
      <c r="BK236" s="184">
        <f>ROUND(I236*H236,0)</f>
        <v>0</v>
      </c>
      <c r="BL236" s="23" t="s">
        <v>101</v>
      </c>
      <c r="BM236" s="23" t="s">
        <v>2140</v>
      </c>
    </row>
    <row r="237" spans="2:65" s="11" customFormat="1" x14ac:dyDescent="0.3">
      <c r="B237" s="185"/>
      <c r="D237" s="186" t="s">
        <v>163</v>
      </c>
      <c r="E237" s="187" t="s">
        <v>5</v>
      </c>
      <c r="F237" s="188" t="s">
        <v>2141</v>
      </c>
      <c r="H237" s="189">
        <v>5.5620000000000003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163</v>
      </c>
      <c r="AU237" s="187" t="s">
        <v>80</v>
      </c>
      <c r="AV237" s="11" t="s">
        <v>80</v>
      </c>
      <c r="AW237" s="11" t="s">
        <v>36</v>
      </c>
      <c r="AX237" s="11" t="s">
        <v>11</v>
      </c>
      <c r="AY237" s="187" t="s">
        <v>155</v>
      </c>
    </row>
    <row r="238" spans="2:65" s="1" customFormat="1" ht="16.5" customHeight="1" x14ac:dyDescent="0.3">
      <c r="B238" s="172"/>
      <c r="C238" s="216">
        <v>48</v>
      </c>
      <c r="D238" s="216" t="s">
        <v>536</v>
      </c>
      <c r="E238" s="217" t="s">
        <v>2142</v>
      </c>
      <c r="F238" s="218" t="s">
        <v>3520</v>
      </c>
      <c r="G238" s="219" t="s">
        <v>160</v>
      </c>
      <c r="H238" s="220">
        <v>5.2530000000000001</v>
      </c>
      <c r="I238" s="221"/>
      <c r="J238" s="222">
        <f>ROUND(I238*H238,0)</f>
        <v>0</v>
      </c>
      <c r="K238" s="218" t="s">
        <v>161</v>
      </c>
      <c r="L238" s="223"/>
      <c r="M238" s="224" t="s">
        <v>5</v>
      </c>
      <c r="N238" s="225" t="s">
        <v>43</v>
      </c>
      <c r="O238" s="41"/>
      <c r="P238" s="182">
        <f>O238*H238</f>
        <v>0</v>
      </c>
      <c r="Q238" s="182">
        <v>0.13100000000000001</v>
      </c>
      <c r="R238" s="182">
        <f>Q238*H238</f>
        <v>0.68814300000000006</v>
      </c>
      <c r="S238" s="182">
        <v>0</v>
      </c>
      <c r="T238" s="183">
        <f>S238*H238</f>
        <v>0</v>
      </c>
      <c r="AR238" s="23" t="s">
        <v>113</v>
      </c>
      <c r="AT238" s="23" t="s">
        <v>536</v>
      </c>
      <c r="AU238" s="23" t="s">
        <v>80</v>
      </c>
      <c r="AY238" s="23" t="s">
        <v>155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23" t="s">
        <v>11</v>
      </c>
      <c r="BK238" s="184">
        <f>ROUND(I238*H238,0)</f>
        <v>0</v>
      </c>
      <c r="BL238" s="23" t="s">
        <v>101</v>
      </c>
      <c r="BM238" s="23" t="s">
        <v>2143</v>
      </c>
    </row>
    <row r="239" spans="2:65" s="11" customFormat="1" x14ac:dyDescent="0.3">
      <c r="B239" s="185"/>
      <c r="D239" s="186" t="s">
        <v>163</v>
      </c>
      <c r="E239" s="187" t="s">
        <v>5</v>
      </c>
      <c r="F239" s="188" t="s">
        <v>2144</v>
      </c>
      <c r="H239" s="189">
        <v>5.2530000000000001</v>
      </c>
      <c r="I239" s="190"/>
      <c r="L239" s="185"/>
      <c r="M239" s="191"/>
      <c r="N239" s="192"/>
      <c r="O239" s="192"/>
      <c r="P239" s="192"/>
      <c r="Q239" s="192"/>
      <c r="R239" s="192"/>
      <c r="S239" s="192"/>
      <c r="T239" s="193"/>
      <c r="AT239" s="187" t="s">
        <v>163</v>
      </c>
      <c r="AU239" s="187" t="s">
        <v>80</v>
      </c>
      <c r="AV239" s="11" t="s">
        <v>80</v>
      </c>
      <c r="AW239" s="11" t="s">
        <v>36</v>
      </c>
      <c r="AX239" s="11" t="s">
        <v>11</v>
      </c>
      <c r="AY239" s="187" t="s">
        <v>155</v>
      </c>
    </row>
    <row r="240" spans="2:65" s="1" customFormat="1" ht="16.5" customHeight="1" x14ac:dyDescent="0.3">
      <c r="B240" s="172"/>
      <c r="C240" s="173">
        <v>49</v>
      </c>
      <c r="D240" s="173" t="s">
        <v>157</v>
      </c>
      <c r="E240" s="174" t="s">
        <v>704</v>
      </c>
      <c r="F240" s="175" t="s">
        <v>705</v>
      </c>
      <c r="G240" s="176" t="s">
        <v>160</v>
      </c>
      <c r="H240" s="177">
        <v>90</v>
      </c>
      <c r="I240" s="178"/>
      <c r="J240" s="179">
        <f>ROUND(I240*H240,0)</f>
        <v>0</v>
      </c>
      <c r="K240" s="175" t="s">
        <v>161</v>
      </c>
      <c r="L240" s="40"/>
      <c r="M240" s="180" t="s">
        <v>5</v>
      </c>
      <c r="N240" s="181" t="s">
        <v>43</v>
      </c>
      <c r="O240" s="41"/>
      <c r="P240" s="182">
        <f>O240*H240</f>
        <v>0</v>
      </c>
      <c r="Q240" s="182">
        <v>8.4250000000000005E-2</v>
      </c>
      <c r="R240" s="182">
        <f>Q240*H240</f>
        <v>7.5825000000000005</v>
      </c>
      <c r="S240" s="182">
        <v>0</v>
      </c>
      <c r="T240" s="183">
        <f>S240*H240</f>
        <v>0</v>
      </c>
      <c r="AR240" s="23" t="s">
        <v>101</v>
      </c>
      <c r="AT240" s="23" t="s">
        <v>157</v>
      </c>
      <c r="AU240" s="23" t="s">
        <v>80</v>
      </c>
      <c r="AY240" s="23" t="s">
        <v>155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23" t="s">
        <v>11</v>
      </c>
      <c r="BK240" s="184">
        <f>ROUND(I240*H240,0)</f>
        <v>0</v>
      </c>
      <c r="BL240" s="23" t="s">
        <v>101</v>
      </c>
      <c r="BM240" s="23" t="s">
        <v>2145</v>
      </c>
    </row>
    <row r="241" spans="2:65" s="11" customFormat="1" x14ac:dyDescent="0.3">
      <c r="B241" s="185"/>
      <c r="D241" s="186" t="s">
        <v>163</v>
      </c>
      <c r="E241" s="187" t="s">
        <v>5</v>
      </c>
      <c r="F241" s="188" t="s">
        <v>2009</v>
      </c>
      <c r="H241" s="189">
        <v>90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163</v>
      </c>
      <c r="AU241" s="187" t="s">
        <v>80</v>
      </c>
      <c r="AV241" s="11" t="s">
        <v>80</v>
      </c>
      <c r="AW241" s="11" t="s">
        <v>36</v>
      </c>
      <c r="AX241" s="11" t="s">
        <v>11</v>
      </c>
      <c r="AY241" s="187" t="s">
        <v>155</v>
      </c>
    </row>
    <row r="242" spans="2:65" s="1" customFormat="1" ht="16.5" customHeight="1" x14ac:dyDescent="0.3">
      <c r="B242" s="172"/>
      <c r="C242" s="216">
        <v>50</v>
      </c>
      <c r="D242" s="216" t="s">
        <v>536</v>
      </c>
      <c r="E242" s="217" t="s">
        <v>2139</v>
      </c>
      <c r="F242" s="218" t="s">
        <v>3519</v>
      </c>
      <c r="G242" s="219" t="s">
        <v>160</v>
      </c>
      <c r="H242" s="220">
        <v>90</v>
      </c>
      <c r="I242" s="221"/>
      <c r="J242" s="222">
        <f>ROUND(I242*H242,0)</f>
        <v>0</v>
      </c>
      <c r="K242" s="218" t="s">
        <v>161</v>
      </c>
      <c r="L242" s="223"/>
      <c r="M242" s="224" t="s">
        <v>5</v>
      </c>
      <c r="N242" s="225" t="s">
        <v>43</v>
      </c>
      <c r="O242" s="41"/>
      <c r="P242" s="182">
        <f>O242*H242</f>
        <v>0</v>
      </c>
      <c r="Q242" s="182">
        <v>0.13100000000000001</v>
      </c>
      <c r="R242" s="182">
        <f>Q242*H242</f>
        <v>11.790000000000001</v>
      </c>
      <c r="S242" s="182">
        <v>0</v>
      </c>
      <c r="T242" s="183">
        <f>S242*H242</f>
        <v>0</v>
      </c>
      <c r="AR242" s="23" t="s">
        <v>113</v>
      </c>
      <c r="AT242" s="23" t="s">
        <v>536</v>
      </c>
      <c r="AU242" s="23" t="s">
        <v>80</v>
      </c>
      <c r="AY242" s="23" t="s">
        <v>155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23" t="s">
        <v>11</v>
      </c>
      <c r="BK242" s="184">
        <f>ROUND(I242*H242,0)</f>
        <v>0</v>
      </c>
      <c r="BL242" s="23" t="s">
        <v>101</v>
      </c>
      <c r="BM242" s="23" t="s">
        <v>2146</v>
      </c>
    </row>
    <row r="243" spans="2:65" s="11" customFormat="1" x14ac:dyDescent="0.3">
      <c r="B243" s="185"/>
      <c r="D243" s="186" t="s">
        <v>163</v>
      </c>
      <c r="E243" s="187" t="s">
        <v>5</v>
      </c>
      <c r="F243" s="188" t="s">
        <v>2009</v>
      </c>
      <c r="H243" s="189">
        <v>90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163</v>
      </c>
      <c r="AU243" s="187" t="s">
        <v>80</v>
      </c>
      <c r="AV243" s="11" t="s">
        <v>80</v>
      </c>
      <c r="AW243" s="11" t="s">
        <v>36</v>
      </c>
      <c r="AX243" s="11" t="s">
        <v>11</v>
      </c>
      <c r="AY243" s="187" t="s">
        <v>155</v>
      </c>
    </row>
    <row r="244" spans="2:65" s="10" customFormat="1" ht="29.85" customHeight="1" x14ac:dyDescent="0.3">
      <c r="B244" s="159"/>
      <c r="D244" s="160" t="s">
        <v>71</v>
      </c>
      <c r="E244" s="170" t="s">
        <v>113</v>
      </c>
      <c r="F244" s="170" t="s">
        <v>2147</v>
      </c>
      <c r="I244" s="162"/>
      <c r="J244" s="171">
        <f>BK244</f>
        <v>0</v>
      </c>
      <c r="L244" s="159"/>
      <c r="M244" s="164"/>
      <c r="N244" s="165"/>
      <c r="O244" s="165"/>
      <c r="P244" s="166">
        <f>SUM(P245:P248)</f>
        <v>0</v>
      </c>
      <c r="Q244" s="165"/>
      <c r="R244" s="166">
        <f>SUM(R245:R248)</f>
        <v>2.5942E-2</v>
      </c>
      <c r="S244" s="165"/>
      <c r="T244" s="167">
        <f>SUM(T245:T248)</f>
        <v>0</v>
      </c>
      <c r="AR244" s="160" t="s">
        <v>11</v>
      </c>
      <c r="AT244" s="168" t="s">
        <v>71</v>
      </c>
      <c r="AU244" s="168" t="s">
        <v>11</v>
      </c>
      <c r="AY244" s="160" t="s">
        <v>155</v>
      </c>
      <c r="BK244" s="169">
        <f>SUM(BK245:BK248)</f>
        <v>0</v>
      </c>
    </row>
    <row r="245" spans="2:65" s="1" customFormat="1" ht="16.5" customHeight="1" x14ac:dyDescent="0.3">
      <c r="B245" s="172"/>
      <c r="C245" s="173">
        <v>51</v>
      </c>
      <c r="D245" s="173" t="s">
        <v>157</v>
      </c>
      <c r="E245" s="174" t="s">
        <v>2148</v>
      </c>
      <c r="F245" s="175" t="s">
        <v>2149</v>
      </c>
      <c r="G245" s="176" t="s">
        <v>214</v>
      </c>
      <c r="H245" s="177">
        <v>7</v>
      </c>
      <c r="I245" s="178"/>
      <c r="J245" s="179">
        <f>ROUND(I245*H245,0)</f>
        <v>0</v>
      </c>
      <c r="K245" s="175" t="s">
        <v>161</v>
      </c>
      <c r="L245" s="40"/>
      <c r="M245" s="180" t="s">
        <v>5</v>
      </c>
      <c r="N245" s="181" t="s">
        <v>43</v>
      </c>
      <c r="O245" s="41"/>
      <c r="P245" s="182">
        <f>O245*H245</f>
        <v>0</v>
      </c>
      <c r="Q245" s="182">
        <v>1.276E-3</v>
      </c>
      <c r="R245" s="182">
        <f>Q245*H245</f>
        <v>8.9320000000000007E-3</v>
      </c>
      <c r="S245" s="182">
        <v>0</v>
      </c>
      <c r="T245" s="183">
        <f>S245*H245</f>
        <v>0</v>
      </c>
      <c r="AR245" s="23" t="s">
        <v>101</v>
      </c>
      <c r="AT245" s="23" t="s">
        <v>157</v>
      </c>
      <c r="AU245" s="23" t="s">
        <v>80</v>
      </c>
      <c r="AY245" s="23" t="s">
        <v>155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23" t="s">
        <v>11</v>
      </c>
      <c r="BK245" s="184">
        <f>ROUND(I245*H245,0)</f>
        <v>0</v>
      </c>
      <c r="BL245" s="23" t="s">
        <v>101</v>
      </c>
      <c r="BM245" s="23" t="s">
        <v>2150</v>
      </c>
    </row>
    <row r="246" spans="2:65" s="11" customFormat="1" x14ac:dyDescent="0.3">
      <c r="B246" s="185"/>
      <c r="D246" s="186" t="s">
        <v>163</v>
      </c>
      <c r="E246" s="187" t="s">
        <v>5</v>
      </c>
      <c r="F246" s="188" t="s">
        <v>2151</v>
      </c>
      <c r="H246" s="189">
        <v>7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163</v>
      </c>
      <c r="AU246" s="187" t="s">
        <v>80</v>
      </c>
      <c r="AV246" s="11" t="s">
        <v>80</v>
      </c>
      <c r="AW246" s="11" t="s">
        <v>36</v>
      </c>
      <c r="AX246" s="11" t="s">
        <v>11</v>
      </c>
      <c r="AY246" s="187" t="s">
        <v>155</v>
      </c>
    </row>
    <row r="247" spans="2:65" s="1" customFormat="1" ht="16.5" customHeight="1" x14ac:dyDescent="0.3">
      <c r="B247" s="172"/>
      <c r="C247" s="173">
        <v>52</v>
      </c>
      <c r="D247" s="173" t="s">
        <v>157</v>
      </c>
      <c r="E247" s="174" t="s">
        <v>2152</v>
      </c>
      <c r="F247" s="175" t="s">
        <v>2153</v>
      </c>
      <c r="G247" s="176" t="s">
        <v>214</v>
      </c>
      <c r="H247" s="177">
        <v>180</v>
      </c>
      <c r="I247" s="178"/>
      <c r="J247" s="179">
        <f>ROUND(I247*H247,0)</f>
        <v>0</v>
      </c>
      <c r="K247" s="175" t="s">
        <v>161</v>
      </c>
      <c r="L247" s="40"/>
      <c r="M247" s="180" t="s">
        <v>5</v>
      </c>
      <c r="N247" s="181" t="s">
        <v>43</v>
      </c>
      <c r="O247" s="41"/>
      <c r="P247" s="182">
        <f>O247*H247</f>
        <v>0</v>
      </c>
      <c r="Q247" s="182">
        <v>9.4500000000000007E-5</v>
      </c>
      <c r="R247" s="182">
        <f>Q247*H247</f>
        <v>1.7010000000000001E-2</v>
      </c>
      <c r="S247" s="182">
        <v>0</v>
      </c>
      <c r="T247" s="183">
        <f>S247*H247</f>
        <v>0</v>
      </c>
      <c r="AR247" s="23" t="s">
        <v>101</v>
      </c>
      <c r="AT247" s="23" t="s">
        <v>157</v>
      </c>
      <c r="AU247" s="23" t="s">
        <v>80</v>
      </c>
      <c r="AY247" s="23" t="s">
        <v>155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23" t="s">
        <v>11</v>
      </c>
      <c r="BK247" s="184">
        <f>ROUND(I247*H247,0)</f>
        <v>0</v>
      </c>
      <c r="BL247" s="23" t="s">
        <v>101</v>
      </c>
      <c r="BM247" s="23" t="s">
        <v>2154</v>
      </c>
    </row>
    <row r="248" spans="2:65" s="11" customFormat="1" x14ac:dyDescent="0.3">
      <c r="B248" s="185"/>
      <c r="D248" s="186" t="s">
        <v>163</v>
      </c>
      <c r="E248" s="187" t="s">
        <v>5</v>
      </c>
      <c r="F248" s="188" t="s">
        <v>2155</v>
      </c>
      <c r="H248" s="189">
        <v>180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163</v>
      </c>
      <c r="AU248" s="187" t="s">
        <v>80</v>
      </c>
      <c r="AV248" s="11" t="s">
        <v>80</v>
      </c>
      <c r="AW248" s="11" t="s">
        <v>36</v>
      </c>
      <c r="AX248" s="11" t="s">
        <v>11</v>
      </c>
      <c r="AY248" s="187" t="s">
        <v>155</v>
      </c>
    </row>
    <row r="249" spans="2:65" s="10" customFormat="1" ht="29.85" customHeight="1" x14ac:dyDescent="0.3">
      <c r="B249" s="159"/>
      <c r="D249" s="160" t="s">
        <v>71</v>
      </c>
      <c r="E249" s="170" t="s">
        <v>190</v>
      </c>
      <c r="F249" s="170" t="s">
        <v>206</v>
      </c>
      <c r="I249" s="162"/>
      <c r="J249" s="171">
        <f>BK249</f>
        <v>0</v>
      </c>
      <c r="L249" s="159"/>
      <c r="M249" s="164"/>
      <c r="N249" s="165"/>
      <c r="O249" s="165"/>
      <c r="P249" s="166">
        <f>SUM(P250:P296)</f>
        <v>0</v>
      </c>
      <c r="Q249" s="165"/>
      <c r="R249" s="166">
        <f>SUM(R250:R296)</f>
        <v>27.173592029999998</v>
      </c>
      <c r="S249" s="165"/>
      <c r="T249" s="167">
        <f>SUM(T250:T296)</f>
        <v>2</v>
      </c>
      <c r="AR249" s="160" t="s">
        <v>11</v>
      </c>
      <c r="AT249" s="168" t="s">
        <v>71</v>
      </c>
      <c r="AU249" s="168" t="s">
        <v>11</v>
      </c>
      <c r="AY249" s="160" t="s">
        <v>155</v>
      </c>
      <c r="BK249" s="169">
        <f>SUM(BK250:BK296)</f>
        <v>0</v>
      </c>
    </row>
    <row r="250" spans="2:65" s="1" customFormat="1" ht="25.5" customHeight="1" x14ac:dyDescent="0.3">
      <c r="B250" s="172"/>
      <c r="C250" s="173">
        <v>53</v>
      </c>
      <c r="D250" s="173" t="s">
        <v>157</v>
      </c>
      <c r="E250" s="174" t="s">
        <v>2156</v>
      </c>
      <c r="F250" s="175" t="s">
        <v>2157</v>
      </c>
      <c r="G250" s="176" t="s">
        <v>170</v>
      </c>
      <c r="H250" s="177">
        <v>13</v>
      </c>
      <c r="I250" s="178"/>
      <c r="J250" s="179">
        <f>ROUND(I250*H250,0)</f>
        <v>0</v>
      </c>
      <c r="K250" s="175" t="s">
        <v>161</v>
      </c>
      <c r="L250" s="40"/>
      <c r="M250" s="180" t="s">
        <v>5</v>
      </c>
      <c r="N250" s="181" t="s">
        <v>43</v>
      </c>
      <c r="O250" s="41"/>
      <c r="P250" s="182">
        <f>O250*H250</f>
        <v>0</v>
      </c>
      <c r="Q250" s="182">
        <v>6.9999999999999999E-4</v>
      </c>
      <c r="R250" s="182">
        <f>Q250*H250</f>
        <v>9.1000000000000004E-3</v>
      </c>
      <c r="S250" s="182">
        <v>0</v>
      </c>
      <c r="T250" s="183">
        <f>S250*H250</f>
        <v>0</v>
      </c>
      <c r="AR250" s="23" t="s">
        <v>101</v>
      </c>
      <c r="AT250" s="23" t="s">
        <v>157</v>
      </c>
      <c r="AU250" s="23" t="s">
        <v>80</v>
      </c>
      <c r="AY250" s="23" t="s">
        <v>155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11</v>
      </c>
      <c r="BK250" s="184">
        <f>ROUND(I250*H250,0)</f>
        <v>0</v>
      </c>
      <c r="BL250" s="23" t="s">
        <v>101</v>
      </c>
      <c r="BM250" s="23" t="s">
        <v>2158</v>
      </c>
    </row>
    <row r="251" spans="2:65" s="11" customFormat="1" x14ac:dyDescent="0.3">
      <c r="B251" s="185"/>
      <c r="D251" s="186" t="s">
        <v>163</v>
      </c>
      <c r="E251" s="187" t="s">
        <v>5</v>
      </c>
      <c r="F251" s="188" t="s">
        <v>2159</v>
      </c>
      <c r="H251" s="189">
        <v>1</v>
      </c>
      <c r="I251" s="190"/>
      <c r="L251" s="185"/>
      <c r="M251" s="191"/>
      <c r="N251" s="192"/>
      <c r="O251" s="192"/>
      <c r="P251" s="192"/>
      <c r="Q251" s="192"/>
      <c r="R251" s="192"/>
      <c r="S251" s="192"/>
      <c r="T251" s="193"/>
      <c r="AT251" s="187" t="s">
        <v>163</v>
      </c>
      <c r="AU251" s="187" t="s">
        <v>80</v>
      </c>
      <c r="AV251" s="11" t="s">
        <v>80</v>
      </c>
      <c r="AW251" s="11" t="s">
        <v>36</v>
      </c>
      <c r="AX251" s="11" t="s">
        <v>72</v>
      </c>
      <c r="AY251" s="187" t="s">
        <v>155</v>
      </c>
    </row>
    <row r="252" spans="2:65" s="11" customFormat="1" x14ac:dyDescent="0.3">
      <c r="B252" s="185"/>
      <c r="D252" s="186" t="s">
        <v>163</v>
      </c>
      <c r="E252" s="187" t="s">
        <v>5</v>
      </c>
      <c r="F252" s="188" t="s">
        <v>2160</v>
      </c>
      <c r="H252" s="189">
        <v>1</v>
      </c>
      <c r="I252" s="190"/>
      <c r="L252" s="185"/>
      <c r="M252" s="191"/>
      <c r="N252" s="192"/>
      <c r="O252" s="192"/>
      <c r="P252" s="192"/>
      <c r="Q252" s="192"/>
      <c r="R252" s="192"/>
      <c r="S252" s="192"/>
      <c r="T252" s="193"/>
      <c r="AT252" s="187" t="s">
        <v>163</v>
      </c>
      <c r="AU252" s="187" t="s">
        <v>80</v>
      </c>
      <c r="AV252" s="11" t="s">
        <v>80</v>
      </c>
      <c r="AW252" s="11" t="s">
        <v>36</v>
      </c>
      <c r="AX252" s="11" t="s">
        <v>72</v>
      </c>
      <c r="AY252" s="187" t="s">
        <v>155</v>
      </c>
    </row>
    <row r="253" spans="2:65" s="11" customFormat="1" x14ac:dyDescent="0.3">
      <c r="B253" s="185"/>
      <c r="D253" s="186" t="s">
        <v>163</v>
      </c>
      <c r="E253" s="187" t="s">
        <v>5</v>
      </c>
      <c r="F253" s="188" t="s">
        <v>2161</v>
      </c>
      <c r="H253" s="189">
        <v>1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163</v>
      </c>
      <c r="AU253" s="187" t="s">
        <v>80</v>
      </c>
      <c r="AV253" s="11" t="s">
        <v>80</v>
      </c>
      <c r="AW253" s="11" t="s">
        <v>36</v>
      </c>
      <c r="AX253" s="11" t="s">
        <v>72</v>
      </c>
      <c r="AY253" s="187" t="s">
        <v>155</v>
      </c>
    </row>
    <row r="254" spans="2:65" s="11" customFormat="1" x14ac:dyDescent="0.3">
      <c r="B254" s="185"/>
      <c r="D254" s="186" t="s">
        <v>163</v>
      </c>
      <c r="E254" s="187" t="s">
        <v>5</v>
      </c>
      <c r="F254" s="188" t="s">
        <v>2162</v>
      </c>
      <c r="H254" s="189">
        <v>2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163</v>
      </c>
      <c r="AU254" s="187" t="s">
        <v>80</v>
      </c>
      <c r="AV254" s="11" t="s">
        <v>80</v>
      </c>
      <c r="AW254" s="11" t="s">
        <v>36</v>
      </c>
      <c r="AX254" s="11" t="s">
        <v>72</v>
      </c>
      <c r="AY254" s="187" t="s">
        <v>155</v>
      </c>
    </row>
    <row r="255" spans="2:65" s="11" customFormat="1" x14ac:dyDescent="0.3">
      <c r="B255" s="185"/>
      <c r="D255" s="186" t="s">
        <v>163</v>
      </c>
      <c r="E255" s="187" t="s">
        <v>5</v>
      </c>
      <c r="F255" s="188" t="s">
        <v>2163</v>
      </c>
      <c r="H255" s="189">
        <v>8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163</v>
      </c>
      <c r="AU255" s="187" t="s">
        <v>80</v>
      </c>
      <c r="AV255" s="11" t="s">
        <v>80</v>
      </c>
      <c r="AW255" s="11" t="s">
        <v>36</v>
      </c>
      <c r="AX255" s="11" t="s">
        <v>72</v>
      </c>
      <c r="AY255" s="187" t="s">
        <v>155</v>
      </c>
    </row>
    <row r="256" spans="2:65" s="12" customFormat="1" x14ac:dyDescent="0.3">
      <c r="B256" s="194"/>
      <c r="D256" s="186" t="s">
        <v>163</v>
      </c>
      <c r="E256" s="195" t="s">
        <v>5</v>
      </c>
      <c r="F256" s="196" t="s">
        <v>239</v>
      </c>
      <c r="H256" s="197">
        <v>13</v>
      </c>
      <c r="I256" s="198"/>
      <c r="L256" s="194"/>
      <c r="M256" s="199"/>
      <c r="N256" s="200"/>
      <c r="O256" s="200"/>
      <c r="P256" s="200"/>
      <c r="Q256" s="200"/>
      <c r="R256" s="200"/>
      <c r="S256" s="200"/>
      <c r="T256" s="201"/>
      <c r="AT256" s="195" t="s">
        <v>163</v>
      </c>
      <c r="AU256" s="195" t="s">
        <v>80</v>
      </c>
      <c r="AV256" s="12" t="s">
        <v>98</v>
      </c>
      <c r="AW256" s="12" t="s">
        <v>36</v>
      </c>
      <c r="AX256" s="12" t="s">
        <v>11</v>
      </c>
      <c r="AY256" s="195" t="s">
        <v>155</v>
      </c>
    </row>
    <row r="257" spans="2:65" s="1" customFormat="1" ht="16.5" customHeight="1" x14ac:dyDescent="0.3">
      <c r="B257" s="172"/>
      <c r="C257" s="216">
        <v>54</v>
      </c>
      <c r="D257" s="216" t="s">
        <v>536</v>
      </c>
      <c r="E257" s="217" t="s">
        <v>2164</v>
      </c>
      <c r="F257" s="218" t="s">
        <v>2165</v>
      </c>
      <c r="G257" s="219" t="s">
        <v>170</v>
      </c>
      <c r="H257" s="220">
        <v>5</v>
      </c>
      <c r="I257" s="221"/>
      <c r="J257" s="222">
        <f>ROUND(I257*H257,0)</f>
        <v>0</v>
      </c>
      <c r="K257" s="218" t="s">
        <v>161</v>
      </c>
      <c r="L257" s="223"/>
      <c r="M257" s="224" t="s">
        <v>5</v>
      </c>
      <c r="N257" s="225" t="s">
        <v>43</v>
      </c>
      <c r="O257" s="41"/>
      <c r="P257" s="182">
        <f>O257*H257</f>
        <v>0</v>
      </c>
      <c r="Q257" s="182">
        <v>2.3999999999999998E-3</v>
      </c>
      <c r="R257" s="182">
        <f>Q257*H257</f>
        <v>1.1999999999999999E-2</v>
      </c>
      <c r="S257" s="182">
        <v>0</v>
      </c>
      <c r="T257" s="183">
        <f>S257*H257</f>
        <v>0</v>
      </c>
      <c r="AR257" s="23" t="s">
        <v>113</v>
      </c>
      <c r="AT257" s="23" t="s">
        <v>536</v>
      </c>
      <c r="AU257" s="23" t="s">
        <v>80</v>
      </c>
      <c r="AY257" s="23" t="s">
        <v>155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23" t="s">
        <v>11</v>
      </c>
      <c r="BK257" s="184">
        <f>ROUND(I257*H257,0)</f>
        <v>0</v>
      </c>
      <c r="BL257" s="23" t="s">
        <v>101</v>
      </c>
      <c r="BM257" s="23" t="s">
        <v>2166</v>
      </c>
    </row>
    <row r="258" spans="2:65" s="11" customFormat="1" x14ac:dyDescent="0.3">
      <c r="B258" s="185"/>
      <c r="D258" s="186" t="s">
        <v>163</v>
      </c>
      <c r="E258" s="187" t="s">
        <v>5</v>
      </c>
      <c r="F258" s="188" t="s">
        <v>2159</v>
      </c>
      <c r="H258" s="189">
        <v>1</v>
      </c>
      <c r="I258" s="190"/>
      <c r="L258" s="185"/>
      <c r="M258" s="191"/>
      <c r="N258" s="192"/>
      <c r="O258" s="192"/>
      <c r="P258" s="192"/>
      <c r="Q258" s="192"/>
      <c r="R258" s="192"/>
      <c r="S258" s="192"/>
      <c r="T258" s="193"/>
      <c r="AT258" s="187" t="s">
        <v>163</v>
      </c>
      <c r="AU258" s="187" t="s">
        <v>80</v>
      </c>
      <c r="AV258" s="11" t="s">
        <v>80</v>
      </c>
      <c r="AW258" s="11" t="s">
        <v>36</v>
      </c>
      <c r="AX258" s="11" t="s">
        <v>72</v>
      </c>
      <c r="AY258" s="187" t="s">
        <v>155</v>
      </c>
    </row>
    <row r="259" spans="2:65" s="11" customFormat="1" x14ac:dyDescent="0.3">
      <c r="B259" s="185"/>
      <c r="D259" s="186" t="s">
        <v>163</v>
      </c>
      <c r="E259" s="187" t="s">
        <v>5</v>
      </c>
      <c r="F259" s="188" t="s">
        <v>2160</v>
      </c>
      <c r="H259" s="189">
        <v>1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163</v>
      </c>
      <c r="AU259" s="187" t="s">
        <v>80</v>
      </c>
      <c r="AV259" s="11" t="s">
        <v>80</v>
      </c>
      <c r="AW259" s="11" t="s">
        <v>36</v>
      </c>
      <c r="AX259" s="11" t="s">
        <v>72</v>
      </c>
      <c r="AY259" s="187" t="s">
        <v>155</v>
      </c>
    </row>
    <row r="260" spans="2:65" s="11" customFormat="1" x14ac:dyDescent="0.3">
      <c r="B260" s="185"/>
      <c r="D260" s="186" t="s">
        <v>163</v>
      </c>
      <c r="E260" s="187" t="s">
        <v>5</v>
      </c>
      <c r="F260" s="188" t="s">
        <v>2161</v>
      </c>
      <c r="H260" s="189">
        <v>1</v>
      </c>
      <c r="I260" s="190"/>
      <c r="L260" s="185"/>
      <c r="M260" s="191"/>
      <c r="N260" s="192"/>
      <c r="O260" s="192"/>
      <c r="P260" s="192"/>
      <c r="Q260" s="192"/>
      <c r="R260" s="192"/>
      <c r="S260" s="192"/>
      <c r="T260" s="193"/>
      <c r="AT260" s="187" t="s">
        <v>163</v>
      </c>
      <c r="AU260" s="187" t="s">
        <v>80</v>
      </c>
      <c r="AV260" s="11" t="s">
        <v>80</v>
      </c>
      <c r="AW260" s="11" t="s">
        <v>36</v>
      </c>
      <c r="AX260" s="11" t="s">
        <v>72</v>
      </c>
      <c r="AY260" s="187" t="s">
        <v>155</v>
      </c>
    </row>
    <row r="261" spans="2:65" s="11" customFormat="1" x14ac:dyDescent="0.3">
      <c r="B261" s="185"/>
      <c r="D261" s="186" t="s">
        <v>163</v>
      </c>
      <c r="E261" s="187" t="s">
        <v>5</v>
      </c>
      <c r="F261" s="188" t="s">
        <v>2162</v>
      </c>
      <c r="H261" s="189">
        <v>2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163</v>
      </c>
      <c r="AU261" s="187" t="s">
        <v>80</v>
      </c>
      <c r="AV261" s="11" t="s">
        <v>80</v>
      </c>
      <c r="AW261" s="11" t="s">
        <v>36</v>
      </c>
      <c r="AX261" s="11" t="s">
        <v>72</v>
      </c>
      <c r="AY261" s="187" t="s">
        <v>155</v>
      </c>
    </row>
    <row r="262" spans="2:65" s="12" customFormat="1" x14ac:dyDescent="0.3">
      <c r="B262" s="194"/>
      <c r="D262" s="186" t="s">
        <v>163</v>
      </c>
      <c r="E262" s="195" t="s">
        <v>5</v>
      </c>
      <c r="F262" s="196" t="s">
        <v>239</v>
      </c>
      <c r="H262" s="197">
        <v>5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5" t="s">
        <v>163</v>
      </c>
      <c r="AU262" s="195" t="s">
        <v>80</v>
      </c>
      <c r="AV262" s="12" t="s">
        <v>98</v>
      </c>
      <c r="AW262" s="12" t="s">
        <v>36</v>
      </c>
      <c r="AX262" s="12" t="s">
        <v>11</v>
      </c>
      <c r="AY262" s="195" t="s">
        <v>155</v>
      </c>
    </row>
    <row r="263" spans="2:65" s="1" customFormat="1" ht="16.5" customHeight="1" x14ac:dyDescent="0.3">
      <c r="B263" s="172"/>
      <c r="C263" s="216">
        <v>55</v>
      </c>
      <c r="D263" s="216" t="s">
        <v>536</v>
      </c>
      <c r="E263" s="217" t="s">
        <v>2167</v>
      </c>
      <c r="F263" s="218" t="s">
        <v>2168</v>
      </c>
      <c r="G263" s="219" t="s">
        <v>170</v>
      </c>
      <c r="H263" s="220">
        <v>8</v>
      </c>
      <c r="I263" s="221"/>
      <c r="J263" s="222">
        <f>ROUND(I263*H263,0)</f>
        <v>0</v>
      </c>
      <c r="K263" s="218" t="s">
        <v>161</v>
      </c>
      <c r="L263" s="223"/>
      <c r="M263" s="224" t="s">
        <v>5</v>
      </c>
      <c r="N263" s="225" t="s">
        <v>43</v>
      </c>
      <c r="O263" s="41"/>
      <c r="P263" s="182">
        <f>O263*H263</f>
        <v>0</v>
      </c>
      <c r="Q263" s="182">
        <v>2.5000000000000001E-3</v>
      </c>
      <c r="R263" s="182">
        <f>Q263*H263</f>
        <v>0.02</v>
      </c>
      <c r="S263" s="182">
        <v>0</v>
      </c>
      <c r="T263" s="183">
        <f>S263*H263</f>
        <v>0</v>
      </c>
      <c r="AR263" s="23" t="s">
        <v>113</v>
      </c>
      <c r="AT263" s="23" t="s">
        <v>536</v>
      </c>
      <c r="AU263" s="23" t="s">
        <v>80</v>
      </c>
      <c r="AY263" s="23" t="s">
        <v>155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23" t="s">
        <v>11</v>
      </c>
      <c r="BK263" s="184">
        <f>ROUND(I263*H263,0)</f>
        <v>0</v>
      </c>
      <c r="BL263" s="23" t="s">
        <v>101</v>
      </c>
      <c r="BM263" s="23" t="s">
        <v>2169</v>
      </c>
    </row>
    <row r="264" spans="2:65" s="11" customFormat="1" x14ac:dyDescent="0.3">
      <c r="B264" s="185"/>
      <c r="D264" s="186" t="s">
        <v>163</v>
      </c>
      <c r="E264" s="187" t="s">
        <v>5</v>
      </c>
      <c r="F264" s="188" t="s">
        <v>2163</v>
      </c>
      <c r="H264" s="189">
        <v>8</v>
      </c>
      <c r="I264" s="190"/>
      <c r="L264" s="185"/>
      <c r="M264" s="191"/>
      <c r="N264" s="192"/>
      <c r="O264" s="192"/>
      <c r="P264" s="192"/>
      <c r="Q264" s="192"/>
      <c r="R264" s="192"/>
      <c r="S264" s="192"/>
      <c r="T264" s="193"/>
      <c r="AT264" s="187" t="s">
        <v>163</v>
      </c>
      <c r="AU264" s="187" t="s">
        <v>80</v>
      </c>
      <c r="AV264" s="11" t="s">
        <v>80</v>
      </c>
      <c r="AW264" s="11" t="s">
        <v>36</v>
      </c>
      <c r="AX264" s="11" t="s">
        <v>11</v>
      </c>
      <c r="AY264" s="187" t="s">
        <v>155</v>
      </c>
    </row>
    <row r="265" spans="2:65" s="1" customFormat="1" ht="25.5" customHeight="1" x14ac:dyDescent="0.3">
      <c r="B265" s="172"/>
      <c r="C265" s="173">
        <v>56</v>
      </c>
      <c r="D265" s="173" t="s">
        <v>157</v>
      </c>
      <c r="E265" s="174" t="s">
        <v>2170</v>
      </c>
      <c r="F265" s="175" t="s">
        <v>2171</v>
      </c>
      <c r="G265" s="176" t="s">
        <v>170</v>
      </c>
      <c r="H265" s="177">
        <v>5</v>
      </c>
      <c r="I265" s="178"/>
      <c r="J265" s="179">
        <f>ROUND(I265*H265,0)</f>
        <v>0</v>
      </c>
      <c r="K265" s="175" t="s">
        <v>161</v>
      </c>
      <c r="L265" s="40"/>
      <c r="M265" s="180" t="s">
        <v>5</v>
      </c>
      <c r="N265" s="181" t="s">
        <v>43</v>
      </c>
      <c r="O265" s="41"/>
      <c r="P265" s="182">
        <f>O265*H265</f>
        <v>0</v>
      </c>
      <c r="Q265" s="182">
        <v>0.112405</v>
      </c>
      <c r="R265" s="182">
        <f>Q265*H265</f>
        <v>0.562025</v>
      </c>
      <c r="S265" s="182">
        <v>0</v>
      </c>
      <c r="T265" s="183">
        <f>S265*H265</f>
        <v>0</v>
      </c>
      <c r="AR265" s="23" t="s">
        <v>101</v>
      </c>
      <c r="AT265" s="23" t="s">
        <v>157</v>
      </c>
      <c r="AU265" s="23" t="s">
        <v>80</v>
      </c>
      <c r="AY265" s="23" t="s">
        <v>155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23" t="s">
        <v>11</v>
      </c>
      <c r="BK265" s="184">
        <f>ROUND(I265*H265,0)</f>
        <v>0</v>
      </c>
      <c r="BL265" s="23" t="s">
        <v>101</v>
      </c>
      <c r="BM265" s="23" t="s">
        <v>2172</v>
      </c>
    </row>
    <row r="266" spans="2:65" s="11" customFormat="1" x14ac:dyDescent="0.3">
      <c r="B266" s="185"/>
      <c r="D266" s="186" t="s">
        <v>163</v>
      </c>
      <c r="E266" s="187" t="s">
        <v>5</v>
      </c>
      <c r="F266" s="188" t="s">
        <v>104</v>
      </c>
      <c r="H266" s="189">
        <v>5</v>
      </c>
      <c r="I266" s="190"/>
      <c r="L266" s="185"/>
      <c r="M266" s="191"/>
      <c r="N266" s="192"/>
      <c r="O266" s="192"/>
      <c r="P266" s="192"/>
      <c r="Q266" s="192"/>
      <c r="R266" s="192"/>
      <c r="S266" s="192"/>
      <c r="T266" s="193"/>
      <c r="AT266" s="187" t="s">
        <v>163</v>
      </c>
      <c r="AU266" s="187" t="s">
        <v>80</v>
      </c>
      <c r="AV266" s="11" t="s">
        <v>80</v>
      </c>
      <c r="AW266" s="11" t="s">
        <v>36</v>
      </c>
      <c r="AX266" s="11" t="s">
        <v>11</v>
      </c>
      <c r="AY266" s="187" t="s">
        <v>155</v>
      </c>
    </row>
    <row r="267" spans="2:65" s="1" customFormat="1" ht="16.5" customHeight="1" x14ac:dyDescent="0.3">
      <c r="B267" s="172"/>
      <c r="C267" s="216">
        <v>57</v>
      </c>
      <c r="D267" s="216" t="s">
        <v>536</v>
      </c>
      <c r="E267" s="217" t="s">
        <v>2173</v>
      </c>
      <c r="F267" s="218" t="s">
        <v>2174</v>
      </c>
      <c r="G267" s="219" t="s">
        <v>170</v>
      </c>
      <c r="H267" s="220">
        <v>5</v>
      </c>
      <c r="I267" s="221"/>
      <c r="J267" s="222">
        <f>ROUND(I267*H267,0)</f>
        <v>0</v>
      </c>
      <c r="K267" s="218" t="s">
        <v>161</v>
      </c>
      <c r="L267" s="223"/>
      <c r="M267" s="224" t="s">
        <v>5</v>
      </c>
      <c r="N267" s="225" t="s">
        <v>43</v>
      </c>
      <c r="O267" s="41"/>
      <c r="P267" s="182">
        <f>O267*H267</f>
        <v>0</v>
      </c>
      <c r="Q267" s="182">
        <v>6.1000000000000004E-3</v>
      </c>
      <c r="R267" s="182">
        <f>Q267*H267</f>
        <v>3.0500000000000003E-2</v>
      </c>
      <c r="S267" s="182">
        <v>0</v>
      </c>
      <c r="T267" s="183">
        <f>S267*H267</f>
        <v>0</v>
      </c>
      <c r="AR267" s="23" t="s">
        <v>113</v>
      </c>
      <c r="AT267" s="23" t="s">
        <v>536</v>
      </c>
      <c r="AU267" s="23" t="s">
        <v>80</v>
      </c>
      <c r="AY267" s="23" t="s">
        <v>155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23" t="s">
        <v>11</v>
      </c>
      <c r="BK267" s="184">
        <f>ROUND(I267*H267,0)</f>
        <v>0</v>
      </c>
      <c r="BL267" s="23" t="s">
        <v>101</v>
      </c>
      <c r="BM267" s="23" t="s">
        <v>2175</v>
      </c>
    </row>
    <row r="268" spans="2:65" s="1" customFormat="1" ht="25.5" customHeight="1" x14ac:dyDescent="0.3">
      <c r="B268" s="172"/>
      <c r="C268" s="173">
        <v>58</v>
      </c>
      <c r="D268" s="173" t="s">
        <v>157</v>
      </c>
      <c r="E268" s="174" t="s">
        <v>2176</v>
      </c>
      <c r="F268" s="175" t="s">
        <v>2177</v>
      </c>
      <c r="G268" s="176" t="s">
        <v>214</v>
      </c>
      <c r="H268" s="177">
        <v>33</v>
      </c>
      <c r="I268" s="178"/>
      <c r="J268" s="179">
        <f>ROUND(I268*H268,0)</f>
        <v>0</v>
      </c>
      <c r="K268" s="175" t="s">
        <v>161</v>
      </c>
      <c r="L268" s="40"/>
      <c r="M268" s="180" t="s">
        <v>5</v>
      </c>
      <c r="N268" s="181" t="s">
        <v>43</v>
      </c>
      <c r="O268" s="41"/>
      <c r="P268" s="182">
        <f>O268*H268</f>
        <v>0</v>
      </c>
      <c r="Q268" s="182">
        <v>1.07E-4</v>
      </c>
      <c r="R268" s="182">
        <f>Q268*H268</f>
        <v>3.5309999999999999E-3</v>
      </c>
      <c r="S268" s="182">
        <v>0</v>
      </c>
      <c r="T268" s="183">
        <f>S268*H268</f>
        <v>0</v>
      </c>
      <c r="AR268" s="23" t="s">
        <v>101</v>
      </c>
      <c r="AT268" s="23" t="s">
        <v>157</v>
      </c>
      <c r="AU268" s="23" t="s">
        <v>80</v>
      </c>
      <c r="AY268" s="23" t="s">
        <v>155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23" t="s">
        <v>11</v>
      </c>
      <c r="BK268" s="184">
        <f>ROUND(I268*H268,0)</f>
        <v>0</v>
      </c>
      <c r="BL268" s="23" t="s">
        <v>101</v>
      </c>
      <c r="BM268" s="23" t="s">
        <v>2178</v>
      </c>
    </row>
    <row r="269" spans="2:65" s="11" customFormat="1" x14ac:dyDescent="0.3">
      <c r="B269" s="185"/>
      <c r="D269" s="186" t="s">
        <v>163</v>
      </c>
      <c r="E269" s="187" t="s">
        <v>5</v>
      </c>
      <c r="F269" s="188" t="s">
        <v>2179</v>
      </c>
      <c r="H269" s="189">
        <v>33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163</v>
      </c>
      <c r="AU269" s="187" t="s">
        <v>80</v>
      </c>
      <c r="AV269" s="11" t="s">
        <v>80</v>
      </c>
      <c r="AW269" s="11" t="s">
        <v>36</v>
      </c>
      <c r="AX269" s="11" t="s">
        <v>11</v>
      </c>
      <c r="AY269" s="187" t="s">
        <v>155</v>
      </c>
    </row>
    <row r="270" spans="2:65" s="1" customFormat="1" ht="16.5" customHeight="1" x14ac:dyDescent="0.3">
      <c r="B270" s="172"/>
      <c r="C270" s="173">
        <v>59</v>
      </c>
      <c r="D270" s="173" t="s">
        <v>157</v>
      </c>
      <c r="E270" s="174" t="s">
        <v>2180</v>
      </c>
      <c r="F270" s="175" t="s">
        <v>2181</v>
      </c>
      <c r="G270" s="176" t="s">
        <v>214</v>
      </c>
      <c r="H270" s="177">
        <v>33</v>
      </c>
      <c r="I270" s="178"/>
      <c r="J270" s="179">
        <f>ROUND(I270*H270,0)</f>
        <v>0</v>
      </c>
      <c r="K270" s="175" t="s">
        <v>161</v>
      </c>
      <c r="L270" s="40"/>
      <c r="M270" s="180" t="s">
        <v>5</v>
      </c>
      <c r="N270" s="181" t="s">
        <v>43</v>
      </c>
      <c r="O270" s="41"/>
      <c r="P270" s="182">
        <f>O270*H270</f>
        <v>0</v>
      </c>
      <c r="Q270" s="182">
        <v>3.7500000000000001E-6</v>
      </c>
      <c r="R270" s="182">
        <f>Q270*H270</f>
        <v>1.2375E-4</v>
      </c>
      <c r="S270" s="182">
        <v>0</v>
      </c>
      <c r="T270" s="183">
        <f>S270*H270</f>
        <v>0</v>
      </c>
      <c r="AR270" s="23" t="s">
        <v>101</v>
      </c>
      <c r="AT270" s="23" t="s">
        <v>157</v>
      </c>
      <c r="AU270" s="23" t="s">
        <v>80</v>
      </c>
      <c r="AY270" s="23" t="s">
        <v>155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23" t="s">
        <v>11</v>
      </c>
      <c r="BK270" s="184">
        <f>ROUND(I270*H270,0)</f>
        <v>0</v>
      </c>
      <c r="BL270" s="23" t="s">
        <v>101</v>
      </c>
      <c r="BM270" s="23" t="s">
        <v>2182</v>
      </c>
    </row>
    <row r="271" spans="2:65" s="11" customFormat="1" x14ac:dyDescent="0.3">
      <c r="B271" s="185"/>
      <c r="D271" s="186" t="s">
        <v>163</v>
      </c>
      <c r="E271" s="187" t="s">
        <v>5</v>
      </c>
      <c r="F271" s="188" t="s">
        <v>2179</v>
      </c>
      <c r="H271" s="189">
        <v>33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163</v>
      </c>
      <c r="AU271" s="187" t="s">
        <v>80</v>
      </c>
      <c r="AV271" s="11" t="s">
        <v>80</v>
      </c>
      <c r="AW271" s="11" t="s">
        <v>36</v>
      </c>
      <c r="AX271" s="11" t="s">
        <v>11</v>
      </c>
      <c r="AY271" s="187" t="s">
        <v>155</v>
      </c>
    </row>
    <row r="272" spans="2:65" s="1" customFormat="1" ht="25.5" customHeight="1" x14ac:dyDescent="0.3">
      <c r="B272" s="172"/>
      <c r="C272" s="173">
        <v>60</v>
      </c>
      <c r="D272" s="173" t="s">
        <v>157</v>
      </c>
      <c r="E272" s="174" t="s">
        <v>2183</v>
      </c>
      <c r="F272" s="175" t="s">
        <v>2184</v>
      </c>
      <c r="G272" s="176" t="s">
        <v>214</v>
      </c>
      <c r="H272" s="177">
        <v>56.5</v>
      </c>
      <c r="I272" s="178"/>
      <c r="J272" s="179">
        <f>ROUND(I272*H272,0)</f>
        <v>0</v>
      </c>
      <c r="K272" s="175" t="s">
        <v>161</v>
      </c>
      <c r="L272" s="40"/>
      <c r="M272" s="180" t="s">
        <v>5</v>
      </c>
      <c r="N272" s="181" t="s">
        <v>43</v>
      </c>
      <c r="O272" s="41"/>
      <c r="P272" s="182">
        <f>O272*H272</f>
        <v>0</v>
      </c>
      <c r="Q272" s="182">
        <v>0.15539952000000001</v>
      </c>
      <c r="R272" s="182">
        <f>Q272*H272</f>
        <v>8.7800728800000005</v>
      </c>
      <c r="S272" s="182">
        <v>0</v>
      </c>
      <c r="T272" s="183">
        <f>S272*H272</f>
        <v>0</v>
      </c>
      <c r="AR272" s="23" t="s">
        <v>101</v>
      </c>
      <c r="AT272" s="23" t="s">
        <v>157</v>
      </c>
      <c r="AU272" s="23" t="s">
        <v>80</v>
      </c>
      <c r="AY272" s="23" t="s">
        <v>155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23" t="s">
        <v>11</v>
      </c>
      <c r="BK272" s="184">
        <f>ROUND(I272*H272,0)</f>
        <v>0</v>
      </c>
      <c r="BL272" s="23" t="s">
        <v>101</v>
      </c>
      <c r="BM272" s="23" t="s">
        <v>2185</v>
      </c>
    </row>
    <row r="273" spans="2:65" s="11" customFormat="1" x14ac:dyDescent="0.3">
      <c r="B273" s="185"/>
      <c r="D273" s="186" t="s">
        <v>163</v>
      </c>
      <c r="E273" s="187" t="s">
        <v>5</v>
      </c>
      <c r="F273" s="188" t="s">
        <v>2186</v>
      </c>
      <c r="H273" s="189">
        <v>56.5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163</v>
      </c>
      <c r="AU273" s="187" t="s">
        <v>80</v>
      </c>
      <c r="AV273" s="11" t="s">
        <v>80</v>
      </c>
      <c r="AW273" s="11" t="s">
        <v>36</v>
      </c>
      <c r="AX273" s="11" t="s">
        <v>11</v>
      </c>
      <c r="AY273" s="187" t="s">
        <v>155</v>
      </c>
    </row>
    <row r="274" spans="2:65" s="1" customFormat="1" ht="16.5" customHeight="1" x14ac:dyDescent="0.3">
      <c r="B274" s="172"/>
      <c r="C274" s="216">
        <v>61</v>
      </c>
      <c r="D274" s="216" t="s">
        <v>536</v>
      </c>
      <c r="E274" s="217" t="s">
        <v>2187</v>
      </c>
      <c r="F274" s="218" t="s">
        <v>3521</v>
      </c>
      <c r="G274" s="219" t="s">
        <v>170</v>
      </c>
      <c r="H274" s="220">
        <v>57</v>
      </c>
      <c r="I274" s="221"/>
      <c r="J274" s="222">
        <f>ROUND(I274*H274,0)</f>
        <v>0</v>
      </c>
      <c r="K274" s="218" t="s">
        <v>161</v>
      </c>
      <c r="L274" s="223"/>
      <c r="M274" s="224" t="s">
        <v>5</v>
      </c>
      <c r="N274" s="225" t="s">
        <v>43</v>
      </c>
      <c r="O274" s="41"/>
      <c r="P274" s="182">
        <f>O274*H274</f>
        <v>0</v>
      </c>
      <c r="Q274" s="182">
        <v>8.5000000000000006E-2</v>
      </c>
      <c r="R274" s="182">
        <f>Q274*H274</f>
        <v>4.8450000000000006</v>
      </c>
      <c r="S274" s="182">
        <v>0</v>
      </c>
      <c r="T274" s="183">
        <f>S274*H274</f>
        <v>0</v>
      </c>
      <c r="AR274" s="23" t="s">
        <v>113</v>
      </c>
      <c r="AT274" s="23" t="s">
        <v>536</v>
      </c>
      <c r="AU274" s="23" t="s">
        <v>80</v>
      </c>
      <c r="AY274" s="23" t="s">
        <v>155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23" t="s">
        <v>11</v>
      </c>
      <c r="BK274" s="184">
        <f>ROUND(I274*H274,0)</f>
        <v>0</v>
      </c>
      <c r="BL274" s="23" t="s">
        <v>101</v>
      </c>
      <c r="BM274" s="23" t="s">
        <v>2188</v>
      </c>
    </row>
    <row r="275" spans="2:65" s="11" customFormat="1" x14ac:dyDescent="0.3">
      <c r="B275" s="185"/>
      <c r="D275" s="186" t="s">
        <v>163</v>
      </c>
      <c r="E275" s="187" t="s">
        <v>5</v>
      </c>
      <c r="F275" s="188" t="s">
        <v>2186</v>
      </c>
      <c r="H275" s="189">
        <v>56.5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163</v>
      </c>
      <c r="AU275" s="187" t="s">
        <v>80</v>
      </c>
      <c r="AV275" s="11" t="s">
        <v>80</v>
      </c>
      <c r="AW275" s="11" t="s">
        <v>36</v>
      </c>
      <c r="AX275" s="11" t="s">
        <v>72</v>
      </c>
      <c r="AY275" s="187" t="s">
        <v>155</v>
      </c>
    </row>
    <row r="276" spans="2:65" s="11" customFormat="1" x14ac:dyDescent="0.3">
      <c r="B276" s="185"/>
      <c r="D276" s="186" t="s">
        <v>163</v>
      </c>
      <c r="E276" s="187" t="s">
        <v>5</v>
      </c>
      <c r="F276" s="188" t="s">
        <v>2189</v>
      </c>
      <c r="H276" s="189">
        <v>0.5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163</v>
      </c>
      <c r="AU276" s="187" t="s">
        <v>80</v>
      </c>
      <c r="AV276" s="11" t="s">
        <v>80</v>
      </c>
      <c r="AW276" s="11" t="s">
        <v>36</v>
      </c>
      <c r="AX276" s="11" t="s">
        <v>72</v>
      </c>
      <c r="AY276" s="187" t="s">
        <v>155</v>
      </c>
    </row>
    <row r="277" spans="2:65" s="12" customFormat="1" x14ac:dyDescent="0.3">
      <c r="B277" s="194"/>
      <c r="D277" s="186" t="s">
        <v>163</v>
      </c>
      <c r="E277" s="195" t="s">
        <v>5</v>
      </c>
      <c r="F277" s="196" t="s">
        <v>239</v>
      </c>
      <c r="H277" s="197">
        <v>57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5" t="s">
        <v>163</v>
      </c>
      <c r="AU277" s="195" t="s">
        <v>80</v>
      </c>
      <c r="AV277" s="12" t="s">
        <v>98</v>
      </c>
      <c r="AW277" s="12" t="s">
        <v>36</v>
      </c>
      <c r="AX277" s="12" t="s">
        <v>11</v>
      </c>
      <c r="AY277" s="195" t="s">
        <v>155</v>
      </c>
    </row>
    <row r="278" spans="2:65" s="1" customFormat="1" ht="16.5" customHeight="1" x14ac:dyDescent="0.3">
      <c r="B278" s="172"/>
      <c r="C278" s="173">
        <v>62</v>
      </c>
      <c r="D278" s="173" t="s">
        <v>157</v>
      </c>
      <c r="E278" s="174" t="s">
        <v>949</v>
      </c>
      <c r="F278" s="175" t="s">
        <v>950</v>
      </c>
      <c r="G278" s="176" t="s">
        <v>214</v>
      </c>
      <c r="H278" s="177">
        <v>7.5</v>
      </c>
      <c r="I278" s="178"/>
      <c r="J278" s="179">
        <f>ROUND(I278*H278,0)</f>
        <v>0</v>
      </c>
      <c r="K278" s="175" t="s">
        <v>161</v>
      </c>
      <c r="L278" s="40"/>
      <c r="M278" s="180" t="s">
        <v>5</v>
      </c>
      <c r="N278" s="181" t="s">
        <v>43</v>
      </c>
      <c r="O278" s="41"/>
      <c r="P278" s="182">
        <f>O278*H278</f>
        <v>0</v>
      </c>
      <c r="Q278" s="182">
        <v>0.10094599999999999</v>
      </c>
      <c r="R278" s="182">
        <f>Q278*H278</f>
        <v>0.75709499999999996</v>
      </c>
      <c r="S278" s="182">
        <v>0</v>
      </c>
      <c r="T278" s="183">
        <f>S278*H278</f>
        <v>0</v>
      </c>
      <c r="AR278" s="23" t="s">
        <v>101</v>
      </c>
      <c r="AT278" s="23" t="s">
        <v>157</v>
      </c>
      <c r="AU278" s="23" t="s">
        <v>80</v>
      </c>
      <c r="AY278" s="23" t="s">
        <v>155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23" t="s">
        <v>11</v>
      </c>
      <c r="BK278" s="184">
        <f>ROUND(I278*H278,0)</f>
        <v>0</v>
      </c>
      <c r="BL278" s="23" t="s">
        <v>101</v>
      </c>
      <c r="BM278" s="23" t="s">
        <v>2190</v>
      </c>
    </row>
    <row r="279" spans="2:65" s="11" customFormat="1" x14ac:dyDescent="0.3">
      <c r="B279" s="185"/>
      <c r="D279" s="186" t="s">
        <v>163</v>
      </c>
      <c r="E279" s="187" t="s">
        <v>5</v>
      </c>
      <c r="F279" s="188" t="s">
        <v>2191</v>
      </c>
      <c r="H279" s="189">
        <v>7.5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163</v>
      </c>
      <c r="AU279" s="187" t="s">
        <v>80</v>
      </c>
      <c r="AV279" s="11" t="s">
        <v>80</v>
      </c>
      <c r="AW279" s="11" t="s">
        <v>36</v>
      </c>
      <c r="AX279" s="11" t="s">
        <v>11</v>
      </c>
      <c r="AY279" s="187" t="s">
        <v>155</v>
      </c>
    </row>
    <row r="280" spans="2:65" s="1" customFormat="1" ht="16.5" customHeight="1" x14ac:dyDescent="0.3">
      <c r="B280" s="172"/>
      <c r="C280" s="216">
        <v>63</v>
      </c>
      <c r="D280" s="216" t="s">
        <v>536</v>
      </c>
      <c r="E280" s="217" t="s">
        <v>2192</v>
      </c>
      <c r="F280" s="218" t="s">
        <v>3522</v>
      </c>
      <c r="G280" s="219" t="s">
        <v>170</v>
      </c>
      <c r="H280" s="220">
        <v>15.15</v>
      </c>
      <c r="I280" s="221"/>
      <c r="J280" s="222">
        <f>ROUND(I280*H280,0)</f>
        <v>0</v>
      </c>
      <c r="K280" s="218" t="s">
        <v>161</v>
      </c>
      <c r="L280" s="223"/>
      <c r="M280" s="224" t="s">
        <v>5</v>
      </c>
      <c r="N280" s="225" t="s">
        <v>43</v>
      </c>
      <c r="O280" s="41"/>
      <c r="P280" s="182">
        <f>O280*H280</f>
        <v>0</v>
      </c>
      <c r="Q280" s="182">
        <v>2.3E-2</v>
      </c>
      <c r="R280" s="182">
        <f>Q280*H280</f>
        <v>0.34844999999999998</v>
      </c>
      <c r="S280" s="182">
        <v>0</v>
      </c>
      <c r="T280" s="183">
        <f>S280*H280</f>
        <v>0</v>
      </c>
      <c r="AR280" s="23" t="s">
        <v>113</v>
      </c>
      <c r="AT280" s="23" t="s">
        <v>536</v>
      </c>
      <c r="AU280" s="23" t="s">
        <v>80</v>
      </c>
      <c r="AY280" s="23" t="s">
        <v>155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23" t="s">
        <v>11</v>
      </c>
      <c r="BK280" s="184">
        <f>ROUND(I280*H280,0)</f>
        <v>0</v>
      </c>
      <c r="BL280" s="23" t="s">
        <v>101</v>
      </c>
      <c r="BM280" s="23" t="s">
        <v>2193</v>
      </c>
    </row>
    <row r="281" spans="2:65" s="11" customFormat="1" x14ac:dyDescent="0.3">
      <c r="B281" s="185"/>
      <c r="D281" s="186" t="s">
        <v>163</v>
      </c>
      <c r="E281" s="187" t="s">
        <v>5</v>
      </c>
      <c r="F281" s="188" t="s">
        <v>2194</v>
      </c>
      <c r="H281" s="189">
        <v>15.15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163</v>
      </c>
      <c r="AU281" s="187" t="s">
        <v>80</v>
      </c>
      <c r="AV281" s="11" t="s">
        <v>80</v>
      </c>
      <c r="AW281" s="11" t="s">
        <v>36</v>
      </c>
      <c r="AX281" s="11" t="s">
        <v>11</v>
      </c>
      <c r="AY281" s="187" t="s">
        <v>155</v>
      </c>
    </row>
    <row r="282" spans="2:65" s="1" customFormat="1" ht="25.5" customHeight="1" x14ac:dyDescent="0.3">
      <c r="B282" s="172"/>
      <c r="C282" s="173">
        <v>64</v>
      </c>
      <c r="D282" s="173" t="s">
        <v>157</v>
      </c>
      <c r="E282" s="174" t="s">
        <v>2195</v>
      </c>
      <c r="F282" s="175" t="s">
        <v>2196</v>
      </c>
      <c r="G282" s="176" t="s">
        <v>214</v>
      </c>
      <c r="H282" s="177">
        <v>49.3</v>
      </c>
      <c r="I282" s="178"/>
      <c r="J282" s="179">
        <f>ROUND(I282*H282,0)</f>
        <v>0</v>
      </c>
      <c r="K282" s="175" t="s">
        <v>161</v>
      </c>
      <c r="L282" s="40"/>
      <c r="M282" s="180" t="s">
        <v>5</v>
      </c>
      <c r="N282" s="181" t="s">
        <v>43</v>
      </c>
      <c r="O282" s="41"/>
      <c r="P282" s="182">
        <f>O282*H282</f>
        <v>0</v>
      </c>
      <c r="Q282" s="182">
        <v>4.2969999999999996E-3</v>
      </c>
      <c r="R282" s="182">
        <f>Q282*H282</f>
        <v>0.21184209999999998</v>
      </c>
      <c r="S282" s="182">
        <v>0</v>
      </c>
      <c r="T282" s="183">
        <f>S282*H282</f>
        <v>0</v>
      </c>
      <c r="AR282" s="23" t="s">
        <v>101</v>
      </c>
      <c r="AT282" s="23" t="s">
        <v>157</v>
      </c>
      <c r="AU282" s="23" t="s">
        <v>80</v>
      </c>
      <c r="AY282" s="23" t="s">
        <v>155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23" t="s">
        <v>11</v>
      </c>
      <c r="BK282" s="184">
        <f>ROUND(I282*H282,0)</f>
        <v>0</v>
      </c>
      <c r="BL282" s="23" t="s">
        <v>101</v>
      </c>
      <c r="BM282" s="23" t="s">
        <v>2197</v>
      </c>
    </row>
    <row r="283" spans="2:65" s="11" customFormat="1" x14ac:dyDescent="0.3">
      <c r="B283" s="185"/>
      <c r="D283" s="186" t="s">
        <v>163</v>
      </c>
      <c r="E283" s="187" t="s">
        <v>5</v>
      </c>
      <c r="F283" s="188" t="s">
        <v>2198</v>
      </c>
      <c r="H283" s="189">
        <v>49.3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163</v>
      </c>
      <c r="AU283" s="187" t="s">
        <v>80</v>
      </c>
      <c r="AV283" s="11" t="s">
        <v>80</v>
      </c>
      <c r="AW283" s="11" t="s">
        <v>36</v>
      </c>
      <c r="AX283" s="11" t="s">
        <v>11</v>
      </c>
      <c r="AY283" s="187" t="s">
        <v>155</v>
      </c>
    </row>
    <row r="284" spans="2:65" s="1" customFormat="1" ht="16.5" customHeight="1" x14ac:dyDescent="0.3">
      <c r="B284" s="172"/>
      <c r="C284" s="173">
        <v>65</v>
      </c>
      <c r="D284" s="173" t="s">
        <v>157</v>
      </c>
      <c r="E284" s="174" t="s">
        <v>2199</v>
      </c>
      <c r="F284" s="175" t="s">
        <v>2200</v>
      </c>
      <c r="G284" s="176" t="s">
        <v>214</v>
      </c>
      <c r="H284" s="177">
        <v>29</v>
      </c>
      <c r="I284" s="178"/>
      <c r="J284" s="179">
        <f>ROUND(I284*H284,0)</f>
        <v>0</v>
      </c>
      <c r="K284" s="175" t="s">
        <v>161</v>
      </c>
      <c r="L284" s="40"/>
      <c r="M284" s="180" t="s">
        <v>5</v>
      </c>
      <c r="N284" s="181" t="s">
        <v>43</v>
      </c>
      <c r="O284" s="41"/>
      <c r="P284" s="182">
        <f>O284*H284</f>
        <v>0</v>
      </c>
      <c r="Q284" s="182">
        <v>0.29220869999999999</v>
      </c>
      <c r="R284" s="182">
        <f>Q284*H284</f>
        <v>8.4740523000000003</v>
      </c>
      <c r="S284" s="182">
        <v>0</v>
      </c>
      <c r="T284" s="183">
        <f>S284*H284</f>
        <v>0</v>
      </c>
      <c r="AR284" s="23" t="s">
        <v>101</v>
      </c>
      <c r="AT284" s="23" t="s">
        <v>157</v>
      </c>
      <c r="AU284" s="23" t="s">
        <v>80</v>
      </c>
      <c r="AY284" s="23" t="s">
        <v>155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23" t="s">
        <v>11</v>
      </c>
      <c r="BK284" s="184">
        <f>ROUND(I284*H284,0)</f>
        <v>0</v>
      </c>
      <c r="BL284" s="23" t="s">
        <v>101</v>
      </c>
      <c r="BM284" s="23" t="s">
        <v>2201</v>
      </c>
    </row>
    <row r="285" spans="2:65" s="11" customFormat="1" x14ac:dyDescent="0.3">
      <c r="B285" s="185"/>
      <c r="D285" s="186" t="s">
        <v>163</v>
      </c>
      <c r="E285" s="187" t="s">
        <v>5</v>
      </c>
      <c r="F285" s="188" t="s">
        <v>2202</v>
      </c>
      <c r="H285" s="189">
        <v>29</v>
      </c>
      <c r="I285" s="190"/>
      <c r="L285" s="185"/>
      <c r="M285" s="191"/>
      <c r="N285" s="192"/>
      <c r="O285" s="192"/>
      <c r="P285" s="192"/>
      <c r="Q285" s="192"/>
      <c r="R285" s="192"/>
      <c r="S285" s="192"/>
      <c r="T285" s="193"/>
      <c r="AT285" s="187" t="s">
        <v>163</v>
      </c>
      <c r="AU285" s="187" t="s">
        <v>80</v>
      </c>
      <c r="AV285" s="11" t="s">
        <v>80</v>
      </c>
      <c r="AW285" s="11" t="s">
        <v>36</v>
      </c>
      <c r="AX285" s="11" t="s">
        <v>11</v>
      </c>
      <c r="AY285" s="187" t="s">
        <v>155</v>
      </c>
    </row>
    <row r="286" spans="2:65" s="1" customFormat="1" ht="16.5" customHeight="1" x14ac:dyDescent="0.3">
      <c r="B286" s="172"/>
      <c r="C286" s="216">
        <v>66</v>
      </c>
      <c r="D286" s="216" t="s">
        <v>536</v>
      </c>
      <c r="E286" s="217" t="s">
        <v>2203</v>
      </c>
      <c r="F286" s="218" t="s">
        <v>3523</v>
      </c>
      <c r="G286" s="219" t="s">
        <v>170</v>
      </c>
      <c r="H286" s="220">
        <v>28</v>
      </c>
      <c r="I286" s="221"/>
      <c r="J286" s="222">
        <f>ROUND(I286*H286,0)</f>
        <v>0</v>
      </c>
      <c r="K286" s="218" t="s">
        <v>161</v>
      </c>
      <c r="L286" s="223"/>
      <c r="M286" s="224" t="s">
        <v>5</v>
      </c>
      <c r="N286" s="225" t="s">
        <v>43</v>
      </c>
      <c r="O286" s="41"/>
      <c r="P286" s="182">
        <f>O286*H286</f>
        <v>0</v>
      </c>
      <c r="Q286" s="182">
        <v>3.9E-2</v>
      </c>
      <c r="R286" s="182">
        <f>Q286*H286</f>
        <v>1.0920000000000001</v>
      </c>
      <c r="S286" s="182">
        <v>0</v>
      </c>
      <c r="T286" s="183">
        <f>S286*H286</f>
        <v>0</v>
      </c>
      <c r="AR286" s="23" t="s">
        <v>113</v>
      </c>
      <c r="AT286" s="23" t="s">
        <v>536</v>
      </c>
      <c r="AU286" s="23" t="s">
        <v>80</v>
      </c>
      <c r="AY286" s="23" t="s">
        <v>155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23" t="s">
        <v>11</v>
      </c>
      <c r="BK286" s="184">
        <f>ROUND(I286*H286,0)</f>
        <v>0</v>
      </c>
      <c r="BL286" s="23" t="s">
        <v>101</v>
      </c>
      <c r="BM286" s="23" t="s">
        <v>2204</v>
      </c>
    </row>
    <row r="287" spans="2:65" s="1" customFormat="1" ht="16.5" customHeight="1" x14ac:dyDescent="0.3">
      <c r="B287" s="172"/>
      <c r="C287" s="216">
        <v>67</v>
      </c>
      <c r="D287" s="216" t="s">
        <v>536</v>
      </c>
      <c r="E287" s="217" t="s">
        <v>2205</v>
      </c>
      <c r="F287" s="218" t="s">
        <v>3524</v>
      </c>
      <c r="G287" s="219" t="s">
        <v>170</v>
      </c>
      <c r="H287" s="220">
        <v>1</v>
      </c>
      <c r="I287" s="221"/>
      <c r="J287" s="222">
        <f>ROUND(I287*H287,0)</f>
        <v>0</v>
      </c>
      <c r="K287" s="218" t="s">
        <v>161</v>
      </c>
      <c r="L287" s="223"/>
      <c r="M287" s="224" t="s">
        <v>5</v>
      </c>
      <c r="N287" s="225" t="s">
        <v>43</v>
      </c>
      <c r="O287" s="41"/>
      <c r="P287" s="182">
        <f>O287*H287</f>
        <v>0</v>
      </c>
      <c r="Q287" s="182">
        <v>1.7399999999999999E-2</v>
      </c>
      <c r="R287" s="182">
        <f>Q287*H287</f>
        <v>1.7399999999999999E-2</v>
      </c>
      <c r="S287" s="182">
        <v>0</v>
      </c>
      <c r="T287" s="183">
        <f>S287*H287</f>
        <v>0</v>
      </c>
      <c r="AR287" s="23" t="s">
        <v>113</v>
      </c>
      <c r="AT287" s="23" t="s">
        <v>536</v>
      </c>
      <c r="AU287" s="23" t="s">
        <v>80</v>
      </c>
      <c r="AY287" s="23" t="s">
        <v>155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23" t="s">
        <v>11</v>
      </c>
      <c r="BK287" s="184">
        <f>ROUND(I287*H287,0)</f>
        <v>0</v>
      </c>
      <c r="BL287" s="23" t="s">
        <v>101</v>
      </c>
      <c r="BM287" s="23" t="s">
        <v>2206</v>
      </c>
    </row>
    <row r="288" spans="2:65" s="1" customFormat="1" ht="16.5" customHeight="1" x14ac:dyDescent="0.3">
      <c r="B288" s="172"/>
      <c r="C288" s="216">
        <v>68</v>
      </c>
      <c r="D288" s="216" t="s">
        <v>536</v>
      </c>
      <c r="E288" s="217" t="s">
        <v>2207</v>
      </c>
      <c r="F288" s="218" t="s">
        <v>3525</v>
      </c>
      <c r="G288" s="219" t="s">
        <v>170</v>
      </c>
      <c r="H288" s="220">
        <v>1</v>
      </c>
      <c r="I288" s="221"/>
      <c r="J288" s="222">
        <f>ROUND(I288*H288,0)</f>
        <v>0</v>
      </c>
      <c r="K288" s="218" t="s">
        <v>161</v>
      </c>
      <c r="L288" s="223"/>
      <c r="M288" s="224" t="s">
        <v>5</v>
      </c>
      <c r="N288" s="225" t="s">
        <v>43</v>
      </c>
      <c r="O288" s="41"/>
      <c r="P288" s="182">
        <f>O288*H288</f>
        <v>0</v>
      </c>
      <c r="Q288" s="182">
        <v>0.05</v>
      </c>
      <c r="R288" s="182">
        <f>Q288*H288</f>
        <v>0.05</v>
      </c>
      <c r="S288" s="182">
        <v>0</v>
      </c>
      <c r="T288" s="183">
        <f>S288*H288</f>
        <v>0</v>
      </c>
      <c r="AR288" s="23" t="s">
        <v>113</v>
      </c>
      <c r="AT288" s="23" t="s">
        <v>536</v>
      </c>
      <c r="AU288" s="23" t="s">
        <v>80</v>
      </c>
      <c r="AY288" s="23" t="s">
        <v>155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23" t="s">
        <v>11</v>
      </c>
      <c r="BK288" s="184">
        <f>ROUND(I288*H288,0)</f>
        <v>0</v>
      </c>
      <c r="BL288" s="23" t="s">
        <v>101</v>
      </c>
      <c r="BM288" s="23" t="s">
        <v>2208</v>
      </c>
    </row>
    <row r="289" spans="2:65" s="1" customFormat="1" ht="16.5" customHeight="1" x14ac:dyDescent="0.3">
      <c r="B289" s="172"/>
      <c r="C289" s="216">
        <v>69</v>
      </c>
      <c r="D289" s="216" t="s">
        <v>536</v>
      </c>
      <c r="E289" s="217" t="s">
        <v>2209</v>
      </c>
      <c r="F289" s="218" t="s">
        <v>3527</v>
      </c>
      <c r="G289" s="219" t="s">
        <v>170</v>
      </c>
      <c r="H289" s="220">
        <v>1</v>
      </c>
      <c r="I289" s="221"/>
      <c r="J289" s="222">
        <f>ROUND(I289*H289,0)</f>
        <v>0</v>
      </c>
      <c r="K289" s="218" t="s">
        <v>161</v>
      </c>
      <c r="L289" s="223"/>
      <c r="M289" s="224" t="s">
        <v>5</v>
      </c>
      <c r="N289" s="225" t="s">
        <v>43</v>
      </c>
      <c r="O289" s="41"/>
      <c r="P289" s="182">
        <f>O289*H289</f>
        <v>0</v>
      </c>
      <c r="Q289" s="182">
        <v>5.9999999999999995E-4</v>
      </c>
      <c r="R289" s="182">
        <f>Q289*H289</f>
        <v>5.9999999999999995E-4</v>
      </c>
      <c r="S289" s="182">
        <v>0</v>
      </c>
      <c r="T289" s="183">
        <f>S289*H289</f>
        <v>0</v>
      </c>
      <c r="AR289" s="23" t="s">
        <v>113</v>
      </c>
      <c r="AT289" s="23" t="s">
        <v>536</v>
      </c>
      <c r="AU289" s="23" t="s">
        <v>80</v>
      </c>
      <c r="AY289" s="23" t="s">
        <v>155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23" t="s">
        <v>11</v>
      </c>
      <c r="BK289" s="184">
        <f>ROUND(I289*H289,0)</f>
        <v>0</v>
      </c>
      <c r="BL289" s="23" t="s">
        <v>101</v>
      </c>
      <c r="BM289" s="23" t="s">
        <v>2210</v>
      </c>
    </row>
    <row r="290" spans="2:65" s="1" customFormat="1" ht="16.5" customHeight="1" x14ac:dyDescent="0.3">
      <c r="B290" s="172"/>
      <c r="C290" s="216">
        <v>70</v>
      </c>
      <c r="D290" s="216" t="s">
        <v>536</v>
      </c>
      <c r="E290" s="217" t="s">
        <v>2211</v>
      </c>
      <c r="F290" s="218" t="s">
        <v>3526</v>
      </c>
      <c r="G290" s="219" t="s">
        <v>170</v>
      </c>
      <c r="H290" s="220">
        <v>58</v>
      </c>
      <c r="I290" s="221"/>
      <c r="J290" s="222">
        <f>ROUND(I290*H290,0)</f>
        <v>0</v>
      </c>
      <c r="K290" s="218" t="s">
        <v>161</v>
      </c>
      <c r="L290" s="223"/>
      <c r="M290" s="224" t="s">
        <v>5</v>
      </c>
      <c r="N290" s="225" t="s">
        <v>43</v>
      </c>
      <c r="O290" s="41"/>
      <c r="P290" s="182">
        <f>O290*H290</f>
        <v>0</v>
      </c>
      <c r="Q290" s="182">
        <v>4.1000000000000003E-3</v>
      </c>
      <c r="R290" s="182">
        <f>Q290*H290</f>
        <v>0.23780000000000001</v>
      </c>
      <c r="S290" s="182">
        <v>0</v>
      </c>
      <c r="T290" s="183">
        <f>S290*H290</f>
        <v>0</v>
      </c>
      <c r="AR290" s="23" t="s">
        <v>113</v>
      </c>
      <c r="AT290" s="23" t="s">
        <v>536</v>
      </c>
      <c r="AU290" s="23" t="s">
        <v>80</v>
      </c>
      <c r="AY290" s="23" t="s">
        <v>155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23" t="s">
        <v>11</v>
      </c>
      <c r="BK290" s="184">
        <f>ROUND(I290*H290,0)</f>
        <v>0</v>
      </c>
      <c r="BL290" s="23" t="s">
        <v>101</v>
      </c>
      <c r="BM290" s="23" t="s">
        <v>2212</v>
      </c>
    </row>
    <row r="291" spans="2:65" s="11" customFormat="1" x14ac:dyDescent="0.3">
      <c r="B291" s="185"/>
      <c r="D291" s="186" t="s">
        <v>163</v>
      </c>
      <c r="E291" s="187" t="s">
        <v>5</v>
      </c>
      <c r="F291" s="188" t="s">
        <v>2213</v>
      </c>
      <c r="H291" s="189">
        <v>58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163</v>
      </c>
      <c r="AU291" s="187" t="s">
        <v>80</v>
      </c>
      <c r="AV291" s="11" t="s">
        <v>80</v>
      </c>
      <c r="AW291" s="11" t="s">
        <v>36</v>
      </c>
      <c r="AX291" s="11" t="s">
        <v>11</v>
      </c>
      <c r="AY291" s="187" t="s">
        <v>155</v>
      </c>
    </row>
    <row r="292" spans="2:65" s="311" customFormat="1" ht="16.5" customHeight="1" x14ac:dyDescent="0.3">
      <c r="B292" s="172"/>
      <c r="C292" s="426">
        <v>71</v>
      </c>
      <c r="D292" s="426" t="s">
        <v>536</v>
      </c>
      <c r="E292" s="427" t="s">
        <v>3422</v>
      </c>
      <c r="F292" s="428" t="s">
        <v>3423</v>
      </c>
      <c r="G292" s="429" t="s">
        <v>214</v>
      </c>
      <c r="H292" s="430">
        <v>180</v>
      </c>
      <c r="I292" s="380"/>
      <c r="J292" s="431">
        <f t="shared" ref="J292:J293" si="10">ROUND(I292*H292,0)</f>
        <v>0</v>
      </c>
      <c r="K292" s="428"/>
      <c r="L292" s="384"/>
      <c r="M292" s="385" t="s">
        <v>5</v>
      </c>
      <c r="N292" s="379" t="s">
        <v>43</v>
      </c>
      <c r="O292" s="386">
        <v>0</v>
      </c>
      <c r="P292" s="386">
        <f t="shared" ref="P292:P293" si="11">O292*H292</f>
        <v>0</v>
      </c>
      <c r="Q292" s="386">
        <v>4.1000000000000003E-3</v>
      </c>
      <c r="R292" s="386">
        <f t="shared" ref="R292:R293" si="12">Q292*H292</f>
        <v>0.7380000000000001</v>
      </c>
      <c r="S292" s="386">
        <v>0</v>
      </c>
      <c r="T292" s="387">
        <f t="shared" ref="T292:T293" si="13">S292*H292</f>
        <v>0</v>
      </c>
      <c r="U292" s="405"/>
      <c r="AR292" s="23" t="s">
        <v>113</v>
      </c>
      <c r="AT292" s="23" t="s">
        <v>536</v>
      </c>
      <c r="AU292" s="23" t="s">
        <v>80</v>
      </c>
      <c r="AY292" s="23" t="s">
        <v>155</v>
      </c>
      <c r="BE292" s="184">
        <f t="shared" ref="BE292:BE293" si="14">IF(N292="základní",J292,0)</f>
        <v>0</v>
      </c>
      <c r="BF292" s="184">
        <f t="shared" ref="BF292:BF293" si="15">IF(N292="snížená",J292,0)</f>
        <v>0</v>
      </c>
      <c r="BG292" s="184">
        <f t="shared" ref="BG292:BG293" si="16">IF(N292="zákl. přenesená",J292,0)</f>
        <v>0</v>
      </c>
      <c r="BH292" s="184">
        <f t="shared" ref="BH292:BH293" si="17">IF(N292="sníž. přenesená",J292,0)</f>
        <v>0</v>
      </c>
      <c r="BI292" s="184">
        <f t="shared" ref="BI292:BI293" si="18">IF(N292="nulová",J292,0)</f>
        <v>0</v>
      </c>
      <c r="BJ292" s="23" t="s">
        <v>11</v>
      </c>
      <c r="BK292" s="184">
        <f t="shared" ref="BK292:BK293" si="19">ROUND(I292*H292,0)</f>
        <v>0</v>
      </c>
      <c r="BL292" s="23" t="s">
        <v>101</v>
      </c>
      <c r="BM292" s="23" t="s">
        <v>2212</v>
      </c>
    </row>
    <row r="293" spans="2:65" s="311" customFormat="1" ht="16.5" customHeight="1" x14ac:dyDescent="0.3">
      <c r="B293" s="172"/>
      <c r="C293" s="426">
        <v>72</v>
      </c>
      <c r="D293" s="426" t="s">
        <v>536</v>
      </c>
      <c r="E293" s="427" t="s">
        <v>3424</v>
      </c>
      <c r="F293" s="428" t="s">
        <v>3425</v>
      </c>
      <c r="G293" s="429" t="s">
        <v>214</v>
      </c>
      <c r="H293" s="430">
        <v>240</v>
      </c>
      <c r="I293" s="380"/>
      <c r="J293" s="431">
        <f t="shared" si="10"/>
        <v>0</v>
      </c>
      <c r="K293" s="428"/>
      <c r="L293" s="384"/>
      <c r="M293" s="385" t="s">
        <v>5</v>
      </c>
      <c r="N293" s="379" t="s">
        <v>43</v>
      </c>
      <c r="O293" s="386">
        <v>0</v>
      </c>
      <c r="P293" s="386">
        <f t="shared" si="11"/>
        <v>0</v>
      </c>
      <c r="Q293" s="386">
        <v>4.1000000000000003E-3</v>
      </c>
      <c r="R293" s="386">
        <f t="shared" si="12"/>
        <v>0.9840000000000001</v>
      </c>
      <c r="S293" s="386">
        <v>0</v>
      </c>
      <c r="T293" s="387">
        <f t="shared" si="13"/>
        <v>0</v>
      </c>
      <c r="U293" s="405"/>
      <c r="AR293" s="23" t="s">
        <v>113</v>
      </c>
      <c r="AT293" s="23" t="s">
        <v>536</v>
      </c>
      <c r="AU293" s="23" t="s">
        <v>80</v>
      </c>
      <c r="AY293" s="23" t="s">
        <v>155</v>
      </c>
      <c r="BE293" s="184">
        <f t="shared" si="14"/>
        <v>0</v>
      </c>
      <c r="BF293" s="184">
        <f t="shared" si="15"/>
        <v>0</v>
      </c>
      <c r="BG293" s="184">
        <f t="shared" si="16"/>
        <v>0</v>
      </c>
      <c r="BH293" s="184">
        <f t="shared" si="17"/>
        <v>0</v>
      </c>
      <c r="BI293" s="184">
        <f t="shared" si="18"/>
        <v>0</v>
      </c>
      <c r="BJ293" s="23" t="s">
        <v>11</v>
      </c>
      <c r="BK293" s="184">
        <f t="shared" si="19"/>
        <v>0</v>
      </c>
      <c r="BL293" s="23" t="s">
        <v>101</v>
      </c>
      <c r="BM293" s="23" t="s">
        <v>2212</v>
      </c>
    </row>
    <row r="294" spans="2:65" s="1" customFormat="1" ht="16.5" customHeight="1" x14ac:dyDescent="0.3">
      <c r="B294" s="172"/>
      <c r="C294" s="216">
        <v>73</v>
      </c>
      <c r="D294" s="216" t="s">
        <v>536</v>
      </c>
      <c r="E294" s="217" t="s">
        <v>1194</v>
      </c>
      <c r="F294" s="218" t="s">
        <v>2214</v>
      </c>
      <c r="G294" s="219" t="s">
        <v>1032</v>
      </c>
      <c r="H294" s="220">
        <v>1</v>
      </c>
      <c r="I294" s="221"/>
      <c r="J294" s="222">
        <f>ROUND(I294*H294,0)</f>
        <v>0</v>
      </c>
      <c r="K294" s="218" t="s">
        <v>5</v>
      </c>
      <c r="L294" s="223"/>
      <c r="M294" s="224" t="s">
        <v>5</v>
      </c>
      <c r="N294" s="225" t="s">
        <v>43</v>
      </c>
      <c r="O294" s="41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AR294" s="23" t="s">
        <v>113</v>
      </c>
      <c r="AT294" s="23" t="s">
        <v>536</v>
      </c>
      <c r="AU294" s="23" t="s">
        <v>80</v>
      </c>
      <c r="AY294" s="23" t="s">
        <v>155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23" t="s">
        <v>11</v>
      </c>
      <c r="BK294" s="184">
        <f>ROUND(I294*H294,0)</f>
        <v>0</v>
      </c>
      <c r="BL294" s="23" t="s">
        <v>101</v>
      </c>
      <c r="BM294" s="23" t="s">
        <v>2215</v>
      </c>
    </row>
    <row r="295" spans="2:65" s="1" customFormat="1" ht="16.5" customHeight="1" x14ac:dyDescent="0.3">
      <c r="B295" s="172"/>
      <c r="C295" s="173">
        <v>74</v>
      </c>
      <c r="D295" s="173" t="s">
        <v>157</v>
      </c>
      <c r="E295" s="174" t="s">
        <v>2216</v>
      </c>
      <c r="F295" s="175" t="s">
        <v>2217</v>
      </c>
      <c r="G295" s="176" t="s">
        <v>187</v>
      </c>
      <c r="H295" s="177">
        <v>1</v>
      </c>
      <c r="I295" s="178"/>
      <c r="J295" s="179">
        <f>ROUND(I295*H295,0)</f>
        <v>0</v>
      </c>
      <c r="K295" s="175" t="s">
        <v>161</v>
      </c>
      <c r="L295" s="40"/>
      <c r="M295" s="180" t="s">
        <v>5</v>
      </c>
      <c r="N295" s="181" t="s">
        <v>43</v>
      </c>
      <c r="O295" s="41"/>
      <c r="P295" s="182">
        <f>O295*H295</f>
        <v>0</v>
      </c>
      <c r="Q295" s="182">
        <v>0</v>
      </c>
      <c r="R295" s="182">
        <f>Q295*H295</f>
        <v>0</v>
      </c>
      <c r="S295" s="182">
        <v>2</v>
      </c>
      <c r="T295" s="183">
        <f>S295*H295</f>
        <v>2</v>
      </c>
      <c r="AR295" s="23" t="s">
        <v>101</v>
      </c>
      <c r="AT295" s="23" t="s">
        <v>157</v>
      </c>
      <c r="AU295" s="23" t="s">
        <v>80</v>
      </c>
      <c r="AY295" s="23" t="s">
        <v>155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23" t="s">
        <v>11</v>
      </c>
      <c r="BK295" s="184">
        <f>ROUND(I295*H295,0)</f>
        <v>0</v>
      </c>
      <c r="BL295" s="23" t="s">
        <v>101</v>
      </c>
      <c r="BM295" s="23" t="s">
        <v>2218</v>
      </c>
    </row>
    <row r="296" spans="2:65" s="11" customFormat="1" x14ac:dyDescent="0.3">
      <c r="B296" s="185"/>
      <c r="D296" s="186" t="s">
        <v>163</v>
      </c>
      <c r="E296" s="187" t="s">
        <v>5</v>
      </c>
      <c r="F296" s="188" t="s">
        <v>2219</v>
      </c>
      <c r="H296" s="189">
        <v>1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163</v>
      </c>
      <c r="AU296" s="187" t="s">
        <v>80</v>
      </c>
      <c r="AV296" s="11" t="s">
        <v>80</v>
      </c>
      <c r="AW296" s="11" t="s">
        <v>36</v>
      </c>
      <c r="AX296" s="11" t="s">
        <v>11</v>
      </c>
      <c r="AY296" s="187" t="s">
        <v>155</v>
      </c>
    </row>
    <row r="297" spans="2:65" s="10" customFormat="1" ht="29.85" customHeight="1" x14ac:dyDescent="0.3">
      <c r="B297" s="159"/>
      <c r="D297" s="160" t="s">
        <v>71</v>
      </c>
      <c r="E297" s="170" t="s">
        <v>242</v>
      </c>
      <c r="F297" s="170" t="s">
        <v>243</v>
      </c>
      <c r="I297" s="162"/>
      <c r="J297" s="171">
        <f>BK297</f>
        <v>0</v>
      </c>
      <c r="L297" s="159"/>
      <c r="M297" s="164"/>
      <c r="N297" s="165"/>
      <c r="O297" s="165"/>
      <c r="P297" s="166">
        <f>SUM(P298:P306)</f>
        <v>0</v>
      </c>
      <c r="Q297" s="165"/>
      <c r="R297" s="166">
        <f>SUM(R298:R306)</f>
        <v>0</v>
      </c>
      <c r="S297" s="165"/>
      <c r="T297" s="167">
        <f>SUM(T298:T306)</f>
        <v>0</v>
      </c>
      <c r="AR297" s="160" t="s">
        <v>11</v>
      </c>
      <c r="AT297" s="168" t="s">
        <v>71</v>
      </c>
      <c r="AU297" s="168" t="s">
        <v>11</v>
      </c>
      <c r="AY297" s="160" t="s">
        <v>155</v>
      </c>
      <c r="BK297" s="169">
        <f>SUM(BK298:BK306)</f>
        <v>0</v>
      </c>
    </row>
    <row r="298" spans="2:65" s="1" customFormat="1" ht="16.5" customHeight="1" x14ac:dyDescent="0.3">
      <c r="B298" s="172"/>
      <c r="C298" s="173">
        <v>75</v>
      </c>
      <c r="D298" s="173" t="s">
        <v>157</v>
      </c>
      <c r="E298" s="174" t="s">
        <v>2220</v>
      </c>
      <c r="F298" s="175" t="s">
        <v>2221</v>
      </c>
      <c r="G298" s="176" t="s">
        <v>247</v>
      </c>
      <c r="H298" s="177">
        <v>46.4</v>
      </c>
      <c r="I298" s="178"/>
      <c r="J298" s="179">
        <f>ROUND(I298*H298,0)</f>
        <v>0</v>
      </c>
      <c r="K298" s="175" t="s">
        <v>161</v>
      </c>
      <c r="L298" s="40"/>
      <c r="M298" s="180" t="s">
        <v>5</v>
      </c>
      <c r="N298" s="181" t="s">
        <v>43</v>
      </c>
      <c r="O298" s="41"/>
      <c r="P298" s="182">
        <f>O298*H298</f>
        <v>0</v>
      </c>
      <c r="Q298" s="182">
        <v>0</v>
      </c>
      <c r="R298" s="182">
        <f>Q298*H298</f>
        <v>0</v>
      </c>
      <c r="S298" s="182">
        <v>0</v>
      </c>
      <c r="T298" s="183">
        <f>S298*H298</f>
        <v>0</v>
      </c>
      <c r="AR298" s="23" t="s">
        <v>101</v>
      </c>
      <c r="AT298" s="23" t="s">
        <v>157</v>
      </c>
      <c r="AU298" s="23" t="s">
        <v>80</v>
      </c>
      <c r="AY298" s="23" t="s">
        <v>155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23" t="s">
        <v>11</v>
      </c>
      <c r="BK298" s="184">
        <f>ROUND(I298*H298,0)</f>
        <v>0</v>
      </c>
      <c r="BL298" s="23" t="s">
        <v>101</v>
      </c>
      <c r="BM298" s="23" t="s">
        <v>2222</v>
      </c>
    </row>
    <row r="299" spans="2:65" s="1" customFormat="1" ht="16.5" customHeight="1" x14ac:dyDescent="0.3">
      <c r="B299" s="172"/>
      <c r="C299" s="173">
        <v>76</v>
      </c>
      <c r="D299" s="173" t="s">
        <v>157</v>
      </c>
      <c r="E299" s="174" t="s">
        <v>2223</v>
      </c>
      <c r="F299" s="175" t="s">
        <v>2224</v>
      </c>
      <c r="G299" s="176" t="s">
        <v>247</v>
      </c>
      <c r="H299" s="177">
        <v>603.20000000000005</v>
      </c>
      <c r="I299" s="178"/>
      <c r="J299" s="179">
        <f>ROUND(I299*H299,0)</f>
        <v>0</v>
      </c>
      <c r="K299" s="175" t="s">
        <v>161</v>
      </c>
      <c r="L299" s="40"/>
      <c r="M299" s="180" t="s">
        <v>5</v>
      </c>
      <c r="N299" s="181" t="s">
        <v>43</v>
      </c>
      <c r="O299" s="41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AR299" s="23" t="s">
        <v>101</v>
      </c>
      <c r="AT299" s="23" t="s">
        <v>157</v>
      </c>
      <c r="AU299" s="23" t="s">
        <v>80</v>
      </c>
      <c r="AY299" s="23" t="s">
        <v>155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23" t="s">
        <v>11</v>
      </c>
      <c r="BK299" s="184">
        <f>ROUND(I299*H299,0)</f>
        <v>0</v>
      </c>
      <c r="BL299" s="23" t="s">
        <v>101</v>
      </c>
      <c r="BM299" s="23" t="s">
        <v>2225</v>
      </c>
    </row>
    <row r="300" spans="2:65" s="11" customFormat="1" x14ac:dyDescent="0.3">
      <c r="B300" s="185"/>
      <c r="D300" s="186" t="s">
        <v>163</v>
      </c>
      <c r="F300" s="188" t="s">
        <v>2226</v>
      </c>
      <c r="H300" s="189">
        <v>603.20000000000005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163</v>
      </c>
      <c r="AU300" s="187" t="s">
        <v>80</v>
      </c>
      <c r="AV300" s="11" t="s">
        <v>80</v>
      </c>
      <c r="AW300" s="11" t="s">
        <v>6</v>
      </c>
      <c r="AX300" s="11" t="s">
        <v>11</v>
      </c>
      <c r="AY300" s="187" t="s">
        <v>155</v>
      </c>
    </row>
    <row r="301" spans="2:65" s="1" customFormat="1" ht="16.5" customHeight="1" x14ac:dyDescent="0.3">
      <c r="B301" s="172"/>
      <c r="C301" s="173">
        <v>77</v>
      </c>
      <c r="D301" s="173" t="s">
        <v>157</v>
      </c>
      <c r="E301" s="174" t="s">
        <v>2227</v>
      </c>
      <c r="F301" s="175" t="s">
        <v>2228</v>
      </c>
      <c r="G301" s="176" t="s">
        <v>247</v>
      </c>
      <c r="H301" s="177">
        <v>17.850000000000001</v>
      </c>
      <c r="I301" s="178"/>
      <c r="J301" s="179">
        <f>ROUND(I301*H301,0)</f>
        <v>0</v>
      </c>
      <c r="K301" s="175" t="s">
        <v>161</v>
      </c>
      <c r="L301" s="40"/>
      <c r="M301" s="180" t="s">
        <v>5</v>
      </c>
      <c r="N301" s="181" t="s">
        <v>43</v>
      </c>
      <c r="O301" s="41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AR301" s="23" t="s">
        <v>101</v>
      </c>
      <c r="AT301" s="23" t="s">
        <v>157</v>
      </c>
      <c r="AU301" s="23" t="s">
        <v>80</v>
      </c>
      <c r="AY301" s="23" t="s">
        <v>155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23" t="s">
        <v>11</v>
      </c>
      <c r="BK301" s="184">
        <f>ROUND(I301*H301,0)</f>
        <v>0</v>
      </c>
      <c r="BL301" s="23" t="s">
        <v>101</v>
      </c>
      <c r="BM301" s="23" t="s">
        <v>2229</v>
      </c>
    </row>
    <row r="302" spans="2:65" s="1" customFormat="1" ht="16.5" customHeight="1" x14ac:dyDescent="0.3">
      <c r="B302" s="172"/>
      <c r="C302" s="173">
        <v>78</v>
      </c>
      <c r="D302" s="173" t="s">
        <v>157</v>
      </c>
      <c r="E302" s="174" t="s">
        <v>2230</v>
      </c>
      <c r="F302" s="175" t="s">
        <v>2231</v>
      </c>
      <c r="G302" s="176" t="s">
        <v>247</v>
      </c>
      <c r="H302" s="177">
        <v>232.05</v>
      </c>
      <c r="I302" s="178"/>
      <c r="J302" s="179">
        <f>ROUND(I302*H302,0)</f>
        <v>0</v>
      </c>
      <c r="K302" s="175" t="s">
        <v>161</v>
      </c>
      <c r="L302" s="40"/>
      <c r="M302" s="180" t="s">
        <v>5</v>
      </c>
      <c r="N302" s="181" t="s">
        <v>43</v>
      </c>
      <c r="O302" s="41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AR302" s="23" t="s">
        <v>101</v>
      </c>
      <c r="AT302" s="23" t="s">
        <v>157</v>
      </c>
      <c r="AU302" s="23" t="s">
        <v>80</v>
      </c>
      <c r="AY302" s="23" t="s">
        <v>155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23" t="s">
        <v>11</v>
      </c>
      <c r="BK302" s="184">
        <f>ROUND(I302*H302,0)</f>
        <v>0</v>
      </c>
      <c r="BL302" s="23" t="s">
        <v>101</v>
      </c>
      <c r="BM302" s="23" t="s">
        <v>2232</v>
      </c>
    </row>
    <row r="303" spans="2:65" s="11" customFormat="1" x14ac:dyDescent="0.3">
      <c r="B303" s="185"/>
      <c r="D303" s="186" t="s">
        <v>163</v>
      </c>
      <c r="F303" s="188" t="s">
        <v>2233</v>
      </c>
      <c r="H303" s="189">
        <v>232.05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163</v>
      </c>
      <c r="AU303" s="187" t="s">
        <v>80</v>
      </c>
      <c r="AV303" s="11" t="s">
        <v>80</v>
      </c>
      <c r="AW303" s="11" t="s">
        <v>6</v>
      </c>
      <c r="AX303" s="11" t="s">
        <v>11</v>
      </c>
      <c r="AY303" s="187" t="s">
        <v>155</v>
      </c>
    </row>
    <row r="304" spans="2:65" s="1" customFormat="1" ht="16.5" customHeight="1" x14ac:dyDescent="0.3">
      <c r="B304" s="172"/>
      <c r="C304" s="173">
        <v>79</v>
      </c>
      <c r="D304" s="173" t="s">
        <v>157</v>
      </c>
      <c r="E304" s="174" t="s">
        <v>2234</v>
      </c>
      <c r="F304" s="175" t="s">
        <v>2235</v>
      </c>
      <c r="G304" s="176" t="s">
        <v>247</v>
      </c>
      <c r="H304" s="177">
        <v>46.4</v>
      </c>
      <c r="I304" s="178"/>
      <c r="J304" s="179">
        <f>ROUND(I304*H304,0)</f>
        <v>0</v>
      </c>
      <c r="K304" s="175" t="s">
        <v>161</v>
      </c>
      <c r="L304" s="40"/>
      <c r="M304" s="180" t="s">
        <v>5</v>
      </c>
      <c r="N304" s="181" t="s">
        <v>43</v>
      </c>
      <c r="O304" s="41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AR304" s="23" t="s">
        <v>101</v>
      </c>
      <c r="AT304" s="23" t="s">
        <v>157</v>
      </c>
      <c r="AU304" s="23" t="s">
        <v>80</v>
      </c>
      <c r="AY304" s="23" t="s">
        <v>155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23" t="s">
        <v>11</v>
      </c>
      <c r="BK304" s="184">
        <f>ROUND(I304*H304,0)</f>
        <v>0</v>
      </c>
      <c r="BL304" s="23" t="s">
        <v>101</v>
      </c>
      <c r="BM304" s="23" t="s">
        <v>2236</v>
      </c>
    </row>
    <row r="305" spans="2:65" s="1" customFormat="1" ht="25.5" customHeight="1" x14ac:dyDescent="0.3">
      <c r="B305" s="172"/>
      <c r="C305" s="173">
        <v>80</v>
      </c>
      <c r="D305" s="173" t="s">
        <v>157</v>
      </c>
      <c r="E305" s="174" t="s">
        <v>2237</v>
      </c>
      <c r="F305" s="175" t="s">
        <v>2238</v>
      </c>
      <c r="G305" s="176" t="s">
        <v>247</v>
      </c>
      <c r="H305" s="177">
        <v>3.2</v>
      </c>
      <c r="I305" s="178"/>
      <c r="J305" s="179">
        <f>ROUND(I305*H305,0)</f>
        <v>0</v>
      </c>
      <c r="K305" s="175" t="s">
        <v>161</v>
      </c>
      <c r="L305" s="40"/>
      <c r="M305" s="180" t="s">
        <v>5</v>
      </c>
      <c r="N305" s="181" t="s">
        <v>43</v>
      </c>
      <c r="O305" s="41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AR305" s="23" t="s">
        <v>101</v>
      </c>
      <c r="AT305" s="23" t="s">
        <v>157</v>
      </c>
      <c r="AU305" s="23" t="s">
        <v>80</v>
      </c>
      <c r="AY305" s="23" t="s">
        <v>155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23" t="s">
        <v>11</v>
      </c>
      <c r="BK305" s="184">
        <f>ROUND(I305*H305,0)</f>
        <v>0</v>
      </c>
      <c r="BL305" s="23" t="s">
        <v>101</v>
      </c>
      <c r="BM305" s="23" t="s">
        <v>2239</v>
      </c>
    </row>
    <row r="306" spans="2:65" s="1" customFormat="1" ht="16.5" customHeight="1" x14ac:dyDescent="0.3">
      <c r="B306" s="172"/>
      <c r="C306" s="173">
        <v>81</v>
      </c>
      <c r="D306" s="173" t="s">
        <v>157</v>
      </c>
      <c r="E306" s="174" t="s">
        <v>2240</v>
      </c>
      <c r="F306" s="175" t="s">
        <v>2241</v>
      </c>
      <c r="G306" s="176" t="s">
        <v>247</v>
      </c>
      <c r="H306" s="177">
        <v>5.94</v>
      </c>
      <c r="I306" s="178"/>
      <c r="J306" s="179">
        <f>ROUND(I306*H306,0)</f>
        <v>0</v>
      </c>
      <c r="K306" s="175" t="s">
        <v>161</v>
      </c>
      <c r="L306" s="40"/>
      <c r="M306" s="180" t="s">
        <v>5</v>
      </c>
      <c r="N306" s="181" t="s">
        <v>43</v>
      </c>
      <c r="O306" s="41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AR306" s="23" t="s">
        <v>101</v>
      </c>
      <c r="AT306" s="23" t="s">
        <v>157</v>
      </c>
      <c r="AU306" s="23" t="s">
        <v>80</v>
      </c>
      <c r="AY306" s="23" t="s">
        <v>155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23" t="s">
        <v>11</v>
      </c>
      <c r="BK306" s="184">
        <f>ROUND(I306*H306,0)</f>
        <v>0</v>
      </c>
      <c r="BL306" s="23" t="s">
        <v>101</v>
      </c>
      <c r="BM306" s="23" t="s">
        <v>2242</v>
      </c>
    </row>
    <row r="307" spans="2:65" s="10" customFormat="1" ht="29.85" customHeight="1" x14ac:dyDescent="0.3">
      <c r="B307" s="159"/>
      <c r="D307" s="160" t="s">
        <v>71</v>
      </c>
      <c r="E307" s="170" t="s">
        <v>1040</v>
      </c>
      <c r="F307" s="170" t="s">
        <v>1041</v>
      </c>
      <c r="I307" s="162"/>
      <c r="J307" s="171">
        <f>BK307</f>
        <v>0</v>
      </c>
      <c r="L307" s="159"/>
      <c r="M307" s="164"/>
      <c r="N307" s="165"/>
      <c r="O307" s="165"/>
      <c r="P307" s="166">
        <f>P308</f>
        <v>0</v>
      </c>
      <c r="Q307" s="165"/>
      <c r="R307" s="166">
        <f>R308</f>
        <v>0</v>
      </c>
      <c r="S307" s="165"/>
      <c r="T307" s="167">
        <f>T308</f>
        <v>0</v>
      </c>
      <c r="AR307" s="160" t="s">
        <v>11</v>
      </c>
      <c r="AT307" s="168" t="s">
        <v>71</v>
      </c>
      <c r="AU307" s="168" t="s">
        <v>11</v>
      </c>
      <c r="AY307" s="160" t="s">
        <v>155</v>
      </c>
      <c r="BK307" s="169">
        <f>BK308</f>
        <v>0</v>
      </c>
    </row>
    <row r="308" spans="2:65" s="1" customFormat="1" ht="25.5" customHeight="1" x14ac:dyDescent="0.3">
      <c r="B308" s="172"/>
      <c r="C308" s="173">
        <v>82</v>
      </c>
      <c r="D308" s="173" t="s">
        <v>157</v>
      </c>
      <c r="E308" s="174" t="s">
        <v>2243</v>
      </c>
      <c r="F308" s="175" t="s">
        <v>2244</v>
      </c>
      <c r="G308" s="176" t="s">
        <v>247</v>
      </c>
      <c r="H308" s="177">
        <v>1163.2239999999999</v>
      </c>
      <c r="I308" s="178"/>
      <c r="J308" s="179">
        <f>ROUND(I308*H308,0)</f>
        <v>0</v>
      </c>
      <c r="K308" s="175" t="s">
        <v>161</v>
      </c>
      <c r="L308" s="40"/>
      <c r="M308" s="180" t="s">
        <v>5</v>
      </c>
      <c r="N308" s="181" t="s">
        <v>43</v>
      </c>
      <c r="O308" s="41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AR308" s="23" t="s">
        <v>101</v>
      </c>
      <c r="AT308" s="23" t="s">
        <v>157</v>
      </c>
      <c r="AU308" s="23" t="s">
        <v>80</v>
      </c>
      <c r="AY308" s="23" t="s">
        <v>155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23" t="s">
        <v>11</v>
      </c>
      <c r="BK308" s="184">
        <f>ROUND(I308*H308,0)</f>
        <v>0</v>
      </c>
      <c r="BL308" s="23" t="s">
        <v>101</v>
      </c>
      <c r="BM308" s="23" t="s">
        <v>2245</v>
      </c>
    </row>
    <row r="309" spans="2:65" s="10" customFormat="1" ht="37.35" customHeight="1" x14ac:dyDescent="0.35">
      <c r="B309" s="159"/>
      <c r="D309" s="160" t="s">
        <v>71</v>
      </c>
      <c r="E309" s="161" t="s">
        <v>1045</v>
      </c>
      <c r="F309" s="161" t="s">
        <v>1046</v>
      </c>
      <c r="I309" s="162"/>
      <c r="J309" s="163">
        <f>BK309</f>
        <v>0</v>
      </c>
      <c r="L309" s="159"/>
      <c r="M309" s="164"/>
      <c r="N309" s="165"/>
      <c r="O309" s="165"/>
      <c r="P309" s="166">
        <f>P310</f>
        <v>0</v>
      </c>
      <c r="Q309" s="165"/>
      <c r="R309" s="166">
        <f>R310</f>
        <v>3.0008649999999998E-2</v>
      </c>
      <c r="S309" s="165"/>
      <c r="T309" s="167">
        <f>T310</f>
        <v>0</v>
      </c>
      <c r="AR309" s="160" t="s">
        <v>80</v>
      </c>
      <c r="AT309" s="168" t="s">
        <v>71</v>
      </c>
      <c r="AU309" s="168" t="s">
        <v>72</v>
      </c>
      <c r="AY309" s="160" t="s">
        <v>155</v>
      </c>
      <c r="BK309" s="169">
        <f>BK310</f>
        <v>0</v>
      </c>
    </row>
    <row r="310" spans="2:65" s="10" customFormat="1" ht="19.899999999999999" customHeight="1" x14ac:dyDescent="0.3">
      <c r="B310" s="159"/>
      <c r="D310" s="160" t="s">
        <v>71</v>
      </c>
      <c r="E310" s="170" t="s">
        <v>1047</v>
      </c>
      <c r="F310" s="170" t="s">
        <v>1048</v>
      </c>
      <c r="I310" s="162"/>
      <c r="J310" s="171">
        <f>BK310</f>
        <v>0</v>
      </c>
      <c r="L310" s="159"/>
      <c r="M310" s="164"/>
      <c r="N310" s="165"/>
      <c r="O310" s="165"/>
      <c r="P310" s="166">
        <f>SUM(P311:P313)</f>
        <v>0</v>
      </c>
      <c r="Q310" s="165"/>
      <c r="R310" s="166">
        <f>SUM(R311:R313)</f>
        <v>3.0008649999999998E-2</v>
      </c>
      <c r="S310" s="165"/>
      <c r="T310" s="167">
        <f>SUM(T311:T313)</f>
        <v>0</v>
      </c>
      <c r="AR310" s="160" t="s">
        <v>80</v>
      </c>
      <c r="AT310" s="168" t="s">
        <v>71</v>
      </c>
      <c r="AU310" s="168" t="s">
        <v>11</v>
      </c>
      <c r="AY310" s="160" t="s">
        <v>155</v>
      </c>
      <c r="BK310" s="169">
        <f>SUM(BK311:BK313)</f>
        <v>0</v>
      </c>
    </row>
    <row r="311" spans="2:65" s="1" customFormat="1" ht="25.5" customHeight="1" x14ac:dyDescent="0.3">
      <c r="B311" s="172"/>
      <c r="C311" s="173">
        <v>83</v>
      </c>
      <c r="D311" s="173" t="s">
        <v>157</v>
      </c>
      <c r="E311" s="174" t="s">
        <v>2246</v>
      </c>
      <c r="F311" s="175" t="s">
        <v>2247</v>
      </c>
      <c r="G311" s="176" t="s">
        <v>160</v>
      </c>
      <c r="H311" s="177">
        <v>41.5</v>
      </c>
      <c r="I311" s="178"/>
      <c r="J311" s="179">
        <f>ROUND(I311*H311,0)</f>
        <v>0</v>
      </c>
      <c r="K311" s="175" t="s">
        <v>161</v>
      </c>
      <c r="L311" s="40"/>
      <c r="M311" s="180" t="s">
        <v>5</v>
      </c>
      <c r="N311" s="181" t="s">
        <v>43</v>
      </c>
      <c r="O311" s="41"/>
      <c r="P311" s="182">
        <f>O311*H311</f>
        <v>0</v>
      </c>
      <c r="Q311" s="182">
        <v>7.2309999999999996E-4</v>
      </c>
      <c r="R311" s="182">
        <f>Q311*H311</f>
        <v>3.0008649999999998E-2</v>
      </c>
      <c r="S311" s="182">
        <v>0</v>
      </c>
      <c r="T311" s="183">
        <f>S311*H311</f>
        <v>0</v>
      </c>
      <c r="AR311" s="23" t="s">
        <v>221</v>
      </c>
      <c r="AT311" s="23" t="s">
        <v>157</v>
      </c>
      <c r="AU311" s="23" t="s">
        <v>80</v>
      </c>
      <c r="AY311" s="23" t="s">
        <v>155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23" t="s">
        <v>11</v>
      </c>
      <c r="BK311" s="184">
        <f>ROUND(I311*H311,0)</f>
        <v>0</v>
      </c>
      <c r="BL311" s="23" t="s">
        <v>221</v>
      </c>
      <c r="BM311" s="23" t="s">
        <v>2248</v>
      </c>
    </row>
    <row r="312" spans="2:65" s="11" customFormat="1" x14ac:dyDescent="0.3">
      <c r="B312" s="185"/>
      <c r="D312" s="186" t="s">
        <v>163</v>
      </c>
      <c r="E312" s="187" t="s">
        <v>5</v>
      </c>
      <c r="F312" s="188" t="s">
        <v>2249</v>
      </c>
      <c r="H312" s="189">
        <v>41.5</v>
      </c>
      <c r="I312" s="190"/>
      <c r="L312" s="185"/>
      <c r="M312" s="191"/>
      <c r="N312" s="192"/>
      <c r="O312" s="192"/>
      <c r="P312" s="192"/>
      <c r="Q312" s="192"/>
      <c r="R312" s="192"/>
      <c r="S312" s="192"/>
      <c r="T312" s="193"/>
      <c r="AT312" s="187" t="s">
        <v>163</v>
      </c>
      <c r="AU312" s="187" t="s">
        <v>80</v>
      </c>
      <c r="AV312" s="11" t="s">
        <v>80</v>
      </c>
      <c r="AW312" s="11" t="s">
        <v>36</v>
      </c>
      <c r="AX312" s="11" t="s">
        <v>11</v>
      </c>
      <c r="AY312" s="187" t="s">
        <v>155</v>
      </c>
    </row>
    <row r="313" spans="2:65" s="1" customFormat="1" ht="25.5" customHeight="1" x14ac:dyDescent="0.3">
      <c r="B313" s="172"/>
      <c r="C313" s="173">
        <v>84</v>
      </c>
      <c r="D313" s="173" t="s">
        <v>157</v>
      </c>
      <c r="E313" s="174" t="s">
        <v>2250</v>
      </c>
      <c r="F313" s="175" t="s">
        <v>2251</v>
      </c>
      <c r="G313" s="176" t="s">
        <v>247</v>
      </c>
      <c r="H313" s="177">
        <v>0.03</v>
      </c>
      <c r="I313" s="313"/>
      <c r="J313" s="179">
        <f>ROUND(I313*H313,0)</f>
        <v>0</v>
      </c>
      <c r="K313" s="175" t="s">
        <v>161</v>
      </c>
      <c r="L313" s="40"/>
      <c r="M313" s="180" t="s">
        <v>5</v>
      </c>
      <c r="N313" s="181" t="s">
        <v>43</v>
      </c>
      <c r="O313" s="41"/>
      <c r="P313" s="182">
        <f>O313*H313</f>
        <v>0</v>
      </c>
      <c r="Q313" s="182">
        <v>0</v>
      </c>
      <c r="R313" s="182">
        <f>Q313*H313</f>
        <v>0</v>
      </c>
      <c r="S313" s="182">
        <v>0</v>
      </c>
      <c r="T313" s="183">
        <f>S313*H313</f>
        <v>0</v>
      </c>
      <c r="AR313" s="23" t="s">
        <v>221</v>
      </c>
      <c r="AT313" s="23" t="s">
        <v>157</v>
      </c>
      <c r="AU313" s="23" t="s">
        <v>80</v>
      </c>
      <c r="AY313" s="23" t="s">
        <v>155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23" t="s">
        <v>11</v>
      </c>
      <c r="BK313" s="184">
        <f>ROUND(I313*H313,0)</f>
        <v>0</v>
      </c>
      <c r="BL313" s="23" t="s">
        <v>221</v>
      </c>
      <c r="BM313" s="23" t="s">
        <v>2252</v>
      </c>
    </row>
    <row r="314" spans="2:65" s="388" customFormat="1" ht="37.35" customHeight="1" x14ac:dyDescent="0.35">
      <c r="B314" s="389"/>
      <c r="C314" s="432"/>
      <c r="D314" s="433" t="s">
        <v>71</v>
      </c>
      <c r="E314" s="434" t="s">
        <v>1841</v>
      </c>
      <c r="F314" s="434" t="s">
        <v>1842</v>
      </c>
      <c r="G314" s="432"/>
      <c r="H314" s="432"/>
      <c r="I314" s="432"/>
      <c r="J314" s="435">
        <f>BK314</f>
        <v>0</v>
      </c>
      <c r="K314" s="432"/>
      <c r="L314" s="389"/>
      <c r="M314" s="390"/>
      <c r="N314" s="391"/>
      <c r="O314" s="391"/>
      <c r="P314" s="392">
        <f>P319</f>
        <v>8</v>
      </c>
      <c r="Q314" s="391"/>
      <c r="R314" s="392">
        <f>R319</f>
        <v>0</v>
      </c>
      <c r="S314" s="391"/>
      <c r="T314" s="393">
        <f>T319</f>
        <v>0</v>
      </c>
      <c r="U314" s="421"/>
      <c r="AR314" s="394" t="s">
        <v>101</v>
      </c>
      <c r="AT314" s="395" t="s">
        <v>71</v>
      </c>
      <c r="AU314" s="395" t="s">
        <v>72</v>
      </c>
      <c r="AY314" s="394" t="s">
        <v>155</v>
      </c>
      <c r="BK314" s="396">
        <f>SUM(BK315:BK319)</f>
        <v>0</v>
      </c>
    </row>
    <row r="315" spans="2:65" s="311" customFormat="1" ht="16.5" customHeight="1" x14ac:dyDescent="0.3">
      <c r="B315" s="172"/>
      <c r="C315" s="407">
        <v>85</v>
      </c>
      <c r="D315" s="407" t="s">
        <v>157</v>
      </c>
      <c r="E315" s="408"/>
      <c r="F315" s="409" t="s">
        <v>3426</v>
      </c>
      <c r="G315" s="410" t="s">
        <v>1845</v>
      </c>
      <c r="H315" s="411">
        <v>5</v>
      </c>
      <c r="I315" s="313"/>
      <c r="J315" s="312">
        <f>ROUND(I315*H315,0)</f>
        <v>0</v>
      </c>
      <c r="K315" s="409" t="s">
        <v>5</v>
      </c>
      <c r="L315" s="40"/>
      <c r="M315" s="397" t="s">
        <v>5</v>
      </c>
      <c r="N315" s="398" t="s">
        <v>43</v>
      </c>
      <c r="O315" s="399">
        <v>1</v>
      </c>
      <c r="P315" s="399">
        <f>O315*H315</f>
        <v>5</v>
      </c>
      <c r="Q315" s="399">
        <v>0</v>
      </c>
      <c r="R315" s="399">
        <f>Q315*H315</f>
        <v>0</v>
      </c>
      <c r="S315" s="399">
        <v>0</v>
      </c>
      <c r="T315" s="400">
        <f>S315*H315</f>
        <v>0</v>
      </c>
      <c r="U315" s="405"/>
      <c r="AR315" s="23" t="s">
        <v>1846</v>
      </c>
      <c r="AT315" s="23" t="s">
        <v>157</v>
      </c>
      <c r="AU315" s="23" t="s">
        <v>11</v>
      </c>
      <c r="AY315" s="23" t="s">
        <v>155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23" t="s">
        <v>11</v>
      </c>
      <c r="BK315" s="184">
        <f>ROUND(I315*H315,0)</f>
        <v>0</v>
      </c>
      <c r="BL315" s="23" t="s">
        <v>1846</v>
      </c>
      <c r="BM315" s="23" t="s">
        <v>1979</v>
      </c>
    </row>
    <row r="316" spans="2:65" s="311" customFormat="1" ht="16.5" customHeight="1" x14ac:dyDescent="0.3">
      <c r="B316" s="172"/>
      <c r="C316" s="407">
        <v>86</v>
      </c>
      <c r="D316" s="407" t="s">
        <v>157</v>
      </c>
      <c r="E316" s="408"/>
      <c r="F316" s="409" t="s">
        <v>3380</v>
      </c>
      <c r="G316" s="410" t="s">
        <v>1845</v>
      </c>
      <c r="H316" s="411">
        <v>10</v>
      </c>
      <c r="I316" s="313"/>
      <c r="J316" s="312">
        <f>ROUND(I316*H316,0)</f>
        <v>0</v>
      </c>
      <c r="K316" s="409" t="s">
        <v>5</v>
      </c>
      <c r="L316" s="40"/>
      <c r="M316" s="397" t="s">
        <v>5</v>
      </c>
      <c r="N316" s="398" t="s">
        <v>43</v>
      </c>
      <c r="O316" s="399">
        <v>1</v>
      </c>
      <c r="P316" s="399">
        <f>O316*H316</f>
        <v>10</v>
      </c>
      <c r="Q316" s="399">
        <v>0</v>
      </c>
      <c r="R316" s="399">
        <f>Q316*H316</f>
        <v>0</v>
      </c>
      <c r="S316" s="399">
        <v>0</v>
      </c>
      <c r="T316" s="400">
        <f>S316*H316</f>
        <v>0</v>
      </c>
      <c r="U316" s="405"/>
      <c r="AR316" s="23" t="s">
        <v>1846</v>
      </c>
      <c r="AT316" s="23" t="s">
        <v>157</v>
      </c>
      <c r="AU316" s="23" t="s">
        <v>11</v>
      </c>
      <c r="AY316" s="23" t="s">
        <v>155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23" t="s">
        <v>11</v>
      </c>
      <c r="BK316" s="184">
        <f>ROUND(I316*H316,0)</f>
        <v>0</v>
      </c>
      <c r="BL316" s="23" t="s">
        <v>1846</v>
      </c>
      <c r="BM316" s="23" t="s">
        <v>1979</v>
      </c>
    </row>
    <row r="317" spans="2:65" s="311" customFormat="1" ht="16.5" customHeight="1" x14ac:dyDescent="0.3">
      <c r="B317" s="172"/>
      <c r="C317" s="407">
        <v>87</v>
      </c>
      <c r="D317" s="407" t="s">
        <v>157</v>
      </c>
      <c r="E317" s="408"/>
      <c r="F317" s="409" t="s">
        <v>3427</v>
      </c>
      <c r="G317" s="410" t="s">
        <v>1845</v>
      </c>
      <c r="H317" s="411">
        <v>2</v>
      </c>
      <c r="I317" s="313"/>
      <c r="J317" s="312">
        <f>ROUND(I317*H317,0)</f>
        <v>0</v>
      </c>
      <c r="K317" s="409" t="s">
        <v>5</v>
      </c>
      <c r="L317" s="40"/>
      <c r="M317" s="397" t="s">
        <v>5</v>
      </c>
      <c r="N317" s="398" t="s">
        <v>43</v>
      </c>
      <c r="O317" s="399">
        <v>1</v>
      </c>
      <c r="P317" s="399">
        <f>O317*H317</f>
        <v>2</v>
      </c>
      <c r="Q317" s="399">
        <v>0</v>
      </c>
      <c r="R317" s="399">
        <f>Q317*H317</f>
        <v>0</v>
      </c>
      <c r="S317" s="399">
        <v>0</v>
      </c>
      <c r="T317" s="400">
        <f>S317*H317</f>
        <v>0</v>
      </c>
      <c r="U317" s="405"/>
      <c r="AR317" s="23" t="s">
        <v>1846</v>
      </c>
      <c r="AT317" s="23" t="s">
        <v>157</v>
      </c>
      <c r="AU317" s="23" t="s">
        <v>11</v>
      </c>
      <c r="AY317" s="23" t="s">
        <v>155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23" t="s">
        <v>11</v>
      </c>
      <c r="BK317" s="184">
        <f>ROUND(I317*H317,0)</f>
        <v>0</v>
      </c>
      <c r="BL317" s="23" t="s">
        <v>1846</v>
      </c>
      <c r="BM317" s="23" t="s">
        <v>1979</v>
      </c>
    </row>
    <row r="318" spans="2:65" s="311" customFormat="1" ht="16.5" customHeight="1" x14ac:dyDescent="0.3">
      <c r="B318" s="172"/>
      <c r="C318" s="407">
        <v>88</v>
      </c>
      <c r="D318" s="407" t="s">
        <v>157</v>
      </c>
      <c r="E318" s="408"/>
      <c r="F318" s="409" t="s">
        <v>3428</v>
      </c>
      <c r="G318" s="410" t="s">
        <v>1845</v>
      </c>
      <c r="H318" s="411">
        <v>8</v>
      </c>
      <c r="I318" s="313"/>
      <c r="J318" s="312">
        <f>ROUND(I318*H318,0)</f>
        <v>0</v>
      </c>
      <c r="K318" s="409" t="s">
        <v>5</v>
      </c>
      <c r="L318" s="40"/>
      <c r="M318" s="397" t="s">
        <v>5</v>
      </c>
      <c r="N318" s="398" t="s">
        <v>43</v>
      </c>
      <c r="O318" s="399">
        <v>1</v>
      </c>
      <c r="P318" s="399">
        <f>O318*H318</f>
        <v>8</v>
      </c>
      <c r="Q318" s="399">
        <v>0</v>
      </c>
      <c r="R318" s="399">
        <f>Q318*H318</f>
        <v>0</v>
      </c>
      <c r="S318" s="399">
        <v>0</v>
      </c>
      <c r="T318" s="400">
        <f>S318*H318</f>
        <v>0</v>
      </c>
      <c r="U318" s="405"/>
      <c r="AR318" s="23" t="s">
        <v>1846</v>
      </c>
      <c r="AT318" s="23" t="s">
        <v>157</v>
      </c>
      <c r="AU318" s="23" t="s">
        <v>11</v>
      </c>
      <c r="AY318" s="23" t="s">
        <v>155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23" t="s">
        <v>11</v>
      </c>
      <c r="BK318" s="184">
        <f>ROUND(I318*H318,0)</f>
        <v>0</v>
      </c>
      <c r="BL318" s="23" t="s">
        <v>1846</v>
      </c>
      <c r="BM318" s="23" t="s">
        <v>1979</v>
      </c>
    </row>
    <row r="319" spans="2:65" s="311" customFormat="1" ht="16.5" customHeight="1" x14ac:dyDescent="0.3">
      <c r="B319" s="172"/>
      <c r="C319" s="407">
        <v>89</v>
      </c>
      <c r="D319" s="407" t="s">
        <v>157</v>
      </c>
      <c r="E319" s="408"/>
      <c r="F319" s="409" t="s">
        <v>3429</v>
      </c>
      <c r="G319" s="410" t="s">
        <v>1845</v>
      </c>
      <c r="H319" s="411">
        <v>8</v>
      </c>
      <c r="I319" s="313"/>
      <c r="J319" s="312">
        <f>ROUND(I319*H319,0)</f>
        <v>0</v>
      </c>
      <c r="K319" s="409" t="s">
        <v>5</v>
      </c>
      <c r="L319" s="40"/>
      <c r="M319" s="397" t="s">
        <v>5</v>
      </c>
      <c r="N319" s="398" t="s">
        <v>43</v>
      </c>
      <c r="O319" s="399">
        <v>1</v>
      </c>
      <c r="P319" s="399">
        <f>O319*H319</f>
        <v>8</v>
      </c>
      <c r="Q319" s="399">
        <v>0</v>
      </c>
      <c r="R319" s="399">
        <f>Q319*H319</f>
        <v>0</v>
      </c>
      <c r="S319" s="399">
        <v>0</v>
      </c>
      <c r="T319" s="400">
        <f>S319*H319</f>
        <v>0</v>
      </c>
      <c r="U319" s="405"/>
      <c r="AR319" s="23" t="s">
        <v>1846</v>
      </c>
      <c r="AT319" s="23" t="s">
        <v>157</v>
      </c>
      <c r="AU319" s="23" t="s">
        <v>11</v>
      </c>
      <c r="AY319" s="23" t="s">
        <v>155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23" t="s">
        <v>11</v>
      </c>
      <c r="BK319" s="184">
        <f>ROUND(I319*H319,0)</f>
        <v>0</v>
      </c>
      <c r="BL319" s="23" t="s">
        <v>1846</v>
      </c>
      <c r="BM319" s="23" t="s">
        <v>1979</v>
      </c>
    </row>
    <row r="320" spans="2:65" s="10" customFormat="1" ht="37.35" customHeight="1" x14ac:dyDescent="0.35">
      <c r="B320" s="159"/>
      <c r="D320" s="160" t="s">
        <v>71</v>
      </c>
      <c r="E320" s="161" t="s">
        <v>536</v>
      </c>
      <c r="F320" s="161" t="s">
        <v>1987</v>
      </c>
      <c r="I320" s="162"/>
      <c r="J320" s="163">
        <f>BK320</f>
        <v>0</v>
      </c>
      <c r="L320" s="159"/>
      <c r="M320" s="164"/>
      <c r="N320" s="165"/>
      <c r="O320" s="165"/>
      <c r="P320" s="166">
        <f>P321</f>
        <v>0</v>
      </c>
      <c r="Q320" s="165"/>
      <c r="R320" s="166">
        <f>R321</f>
        <v>0</v>
      </c>
      <c r="S320" s="165"/>
      <c r="T320" s="167">
        <f>T321</f>
        <v>0</v>
      </c>
      <c r="AR320" s="160" t="s">
        <v>98</v>
      </c>
      <c r="AT320" s="168" t="s">
        <v>71</v>
      </c>
      <c r="AU320" s="168" t="s">
        <v>72</v>
      </c>
      <c r="AY320" s="160" t="s">
        <v>155</v>
      </c>
      <c r="BK320" s="169">
        <f>BK321</f>
        <v>0</v>
      </c>
    </row>
    <row r="321" spans="2:65" s="10" customFormat="1" ht="19.899999999999999" customHeight="1" x14ac:dyDescent="0.3">
      <c r="B321" s="159"/>
      <c r="D321" s="160" t="s">
        <v>71</v>
      </c>
      <c r="E321" s="170" t="s">
        <v>1988</v>
      </c>
      <c r="F321" s="170" t="s">
        <v>1989</v>
      </c>
      <c r="I321" s="162"/>
      <c r="J321" s="171">
        <f>BK321</f>
        <v>0</v>
      </c>
      <c r="L321" s="159"/>
      <c r="M321" s="164"/>
      <c r="N321" s="165"/>
      <c r="O321" s="165"/>
      <c r="P321" s="166">
        <f>SUM(P322:P352)</f>
        <v>0</v>
      </c>
      <c r="Q321" s="165"/>
      <c r="R321" s="166">
        <f>SUM(R322:R352)</f>
        <v>0</v>
      </c>
      <c r="S321" s="165"/>
      <c r="T321" s="167">
        <f>SUM(T322:T352)</f>
        <v>0</v>
      </c>
      <c r="AR321" s="160" t="s">
        <v>98</v>
      </c>
      <c r="AT321" s="168" t="s">
        <v>71</v>
      </c>
      <c r="AU321" s="168" t="s">
        <v>11</v>
      </c>
      <c r="AY321" s="160" t="s">
        <v>155</v>
      </c>
      <c r="BK321" s="169">
        <f>SUM(BK322:BK352)</f>
        <v>0</v>
      </c>
    </row>
    <row r="322" spans="2:65" s="311" customFormat="1" ht="25.5" customHeight="1" x14ac:dyDescent="0.3">
      <c r="B322" s="172"/>
      <c r="C322" s="426">
        <v>90</v>
      </c>
      <c r="D322" s="426" t="s">
        <v>536</v>
      </c>
      <c r="E322" s="427"/>
      <c r="F322" s="428" t="s">
        <v>3430</v>
      </c>
      <c r="G322" s="429" t="s">
        <v>170</v>
      </c>
      <c r="H322" s="430">
        <v>4</v>
      </c>
      <c r="I322" s="380"/>
      <c r="J322" s="431">
        <f t="shared" ref="J322:J324" si="20">ROUND(I322*H322,0)</f>
        <v>0</v>
      </c>
      <c r="K322" s="428" t="s">
        <v>5</v>
      </c>
      <c r="L322" s="384"/>
      <c r="M322" s="385" t="s">
        <v>5</v>
      </c>
      <c r="N322" s="379" t="s">
        <v>43</v>
      </c>
      <c r="O322" s="386">
        <v>0</v>
      </c>
      <c r="P322" s="386">
        <f t="shared" ref="P322:P324" si="21">O322*H322</f>
        <v>0</v>
      </c>
      <c r="Q322" s="386">
        <v>0</v>
      </c>
      <c r="R322" s="386">
        <f t="shared" ref="R322:R324" si="22">Q322*H322</f>
        <v>0</v>
      </c>
      <c r="S322" s="386">
        <v>0</v>
      </c>
      <c r="T322" s="387">
        <f t="shared" ref="T322:T324" si="23">S322*H322</f>
        <v>0</v>
      </c>
      <c r="U322" s="405"/>
      <c r="AR322" s="23" t="s">
        <v>113</v>
      </c>
      <c r="AT322" s="23" t="s">
        <v>536</v>
      </c>
      <c r="AU322" s="23" t="s">
        <v>80</v>
      </c>
      <c r="AY322" s="23" t="s">
        <v>155</v>
      </c>
      <c r="BE322" s="184">
        <f t="shared" ref="BE322:BE324" si="24">IF(N322="základní",J322,0)</f>
        <v>0</v>
      </c>
      <c r="BF322" s="184">
        <f t="shared" ref="BF322:BF324" si="25">IF(N322="snížená",J322,0)</f>
        <v>0</v>
      </c>
      <c r="BG322" s="184">
        <f t="shared" ref="BG322:BG324" si="26">IF(N322="zákl. přenesená",J322,0)</f>
        <v>0</v>
      </c>
      <c r="BH322" s="184">
        <f t="shared" ref="BH322:BH324" si="27">IF(N322="sníž. přenesená",J322,0)</f>
        <v>0</v>
      </c>
      <c r="BI322" s="184">
        <f t="shared" ref="BI322:BI324" si="28">IF(N322="nulová",J322,0)</f>
        <v>0</v>
      </c>
      <c r="BJ322" s="23" t="s">
        <v>11</v>
      </c>
      <c r="BK322" s="184">
        <f t="shared" ref="BK322:BK324" si="29">ROUND(I322*H322,0)</f>
        <v>0</v>
      </c>
      <c r="BL322" s="23" t="s">
        <v>101</v>
      </c>
      <c r="BM322" s="23" t="s">
        <v>2215</v>
      </c>
    </row>
    <row r="323" spans="2:65" s="311" customFormat="1" ht="16.5" customHeight="1" x14ac:dyDescent="0.3">
      <c r="B323" s="172"/>
      <c r="C323" s="426">
        <v>91</v>
      </c>
      <c r="D323" s="426" t="s">
        <v>536</v>
      </c>
      <c r="E323" s="427"/>
      <c r="F323" s="428" t="s">
        <v>3431</v>
      </c>
      <c r="G323" s="429" t="s">
        <v>170</v>
      </c>
      <c r="H323" s="430">
        <v>4</v>
      </c>
      <c r="I323" s="380"/>
      <c r="J323" s="431">
        <f t="shared" si="20"/>
        <v>0</v>
      </c>
      <c r="K323" s="428" t="s">
        <v>5</v>
      </c>
      <c r="L323" s="384"/>
      <c r="M323" s="385" t="s">
        <v>5</v>
      </c>
      <c r="N323" s="379" t="s">
        <v>43</v>
      </c>
      <c r="O323" s="386">
        <v>0</v>
      </c>
      <c r="P323" s="386">
        <f t="shared" si="21"/>
        <v>0</v>
      </c>
      <c r="Q323" s="386">
        <v>0</v>
      </c>
      <c r="R323" s="386">
        <f t="shared" si="22"/>
        <v>0</v>
      </c>
      <c r="S323" s="386">
        <v>0</v>
      </c>
      <c r="T323" s="387">
        <f t="shared" si="23"/>
        <v>0</v>
      </c>
      <c r="U323" s="405"/>
      <c r="AR323" s="23" t="s">
        <v>113</v>
      </c>
      <c r="AT323" s="23" t="s">
        <v>536</v>
      </c>
      <c r="AU323" s="23" t="s">
        <v>80</v>
      </c>
      <c r="AY323" s="23" t="s">
        <v>155</v>
      </c>
      <c r="BE323" s="184">
        <f t="shared" si="24"/>
        <v>0</v>
      </c>
      <c r="BF323" s="184">
        <f t="shared" si="25"/>
        <v>0</v>
      </c>
      <c r="BG323" s="184">
        <f t="shared" si="26"/>
        <v>0</v>
      </c>
      <c r="BH323" s="184">
        <f t="shared" si="27"/>
        <v>0</v>
      </c>
      <c r="BI323" s="184">
        <f t="shared" si="28"/>
        <v>0</v>
      </c>
      <c r="BJ323" s="23" t="s">
        <v>11</v>
      </c>
      <c r="BK323" s="184">
        <f t="shared" si="29"/>
        <v>0</v>
      </c>
      <c r="BL323" s="23" t="s">
        <v>101</v>
      </c>
      <c r="BM323" s="23" t="s">
        <v>2215</v>
      </c>
    </row>
    <row r="324" spans="2:65" s="311" customFormat="1" ht="16.5" customHeight="1" x14ac:dyDescent="0.3">
      <c r="B324" s="172"/>
      <c r="C324" s="426">
        <v>92</v>
      </c>
      <c r="D324" s="426" t="s">
        <v>536</v>
      </c>
      <c r="E324" s="427" t="s">
        <v>3432</v>
      </c>
      <c r="F324" s="428" t="s">
        <v>3433</v>
      </c>
      <c r="G324" s="429" t="s">
        <v>170</v>
      </c>
      <c r="H324" s="430">
        <v>4</v>
      </c>
      <c r="I324" s="380"/>
      <c r="J324" s="431">
        <f t="shared" si="20"/>
        <v>0</v>
      </c>
      <c r="K324" s="428" t="s">
        <v>5</v>
      </c>
      <c r="L324" s="384"/>
      <c r="M324" s="385" t="s">
        <v>5</v>
      </c>
      <c r="N324" s="379" t="s">
        <v>43</v>
      </c>
      <c r="O324" s="386">
        <v>0</v>
      </c>
      <c r="P324" s="386">
        <f t="shared" si="21"/>
        <v>0</v>
      </c>
      <c r="Q324" s="386">
        <v>0</v>
      </c>
      <c r="R324" s="386">
        <f t="shared" si="22"/>
        <v>0</v>
      </c>
      <c r="S324" s="386">
        <v>0</v>
      </c>
      <c r="T324" s="387">
        <f t="shared" si="23"/>
        <v>0</v>
      </c>
      <c r="U324" s="405"/>
      <c r="AR324" s="23" t="s">
        <v>113</v>
      </c>
      <c r="AT324" s="23" t="s">
        <v>536</v>
      </c>
      <c r="AU324" s="23" t="s">
        <v>80</v>
      </c>
      <c r="AY324" s="23" t="s">
        <v>155</v>
      </c>
      <c r="BE324" s="184">
        <f t="shared" si="24"/>
        <v>0</v>
      </c>
      <c r="BF324" s="184">
        <f t="shared" si="25"/>
        <v>0</v>
      </c>
      <c r="BG324" s="184">
        <f t="shared" si="26"/>
        <v>0</v>
      </c>
      <c r="BH324" s="184">
        <f t="shared" si="27"/>
        <v>0</v>
      </c>
      <c r="BI324" s="184">
        <f t="shared" si="28"/>
        <v>0</v>
      </c>
      <c r="BJ324" s="23" t="s">
        <v>11</v>
      </c>
      <c r="BK324" s="184">
        <f t="shared" si="29"/>
        <v>0</v>
      </c>
      <c r="BL324" s="23" t="s">
        <v>101</v>
      </c>
      <c r="BM324" s="23" t="s">
        <v>2215</v>
      </c>
    </row>
    <row r="325" spans="2:65" s="311" customFormat="1" ht="16.5" customHeight="1" x14ac:dyDescent="0.3">
      <c r="B325" s="172"/>
      <c r="C325" s="436">
        <v>93</v>
      </c>
      <c r="D325" s="436" t="s">
        <v>157</v>
      </c>
      <c r="E325" s="437" t="s">
        <v>3434</v>
      </c>
      <c r="F325" s="438" t="s">
        <v>3435</v>
      </c>
      <c r="G325" s="439" t="s">
        <v>214</v>
      </c>
      <c r="H325" s="440">
        <v>4</v>
      </c>
      <c r="I325" s="443"/>
      <c r="J325" s="441">
        <f>ROUND(I325*H325,0)</f>
        <v>0</v>
      </c>
      <c r="K325" s="438" t="s">
        <v>5</v>
      </c>
      <c r="L325" s="384"/>
      <c r="M325" s="385" t="s">
        <v>5</v>
      </c>
      <c r="N325" s="398" t="s">
        <v>43</v>
      </c>
      <c r="O325" s="399">
        <v>0</v>
      </c>
      <c r="P325" s="399">
        <f>O325*H325</f>
        <v>0</v>
      </c>
      <c r="Q325" s="399">
        <v>0</v>
      </c>
      <c r="R325" s="399">
        <f>Q325*H325</f>
        <v>0</v>
      </c>
      <c r="S325" s="399">
        <v>0</v>
      </c>
      <c r="T325" s="400">
        <f>S325*H325</f>
        <v>0</v>
      </c>
      <c r="U325" s="405"/>
      <c r="AR325" s="23">
        <v>16</v>
      </c>
      <c r="AT325" s="23" t="s">
        <v>157</v>
      </c>
      <c r="AU325" s="23" t="s">
        <v>80</v>
      </c>
      <c r="AY325" s="23" t="s">
        <v>155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23" t="s">
        <v>11</v>
      </c>
      <c r="BK325" s="184">
        <f>ROUND(I325*H325,0)</f>
        <v>0</v>
      </c>
      <c r="BL325" s="23" t="s">
        <v>707</v>
      </c>
      <c r="BM325" s="23" t="s">
        <v>2253</v>
      </c>
    </row>
    <row r="326" spans="2:65" s="311" customFormat="1" ht="16.5" customHeight="1" x14ac:dyDescent="0.3">
      <c r="B326" s="172"/>
      <c r="C326" s="426">
        <v>94</v>
      </c>
      <c r="D326" s="426" t="s">
        <v>536</v>
      </c>
      <c r="E326" s="427" t="s">
        <v>3436</v>
      </c>
      <c r="F326" s="428" t="s">
        <v>3437</v>
      </c>
      <c r="G326" s="429" t="s">
        <v>214</v>
      </c>
      <c r="H326" s="430">
        <v>4</v>
      </c>
      <c r="I326" s="380"/>
      <c r="J326" s="431">
        <f t="shared" ref="J326" si="30">ROUND(I326*H326,0)</f>
        <v>0</v>
      </c>
      <c r="K326" s="428" t="s">
        <v>5</v>
      </c>
      <c r="L326" s="384"/>
      <c r="M326" s="385" t="s">
        <v>5</v>
      </c>
      <c r="N326" s="379" t="s">
        <v>43</v>
      </c>
      <c r="O326" s="386">
        <v>0</v>
      </c>
      <c r="P326" s="386">
        <f t="shared" ref="P326" si="31">O326*H326</f>
        <v>0</v>
      </c>
      <c r="Q326" s="386">
        <v>0</v>
      </c>
      <c r="R326" s="386">
        <f t="shared" ref="R326" si="32">Q326*H326</f>
        <v>0</v>
      </c>
      <c r="S326" s="386">
        <v>0</v>
      </c>
      <c r="T326" s="387">
        <f t="shared" ref="T326" si="33">S326*H326</f>
        <v>0</v>
      </c>
      <c r="U326" s="405"/>
      <c r="AR326" s="23" t="s">
        <v>113</v>
      </c>
      <c r="AT326" s="23" t="s">
        <v>536</v>
      </c>
      <c r="AU326" s="23" t="s">
        <v>80</v>
      </c>
      <c r="AY326" s="23" t="s">
        <v>155</v>
      </c>
      <c r="BE326" s="184">
        <f t="shared" ref="BE326" si="34">IF(N326="základní",J326,0)</f>
        <v>0</v>
      </c>
      <c r="BF326" s="184">
        <f t="shared" ref="BF326" si="35">IF(N326="snížená",J326,0)</f>
        <v>0</v>
      </c>
      <c r="BG326" s="184">
        <f t="shared" ref="BG326" si="36">IF(N326="zákl. přenesená",J326,0)</f>
        <v>0</v>
      </c>
      <c r="BH326" s="184">
        <f t="shared" ref="BH326" si="37">IF(N326="sníž. přenesená",J326,0)</f>
        <v>0</v>
      </c>
      <c r="BI326" s="184">
        <f t="shared" ref="BI326" si="38">IF(N326="nulová",J326,0)</f>
        <v>0</v>
      </c>
      <c r="BJ326" s="23" t="s">
        <v>11</v>
      </c>
      <c r="BK326" s="184">
        <f t="shared" ref="BK326" si="39">ROUND(I326*H326,0)</f>
        <v>0</v>
      </c>
      <c r="BL326" s="23" t="s">
        <v>101</v>
      </c>
      <c r="BM326" s="23" t="s">
        <v>2215</v>
      </c>
    </row>
    <row r="327" spans="2:65" s="311" customFormat="1" ht="16.5" customHeight="1" x14ac:dyDescent="0.3">
      <c r="B327" s="172"/>
      <c r="C327" s="436">
        <v>95</v>
      </c>
      <c r="D327" s="436" t="s">
        <v>157</v>
      </c>
      <c r="E327" s="437" t="s">
        <v>3144</v>
      </c>
      <c r="F327" s="438" t="s">
        <v>3145</v>
      </c>
      <c r="G327" s="439" t="s">
        <v>170</v>
      </c>
      <c r="H327" s="440">
        <v>24</v>
      </c>
      <c r="I327" s="443"/>
      <c r="J327" s="441">
        <f>ROUND(I327*H327,0)</f>
        <v>0</v>
      </c>
      <c r="K327" s="438" t="s">
        <v>5</v>
      </c>
      <c r="L327" s="384"/>
      <c r="M327" s="385" t="s">
        <v>5</v>
      </c>
      <c r="N327" s="398" t="s">
        <v>43</v>
      </c>
      <c r="O327" s="399">
        <v>0</v>
      </c>
      <c r="P327" s="399">
        <f>O327*H327</f>
        <v>0</v>
      </c>
      <c r="Q327" s="399">
        <v>0</v>
      </c>
      <c r="R327" s="399">
        <f>Q327*H327</f>
        <v>0</v>
      </c>
      <c r="S327" s="399">
        <v>0</v>
      </c>
      <c r="T327" s="400">
        <f>S327*H327</f>
        <v>0</v>
      </c>
      <c r="U327" s="405"/>
      <c r="AR327" s="23">
        <v>16</v>
      </c>
      <c r="AT327" s="23" t="s">
        <v>157</v>
      </c>
      <c r="AU327" s="23" t="s">
        <v>80</v>
      </c>
      <c r="AY327" s="23" t="s">
        <v>155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23" t="s">
        <v>11</v>
      </c>
      <c r="BK327" s="184">
        <f>ROUND(I327*H327,0)</f>
        <v>0</v>
      </c>
      <c r="BL327" s="23" t="s">
        <v>707</v>
      </c>
      <c r="BM327" s="23" t="s">
        <v>2253</v>
      </c>
    </row>
    <row r="328" spans="2:65" s="311" customFormat="1" ht="16.5" customHeight="1" x14ac:dyDescent="0.3">
      <c r="B328" s="172"/>
      <c r="C328" s="436">
        <v>96</v>
      </c>
      <c r="D328" s="436" t="s">
        <v>157</v>
      </c>
      <c r="E328" s="437" t="s">
        <v>3438</v>
      </c>
      <c r="F328" s="438" t="s">
        <v>3439</v>
      </c>
      <c r="G328" s="439" t="s">
        <v>170</v>
      </c>
      <c r="H328" s="440">
        <v>8</v>
      </c>
      <c r="I328" s="443"/>
      <c r="J328" s="441">
        <f>ROUND(I328*H328,0)</f>
        <v>0</v>
      </c>
      <c r="K328" s="438" t="s">
        <v>5</v>
      </c>
      <c r="L328" s="384"/>
      <c r="M328" s="385" t="s">
        <v>5</v>
      </c>
      <c r="N328" s="398" t="s">
        <v>43</v>
      </c>
      <c r="O328" s="399">
        <v>0</v>
      </c>
      <c r="P328" s="399">
        <f>O328*H328</f>
        <v>0</v>
      </c>
      <c r="Q328" s="399">
        <v>0</v>
      </c>
      <c r="R328" s="399">
        <f>Q328*H328</f>
        <v>0</v>
      </c>
      <c r="S328" s="399">
        <v>0</v>
      </c>
      <c r="T328" s="400">
        <f>S328*H328</f>
        <v>0</v>
      </c>
      <c r="U328" s="405"/>
      <c r="AR328" s="23">
        <v>16</v>
      </c>
      <c r="AT328" s="23" t="s">
        <v>157</v>
      </c>
      <c r="AU328" s="23" t="s">
        <v>80</v>
      </c>
      <c r="AY328" s="23" t="s">
        <v>155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23" t="s">
        <v>11</v>
      </c>
      <c r="BK328" s="184">
        <f>ROUND(I328*H328,0)</f>
        <v>0</v>
      </c>
      <c r="BL328" s="23" t="s">
        <v>707</v>
      </c>
      <c r="BM328" s="23" t="s">
        <v>2253</v>
      </c>
    </row>
    <row r="329" spans="2:65" s="311" customFormat="1" ht="16.5" customHeight="1" x14ac:dyDescent="0.3">
      <c r="B329" s="172"/>
      <c r="C329" s="436">
        <v>97</v>
      </c>
      <c r="D329" s="436" t="s">
        <v>157</v>
      </c>
      <c r="E329" s="437" t="s">
        <v>3440</v>
      </c>
      <c r="F329" s="438" t="s">
        <v>3441</v>
      </c>
      <c r="G329" s="439" t="s">
        <v>170</v>
      </c>
      <c r="H329" s="440">
        <v>3</v>
      </c>
      <c r="I329" s="443"/>
      <c r="J329" s="441">
        <f>ROUND(I329*H329,0)</f>
        <v>0</v>
      </c>
      <c r="K329" s="438" t="s">
        <v>5</v>
      </c>
      <c r="L329" s="384"/>
      <c r="M329" s="385" t="s">
        <v>5</v>
      </c>
      <c r="N329" s="398" t="s">
        <v>43</v>
      </c>
      <c r="O329" s="399">
        <v>0</v>
      </c>
      <c r="P329" s="399">
        <f>O329*H329</f>
        <v>0</v>
      </c>
      <c r="Q329" s="399">
        <v>0</v>
      </c>
      <c r="R329" s="399">
        <f>Q329*H329</f>
        <v>0</v>
      </c>
      <c r="S329" s="399">
        <v>0</v>
      </c>
      <c r="T329" s="400">
        <f>S329*H329</f>
        <v>0</v>
      </c>
      <c r="U329" s="405"/>
      <c r="AR329" s="23">
        <v>16</v>
      </c>
      <c r="AT329" s="23" t="s">
        <v>157</v>
      </c>
      <c r="AU329" s="23" t="s">
        <v>80</v>
      </c>
      <c r="AY329" s="23" t="s">
        <v>155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23" t="s">
        <v>11</v>
      </c>
      <c r="BK329" s="184">
        <f>ROUND(I329*H329,0)</f>
        <v>0</v>
      </c>
      <c r="BL329" s="23" t="s">
        <v>707</v>
      </c>
      <c r="BM329" s="23" t="s">
        <v>2253</v>
      </c>
    </row>
    <row r="330" spans="2:65" s="311" customFormat="1" ht="16.5" customHeight="1" x14ac:dyDescent="0.3">
      <c r="B330" s="172"/>
      <c r="C330" s="436">
        <v>98</v>
      </c>
      <c r="D330" s="436" t="s">
        <v>157</v>
      </c>
      <c r="E330" s="437" t="s">
        <v>3442</v>
      </c>
      <c r="F330" s="438" t="s">
        <v>3443</v>
      </c>
      <c r="G330" s="439" t="s">
        <v>170</v>
      </c>
      <c r="H330" s="440">
        <v>1</v>
      </c>
      <c r="I330" s="443"/>
      <c r="J330" s="441">
        <f>ROUND(I330*H330,0)</f>
        <v>0</v>
      </c>
      <c r="K330" s="438" t="s">
        <v>5</v>
      </c>
      <c r="L330" s="384"/>
      <c r="M330" s="385" t="s">
        <v>5</v>
      </c>
      <c r="N330" s="398" t="s">
        <v>43</v>
      </c>
      <c r="O330" s="399">
        <v>0</v>
      </c>
      <c r="P330" s="399">
        <f>O330*H330</f>
        <v>0</v>
      </c>
      <c r="Q330" s="399">
        <v>0</v>
      </c>
      <c r="R330" s="399">
        <f>Q330*H330</f>
        <v>0</v>
      </c>
      <c r="S330" s="399">
        <v>0</v>
      </c>
      <c r="T330" s="400">
        <f>S330*H330</f>
        <v>0</v>
      </c>
      <c r="U330" s="405"/>
      <c r="AR330" s="23">
        <v>16</v>
      </c>
      <c r="AT330" s="23" t="s">
        <v>157</v>
      </c>
      <c r="AU330" s="23" t="s">
        <v>80</v>
      </c>
      <c r="AY330" s="23" t="s">
        <v>155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23" t="s">
        <v>11</v>
      </c>
      <c r="BK330" s="184">
        <f>ROUND(I330*H330,0)</f>
        <v>0</v>
      </c>
      <c r="BL330" s="23" t="s">
        <v>707</v>
      </c>
      <c r="BM330" s="23" t="s">
        <v>2253</v>
      </c>
    </row>
    <row r="331" spans="2:65" s="311" customFormat="1" ht="16.5" customHeight="1" x14ac:dyDescent="0.3">
      <c r="B331" s="172"/>
      <c r="C331" s="426">
        <v>99</v>
      </c>
      <c r="D331" s="426" t="s">
        <v>536</v>
      </c>
      <c r="E331" s="427" t="s">
        <v>3444</v>
      </c>
      <c r="F331" s="428" t="s">
        <v>3445</v>
      </c>
      <c r="G331" s="429" t="s">
        <v>3321</v>
      </c>
      <c r="H331" s="430">
        <v>1</v>
      </c>
      <c r="I331" s="380"/>
      <c r="J331" s="431">
        <f t="shared" ref="J331:J339" si="40">ROUND(I331*H331,0)</f>
        <v>0</v>
      </c>
      <c r="K331" s="428" t="s">
        <v>5</v>
      </c>
      <c r="L331" s="384"/>
      <c r="M331" s="385" t="s">
        <v>5</v>
      </c>
      <c r="N331" s="379" t="s">
        <v>43</v>
      </c>
      <c r="O331" s="386">
        <v>0</v>
      </c>
      <c r="P331" s="386">
        <f t="shared" ref="P331:P339" si="41">O331*H331</f>
        <v>0</v>
      </c>
      <c r="Q331" s="386">
        <v>0</v>
      </c>
      <c r="R331" s="386">
        <f t="shared" ref="R331:R339" si="42">Q331*H331</f>
        <v>0</v>
      </c>
      <c r="S331" s="386">
        <v>0</v>
      </c>
      <c r="T331" s="387">
        <f t="shared" ref="T331:T339" si="43">S331*H331</f>
        <v>0</v>
      </c>
      <c r="U331" s="405"/>
      <c r="AR331" s="23" t="s">
        <v>113</v>
      </c>
      <c r="AT331" s="23" t="s">
        <v>536</v>
      </c>
      <c r="AU331" s="23" t="s">
        <v>80</v>
      </c>
      <c r="AY331" s="23" t="s">
        <v>155</v>
      </c>
      <c r="BE331" s="184">
        <f t="shared" ref="BE331:BE339" si="44">IF(N331="základní",J331,0)</f>
        <v>0</v>
      </c>
      <c r="BF331" s="184">
        <f t="shared" ref="BF331:BF339" si="45">IF(N331="snížená",J331,0)</f>
        <v>0</v>
      </c>
      <c r="BG331" s="184">
        <f t="shared" ref="BG331:BG339" si="46">IF(N331="zákl. přenesená",J331,0)</f>
        <v>0</v>
      </c>
      <c r="BH331" s="184">
        <f t="shared" ref="BH331:BH339" si="47">IF(N331="sníž. přenesená",J331,0)</f>
        <v>0</v>
      </c>
      <c r="BI331" s="184">
        <f t="shared" ref="BI331:BI339" si="48">IF(N331="nulová",J331,0)</f>
        <v>0</v>
      </c>
      <c r="BJ331" s="23" t="s">
        <v>11</v>
      </c>
      <c r="BK331" s="184">
        <f t="shared" ref="BK331:BK339" si="49">ROUND(I331*H331,0)</f>
        <v>0</v>
      </c>
      <c r="BL331" s="23" t="s">
        <v>101</v>
      </c>
      <c r="BM331" s="23" t="s">
        <v>2215</v>
      </c>
    </row>
    <row r="332" spans="2:65" s="311" customFormat="1" ht="16.5" customHeight="1" x14ac:dyDescent="0.3">
      <c r="B332" s="172"/>
      <c r="C332" s="436">
        <v>100</v>
      </c>
      <c r="D332" s="436" t="s">
        <v>157</v>
      </c>
      <c r="E332" s="437" t="s">
        <v>3446</v>
      </c>
      <c r="F332" s="438" t="s">
        <v>3447</v>
      </c>
      <c r="G332" s="439" t="s">
        <v>170</v>
      </c>
      <c r="H332" s="440">
        <v>2</v>
      </c>
      <c r="I332" s="443"/>
      <c r="J332" s="441">
        <f t="shared" si="40"/>
        <v>0</v>
      </c>
      <c r="K332" s="438" t="s">
        <v>5</v>
      </c>
      <c r="L332" s="384"/>
      <c r="M332" s="385" t="s">
        <v>5</v>
      </c>
      <c r="N332" s="398" t="s">
        <v>43</v>
      </c>
      <c r="O332" s="399">
        <v>0</v>
      </c>
      <c r="P332" s="399">
        <f t="shared" si="41"/>
        <v>0</v>
      </c>
      <c r="Q332" s="399">
        <v>0</v>
      </c>
      <c r="R332" s="399">
        <f t="shared" si="42"/>
        <v>0</v>
      </c>
      <c r="S332" s="399">
        <v>0</v>
      </c>
      <c r="T332" s="400">
        <f t="shared" si="43"/>
        <v>0</v>
      </c>
      <c r="U332" s="405"/>
      <c r="AR332" s="23">
        <v>16</v>
      </c>
      <c r="AT332" s="23" t="s">
        <v>157</v>
      </c>
      <c r="AU332" s="23" t="s">
        <v>80</v>
      </c>
      <c r="AY332" s="23" t="s">
        <v>155</v>
      </c>
      <c r="BE332" s="184">
        <f t="shared" si="44"/>
        <v>0</v>
      </c>
      <c r="BF332" s="184">
        <f t="shared" si="45"/>
        <v>0</v>
      </c>
      <c r="BG332" s="184">
        <f t="shared" si="46"/>
        <v>0</v>
      </c>
      <c r="BH332" s="184">
        <f t="shared" si="47"/>
        <v>0</v>
      </c>
      <c r="BI332" s="184">
        <f t="shared" si="48"/>
        <v>0</v>
      </c>
      <c r="BJ332" s="23" t="s">
        <v>11</v>
      </c>
      <c r="BK332" s="184">
        <f t="shared" si="49"/>
        <v>0</v>
      </c>
      <c r="BL332" s="23" t="s">
        <v>707</v>
      </c>
      <c r="BM332" s="23" t="s">
        <v>2253</v>
      </c>
    </row>
    <row r="333" spans="2:65" s="311" customFormat="1" ht="16.5" customHeight="1" x14ac:dyDescent="0.3">
      <c r="B333" s="172"/>
      <c r="C333" s="436">
        <v>101</v>
      </c>
      <c r="D333" s="436" t="s">
        <v>157</v>
      </c>
      <c r="E333" s="437" t="s">
        <v>3448</v>
      </c>
      <c r="F333" s="438" t="s">
        <v>3449</v>
      </c>
      <c r="G333" s="439" t="s">
        <v>170</v>
      </c>
      <c r="H333" s="440">
        <v>2</v>
      </c>
      <c r="I333" s="443"/>
      <c r="J333" s="441">
        <f t="shared" si="40"/>
        <v>0</v>
      </c>
      <c r="K333" s="438" t="s">
        <v>5</v>
      </c>
      <c r="L333" s="384"/>
      <c r="M333" s="385" t="s">
        <v>5</v>
      </c>
      <c r="N333" s="398" t="s">
        <v>43</v>
      </c>
      <c r="O333" s="399">
        <v>0</v>
      </c>
      <c r="P333" s="399">
        <f t="shared" si="41"/>
        <v>0</v>
      </c>
      <c r="Q333" s="399">
        <v>0</v>
      </c>
      <c r="R333" s="399">
        <f t="shared" si="42"/>
        <v>0</v>
      </c>
      <c r="S333" s="399">
        <v>0</v>
      </c>
      <c r="T333" s="400">
        <f t="shared" si="43"/>
        <v>0</v>
      </c>
      <c r="U333" s="405"/>
      <c r="AR333" s="23">
        <v>16</v>
      </c>
      <c r="AT333" s="23" t="s">
        <v>157</v>
      </c>
      <c r="AU333" s="23" t="s">
        <v>80</v>
      </c>
      <c r="AY333" s="23" t="s">
        <v>155</v>
      </c>
      <c r="BE333" s="184">
        <f t="shared" si="44"/>
        <v>0</v>
      </c>
      <c r="BF333" s="184">
        <f t="shared" si="45"/>
        <v>0</v>
      </c>
      <c r="BG333" s="184">
        <f t="shared" si="46"/>
        <v>0</v>
      </c>
      <c r="BH333" s="184">
        <f t="shared" si="47"/>
        <v>0</v>
      </c>
      <c r="BI333" s="184">
        <f t="shared" si="48"/>
        <v>0</v>
      </c>
      <c r="BJ333" s="23" t="s">
        <v>11</v>
      </c>
      <c r="BK333" s="184">
        <f t="shared" si="49"/>
        <v>0</v>
      </c>
      <c r="BL333" s="23" t="s">
        <v>707</v>
      </c>
      <c r="BM333" s="23" t="s">
        <v>2253</v>
      </c>
    </row>
    <row r="334" spans="2:65" s="311" customFormat="1" ht="16.5" customHeight="1" x14ac:dyDescent="0.3">
      <c r="B334" s="172"/>
      <c r="C334" s="436">
        <v>102</v>
      </c>
      <c r="D334" s="436" t="s">
        <v>157</v>
      </c>
      <c r="E334" s="437" t="s">
        <v>3450</v>
      </c>
      <c r="F334" s="438" t="s">
        <v>3451</v>
      </c>
      <c r="G334" s="439" t="s">
        <v>170</v>
      </c>
      <c r="H334" s="440">
        <v>2</v>
      </c>
      <c r="I334" s="443"/>
      <c r="J334" s="441">
        <f t="shared" si="40"/>
        <v>0</v>
      </c>
      <c r="K334" s="438" t="s">
        <v>5</v>
      </c>
      <c r="L334" s="384"/>
      <c r="M334" s="385" t="s">
        <v>5</v>
      </c>
      <c r="N334" s="398" t="s">
        <v>43</v>
      </c>
      <c r="O334" s="399">
        <v>0</v>
      </c>
      <c r="P334" s="399">
        <f t="shared" si="41"/>
        <v>0</v>
      </c>
      <c r="Q334" s="399">
        <v>0</v>
      </c>
      <c r="R334" s="399">
        <f t="shared" si="42"/>
        <v>0</v>
      </c>
      <c r="S334" s="399">
        <v>0</v>
      </c>
      <c r="T334" s="400">
        <f t="shared" si="43"/>
        <v>0</v>
      </c>
      <c r="U334" s="405"/>
      <c r="AR334" s="23">
        <v>16</v>
      </c>
      <c r="AT334" s="23" t="s">
        <v>157</v>
      </c>
      <c r="AU334" s="23" t="s">
        <v>80</v>
      </c>
      <c r="AY334" s="23" t="s">
        <v>155</v>
      </c>
      <c r="BE334" s="184">
        <f t="shared" si="44"/>
        <v>0</v>
      </c>
      <c r="BF334" s="184">
        <f t="shared" si="45"/>
        <v>0</v>
      </c>
      <c r="BG334" s="184">
        <f t="shared" si="46"/>
        <v>0</v>
      </c>
      <c r="BH334" s="184">
        <f t="shared" si="47"/>
        <v>0</v>
      </c>
      <c r="BI334" s="184">
        <f t="shared" si="48"/>
        <v>0</v>
      </c>
      <c r="BJ334" s="23" t="s">
        <v>11</v>
      </c>
      <c r="BK334" s="184">
        <f t="shared" si="49"/>
        <v>0</v>
      </c>
      <c r="BL334" s="23" t="s">
        <v>707</v>
      </c>
      <c r="BM334" s="23" t="s">
        <v>2253</v>
      </c>
    </row>
    <row r="335" spans="2:65" s="311" customFormat="1" ht="16.5" customHeight="1" x14ac:dyDescent="0.3">
      <c r="B335" s="172"/>
      <c r="C335" s="436">
        <v>103</v>
      </c>
      <c r="D335" s="436" t="s">
        <v>157</v>
      </c>
      <c r="E335" s="437" t="s">
        <v>3452</v>
      </c>
      <c r="F335" s="438" t="s">
        <v>3453</v>
      </c>
      <c r="G335" s="439" t="s">
        <v>170</v>
      </c>
      <c r="H335" s="440">
        <v>2</v>
      </c>
      <c r="I335" s="443"/>
      <c r="J335" s="441">
        <f t="shared" si="40"/>
        <v>0</v>
      </c>
      <c r="K335" s="438" t="s">
        <v>5</v>
      </c>
      <c r="L335" s="384"/>
      <c r="M335" s="385" t="s">
        <v>5</v>
      </c>
      <c r="N335" s="398" t="s">
        <v>43</v>
      </c>
      <c r="O335" s="399">
        <v>0</v>
      </c>
      <c r="P335" s="399">
        <f t="shared" si="41"/>
        <v>0</v>
      </c>
      <c r="Q335" s="399">
        <v>0</v>
      </c>
      <c r="R335" s="399">
        <f t="shared" si="42"/>
        <v>0</v>
      </c>
      <c r="S335" s="399">
        <v>0</v>
      </c>
      <c r="T335" s="400">
        <f t="shared" si="43"/>
        <v>0</v>
      </c>
      <c r="U335" s="405"/>
      <c r="AR335" s="23">
        <v>16</v>
      </c>
      <c r="AT335" s="23" t="s">
        <v>157</v>
      </c>
      <c r="AU335" s="23" t="s">
        <v>80</v>
      </c>
      <c r="AY335" s="23" t="s">
        <v>155</v>
      </c>
      <c r="BE335" s="184">
        <f t="shared" si="44"/>
        <v>0</v>
      </c>
      <c r="BF335" s="184">
        <f t="shared" si="45"/>
        <v>0</v>
      </c>
      <c r="BG335" s="184">
        <f t="shared" si="46"/>
        <v>0</v>
      </c>
      <c r="BH335" s="184">
        <f t="shared" si="47"/>
        <v>0</v>
      </c>
      <c r="BI335" s="184">
        <f t="shared" si="48"/>
        <v>0</v>
      </c>
      <c r="BJ335" s="23" t="s">
        <v>11</v>
      </c>
      <c r="BK335" s="184">
        <f t="shared" si="49"/>
        <v>0</v>
      </c>
      <c r="BL335" s="23" t="s">
        <v>707</v>
      </c>
      <c r="BM335" s="23" t="s">
        <v>2253</v>
      </c>
    </row>
    <row r="336" spans="2:65" s="311" customFormat="1" ht="16.5" customHeight="1" x14ac:dyDescent="0.3">
      <c r="B336" s="172"/>
      <c r="C336" s="436">
        <v>104</v>
      </c>
      <c r="D336" s="436" t="s">
        <v>157</v>
      </c>
      <c r="E336" s="437" t="s">
        <v>3454</v>
      </c>
      <c r="F336" s="438" t="s">
        <v>3455</v>
      </c>
      <c r="G336" s="439" t="s">
        <v>170</v>
      </c>
      <c r="H336" s="440">
        <v>2</v>
      </c>
      <c r="I336" s="443"/>
      <c r="J336" s="441">
        <f t="shared" si="40"/>
        <v>0</v>
      </c>
      <c r="K336" s="438" t="s">
        <v>5</v>
      </c>
      <c r="L336" s="384"/>
      <c r="M336" s="385" t="s">
        <v>5</v>
      </c>
      <c r="N336" s="398" t="s">
        <v>43</v>
      </c>
      <c r="O336" s="399">
        <v>0</v>
      </c>
      <c r="P336" s="399">
        <f t="shared" si="41"/>
        <v>0</v>
      </c>
      <c r="Q336" s="399">
        <v>0</v>
      </c>
      <c r="R336" s="399">
        <f t="shared" si="42"/>
        <v>0</v>
      </c>
      <c r="S336" s="399">
        <v>0</v>
      </c>
      <c r="T336" s="400">
        <f t="shared" si="43"/>
        <v>0</v>
      </c>
      <c r="U336" s="405"/>
      <c r="AR336" s="23">
        <v>16</v>
      </c>
      <c r="AT336" s="23" t="s">
        <v>157</v>
      </c>
      <c r="AU336" s="23" t="s">
        <v>80</v>
      </c>
      <c r="AY336" s="23" t="s">
        <v>155</v>
      </c>
      <c r="BE336" s="184">
        <f t="shared" si="44"/>
        <v>0</v>
      </c>
      <c r="BF336" s="184">
        <f t="shared" si="45"/>
        <v>0</v>
      </c>
      <c r="BG336" s="184">
        <f t="shared" si="46"/>
        <v>0</v>
      </c>
      <c r="BH336" s="184">
        <f t="shared" si="47"/>
        <v>0</v>
      </c>
      <c r="BI336" s="184">
        <f t="shared" si="48"/>
        <v>0</v>
      </c>
      <c r="BJ336" s="23" t="s">
        <v>11</v>
      </c>
      <c r="BK336" s="184">
        <f t="shared" si="49"/>
        <v>0</v>
      </c>
      <c r="BL336" s="23" t="s">
        <v>707</v>
      </c>
      <c r="BM336" s="23" t="s">
        <v>2253</v>
      </c>
    </row>
    <row r="337" spans="2:65" s="311" customFormat="1" ht="16.5" customHeight="1" x14ac:dyDescent="0.3">
      <c r="B337" s="172"/>
      <c r="C337" s="436">
        <v>105</v>
      </c>
      <c r="D337" s="436" t="s">
        <v>157</v>
      </c>
      <c r="E337" s="437" t="s">
        <v>3456</v>
      </c>
      <c r="F337" s="438" t="s">
        <v>3457</v>
      </c>
      <c r="G337" s="439" t="s">
        <v>170</v>
      </c>
      <c r="H337" s="440">
        <v>4</v>
      </c>
      <c r="I337" s="443"/>
      <c r="J337" s="441">
        <f t="shared" si="40"/>
        <v>0</v>
      </c>
      <c r="K337" s="438" t="s">
        <v>5</v>
      </c>
      <c r="L337" s="384"/>
      <c r="M337" s="385" t="s">
        <v>5</v>
      </c>
      <c r="N337" s="398" t="s">
        <v>43</v>
      </c>
      <c r="O337" s="399">
        <v>0</v>
      </c>
      <c r="P337" s="399">
        <f t="shared" si="41"/>
        <v>0</v>
      </c>
      <c r="Q337" s="399">
        <v>0</v>
      </c>
      <c r="R337" s="399">
        <f t="shared" si="42"/>
        <v>0</v>
      </c>
      <c r="S337" s="399">
        <v>0</v>
      </c>
      <c r="T337" s="400">
        <f t="shared" si="43"/>
        <v>0</v>
      </c>
      <c r="U337" s="405"/>
      <c r="AR337" s="23">
        <v>16</v>
      </c>
      <c r="AT337" s="23" t="s">
        <v>157</v>
      </c>
      <c r="AU337" s="23" t="s">
        <v>80</v>
      </c>
      <c r="AY337" s="23" t="s">
        <v>155</v>
      </c>
      <c r="BE337" s="184">
        <f t="shared" si="44"/>
        <v>0</v>
      </c>
      <c r="BF337" s="184">
        <f t="shared" si="45"/>
        <v>0</v>
      </c>
      <c r="BG337" s="184">
        <f t="shared" si="46"/>
        <v>0</v>
      </c>
      <c r="BH337" s="184">
        <f t="shared" si="47"/>
        <v>0</v>
      </c>
      <c r="BI337" s="184">
        <f t="shared" si="48"/>
        <v>0</v>
      </c>
      <c r="BJ337" s="23" t="s">
        <v>11</v>
      </c>
      <c r="BK337" s="184">
        <f t="shared" si="49"/>
        <v>0</v>
      </c>
      <c r="BL337" s="23" t="s">
        <v>707</v>
      </c>
      <c r="BM337" s="23" t="s">
        <v>2253</v>
      </c>
    </row>
    <row r="338" spans="2:65" s="311" customFormat="1" ht="16.5" customHeight="1" x14ac:dyDescent="0.3">
      <c r="B338" s="172"/>
      <c r="C338" s="436">
        <v>106</v>
      </c>
      <c r="D338" s="436" t="s">
        <v>157</v>
      </c>
      <c r="E338" s="437" t="s">
        <v>3458</v>
      </c>
      <c r="F338" s="438" t="s">
        <v>3459</v>
      </c>
      <c r="G338" s="439" t="s">
        <v>214</v>
      </c>
      <c r="H338" s="440">
        <v>250</v>
      </c>
      <c r="I338" s="443"/>
      <c r="J338" s="441">
        <f t="shared" si="40"/>
        <v>0</v>
      </c>
      <c r="K338" s="438" t="s">
        <v>5</v>
      </c>
      <c r="L338" s="384"/>
      <c r="M338" s="385" t="s">
        <v>5</v>
      </c>
      <c r="N338" s="398" t="s">
        <v>43</v>
      </c>
      <c r="O338" s="399">
        <v>0</v>
      </c>
      <c r="P338" s="399">
        <f t="shared" si="41"/>
        <v>0</v>
      </c>
      <c r="Q338" s="399">
        <v>0</v>
      </c>
      <c r="R338" s="399">
        <f t="shared" si="42"/>
        <v>0</v>
      </c>
      <c r="S338" s="399">
        <v>0</v>
      </c>
      <c r="T338" s="400">
        <f t="shared" si="43"/>
        <v>0</v>
      </c>
      <c r="U338" s="405"/>
      <c r="AR338" s="23">
        <v>16</v>
      </c>
      <c r="AT338" s="23" t="s">
        <v>157</v>
      </c>
      <c r="AU338" s="23" t="s">
        <v>80</v>
      </c>
      <c r="AY338" s="23" t="s">
        <v>155</v>
      </c>
      <c r="BE338" s="184">
        <f t="shared" si="44"/>
        <v>0</v>
      </c>
      <c r="BF338" s="184">
        <f t="shared" si="45"/>
        <v>0</v>
      </c>
      <c r="BG338" s="184">
        <f t="shared" si="46"/>
        <v>0</v>
      </c>
      <c r="BH338" s="184">
        <f t="shared" si="47"/>
        <v>0</v>
      </c>
      <c r="BI338" s="184">
        <f t="shared" si="48"/>
        <v>0</v>
      </c>
      <c r="BJ338" s="23" t="s">
        <v>11</v>
      </c>
      <c r="BK338" s="184">
        <f t="shared" si="49"/>
        <v>0</v>
      </c>
      <c r="BL338" s="23" t="s">
        <v>707</v>
      </c>
      <c r="BM338" s="23" t="s">
        <v>2253</v>
      </c>
    </row>
    <row r="339" spans="2:65" s="311" customFormat="1" ht="16.5" customHeight="1" x14ac:dyDescent="0.3">
      <c r="B339" s="172"/>
      <c r="C339" s="442">
        <v>107</v>
      </c>
      <c r="D339" s="426" t="s">
        <v>536</v>
      </c>
      <c r="E339" s="427" t="s">
        <v>3234</v>
      </c>
      <c r="F339" s="428" t="s">
        <v>3235</v>
      </c>
      <c r="G339" s="429" t="s">
        <v>214</v>
      </c>
      <c r="H339" s="430">
        <v>250</v>
      </c>
      <c r="I339" s="380"/>
      <c r="J339" s="431">
        <f t="shared" si="40"/>
        <v>0</v>
      </c>
      <c r="K339" s="428" t="s">
        <v>5</v>
      </c>
      <c r="L339" s="384"/>
      <c r="M339" s="385" t="s">
        <v>5</v>
      </c>
      <c r="N339" s="379" t="s">
        <v>43</v>
      </c>
      <c r="O339" s="386">
        <v>0</v>
      </c>
      <c r="P339" s="386">
        <f t="shared" si="41"/>
        <v>0</v>
      </c>
      <c r="Q339" s="386">
        <v>0</v>
      </c>
      <c r="R339" s="386">
        <f t="shared" si="42"/>
        <v>0</v>
      </c>
      <c r="S339" s="386">
        <v>0</v>
      </c>
      <c r="T339" s="387">
        <f t="shared" si="43"/>
        <v>0</v>
      </c>
      <c r="U339" s="405"/>
      <c r="AR339" s="23" t="s">
        <v>113</v>
      </c>
      <c r="AT339" s="23" t="s">
        <v>536</v>
      </c>
      <c r="AU339" s="23" t="s">
        <v>80</v>
      </c>
      <c r="AY339" s="23" t="s">
        <v>155</v>
      </c>
      <c r="BE339" s="184">
        <f t="shared" si="44"/>
        <v>0</v>
      </c>
      <c r="BF339" s="184">
        <f t="shared" si="45"/>
        <v>0</v>
      </c>
      <c r="BG339" s="184">
        <f t="shared" si="46"/>
        <v>0</v>
      </c>
      <c r="BH339" s="184">
        <f t="shared" si="47"/>
        <v>0</v>
      </c>
      <c r="BI339" s="184">
        <f t="shared" si="48"/>
        <v>0</v>
      </c>
      <c r="BJ339" s="23" t="s">
        <v>11</v>
      </c>
      <c r="BK339" s="184">
        <f t="shared" si="49"/>
        <v>0</v>
      </c>
      <c r="BL339" s="23" t="s">
        <v>101</v>
      </c>
      <c r="BM339" s="23" t="s">
        <v>2215</v>
      </c>
    </row>
    <row r="340" spans="2:65" s="311" customFormat="1" ht="16.5" customHeight="1" x14ac:dyDescent="0.3">
      <c r="B340" s="172"/>
      <c r="C340" s="436">
        <v>108</v>
      </c>
      <c r="D340" s="436" t="s">
        <v>157</v>
      </c>
      <c r="E340" s="437" t="s">
        <v>3240</v>
      </c>
      <c r="F340" s="438" t="s">
        <v>3241</v>
      </c>
      <c r="G340" s="439" t="s">
        <v>170</v>
      </c>
      <c r="H340" s="440">
        <v>4</v>
      </c>
      <c r="I340" s="443"/>
      <c r="J340" s="441">
        <f>ROUND(I340*H340,0)</f>
        <v>0</v>
      </c>
      <c r="K340" s="438" t="s">
        <v>5</v>
      </c>
      <c r="L340" s="384"/>
      <c r="M340" s="385" t="s">
        <v>5</v>
      </c>
      <c r="N340" s="398" t="s">
        <v>43</v>
      </c>
      <c r="O340" s="399">
        <v>0</v>
      </c>
      <c r="P340" s="399">
        <f>O340*H340</f>
        <v>0</v>
      </c>
      <c r="Q340" s="399">
        <v>0</v>
      </c>
      <c r="R340" s="399">
        <f>Q340*H340</f>
        <v>0</v>
      </c>
      <c r="S340" s="399">
        <v>0</v>
      </c>
      <c r="T340" s="400">
        <f>S340*H340</f>
        <v>0</v>
      </c>
      <c r="U340" s="405"/>
      <c r="AR340" s="23">
        <v>16</v>
      </c>
      <c r="AT340" s="23" t="s">
        <v>157</v>
      </c>
      <c r="AU340" s="23" t="s">
        <v>80</v>
      </c>
      <c r="AY340" s="23" t="s">
        <v>155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23" t="s">
        <v>11</v>
      </c>
      <c r="BK340" s="184">
        <f>ROUND(I340*H340,0)</f>
        <v>0</v>
      </c>
      <c r="BL340" s="23" t="s">
        <v>707</v>
      </c>
      <c r="BM340" s="23" t="s">
        <v>2253</v>
      </c>
    </row>
    <row r="341" spans="2:65" s="311" customFormat="1" ht="16.5" customHeight="1" x14ac:dyDescent="0.3">
      <c r="B341" s="172"/>
      <c r="C341" s="442">
        <v>109</v>
      </c>
      <c r="D341" s="426" t="s">
        <v>536</v>
      </c>
      <c r="E341" s="427" t="s">
        <v>3242</v>
      </c>
      <c r="F341" s="428" t="s">
        <v>3243</v>
      </c>
      <c r="G341" s="429" t="s">
        <v>3321</v>
      </c>
      <c r="H341" s="430">
        <v>4</v>
      </c>
      <c r="I341" s="380"/>
      <c r="J341" s="431">
        <f t="shared" ref="J341" si="50">ROUND(I341*H341,0)</f>
        <v>0</v>
      </c>
      <c r="K341" s="428" t="s">
        <v>5</v>
      </c>
      <c r="L341" s="384"/>
      <c r="M341" s="385" t="s">
        <v>5</v>
      </c>
      <c r="N341" s="379" t="s">
        <v>43</v>
      </c>
      <c r="O341" s="386">
        <v>0</v>
      </c>
      <c r="P341" s="386">
        <f t="shared" ref="P341" si="51">O341*H341</f>
        <v>0</v>
      </c>
      <c r="Q341" s="386">
        <v>0</v>
      </c>
      <c r="R341" s="386">
        <f t="shared" ref="R341" si="52">Q341*H341</f>
        <v>0</v>
      </c>
      <c r="S341" s="386">
        <v>0</v>
      </c>
      <c r="T341" s="387">
        <f t="shared" ref="T341" si="53">S341*H341</f>
        <v>0</v>
      </c>
      <c r="U341" s="405"/>
      <c r="AR341" s="23" t="s">
        <v>113</v>
      </c>
      <c r="AT341" s="23" t="s">
        <v>536</v>
      </c>
      <c r="AU341" s="23" t="s">
        <v>80</v>
      </c>
      <c r="AY341" s="23" t="s">
        <v>155</v>
      </c>
      <c r="BE341" s="184">
        <f t="shared" ref="BE341" si="54">IF(N341="základní",J341,0)</f>
        <v>0</v>
      </c>
      <c r="BF341" s="184">
        <f t="shared" ref="BF341" si="55">IF(N341="snížená",J341,0)</f>
        <v>0</v>
      </c>
      <c r="BG341" s="184">
        <f t="shared" ref="BG341" si="56">IF(N341="zákl. přenesená",J341,0)</f>
        <v>0</v>
      </c>
      <c r="BH341" s="184">
        <f t="shared" ref="BH341" si="57">IF(N341="sníž. přenesená",J341,0)</f>
        <v>0</v>
      </c>
      <c r="BI341" s="184">
        <f t="shared" ref="BI341" si="58">IF(N341="nulová",J341,0)</f>
        <v>0</v>
      </c>
      <c r="BJ341" s="23" t="s">
        <v>11</v>
      </c>
      <c r="BK341" s="184">
        <f t="shared" ref="BK341" si="59">ROUND(I341*H341,0)</f>
        <v>0</v>
      </c>
      <c r="BL341" s="23" t="s">
        <v>101</v>
      </c>
      <c r="BM341" s="23" t="s">
        <v>2215</v>
      </c>
    </row>
    <row r="342" spans="2:65" s="311" customFormat="1" ht="16.5" customHeight="1" x14ac:dyDescent="0.3">
      <c r="B342" s="172"/>
      <c r="C342" s="436">
        <v>110</v>
      </c>
      <c r="D342" s="436" t="s">
        <v>157</v>
      </c>
      <c r="E342" s="437" t="s">
        <v>3247</v>
      </c>
      <c r="F342" s="438" t="s">
        <v>3248</v>
      </c>
      <c r="G342" s="439" t="s">
        <v>170</v>
      </c>
      <c r="H342" s="440">
        <v>8</v>
      </c>
      <c r="I342" s="443"/>
      <c r="J342" s="441">
        <f>ROUND(I342*H342,0)</f>
        <v>0</v>
      </c>
      <c r="K342" s="438" t="s">
        <v>5</v>
      </c>
      <c r="L342" s="384"/>
      <c r="M342" s="385" t="s">
        <v>5</v>
      </c>
      <c r="N342" s="398" t="s">
        <v>43</v>
      </c>
      <c r="O342" s="399">
        <v>0</v>
      </c>
      <c r="P342" s="399">
        <f>O342*H342</f>
        <v>0</v>
      </c>
      <c r="Q342" s="399">
        <v>0</v>
      </c>
      <c r="R342" s="399">
        <f>Q342*H342</f>
        <v>0</v>
      </c>
      <c r="S342" s="399">
        <v>0</v>
      </c>
      <c r="T342" s="400">
        <f>S342*H342</f>
        <v>0</v>
      </c>
      <c r="U342" s="405"/>
      <c r="AR342" s="23">
        <v>16</v>
      </c>
      <c r="AT342" s="23" t="s">
        <v>157</v>
      </c>
      <c r="AU342" s="23" t="s">
        <v>80</v>
      </c>
      <c r="AY342" s="23" t="s">
        <v>155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23" t="s">
        <v>11</v>
      </c>
      <c r="BK342" s="184">
        <f>ROUND(I342*H342,0)</f>
        <v>0</v>
      </c>
      <c r="BL342" s="23" t="s">
        <v>707</v>
      </c>
      <c r="BM342" s="23" t="s">
        <v>2253</v>
      </c>
    </row>
    <row r="343" spans="2:65" s="311" customFormat="1" ht="16.5" customHeight="1" x14ac:dyDescent="0.3">
      <c r="B343" s="172"/>
      <c r="C343" s="442">
        <v>111</v>
      </c>
      <c r="D343" s="426" t="s">
        <v>536</v>
      </c>
      <c r="E343" s="427" t="s">
        <v>3249</v>
      </c>
      <c r="F343" s="428" t="s">
        <v>3250</v>
      </c>
      <c r="G343" s="429" t="s">
        <v>3321</v>
      </c>
      <c r="H343" s="430">
        <v>8</v>
      </c>
      <c r="I343" s="380"/>
      <c r="J343" s="431">
        <f t="shared" ref="J343" si="60">ROUND(I343*H343,0)</f>
        <v>0</v>
      </c>
      <c r="K343" s="428" t="s">
        <v>5</v>
      </c>
      <c r="L343" s="384"/>
      <c r="M343" s="385" t="s">
        <v>5</v>
      </c>
      <c r="N343" s="379" t="s">
        <v>43</v>
      </c>
      <c r="O343" s="386">
        <v>0</v>
      </c>
      <c r="P343" s="386">
        <f t="shared" ref="P343" si="61">O343*H343</f>
        <v>0</v>
      </c>
      <c r="Q343" s="386">
        <v>0</v>
      </c>
      <c r="R343" s="386">
        <f t="shared" ref="R343" si="62">Q343*H343</f>
        <v>0</v>
      </c>
      <c r="S343" s="386">
        <v>0</v>
      </c>
      <c r="T343" s="387">
        <f t="shared" ref="T343" si="63">S343*H343</f>
        <v>0</v>
      </c>
      <c r="U343" s="405"/>
      <c r="AR343" s="23" t="s">
        <v>113</v>
      </c>
      <c r="AT343" s="23" t="s">
        <v>536</v>
      </c>
      <c r="AU343" s="23" t="s">
        <v>80</v>
      </c>
      <c r="AY343" s="23" t="s">
        <v>155</v>
      </c>
      <c r="BE343" s="184">
        <f t="shared" ref="BE343" si="64">IF(N343="základní",J343,0)</f>
        <v>0</v>
      </c>
      <c r="BF343" s="184">
        <f t="shared" ref="BF343" si="65">IF(N343="snížená",J343,0)</f>
        <v>0</v>
      </c>
      <c r="BG343" s="184">
        <f t="shared" ref="BG343" si="66">IF(N343="zákl. přenesená",J343,0)</f>
        <v>0</v>
      </c>
      <c r="BH343" s="184">
        <f t="shared" ref="BH343" si="67">IF(N343="sníž. přenesená",J343,0)</f>
        <v>0</v>
      </c>
      <c r="BI343" s="184">
        <f t="shared" ref="BI343" si="68">IF(N343="nulová",J343,0)</f>
        <v>0</v>
      </c>
      <c r="BJ343" s="23" t="s">
        <v>11</v>
      </c>
      <c r="BK343" s="184">
        <f t="shared" ref="BK343" si="69">ROUND(I343*H343,0)</f>
        <v>0</v>
      </c>
      <c r="BL343" s="23" t="s">
        <v>101</v>
      </c>
      <c r="BM343" s="23" t="s">
        <v>2215</v>
      </c>
    </row>
    <row r="344" spans="2:65" s="311" customFormat="1" ht="16.5" customHeight="1" x14ac:dyDescent="0.3">
      <c r="B344" s="172"/>
      <c r="C344" s="436">
        <v>112</v>
      </c>
      <c r="D344" s="436" t="s">
        <v>157</v>
      </c>
      <c r="E344" s="437" t="s">
        <v>3460</v>
      </c>
      <c r="F344" s="438" t="s">
        <v>3461</v>
      </c>
      <c r="G344" s="439" t="s">
        <v>214</v>
      </c>
      <c r="H344" s="440">
        <v>440</v>
      </c>
      <c r="I344" s="443"/>
      <c r="J344" s="441">
        <f>ROUND(I344*H344,0)</f>
        <v>0</v>
      </c>
      <c r="K344" s="438" t="s">
        <v>5</v>
      </c>
      <c r="L344" s="384"/>
      <c r="M344" s="385" t="s">
        <v>5</v>
      </c>
      <c r="N344" s="398" t="s">
        <v>43</v>
      </c>
      <c r="O344" s="399">
        <v>0</v>
      </c>
      <c r="P344" s="399">
        <f>O344*H344</f>
        <v>0</v>
      </c>
      <c r="Q344" s="399">
        <v>0</v>
      </c>
      <c r="R344" s="399">
        <f>Q344*H344</f>
        <v>0</v>
      </c>
      <c r="S344" s="399">
        <v>0</v>
      </c>
      <c r="T344" s="400">
        <f>S344*H344</f>
        <v>0</v>
      </c>
      <c r="U344" s="405"/>
      <c r="AR344" s="23">
        <v>16</v>
      </c>
      <c r="AT344" s="23" t="s">
        <v>157</v>
      </c>
      <c r="AU344" s="23" t="s">
        <v>80</v>
      </c>
      <c r="AY344" s="23" t="s">
        <v>155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23" t="s">
        <v>11</v>
      </c>
      <c r="BK344" s="184">
        <f>ROUND(I344*H344,0)</f>
        <v>0</v>
      </c>
      <c r="BL344" s="23" t="s">
        <v>707</v>
      </c>
      <c r="BM344" s="23" t="s">
        <v>2253</v>
      </c>
    </row>
    <row r="345" spans="2:65" s="311" customFormat="1" ht="16.5" customHeight="1" x14ac:dyDescent="0.3">
      <c r="B345" s="172"/>
      <c r="C345" s="442">
        <v>113</v>
      </c>
      <c r="D345" s="426" t="s">
        <v>536</v>
      </c>
      <c r="E345" s="427" t="s">
        <v>3462</v>
      </c>
      <c r="F345" s="428" t="s">
        <v>3463</v>
      </c>
      <c r="G345" s="429" t="s">
        <v>214</v>
      </c>
      <c r="H345" s="430">
        <v>440</v>
      </c>
      <c r="I345" s="380"/>
      <c r="J345" s="431">
        <f t="shared" ref="J345" si="70">ROUND(I345*H345,0)</f>
        <v>0</v>
      </c>
      <c r="K345" s="428" t="s">
        <v>5</v>
      </c>
      <c r="L345" s="384"/>
      <c r="M345" s="385" t="s">
        <v>5</v>
      </c>
      <c r="N345" s="379" t="s">
        <v>43</v>
      </c>
      <c r="O345" s="386">
        <v>0</v>
      </c>
      <c r="P345" s="386">
        <f t="shared" ref="P345" si="71">O345*H345</f>
        <v>0</v>
      </c>
      <c r="Q345" s="386">
        <v>0</v>
      </c>
      <c r="R345" s="386">
        <f t="shared" ref="R345" si="72">Q345*H345</f>
        <v>0</v>
      </c>
      <c r="S345" s="386">
        <v>0</v>
      </c>
      <c r="T345" s="387">
        <f t="shared" ref="T345" si="73">S345*H345</f>
        <v>0</v>
      </c>
      <c r="U345" s="405"/>
      <c r="AR345" s="23" t="s">
        <v>113</v>
      </c>
      <c r="AT345" s="23" t="s">
        <v>536</v>
      </c>
      <c r="AU345" s="23" t="s">
        <v>80</v>
      </c>
      <c r="AY345" s="23" t="s">
        <v>155</v>
      </c>
      <c r="BE345" s="184">
        <f t="shared" ref="BE345" si="74">IF(N345="základní",J345,0)</f>
        <v>0</v>
      </c>
      <c r="BF345" s="184">
        <f t="shared" ref="BF345" si="75">IF(N345="snížená",J345,0)</f>
        <v>0</v>
      </c>
      <c r="BG345" s="184">
        <f t="shared" ref="BG345" si="76">IF(N345="zákl. přenesená",J345,0)</f>
        <v>0</v>
      </c>
      <c r="BH345" s="184">
        <f t="shared" ref="BH345" si="77">IF(N345="sníž. přenesená",J345,0)</f>
        <v>0</v>
      </c>
      <c r="BI345" s="184">
        <f t="shared" ref="BI345" si="78">IF(N345="nulová",J345,0)</f>
        <v>0</v>
      </c>
      <c r="BJ345" s="23" t="s">
        <v>11</v>
      </c>
      <c r="BK345" s="184">
        <f t="shared" ref="BK345" si="79">ROUND(I345*H345,0)</f>
        <v>0</v>
      </c>
      <c r="BL345" s="23" t="s">
        <v>101</v>
      </c>
      <c r="BM345" s="23" t="s">
        <v>2215</v>
      </c>
    </row>
    <row r="346" spans="2:65" s="311" customFormat="1" ht="16.5" customHeight="1" x14ac:dyDescent="0.3">
      <c r="B346" s="172"/>
      <c r="C346" s="436">
        <v>114</v>
      </c>
      <c r="D346" s="436" t="s">
        <v>157</v>
      </c>
      <c r="E346" s="437" t="s">
        <v>3464</v>
      </c>
      <c r="F346" s="438" t="s">
        <v>3465</v>
      </c>
      <c r="G346" s="439" t="s">
        <v>214</v>
      </c>
      <c r="H346" s="440">
        <v>15</v>
      </c>
      <c r="I346" s="443"/>
      <c r="J346" s="441">
        <f>ROUND(I346*H346,0)</f>
        <v>0</v>
      </c>
      <c r="K346" s="438" t="s">
        <v>5</v>
      </c>
      <c r="L346" s="384"/>
      <c r="M346" s="385" t="s">
        <v>5</v>
      </c>
      <c r="N346" s="398" t="s">
        <v>43</v>
      </c>
      <c r="O346" s="399">
        <v>0</v>
      </c>
      <c r="P346" s="399">
        <f>O346*H346</f>
        <v>0</v>
      </c>
      <c r="Q346" s="399">
        <v>0</v>
      </c>
      <c r="R346" s="399">
        <f>Q346*H346</f>
        <v>0</v>
      </c>
      <c r="S346" s="399">
        <v>0</v>
      </c>
      <c r="T346" s="400">
        <f>S346*H346</f>
        <v>0</v>
      </c>
      <c r="U346" s="405"/>
      <c r="AR346" s="23">
        <v>16</v>
      </c>
      <c r="AT346" s="23" t="s">
        <v>157</v>
      </c>
      <c r="AU346" s="23" t="s">
        <v>80</v>
      </c>
      <c r="AY346" s="23" t="s">
        <v>155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23" t="s">
        <v>11</v>
      </c>
      <c r="BK346" s="184">
        <f>ROUND(I346*H346,0)</f>
        <v>0</v>
      </c>
      <c r="BL346" s="23" t="s">
        <v>707</v>
      </c>
      <c r="BM346" s="23" t="s">
        <v>2253</v>
      </c>
    </row>
    <row r="347" spans="2:65" s="311" customFormat="1" ht="16.5" customHeight="1" x14ac:dyDescent="0.3">
      <c r="B347" s="172"/>
      <c r="C347" s="442">
        <v>115</v>
      </c>
      <c r="D347" s="426" t="s">
        <v>536</v>
      </c>
      <c r="E347" s="427" t="s">
        <v>3466</v>
      </c>
      <c r="F347" s="428" t="s">
        <v>3467</v>
      </c>
      <c r="G347" s="429" t="s">
        <v>214</v>
      </c>
      <c r="H347" s="430">
        <v>15</v>
      </c>
      <c r="I347" s="380"/>
      <c r="J347" s="431">
        <f t="shared" ref="J347" si="80">ROUND(I347*H347,0)</f>
        <v>0</v>
      </c>
      <c r="K347" s="428" t="s">
        <v>5</v>
      </c>
      <c r="L347" s="384"/>
      <c r="M347" s="385" t="s">
        <v>5</v>
      </c>
      <c r="N347" s="379" t="s">
        <v>43</v>
      </c>
      <c r="O347" s="386">
        <v>0</v>
      </c>
      <c r="P347" s="386">
        <f t="shared" ref="P347" si="81">O347*H347</f>
        <v>0</v>
      </c>
      <c r="Q347" s="386">
        <v>0</v>
      </c>
      <c r="R347" s="386">
        <f t="shared" ref="R347" si="82">Q347*H347</f>
        <v>0</v>
      </c>
      <c r="S347" s="386">
        <v>0</v>
      </c>
      <c r="T347" s="387">
        <f t="shared" ref="T347" si="83">S347*H347</f>
        <v>0</v>
      </c>
      <c r="U347" s="405"/>
      <c r="AR347" s="23" t="s">
        <v>113</v>
      </c>
      <c r="AT347" s="23" t="s">
        <v>536</v>
      </c>
      <c r="AU347" s="23" t="s">
        <v>80</v>
      </c>
      <c r="AY347" s="23" t="s">
        <v>155</v>
      </c>
      <c r="BE347" s="184">
        <f t="shared" ref="BE347" si="84">IF(N347="základní",J347,0)</f>
        <v>0</v>
      </c>
      <c r="BF347" s="184">
        <f t="shared" ref="BF347" si="85">IF(N347="snížená",J347,0)</f>
        <v>0</v>
      </c>
      <c r="BG347" s="184">
        <f t="shared" ref="BG347" si="86">IF(N347="zákl. přenesená",J347,0)</f>
        <v>0</v>
      </c>
      <c r="BH347" s="184">
        <f t="shared" ref="BH347" si="87">IF(N347="sníž. přenesená",J347,0)</f>
        <v>0</v>
      </c>
      <c r="BI347" s="184">
        <f t="shared" ref="BI347" si="88">IF(N347="nulová",J347,0)</f>
        <v>0</v>
      </c>
      <c r="BJ347" s="23" t="s">
        <v>11</v>
      </c>
      <c r="BK347" s="184">
        <f t="shared" ref="BK347" si="89">ROUND(I347*H347,0)</f>
        <v>0</v>
      </c>
      <c r="BL347" s="23" t="s">
        <v>101</v>
      </c>
      <c r="BM347" s="23" t="s">
        <v>2215</v>
      </c>
    </row>
    <row r="348" spans="2:65" s="311" customFormat="1" ht="16.5" customHeight="1" x14ac:dyDescent="0.3">
      <c r="B348" s="172"/>
      <c r="C348" s="436">
        <v>116</v>
      </c>
      <c r="D348" s="436" t="s">
        <v>157</v>
      </c>
      <c r="E348" s="437" t="s">
        <v>3468</v>
      </c>
      <c r="F348" s="438" t="s">
        <v>3469</v>
      </c>
      <c r="G348" s="439" t="s">
        <v>214</v>
      </c>
      <c r="H348" s="440">
        <v>455</v>
      </c>
      <c r="I348" s="443"/>
      <c r="J348" s="441">
        <f>ROUND(I348*H348,0)</f>
        <v>0</v>
      </c>
      <c r="K348" s="428" t="s">
        <v>5</v>
      </c>
      <c r="L348" s="384"/>
      <c r="M348" s="385" t="s">
        <v>5</v>
      </c>
      <c r="N348" s="398" t="s">
        <v>43</v>
      </c>
      <c r="O348" s="399">
        <v>0</v>
      </c>
      <c r="P348" s="399">
        <f>O348*H348</f>
        <v>0</v>
      </c>
      <c r="Q348" s="399">
        <v>0</v>
      </c>
      <c r="R348" s="399">
        <f>Q348*H348</f>
        <v>0</v>
      </c>
      <c r="S348" s="399">
        <v>0</v>
      </c>
      <c r="T348" s="400">
        <f>S348*H348</f>
        <v>0</v>
      </c>
      <c r="U348" s="405"/>
      <c r="AR348" s="23">
        <v>16</v>
      </c>
      <c r="AT348" s="23" t="s">
        <v>157</v>
      </c>
      <c r="AU348" s="23" t="s">
        <v>80</v>
      </c>
      <c r="AY348" s="23" t="s">
        <v>155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23" t="s">
        <v>11</v>
      </c>
      <c r="BK348" s="184">
        <f>ROUND(I348*H348,0)</f>
        <v>0</v>
      </c>
      <c r="BL348" s="23" t="s">
        <v>707</v>
      </c>
      <c r="BM348" s="23" t="s">
        <v>2253</v>
      </c>
    </row>
    <row r="349" spans="2:65" s="311" customFormat="1" ht="16.5" customHeight="1" x14ac:dyDescent="0.3">
      <c r="B349" s="172"/>
      <c r="C349" s="436">
        <v>117</v>
      </c>
      <c r="D349" s="436" t="s">
        <v>157</v>
      </c>
      <c r="E349" s="437" t="s">
        <v>3450</v>
      </c>
      <c r="F349" s="438" t="s">
        <v>3470</v>
      </c>
      <c r="G349" s="439" t="s">
        <v>170</v>
      </c>
      <c r="H349" s="440">
        <v>1</v>
      </c>
      <c r="I349" s="443"/>
      <c r="J349" s="441">
        <f>ROUND(I349*H349,0)</f>
        <v>0</v>
      </c>
      <c r="K349" s="438" t="s">
        <v>5</v>
      </c>
      <c r="L349" s="384"/>
      <c r="M349" s="385" t="s">
        <v>5</v>
      </c>
      <c r="N349" s="398" t="s">
        <v>43</v>
      </c>
      <c r="O349" s="399">
        <v>0</v>
      </c>
      <c r="P349" s="399">
        <f>O349*H349</f>
        <v>0</v>
      </c>
      <c r="Q349" s="399">
        <v>0</v>
      </c>
      <c r="R349" s="399">
        <f>Q349*H349</f>
        <v>0</v>
      </c>
      <c r="S349" s="399">
        <v>0</v>
      </c>
      <c r="T349" s="400">
        <f>S349*H349</f>
        <v>0</v>
      </c>
      <c r="U349" s="405"/>
      <c r="AR349" s="23">
        <v>16</v>
      </c>
      <c r="AT349" s="23" t="s">
        <v>157</v>
      </c>
      <c r="AU349" s="23" t="s">
        <v>80</v>
      </c>
      <c r="AY349" s="23" t="s">
        <v>155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23" t="s">
        <v>11</v>
      </c>
      <c r="BK349" s="184">
        <f>ROUND(I349*H349,0)</f>
        <v>0</v>
      </c>
      <c r="BL349" s="23" t="s">
        <v>707</v>
      </c>
      <c r="BM349" s="23" t="s">
        <v>2253</v>
      </c>
    </row>
    <row r="350" spans="2:65" s="311" customFormat="1" ht="16.5" customHeight="1" x14ac:dyDescent="0.3">
      <c r="B350" s="172"/>
      <c r="C350" s="436">
        <v>118</v>
      </c>
      <c r="D350" s="436" t="s">
        <v>157</v>
      </c>
      <c r="E350" s="437" t="s">
        <v>3471</v>
      </c>
      <c r="F350" s="438" t="s">
        <v>3472</v>
      </c>
      <c r="G350" s="439" t="s">
        <v>170</v>
      </c>
      <c r="H350" s="440">
        <v>1</v>
      </c>
      <c r="I350" s="443"/>
      <c r="J350" s="441">
        <f>ROUND(I350*H350,0)</f>
        <v>0</v>
      </c>
      <c r="K350" s="438" t="s">
        <v>5</v>
      </c>
      <c r="L350" s="401"/>
      <c r="M350" s="385" t="s">
        <v>5</v>
      </c>
      <c r="N350" s="398" t="s">
        <v>43</v>
      </c>
      <c r="O350" s="399">
        <v>0</v>
      </c>
      <c r="P350" s="399">
        <f>O350*H350</f>
        <v>0</v>
      </c>
      <c r="Q350" s="399">
        <v>0</v>
      </c>
      <c r="R350" s="399">
        <f>Q350*H350</f>
        <v>0</v>
      </c>
      <c r="S350" s="399">
        <v>0</v>
      </c>
      <c r="T350" s="400">
        <f>S350*H350</f>
        <v>0</v>
      </c>
      <c r="U350" s="405"/>
      <c r="AR350" s="23">
        <v>16</v>
      </c>
      <c r="AT350" s="23" t="s">
        <v>157</v>
      </c>
      <c r="AU350" s="23" t="s">
        <v>80</v>
      </c>
      <c r="AY350" s="23" t="s">
        <v>155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23" t="s">
        <v>11</v>
      </c>
      <c r="BK350" s="184">
        <f>ROUND(I350*H350,0)</f>
        <v>0</v>
      </c>
      <c r="BL350" s="23" t="s">
        <v>707</v>
      </c>
      <c r="BM350" s="23" t="s">
        <v>2253</v>
      </c>
    </row>
    <row r="351" spans="2:65" s="311" customFormat="1" ht="16.5" customHeight="1" x14ac:dyDescent="0.3">
      <c r="B351" s="172"/>
      <c r="C351" s="436">
        <v>119</v>
      </c>
      <c r="D351" s="436" t="s">
        <v>157</v>
      </c>
      <c r="E351" s="437"/>
      <c r="F351" s="438" t="s">
        <v>3395</v>
      </c>
      <c r="G351" s="439" t="s">
        <v>3067</v>
      </c>
      <c r="H351" s="440">
        <v>1</v>
      </c>
      <c r="I351" s="443"/>
      <c r="J351" s="441">
        <f>ROUND(I351*H351,0)</f>
        <v>0</v>
      </c>
      <c r="K351" s="438" t="s">
        <v>5</v>
      </c>
      <c r="L351" s="401"/>
      <c r="M351" s="385" t="s">
        <v>5</v>
      </c>
      <c r="N351" s="398" t="s">
        <v>43</v>
      </c>
      <c r="O351" s="399">
        <v>0</v>
      </c>
      <c r="P351" s="399">
        <f>O351*H351</f>
        <v>0</v>
      </c>
      <c r="Q351" s="399">
        <v>0</v>
      </c>
      <c r="R351" s="399">
        <f>Q351*H351</f>
        <v>0</v>
      </c>
      <c r="S351" s="399">
        <v>0</v>
      </c>
      <c r="T351" s="400">
        <f>S351*H351</f>
        <v>0</v>
      </c>
      <c r="U351" s="405"/>
      <c r="AR351" s="23">
        <v>16</v>
      </c>
      <c r="AT351" s="23" t="s">
        <v>157</v>
      </c>
      <c r="AU351" s="23" t="s">
        <v>80</v>
      </c>
      <c r="AY351" s="23" t="s">
        <v>155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23" t="s">
        <v>11</v>
      </c>
      <c r="BK351" s="184">
        <f>ROUND(I351*H351,0)</f>
        <v>0</v>
      </c>
      <c r="BL351" s="23" t="s">
        <v>707</v>
      </c>
      <c r="BM351" s="23" t="s">
        <v>2253</v>
      </c>
    </row>
    <row r="352" spans="2:65" s="311" customFormat="1" ht="16.5" customHeight="1" x14ac:dyDescent="0.3">
      <c r="B352" s="172"/>
      <c r="C352" s="436">
        <v>120</v>
      </c>
      <c r="D352" s="436" t="s">
        <v>157</v>
      </c>
      <c r="E352" s="437"/>
      <c r="F352" s="438" t="s">
        <v>3396</v>
      </c>
      <c r="G352" s="439" t="s">
        <v>3067</v>
      </c>
      <c r="H352" s="440">
        <v>1</v>
      </c>
      <c r="I352" s="443"/>
      <c r="J352" s="441">
        <f>ROUND(I352*H352,0)</f>
        <v>0</v>
      </c>
      <c r="K352" s="438" t="s">
        <v>5</v>
      </c>
      <c r="L352" s="401"/>
      <c r="M352" s="385" t="s">
        <v>5</v>
      </c>
      <c r="N352" s="398" t="s">
        <v>43</v>
      </c>
      <c r="O352" s="399">
        <v>0</v>
      </c>
      <c r="P352" s="399">
        <f>O352*H352</f>
        <v>0</v>
      </c>
      <c r="Q352" s="399">
        <v>0</v>
      </c>
      <c r="R352" s="399">
        <f>Q352*H352</f>
        <v>0</v>
      </c>
      <c r="S352" s="399">
        <v>0</v>
      </c>
      <c r="T352" s="400">
        <f>S352*H352</f>
        <v>0</v>
      </c>
      <c r="U352" s="405"/>
      <c r="AR352" s="23">
        <v>16</v>
      </c>
      <c r="AT352" s="23" t="s">
        <v>157</v>
      </c>
      <c r="AU352" s="23" t="s">
        <v>80</v>
      </c>
      <c r="AY352" s="23" t="s">
        <v>155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23" t="s">
        <v>11</v>
      </c>
      <c r="BK352" s="184">
        <f>ROUND(I352*H352,0)</f>
        <v>0</v>
      </c>
      <c r="BL352" s="23" t="s">
        <v>707</v>
      </c>
      <c r="BM352" s="23" t="s">
        <v>2253</v>
      </c>
    </row>
    <row r="353" spans="2:12" s="1" customFormat="1" ht="6.95" customHeight="1" x14ac:dyDescent="0.3">
      <c r="B353" s="55"/>
      <c r="C353" s="56"/>
      <c r="D353" s="56"/>
      <c r="E353" s="56"/>
      <c r="F353" s="56"/>
      <c r="G353" s="56"/>
      <c r="H353" s="56"/>
      <c r="I353" s="126"/>
      <c r="J353" s="56"/>
      <c r="K353" s="56"/>
      <c r="L353" s="40"/>
    </row>
  </sheetData>
  <autoFilter ref="C90:K352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103</v>
      </c>
      <c r="AZ2" s="214" t="s">
        <v>269</v>
      </c>
      <c r="BA2" s="214" t="s">
        <v>2254</v>
      </c>
      <c r="BB2" s="214" t="s">
        <v>5</v>
      </c>
      <c r="BC2" s="214" t="s">
        <v>2255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2001</v>
      </c>
      <c r="BA3" s="214" t="s">
        <v>2256</v>
      </c>
      <c r="BB3" s="214" t="s">
        <v>5</v>
      </c>
      <c r="BC3" s="214" t="s">
        <v>2257</v>
      </c>
      <c r="BD3" s="214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275</v>
      </c>
      <c r="BA4" s="214" t="s">
        <v>2258</v>
      </c>
      <c r="BB4" s="214" t="s">
        <v>5</v>
      </c>
      <c r="BC4" s="214" t="s">
        <v>2259</v>
      </c>
      <c r="BD4" s="214" t="s">
        <v>80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2260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ROUND(J85,0)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ROUND(SUM(BE85:BE182), 0)</f>
        <v>0</v>
      </c>
      <c r="G30" s="41"/>
      <c r="H30" s="41"/>
      <c r="I30" s="118">
        <v>0.21</v>
      </c>
      <c r="J30" s="117">
        <f>ROUND(ROUND((SUM(BE85:BE182)),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ROUND(SUM(BF85:BF182), 0)</f>
        <v>0</v>
      </c>
      <c r="G31" s="41"/>
      <c r="H31" s="41"/>
      <c r="I31" s="118">
        <v>0.15</v>
      </c>
      <c r="J31" s="117">
        <f>ROUND(ROUND((SUM(BF85:BF182)),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ROUND(SUM(BG85:BG182),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ROUND(SUM(BH85:BH182),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ROUND(SUM(BI85:BI182),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4 - SO 04 - vodovodní přípojka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J127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344</v>
      </c>
      <c r="E60" s="144"/>
      <c r="F60" s="144"/>
      <c r="G60" s="144"/>
      <c r="H60" s="144"/>
      <c r="I60" s="145"/>
      <c r="J60" s="146">
        <f>J130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345</v>
      </c>
      <c r="E61" s="144"/>
      <c r="F61" s="144"/>
      <c r="G61" s="144"/>
      <c r="H61" s="144"/>
      <c r="I61" s="145"/>
      <c r="J61" s="146">
        <f>J134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2005</v>
      </c>
      <c r="E62" s="144"/>
      <c r="F62" s="144"/>
      <c r="G62" s="144"/>
      <c r="H62" s="144"/>
      <c r="I62" s="145"/>
      <c r="J62" s="146">
        <f>J143</f>
        <v>0</v>
      </c>
      <c r="K62" s="147"/>
    </row>
    <row r="63" spans="2:47" s="8" customFormat="1" ht="19.899999999999999" customHeight="1" x14ac:dyDescent="0.3">
      <c r="B63" s="141"/>
      <c r="C63" s="142"/>
      <c r="D63" s="143" t="s">
        <v>137</v>
      </c>
      <c r="E63" s="144"/>
      <c r="F63" s="144"/>
      <c r="G63" s="144"/>
      <c r="H63" s="144"/>
      <c r="I63" s="145"/>
      <c r="J63" s="146">
        <f>J167</f>
        <v>0</v>
      </c>
      <c r="K63" s="147"/>
    </row>
    <row r="64" spans="2:47" s="8" customFormat="1" ht="19.899999999999999" customHeight="1" x14ac:dyDescent="0.3">
      <c r="B64" s="141"/>
      <c r="C64" s="142"/>
      <c r="D64" s="143" t="s">
        <v>138</v>
      </c>
      <c r="E64" s="144"/>
      <c r="F64" s="144"/>
      <c r="G64" s="144"/>
      <c r="H64" s="144"/>
      <c r="I64" s="145"/>
      <c r="J64" s="146">
        <f>J172</f>
        <v>0</v>
      </c>
      <c r="K64" s="147"/>
    </row>
    <row r="65" spans="2:12" s="8" customFormat="1" ht="19.899999999999999" customHeight="1" x14ac:dyDescent="0.3">
      <c r="B65" s="141"/>
      <c r="C65" s="142"/>
      <c r="D65" s="143" t="s">
        <v>347</v>
      </c>
      <c r="E65" s="144"/>
      <c r="F65" s="144"/>
      <c r="G65" s="144"/>
      <c r="H65" s="144"/>
      <c r="I65" s="145"/>
      <c r="J65" s="146">
        <f>J180</f>
        <v>0</v>
      </c>
      <c r="K65" s="147"/>
    </row>
    <row r="66" spans="2:12" s="1" customFormat="1" ht="21.75" customHeight="1" x14ac:dyDescent="0.3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 x14ac:dyDescent="0.3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 x14ac:dyDescent="0.3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 x14ac:dyDescent="0.3">
      <c r="B72" s="40"/>
      <c r="C72" s="60" t="s">
        <v>139</v>
      </c>
      <c r="L72" s="40"/>
    </row>
    <row r="73" spans="2:12" s="1" customFormat="1" ht="6.95" customHeight="1" x14ac:dyDescent="0.3">
      <c r="B73" s="40"/>
      <c r="L73" s="40"/>
    </row>
    <row r="74" spans="2:12" s="1" customFormat="1" ht="14.45" customHeight="1" x14ac:dyDescent="0.3">
      <c r="B74" s="40"/>
      <c r="C74" s="62" t="s">
        <v>20</v>
      </c>
      <c r="L74" s="40"/>
    </row>
    <row r="75" spans="2:12" s="1" customFormat="1" ht="16.5" customHeight="1" x14ac:dyDescent="0.3">
      <c r="B75" s="40"/>
      <c r="E75" s="522" t="str">
        <f>E7</f>
        <v>Trutnov - Horní staré město - Požární zbrojnice</v>
      </c>
      <c r="F75" s="523"/>
      <c r="G75" s="523"/>
      <c r="H75" s="523"/>
      <c r="L75" s="40"/>
    </row>
    <row r="76" spans="2:12" s="1" customFormat="1" ht="14.45" customHeight="1" x14ac:dyDescent="0.3">
      <c r="B76" s="40"/>
      <c r="C76" s="62" t="s">
        <v>128</v>
      </c>
      <c r="L76" s="40"/>
    </row>
    <row r="77" spans="2:12" s="1" customFormat="1" ht="17.25" customHeight="1" x14ac:dyDescent="0.3">
      <c r="B77" s="40"/>
      <c r="E77" s="502" t="str">
        <f>E9</f>
        <v>4 - SO 04 - vodovodní přípojka</v>
      </c>
      <c r="F77" s="524"/>
      <c r="G77" s="524"/>
      <c r="H77" s="524"/>
      <c r="L77" s="40"/>
    </row>
    <row r="78" spans="2:12" s="1" customFormat="1" ht="6.95" customHeight="1" x14ac:dyDescent="0.3">
      <c r="B78" s="40"/>
      <c r="L78" s="40"/>
    </row>
    <row r="79" spans="2:12" s="1" customFormat="1" ht="18" customHeight="1" x14ac:dyDescent="0.3">
      <c r="B79" s="40"/>
      <c r="C79" s="62" t="s">
        <v>24</v>
      </c>
      <c r="F79" s="148" t="str">
        <f>F12</f>
        <v>Trutnov - Horní staré město</v>
      </c>
      <c r="I79" s="149" t="s">
        <v>26</v>
      </c>
      <c r="J79" s="66" t="str">
        <f>IF(J12="","",J12)</f>
        <v>24.10.2017</v>
      </c>
      <c r="L79" s="40"/>
    </row>
    <row r="80" spans="2:12" s="1" customFormat="1" ht="6.95" customHeight="1" x14ac:dyDescent="0.3">
      <c r="B80" s="40"/>
      <c r="L80" s="40"/>
    </row>
    <row r="81" spans="2:65" s="1" customFormat="1" ht="15" x14ac:dyDescent="0.3">
      <c r="B81" s="40"/>
      <c r="C81" s="62" t="s">
        <v>28</v>
      </c>
      <c r="F81" s="148" t="str">
        <f>E15</f>
        <v>Město Trutnov, Slovanské nám. 165, Trutnov</v>
      </c>
      <c r="I81" s="149" t="s">
        <v>34</v>
      </c>
      <c r="J81" s="148" t="str">
        <f>E21</f>
        <v>Tenet spol. s r.o., Horská 64, Trutnov</v>
      </c>
      <c r="L81" s="40"/>
    </row>
    <row r="82" spans="2:65" s="1" customFormat="1" ht="14.45" customHeight="1" x14ac:dyDescent="0.3">
      <c r="B82" s="40"/>
      <c r="C82" s="62" t="s">
        <v>32</v>
      </c>
      <c r="F82" s="148" t="str">
        <f>IF(E18="","",E18)</f>
        <v/>
      </c>
      <c r="L82" s="40"/>
    </row>
    <row r="83" spans="2:65" s="1" customFormat="1" ht="10.35" customHeight="1" x14ac:dyDescent="0.3">
      <c r="B83" s="40"/>
      <c r="L83" s="40"/>
    </row>
    <row r="84" spans="2:65" s="9" customFormat="1" ht="29.25" customHeight="1" x14ac:dyDescent="0.3">
      <c r="B84" s="150"/>
      <c r="C84" s="151" t="s">
        <v>140</v>
      </c>
      <c r="D84" s="152" t="s">
        <v>57</v>
      </c>
      <c r="E84" s="152" t="s">
        <v>53</v>
      </c>
      <c r="F84" s="152" t="s">
        <v>141</v>
      </c>
      <c r="G84" s="152" t="s">
        <v>142</v>
      </c>
      <c r="H84" s="152" t="s">
        <v>143</v>
      </c>
      <c r="I84" s="153" t="s">
        <v>144</v>
      </c>
      <c r="J84" s="152" t="s">
        <v>132</v>
      </c>
      <c r="K84" s="154" t="s">
        <v>145</v>
      </c>
      <c r="L84" s="150"/>
      <c r="M84" s="72" t="s">
        <v>146</v>
      </c>
      <c r="N84" s="73" t="s">
        <v>42</v>
      </c>
      <c r="O84" s="73" t="s">
        <v>147</v>
      </c>
      <c r="P84" s="73" t="s">
        <v>148</v>
      </c>
      <c r="Q84" s="73" t="s">
        <v>149</v>
      </c>
      <c r="R84" s="73" t="s">
        <v>150</v>
      </c>
      <c r="S84" s="73" t="s">
        <v>151</v>
      </c>
      <c r="T84" s="74" t="s">
        <v>152</v>
      </c>
    </row>
    <row r="85" spans="2:65" s="1" customFormat="1" ht="29.25" customHeight="1" x14ac:dyDescent="0.35">
      <c r="B85" s="40"/>
      <c r="C85" s="76" t="s">
        <v>133</v>
      </c>
      <c r="J85" s="155">
        <f>BK85</f>
        <v>0</v>
      </c>
      <c r="L85" s="40"/>
      <c r="M85" s="75"/>
      <c r="N85" s="67"/>
      <c r="O85" s="67"/>
      <c r="P85" s="156">
        <f>P86</f>
        <v>0</v>
      </c>
      <c r="Q85" s="67"/>
      <c r="R85" s="156">
        <f>R86</f>
        <v>98.547456396000001</v>
      </c>
      <c r="S85" s="67"/>
      <c r="T85" s="157">
        <f>T86</f>
        <v>3.5999999999999996</v>
      </c>
      <c r="AT85" s="23" t="s">
        <v>71</v>
      </c>
      <c r="AU85" s="23" t="s">
        <v>134</v>
      </c>
      <c r="BK85" s="158">
        <f>BK86</f>
        <v>0</v>
      </c>
    </row>
    <row r="86" spans="2:65" s="10" customFormat="1" ht="37.35" customHeight="1" x14ac:dyDescent="0.35">
      <c r="B86" s="159"/>
      <c r="D86" s="160" t="s">
        <v>71</v>
      </c>
      <c r="E86" s="161" t="s">
        <v>153</v>
      </c>
      <c r="F86" s="161" t="s">
        <v>154</v>
      </c>
      <c r="I86" s="162"/>
      <c r="J86" s="163">
        <f>BK86</f>
        <v>0</v>
      </c>
      <c r="L86" s="159"/>
      <c r="M86" s="164"/>
      <c r="N86" s="165"/>
      <c r="O86" s="165"/>
      <c r="P86" s="166">
        <f>P87+P127+P130+P134+P143+P167+P172+P180</f>
        <v>0</v>
      </c>
      <c r="Q86" s="165"/>
      <c r="R86" s="166">
        <f>R87+R127+R130+R134+R143+R167+R172+R180</f>
        <v>98.547456396000001</v>
      </c>
      <c r="S86" s="165"/>
      <c r="T86" s="167">
        <f>T87+T127+T130+T134+T143+T167+T172+T180</f>
        <v>3.5999999999999996</v>
      </c>
      <c r="AR86" s="160" t="s">
        <v>11</v>
      </c>
      <c r="AT86" s="168" t="s">
        <v>71</v>
      </c>
      <c r="AU86" s="168" t="s">
        <v>72</v>
      </c>
      <c r="AY86" s="160" t="s">
        <v>155</v>
      </c>
      <c r="BK86" s="169">
        <f>BK87+BK127+BK130+BK134+BK143+BK167+BK172+BK180</f>
        <v>0</v>
      </c>
    </row>
    <row r="87" spans="2:65" s="10" customFormat="1" ht="19.899999999999999" customHeight="1" x14ac:dyDescent="0.3">
      <c r="B87" s="159"/>
      <c r="D87" s="160" t="s">
        <v>71</v>
      </c>
      <c r="E87" s="170" t="s">
        <v>11</v>
      </c>
      <c r="F87" s="170" t="s">
        <v>156</v>
      </c>
      <c r="I87" s="162"/>
      <c r="J87" s="171">
        <f>BK87</f>
        <v>0</v>
      </c>
      <c r="L87" s="159"/>
      <c r="M87" s="164"/>
      <c r="N87" s="165"/>
      <c r="O87" s="165"/>
      <c r="P87" s="166">
        <f>SUM(P88:P126)</f>
        <v>0</v>
      </c>
      <c r="Q87" s="165"/>
      <c r="R87" s="166">
        <f>SUM(R88:R126)</f>
        <v>78.322000000000003</v>
      </c>
      <c r="S87" s="165"/>
      <c r="T87" s="167">
        <f>SUM(T88:T126)</f>
        <v>3.5999999999999996</v>
      </c>
      <c r="AR87" s="160" t="s">
        <v>11</v>
      </c>
      <c r="AT87" s="168" t="s">
        <v>71</v>
      </c>
      <c r="AU87" s="168" t="s">
        <v>11</v>
      </c>
      <c r="AY87" s="160" t="s">
        <v>155</v>
      </c>
      <c r="BK87" s="169">
        <f>SUM(BK88:BK126)</f>
        <v>0</v>
      </c>
    </row>
    <row r="88" spans="2:65" s="1" customFormat="1" ht="25.5" customHeight="1" x14ac:dyDescent="0.3">
      <c r="B88" s="172"/>
      <c r="C88" s="173" t="s">
        <v>11</v>
      </c>
      <c r="D88" s="173" t="s">
        <v>157</v>
      </c>
      <c r="E88" s="174" t="s">
        <v>2261</v>
      </c>
      <c r="F88" s="175" t="s">
        <v>2262</v>
      </c>
      <c r="G88" s="176" t="s">
        <v>160</v>
      </c>
      <c r="H88" s="177">
        <v>4</v>
      </c>
      <c r="I88" s="178"/>
      <c r="J88" s="179">
        <f>ROUND(I88*H88,0)</f>
        <v>0</v>
      </c>
      <c r="K88" s="175" t="s">
        <v>161</v>
      </c>
      <c r="L88" s="40"/>
      <c r="M88" s="180" t="s">
        <v>5</v>
      </c>
      <c r="N88" s="181" t="s">
        <v>43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0.44</v>
      </c>
      <c r="T88" s="183">
        <f>S88*H88</f>
        <v>1.76</v>
      </c>
      <c r="AR88" s="23" t="s">
        <v>101</v>
      </c>
      <c r="AT88" s="23" t="s">
        <v>157</v>
      </c>
      <c r="AU88" s="23" t="s">
        <v>80</v>
      </c>
      <c r="AY88" s="23" t="s">
        <v>155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11</v>
      </c>
      <c r="BK88" s="184">
        <f>ROUND(I88*H88,0)</f>
        <v>0</v>
      </c>
      <c r="BL88" s="23" t="s">
        <v>101</v>
      </c>
      <c r="BM88" s="23" t="s">
        <v>2263</v>
      </c>
    </row>
    <row r="89" spans="2:65" s="11" customFormat="1" x14ac:dyDescent="0.3">
      <c r="B89" s="185"/>
      <c r="D89" s="186" t="s">
        <v>163</v>
      </c>
      <c r="E89" s="187" t="s">
        <v>5</v>
      </c>
      <c r="F89" s="188" t="s">
        <v>2264</v>
      </c>
      <c r="H89" s="189">
        <v>4</v>
      </c>
      <c r="I89" s="190"/>
      <c r="L89" s="185"/>
      <c r="M89" s="191"/>
      <c r="N89" s="192"/>
      <c r="O89" s="192"/>
      <c r="P89" s="192"/>
      <c r="Q89" s="192"/>
      <c r="R89" s="192"/>
      <c r="S89" s="192"/>
      <c r="T89" s="193"/>
      <c r="AT89" s="187" t="s">
        <v>163</v>
      </c>
      <c r="AU89" s="187" t="s">
        <v>80</v>
      </c>
      <c r="AV89" s="11" t="s">
        <v>80</v>
      </c>
      <c r="AW89" s="11" t="s">
        <v>36</v>
      </c>
      <c r="AX89" s="11" t="s">
        <v>11</v>
      </c>
      <c r="AY89" s="187" t="s">
        <v>155</v>
      </c>
    </row>
    <row r="90" spans="2:65" s="1" customFormat="1" ht="25.5" customHeight="1" x14ac:dyDescent="0.3">
      <c r="B90" s="172"/>
      <c r="C90" s="173" t="s">
        <v>80</v>
      </c>
      <c r="D90" s="173" t="s">
        <v>157</v>
      </c>
      <c r="E90" s="174" t="s">
        <v>2265</v>
      </c>
      <c r="F90" s="175" t="s">
        <v>2266</v>
      </c>
      <c r="G90" s="176" t="s">
        <v>160</v>
      </c>
      <c r="H90" s="177">
        <v>4</v>
      </c>
      <c r="I90" s="178"/>
      <c r="J90" s="179">
        <f>ROUND(I90*H90,0)</f>
        <v>0</v>
      </c>
      <c r="K90" s="175" t="s">
        <v>161</v>
      </c>
      <c r="L90" s="40"/>
      <c r="M90" s="180" t="s">
        <v>5</v>
      </c>
      <c r="N90" s="181" t="s">
        <v>43</v>
      </c>
      <c r="O90" s="41"/>
      <c r="P90" s="182">
        <f>O90*H90</f>
        <v>0</v>
      </c>
      <c r="Q90" s="182">
        <v>0</v>
      </c>
      <c r="R90" s="182">
        <f>Q90*H90</f>
        <v>0</v>
      </c>
      <c r="S90" s="182">
        <v>0.24</v>
      </c>
      <c r="T90" s="183">
        <f>S90*H90</f>
        <v>0.96</v>
      </c>
      <c r="AR90" s="23" t="s">
        <v>101</v>
      </c>
      <c r="AT90" s="23" t="s">
        <v>157</v>
      </c>
      <c r="AU90" s="23" t="s">
        <v>80</v>
      </c>
      <c r="AY90" s="23" t="s">
        <v>155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11</v>
      </c>
      <c r="BK90" s="184">
        <f>ROUND(I90*H90,0)</f>
        <v>0</v>
      </c>
      <c r="BL90" s="23" t="s">
        <v>101</v>
      </c>
      <c r="BM90" s="23" t="s">
        <v>2267</v>
      </c>
    </row>
    <row r="91" spans="2:65" s="11" customFormat="1" x14ac:dyDescent="0.3">
      <c r="B91" s="185"/>
      <c r="D91" s="186" t="s">
        <v>163</v>
      </c>
      <c r="E91" s="187" t="s">
        <v>5</v>
      </c>
      <c r="F91" s="188" t="s">
        <v>2264</v>
      </c>
      <c r="H91" s="189">
        <v>4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163</v>
      </c>
      <c r="AU91" s="187" t="s">
        <v>80</v>
      </c>
      <c r="AV91" s="11" t="s">
        <v>80</v>
      </c>
      <c r="AW91" s="11" t="s">
        <v>36</v>
      </c>
      <c r="AX91" s="11" t="s">
        <v>11</v>
      </c>
      <c r="AY91" s="187" t="s">
        <v>155</v>
      </c>
    </row>
    <row r="92" spans="2:65" s="1" customFormat="1" ht="25.5" customHeight="1" x14ac:dyDescent="0.3">
      <c r="B92" s="172"/>
      <c r="C92" s="173" t="s">
        <v>98</v>
      </c>
      <c r="D92" s="173" t="s">
        <v>157</v>
      </c>
      <c r="E92" s="174" t="s">
        <v>2268</v>
      </c>
      <c r="F92" s="175" t="s">
        <v>2269</v>
      </c>
      <c r="G92" s="176" t="s">
        <v>160</v>
      </c>
      <c r="H92" s="177">
        <v>4</v>
      </c>
      <c r="I92" s="178"/>
      <c r="J92" s="179">
        <f>ROUND(I92*H92,0)</f>
        <v>0</v>
      </c>
      <c r="K92" s="175" t="s">
        <v>161</v>
      </c>
      <c r="L92" s="40"/>
      <c r="M92" s="180" t="s">
        <v>5</v>
      </c>
      <c r="N92" s="181" t="s">
        <v>43</v>
      </c>
      <c r="O92" s="41"/>
      <c r="P92" s="182">
        <f>O92*H92</f>
        <v>0</v>
      </c>
      <c r="Q92" s="182">
        <v>0</v>
      </c>
      <c r="R92" s="182">
        <f>Q92*H92</f>
        <v>0</v>
      </c>
      <c r="S92" s="182">
        <v>0.22</v>
      </c>
      <c r="T92" s="183">
        <f>S92*H92</f>
        <v>0.88</v>
      </c>
      <c r="AR92" s="23" t="s">
        <v>101</v>
      </c>
      <c r="AT92" s="23" t="s">
        <v>157</v>
      </c>
      <c r="AU92" s="23" t="s">
        <v>80</v>
      </c>
      <c r="AY92" s="23" t="s">
        <v>155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11</v>
      </c>
      <c r="BK92" s="184">
        <f>ROUND(I92*H92,0)</f>
        <v>0</v>
      </c>
      <c r="BL92" s="23" t="s">
        <v>101</v>
      </c>
      <c r="BM92" s="23" t="s">
        <v>2270</v>
      </c>
    </row>
    <row r="93" spans="2:65" s="11" customFormat="1" x14ac:dyDescent="0.3">
      <c r="B93" s="185"/>
      <c r="D93" s="186" t="s">
        <v>163</v>
      </c>
      <c r="E93" s="187" t="s">
        <v>5</v>
      </c>
      <c r="F93" s="188" t="s">
        <v>2264</v>
      </c>
      <c r="H93" s="189">
        <v>4</v>
      </c>
      <c r="I93" s="190"/>
      <c r="L93" s="185"/>
      <c r="M93" s="191"/>
      <c r="N93" s="192"/>
      <c r="O93" s="192"/>
      <c r="P93" s="192"/>
      <c r="Q93" s="192"/>
      <c r="R93" s="192"/>
      <c r="S93" s="192"/>
      <c r="T93" s="193"/>
      <c r="AT93" s="187" t="s">
        <v>163</v>
      </c>
      <c r="AU93" s="187" t="s">
        <v>80</v>
      </c>
      <c r="AV93" s="11" t="s">
        <v>80</v>
      </c>
      <c r="AW93" s="11" t="s">
        <v>36</v>
      </c>
      <c r="AX93" s="11" t="s">
        <v>11</v>
      </c>
      <c r="AY93" s="187" t="s">
        <v>155</v>
      </c>
    </row>
    <row r="94" spans="2:65" s="1" customFormat="1" ht="16.5" customHeight="1" x14ac:dyDescent="0.3">
      <c r="B94" s="172"/>
      <c r="C94" s="173" t="s">
        <v>101</v>
      </c>
      <c r="D94" s="173" t="s">
        <v>157</v>
      </c>
      <c r="E94" s="174" t="s">
        <v>2271</v>
      </c>
      <c r="F94" s="175" t="s">
        <v>2272</v>
      </c>
      <c r="G94" s="176" t="s">
        <v>187</v>
      </c>
      <c r="H94" s="177">
        <v>21.966999999999999</v>
      </c>
      <c r="I94" s="178"/>
      <c r="J94" s="179">
        <f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101</v>
      </c>
      <c r="AT94" s="23" t="s">
        <v>157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2273</v>
      </c>
    </row>
    <row r="95" spans="2:65" s="11" customFormat="1" x14ac:dyDescent="0.3">
      <c r="B95" s="185"/>
      <c r="D95" s="186" t="s">
        <v>163</v>
      </c>
      <c r="E95" s="187" t="s">
        <v>5</v>
      </c>
      <c r="F95" s="188" t="s">
        <v>2274</v>
      </c>
      <c r="H95" s="189">
        <v>43.933999999999997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72</v>
      </c>
      <c r="AY95" s="187" t="s">
        <v>155</v>
      </c>
    </row>
    <row r="96" spans="2:65" s="12" customFormat="1" x14ac:dyDescent="0.3">
      <c r="B96" s="194"/>
      <c r="D96" s="186" t="s">
        <v>163</v>
      </c>
      <c r="E96" s="195" t="s">
        <v>269</v>
      </c>
      <c r="F96" s="196" t="s">
        <v>239</v>
      </c>
      <c r="H96" s="197">
        <v>43.933999999999997</v>
      </c>
      <c r="I96" s="198"/>
      <c r="L96" s="194"/>
      <c r="M96" s="199"/>
      <c r="N96" s="200"/>
      <c r="O96" s="200"/>
      <c r="P96" s="200"/>
      <c r="Q96" s="200"/>
      <c r="R96" s="200"/>
      <c r="S96" s="200"/>
      <c r="T96" s="201"/>
      <c r="AT96" s="195" t="s">
        <v>163</v>
      </c>
      <c r="AU96" s="195" t="s">
        <v>80</v>
      </c>
      <c r="AV96" s="12" t="s">
        <v>98</v>
      </c>
      <c r="AW96" s="12" t="s">
        <v>36</v>
      </c>
      <c r="AX96" s="12" t="s">
        <v>72</v>
      </c>
      <c r="AY96" s="195" t="s">
        <v>155</v>
      </c>
    </row>
    <row r="97" spans="2:65" s="11" customFormat="1" x14ac:dyDescent="0.3">
      <c r="B97" s="185"/>
      <c r="D97" s="186" t="s">
        <v>163</v>
      </c>
      <c r="E97" s="187" t="s">
        <v>5</v>
      </c>
      <c r="F97" s="188" t="s">
        <v>367</v>
      </c>
      <c r="H97" s="189">
        <v>21.966999999999999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 x14ac:dyDescent="0.3">
      <c r="B98" s="172"/>
      <c r="C98" s="173" t="s">
        <v>104</v>
      </c>
      <c r="D98" s="173" t="s">
        <v>157</v>
      </c>
      <c r="E98" s="174" t="s">
        <v>2275</v>
      </c>
      <c r="F98" s="175" t="s">
        <v>2276</v>
      </c>
      <c r="G98" s="176" t="s">
        <v>187</v>
      </c>
      <c r="H98" s="177">
        <v>21.966999999999999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2277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367</v>
      </c>
      <c r="H99" s="189">
        <v>21.966999999999999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 x14ac:dyDescent="0.3">
      <c r="B100" s="172"/>
      <c r="C100" s="173" t="s">
        <v>107</v>
      </c>
      <c r="D100" s="173" t="s">
        <v>157</v>
      </c>
      <c r="E100" s="174" t="s">
        <v>2278</v>
      </c>
      <c r="F100" s="175" t="s">
        <v>2279</v>
      </c>
      <c r="G100" s="176" t="s">
        <v>187</v>
      </c>
      <c r="H100" s="177">
        <v>21.966999999999999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2280</v>
      </c>
    </row>
    <row r="101" spans="2:65" s="11" customFormat="1" x14ac:dyDescent="0.3">
      <c r="B101" s="185"/>
      <c r="D101" s="186" t="s">
        <v>163</v>
      </c>
      <c r="E101" s="187" t="s">
        <v>5</v>
      </c>
      <c r="F101" s="188" t="s">
        <v>367</v>
      </c>
      <c r="H101" s="189">
        <v>21.966999999999999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 x14ac:dyDescent="0.3">
      <c r="B102" s="172"/>
      <c r="C102" s="173" t="s">
        <v>110</v>
      </c>
      <c r="D102" s="173" t="s">
        <v>157</v>
      </c>
      <c r="E102" s="174" t="s">
        <v>2281</v>
      </c>
      <c r="F102" s="175" t="s">
        <v>2282</v>
      </c>
      <c r="G102" s="176" t="s">
        <v>187</v>
      </c>
      <c r="H102" s="177">
        <v>21.966999999999999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2283</v>
      </c>
    </row>
    <row r="103" spans="2:65" s="11" customFormat="1" x14ac:dyDescent="0.3">
      <c r="B103" s="185"/>
      <c r="D103" s="186" t="s">
        <v>163</v>
      </c>
      <c r="E103" s="187" t="s">
        <v>5</v>
      </c>
      <c r="F103" s="188" t="s">
        <v>367</v>
      </c>
      <c r="H103" s="189">
        <v>21.966999999999999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 x14ac:dyDescent="0.3">
      <c r="B104" s="172"/>
      <c r="C104" s="173" t="s">
        <v>113</v>
      </c>
      <c r="D104" s="173" t="s">
        <v>157</v>
      </c>
      <c r="E104" s="174" t="s">
        <v>375</v>
      </c>
      <c r="F104" s="175" t="s">
        <v>376</v>
      </c>
      <c r="G104" s="176" t="s">
        <v>187</v>
      </c>
      <c r="H104" s="177">
        <v>43.933999999999997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2284</v>
      </c>
    </row>
    <row r="105" spans="2:65" s="11" customFormat="1" x14ac:dyDescent="0.3">
      <c r="B105" s="185"/>
      <c r="D105" s="186" t="s">
        <v>163</v>
      </c>
      <c r="E105" s="187" t="s">
        <v>5</v>
      </c>
      <c r="F105" s="188" t="s">
        <v>269</v>
      </c>
      <c r="H105" s="189">
        <v>43.933999999999997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11</v>
      </c>
      <c r="AY105" s="187" t="s">
        <v>155</v>
      </c>
    </row>
    <row r="106" spans="2:65" s="1" customFormat="1" ht="16.5" customHeight="1" x14ac:dyDescent="0.3">
      <c r="B106" s="172"/>
      <c r="C106" s="173" t="s">
        <v>190</v>
      </c>
      <c r="D106" s="173" t="s">
        <v>157</v>
      </c>
      <c r="E106" s="174" t="s">
        <v>378</v>
      </c>
      <c r="F106" s="175" t="s">
        <v>379</v>
      </c>
      <c r="G106" s="176" t="s">
        <v>187</v>
      </c>
      <c r="H106" s="177">
        <v>43.933999999999997</v>
      </c>
      <c r="I106" s="178"/>
      <c r="J106" s="179">
        <f>ROUND(I106*H106,0)</f>
        <v>0</v>
      </c>
      <c r="K106" s="175" t="s">
        <v>161</v>
      </c>
      <c r="L106" s="40"/>
      <c r="M106" s="180" t="s">
        <v>5</v>
      </c>
      <c r="N106" s="181" t="s">
        <v>43</v>
      </c>
      <c r="O106" s="41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101</v>
      </c>
      <c r="AT106" s="23" t="s">
        <v>157</v>
      </c>
      <c r="AU106" s="23" t="s">
        <v>80</v>
      </c>
      <c r="AY106" s="23" t="s">
        <v>155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11</v>
      </c>
      <c r="BK106" s="184">
        <f>ROUND(I106*H106,0)</f>
        <v>0</v>
      </c>
      <c r="BL106" s="23" t="s">
        <v>101</v>
      </c>
      <c r="BM106" s="23" t="s">
        <v>2285</v>
      </c>
    </row>
    <row r="107" spans="2:65" s="11" customFormat="1" x14ac:dyDescent="0.3">
      <c r="B107" s="185"/>
      <c r="D107" s="186" t="s">
        <v>163</v>
      </c>
      <c r="E107" s="187" t="s">
        <v>5</v>
      </c>
      <c r="F107" s="188" t="s">
        <v>269</v>
      </c>
      <c r="H107" s="189">
        <v>43.933999999999997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11</v>
      </c>
      <c r="AY107" s="187" t="s">
        <v>155</v>
      </c>
    </row>
    <row r="108" spans="2:65" s="1" customFormat="1" ht="25.5" customHeight="1" x14ac:dyDescent="0.3">
      <c r="B108" s="172"/>
      <c r="C108" s="173" t="s">
        <v>194</v>
      </c>
      <c r="D108" s="173" t="s">
        <v>157</v>
      </c>
      <c r="E108" s="174" t="s">
        <v>381</v>
      </c>
      <c r="F108" s="175" t="s">
        <v>382</v>
      </c>
      <c r="G108" s="176" t="s">
        <v>187</v>
      </c>
      <c r="H108" s="177">
        <v>43.933999999999997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2286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269</v>
      </c>
      <c r="H109" s="189">
        <v>43.933999999999997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11</v>
      </c>
      <c r="AY109" s="187" t="s">
        <v>155</v>
      </c>
    </row>
    <row r="110" spans="2:65" s="1" customFormat="1" ht="16.5" customHeight="1" x14ac:dyDescent="0.3">
      <c r="B110" s="172"/>
      <c r="C110" s="173" t="s">
        <v>198</v>
      </c>
      <c r="D110" s="173" t="s">
        <v>157</v>
      </c>
      <c r="E110" s="174" t="s">
        <v>203</v>
      </c>
      <c r="F110" s="175" t="s">
        <v>204</v>
      </c>
      <c r="G110" s="176" t="s">
        <v>187</v>
      </c>
      <c r="H110" s="177">
        <v>43.933999999999997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2287</v>
      </c>
    </row>
    <row r="111" spans="2:65" s="11" customFormat="1" x14ac:dyDescent="0.3">
      <c r="B111" s="185"/>
      <c r="D111" s="186" t="s">
        <v>163</v>
      </c>
      <c r="E111" s="187" t="s">
        <v>5</v>
      </c>
      <c r="F111" s="188" t="s">
        <v>269</v>
      </c>
      <c r="H111" s="189">
        <v>43.933999999999997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11</v>
      </c>
      <c r="AY111" s="187" t="s">
        <v>155</v>
      </c>
    </row>
    <row r="112" spans="2:65" s="1" customFormat="1" ht="16.5" customHeight="1" x14ac:dyDescent="0.3">
      <c r="B112" s="172"/>
      <c r="C112" s="173" t="s">
        <v>202</v>
      </c>
      <c r="D112" s="173" t="s">
        <v>157</v>
      </c>
      <c r="E112" s="174" t="s">
        <v>385</v>
      </c>
      <c r="F112" s="175" t="s">
        <v>386</v>
      </c>
      <c r="G112" s="176" t="s">
        <v>247</v>
      </c>
      <c r="H112" s="177">
        <v>79.081000000000003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2288</v>
      </c>
    </row>
    <row r="113" spans="2:65" s="11" customFormat="1" x14ac:dyDescent="0.3">
      <c r="B113" s="185"/>
      <c r="D113" s="186" t="s">
        <v>163</v>
      </c>
      <c r="E113" s="187" t="s">
        <v>5</v>
      </c>
      <c r="F113" s="188" t="s">
        <v>388</v>
      </c>
      <c r="H113" s="189">
        <v>79.081000000000003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 x14ac:dyDescent="0.3">
      <c r="B114" s="172"/>
      <c r="C114" s="173" t="s">
        <v>207</v>
      </c>
      <c r="D114" s="173" t="s">
        <v>157</v>
      </c>
      <c r="E114" s="174" t="s">
        <v>2289</v>
      </c>
      <c r="F114" s="175" t="s">
        <v>2290</v>
      </c>
      <c r="G114" s="176" t="s">
        <v>187</v>
      </c>
      <c r="H114" s="177">
        <v>31.73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2291</v>
      </c>
    </row>
    <row r="115" spans="2:65" s="11" customFormat="1" x14ac:dyDescent="0.3">
      <c r="B115" s="185"/>
      <c r="D115" s="186" t="s">
        <v>163</v>
      </c>
      <c r="E115" s="187" t="s">
        <v>5</v>
      </c>
      <c r="F115" s="188" t="s">
        <v>269</v>
      </c>
      <c r="H115" s="189">
        <v>43.933999999999997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72</v>
      </c>
      <c r="AY115" s="187" t="s">
        <v>155</v>
      </c>
    </row>
    <row r="116" spans="2:65" s="11" customFormat="1" x14ac:dyDescent="0.3">
      <c r="B116" s="185"/>
      <c r="D116" s="186" t="s">
        <v>163</v>
      </c>
      <c r="E116" s="187" t="s">
        <v>5</v>
      </c>
      <c r="F116" s="188" t="s">
        <v>2292</v>
      </c>
      <c r="H116" s="189">
        <v>-12.204000000000001</v>
      </c>
      <c r="I116" s="190"/>
      <c r="L116" s="185"/>
      <c r="M116" s="191"/>
      <c r="N116" s="192"/>
      <c r="O116" s="192"/>
      <c r="P116" s="192"/>
      <c r="Q116" s="192"/>
      <c r="R116" s="192"/>
      <c r="S116" s="192"/>
      <c r="T116" s="193"/>
      <c r="AT116" s="187" t="s">
        <v>163</v>
      </c>
      <c r="AU116" s="187" t="s">
        <v>80</v>
      </c>
      <c r="AV116" s="11" t="s">
        <v>80</v>
      </c>
      <c r="AW116" s="11" t="s">
        <v>36</v>
      </c>
      <c r="AX116" s="11" t="s">
        <v>72</v>
      </c>
      <c r="AY116" s="187" t="s">
        <v>155</v>
      </c>
    </row>
    <row r="117" spans="2:65" s="12" customFormat="1" x14ac:dyDescent="0.3">
      <c r="B117" s="194"/>
      <c r="D117" s="186" t="s">
        <v>163</v>
      </c>
      <c r="E117" s="195" t="s">
        <v>5</v>
      </c>
      <c r="F117" s="196" t="s">
        <v>239</v>
      </c>
      <c r="H117" s="197">
        <v>31.73</v>
      </c>
      <c r="I117" s="198"/>
      <c r="L117" s="194"/>
      <c r="M117" s="199"/>
      <c r="N117" s="200"/>
      <c r="O117" s="200"/>
      <c r="P117" s="200"/>
      <c r="Q117" s="200"/>
      <c r="R117" s="200"/>
      <c r="S117" s="200"/>
      <c r="T117" s="201"/>
      <c r="AT117" s="195" t="s">
        <v>163</v>
      </c>
      <c r="AU117" s="195" t="s">
        <v>80</v>
      </c>
      <c r="AV117" s="12" t="s">
        <v>98</v>
      </c>
      <c r="AW117" s="12" t="s">
        <v>36</v>
      </c>
      <c r="AX117" s="12" t="s">
        <v>11</v>
      </c>
      <c r="AY117" s="195" t="s">
        <v>155</v>
      </c>
    </row>
    <row r="118" spans="2:65" s="1" customFormat="1" ht="16.5" customHeight="1" x14ac:dyDescent="0.3">
      <c r="B118" s="172"/>
      <c r="C118" s="216" t="s">
        <v>211</v>
      </c>
      <c r="D118" s="216" t="s">
        <v>536</v>
      </c>
      <c r="E118" s="217" t="s">
        <v>1630</v>
      </c>
      <c r="F118" s="218" t="s">
        <v>1631</v>
      </c>
      <c r="G118" s="219" t="s">
        <v>247</v>
      </c>
      <c r="H118" s="220">
        <v>60.286999999999999</v>
      </c>
      <c r="I118" s="221"/>
      <c r="J118" s="222">
        <f>ROUND(I118*H118,0)</f>
        <v>0</v>
      </c>
      <c r="K118" s="218" t="s">
        <v>161</v>
      </c>
      <c r="L118" s="223"/>
      <c r="M118" s="224" t="s">
        <v>5</v>
      </c>
      <c r="N118" s="225" t="s">
        <v>43</v>
      </c>
      <c r="O118" s="41"/>
      <c r="P118" s="182">
        <f>O118*H118</f>
        <v>0</v>
      </c>
      <c r="Q118" s="182">
        <v>1</v>
      </c>
      <c r="R118" s="182">
        <f>Q118*H118</f>
        <v>60.286999999999999</v>
      </c>
      <c r="S118" s="182">
        <v>0</v>
      </c>
      <c r="T118" s="183">
        <f>S118*H118</f>
        <v>0</v>
      </c>
      <c r="AR118" s="23" t="s">
        <v>113</v>
      </c>
      <c r="AT118" s="23" t="s">
        <v>536</v>
      </c>
      <c r="AU118" s="23" t="s">
        <v>80</v>
      </c>
      <c r="AY118" s="23" t="s">
        <v>155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23" t="s">
        <v>11</v>
      </c>
      <c r="BK118" s="184">
        <f>ROUND(I118*H118,0)</f>
        <v>0</v>
      </c>
      <c r="BL118" s="23" t="s">
        <v>101</v>
      </c>
      <c r="BM118" s="23" t="s">
        <v>2293</v>
      </c>
    </row>
    <row r="119" spans="2:65" s="11" customFormat="1" x14ac:dyDescent="0.3">
      <c r="B119" s="185"/>
      <c r="D119" s="186" t="s">
        <v>163</v>
      </c>
      <c r="E119" s="187" t="s">
        <v>5</v>
      </c>
      <c r="F119" s="188" t="s">
        <v>1633</v>
      </c>
      <c r="H119" s="189">
        <v>83.474999999999994</v>
      </c>
      <c r="I119" s="190"/>
      <c r="L119" s="185"/>
      <c r="M119" s="191"/>
      <c r="N119" s="192"/>
      <c r="O119" s="192"/>
      <c r="P119" s="192"/>
      <c r="Q119" s="192"/>
      <c r="R119" s="192"/>
      <c r="S119" s="192"/>
      <c r="T119" s="193"/>
      <c r="AT119" s="187" t="s">
        <v>163</v>
      </c>
      <c r="AU119" s="187" t="s">
        <v>80</v>
      </c>
      <c r="AV119" s="11" t="s">
        <v>80</v>
      </c>
      <c r="AW119" s="11" t="s">
        <v>36</v>
      </c>
      <c r="AX119" s="11" t="s">
        <v>72</v>
      </c>
      <c r="AY119" s="187" t="s">
        <v>155</v>
      </c>
    </row>
    <row r="120" spans="2:65" s="11" customFormat="1" x14ac:dyDescent="0.3">
      <c r="B120" s="185"/>
      <c r="D120" s="186" t="s">
        <v>163</v>
      </c>
      <c r="E120" s="187" t="s">
        <v>5</v>
      </c>
      <c r="F120" s="188" t="s">
        <v>2294</v>
      </c>
      <c r="H120" s="189">
        <v>-23.187999999999999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72</v>
      </c>
      <c r="AY120" s="187" t="s">
        <v>155</v>
      </c>
    </row>
    <row r="121" spans="2:65" s="12" customFormat="1" x14ac:dyDescent="0.3">
      <c r="B121" s="194"/>
      <c r="D121" s="186" t="s">
        <v>163</v>
      </c>
      <c r="E121" s="195" t="s">
        <v>5</v>
      </c>
      <c r="F121" s="196" t="s">
        <v>239</v>
      </c>
      <c r="H121" s="197">
        <v>60.286999999999999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5" t="s">
        <v>163</v>
      </c>
      <c r="AU121" s="195" t="s">
        <v>80</v>
      </c>
      <c r="AV121" s="12" t="s">
        <v>98</v>
      </c>
      <c r="AW121" s="12" t="s">
        <v>36</v>
      </c>
      <c r="AX121" s="12" t="s">
        <v>11</v>
      </c>
      <c r="AY121" s="195" t="s">
        <v>155</v>
      </c>
    </row>
    <row r="122" spans="2:65" s="1" customFormat="1" ht="16.5" customHeight="1" x14ac:dyDescent="0.3">
      <c r="B122" s="172"/>
      <c r="C122" s="173" t="s">
        <v>12</v>
      </c>
      <c r="D122" s="173" t="s">
        <v>157</v>
      </c>
      <c r="E122" s="174" t="s">
        <v>2295</v>
      </c>
      <c r="F122" s="175" t="s">
        <v>2296</v>
      </c>
      <c r="G122" s="176" t="s">
        <v>187</v>
      </c>
      <c r="H122" s="177">
        <v>9.4920000000000009</v>
      </c>
      <c r="I122" s="178"/>
      <c r="J122" s="179">
        <f>ROUND(I122*H122,0)</f>
        <v>0</v>
      </c>
      <c r="K122" s="175" t="s">
        <v>161</v>
      </c>
      <c r="L122" s="40"/>
      <c r="M122" s="180" t="s">
        <v>5</v>
      </c>
      <c r="N122" s="181" t="s">
        <v>43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101</v>
      </c>
      <c r="AT122" s="23" t="s">
        <v>157</v>
      </c>
      <c r="AU122" s="23" t="s">
        <v>80</v>
      </c>
      <c r="AY122" s="23" t="s">
        <v>155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11</v>
      </c>
      <c r="BK122" s="184">
        <f>ROUND(I122*H122,0)</f>
        <v>0</v>
      </c>
      <c r="BL122" s="23" t="s">
        <v>101</v>
      </c>
      <c r="BM122" s="23" t="s">
        <v>2297</v>
      </c>
    </row>
    <row r="123" spans="2:65" s="11" customFormat="1" x14ac:dyDescent="0.3">
      <c r="B123" s="185"/>
      <c r="D123" s="186" t="s">
        <v>163</v>
      </c>
      <c r="E123" s="187" t="s">
        <v>5</v>
      </c>
      <c r="F123" s="188" t="s">
        <v>2298</v>
      </c>
      <c r="H123" s="189">
        <v>9.4920000000000009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72</v>
      </c>
      <c r="AY123" s="187" t="s">
        <v>155</v>
      </c>
    </row>
    <row r="124" spans="2:65" s="12" customFormat="1" x14ac:dyDescent="0.3">
      <c r="B124" s="194"/>
      <c r="D124" s="186" t="s">
        <v>163</v>
      </c>
      <c r="E124" s="195" t="s">
        <v>275</v>
      </c>
      <c r="F124" s="196" t="s">
        <v>239</v>
      </c>
      <c r="H124" s="197">
        <v>9.4920000000000009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163</v>
      </c>
      <c r="AU124" s="195" t="s">
        <v>80</v>
      </c>
      <c r="AV124" s="12" t="s">
        <v>98</v>
      </c>
      <c r="AW124" s="12" t="s">
        <v>36</v>
      </c>
      <c r="AX124" s="12" t="s">
        <v>11</v>
      </c>
      <c r="AY124" s="195" t="s">
        <v>155</v>
      </c>
    </row>
    <row r="125" spans="2:65" s="1" customFormat="1" ht="16.5" customHeight="1" x14ac:dyDescent="0.3">
      <c r="B125" s="172"/>
      <c r="C125" s="216" t="s">
        <v>221</v>
      </c>
      <c r="D125" s="216" t="s">
        <v>536</v>
      </c>
      <c r="E125" s="217" t="s">
        <v>1630</v>
      </c>
      <c r="F125" s="218" t="s">
        <v>1631</v>
      </c>
      <c r="G125" s="219" t="s">
        <v>247</v>
      </c>
      <c r="H125" s="220">
        <v>18.035</v>
      </c>
      <c r="I125" s="221"/>
      <c r="J125" s="222">
        <f>ROUND(I125*H125,0)</f>
        <v>0</v>
      </c>
      <c r="K125" s="218" t="s">
        <v>161</v>
      </c>
      <c r="L125" s="223"/>
      <c r="M125" s="224" t="s">
        <v>5</v>
      </c>
      <c r="N125" s="225" t="s">
        <v>43</v>
      </c>
      <c r="O125" s="41"/>
      <c r="P125" s="182">
        <f>O125*H125</f>
        <v>0</v>
      </c>
      <c r="Q125" s="182">
        <v>1</v>
      </c>
      <c r="R125" s="182">
        <f>Q125*H125</f>
        <v>18.035</v>
      </c>
      <c r="S125" s="182">
        <v>0</v>
      </c>
      <c r="T125" s="183">
        <f>S125*H125</f>
        <v>0</v>
      </c>
      <c r="AR125" s="23" t="s">
        <v>113</v>
      </c>
      <c r="AT125" s="23" t="s">
        <v>536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2299</v>
      </c>
    </row>
    <row r="126" spans="2:65" s="11" customFormat="1" x14ac:dyDescent="0.3">
      <c r="B126" s="185"/>
      <c r="D126" s="186" t="s">
        <v>163</v>
      </c>
      <c r="E126" s="187" t="s">
        <v>5</v>
      </c>
      <c r="F126" s="188" t="s">
        <v>2300</v>
      </c>
      <c r="H126" s="189">
        <v>18.035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11</v>
      </c>
      <c r="AY126" s="187" t="s">
        <v>155</v>
      </c>
    </row>
    <row r="127" spans="2:65" s="10" customFormat="1" ht="29.85" customHeight="1" x14ac:dyDescent="0.3">
      <c r="B127" s="159"/>
      <c r="D127" s="160" t="s">
        <v>71</v>
      </c>
      <c r="E127" s="170" t="s">
        <v>80</v>
      </c>
      <c r="F127" s="170" t="s">
        <v>392</v>
      </c>
      <c r="I127" s="162"/>
      <c r="J127" s="171">
        <f>BK127</f>
        <v>0</v>
      </c>
      <c r="L127" s="159"/>
      <c r="M127" s="164"/>
      <c r="N127" s="165"/>
      <c r="O127" s="165"/>
      <c r="P127" s="166">
        <f>SUM(P128:P129)</f>
        <v>0</v>
      </c>
      <c r="Q127" s="165"/>
      <c r="R127" s="166">
        <f>SUM(R128:R129)</f>
        <v>10.240945920000001</v>
      </c>
      <c r="S127" s="165"/>
      <c r="T127" s="167">
        <f>SUM(T128:T129)</f>
        <v>0</v>
      </c>
      <c r="AR127" s="160" t="s">
        <v>11</v>
      </c>
      <c r="AT127" s="168" t="s">
        <v>71</v>
      </c>
      <c r="AU127" s="168" t="s">
        <v>11</v>
      </c>
      <c r="AY127" s="160" t="s">
        <v>155</v>
      </c>
      <c r="BK127" s="169">
        <f>SUM(BK128:BK129)</f>
        <v>0</v>
      </c>
    </row>
    <row r="128" spans="2:65" s="1" customFormat="1" ht="25.5" customHeight="1" x14ac:dyDescent="0.3">
      <c r="B128" s="172"/>
      <c r="C128" s="173" t="s">
        <v>226</v>
      </c>
      <c r="D128" s="173" t="s">
        <v>157</v>
      </c>
      <c r="E128" s="174" t="s">
        <v>2301</v>
      </c>
      <c r="F128" s="175" t="s">
        <v>2302</v>
      </c>
      <c r="G128" s="176" t="s">
        <v>214</v>
      </c>
      <c r="H128" s="177">
        <v>45.2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181" t="s">
        <v>43</v>
      </c>
      <c r="O128" s="41"/>
      <c r="P128" s="182">
        <f>O128*H128</f>
        <v>0</v>
      </c>
      <c r="Q128" s="182">
        <v>0.22656960000000001</v>
      </c>
      <c r="R128" s="182">
        <f>Q128*H128</f>
        <v>10.240945920000001</v>
      </c>
      <c r="S128" s="182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2303</v>
      </c>
    </row>
    <row r="129" spans="2:65" s="11" customFormat="1" x14ac:dyDescent="0.3">
      <c r="B129" s="185"/>
      <c r="D129" s="186" t="s">
        <v>163</v>
      </c>
      <c r="E129" s="187" t="s">
        <v>5</v>
      </c>
      <c r="F129" s="188" t="s">
        <v>2304</v>
      </c>
      <c r="H129" s="189">
        <v>45.2</v>
      </c>
      <c r="I129" s="190"/>
      <c r="L129" s="185"/>
      <c r="M129" s="191"/>
      <c r="N129" s="192"/>
      <c r="O129" s="192"/>
      <c r="P129" s="192"/>
      <c r="Q129" s="192"/>
      <c r="R129" s="192"/>
      <c r="S129" s="192"/>
      <c r="T129" s="193"/>
      <c r="AT129" s="187" t="s">
        <v>163</v>
      </c>
      <c r="AU129" s="187" t="s">
        <v>80</v>
      </c>
      <c r="AV129" s="11" t="s">
        <v>80</v>
      </c>
      <c r="AW129" s="11" t="s">
        <v>36</v>
      </c>
      <c r="AX129" s="11" t="s">
        <v>11</v>
      </c>
      <c r="AY129" s="187" t="s">
        <v>155</v>
      </c>
    </row>
    <row r="130" spans="2:65" s="10" customFormat="1" ht="29.85" customHeight="1" x14ac:dyDescent="0.3">
      <c r="B130" s="159"/>
      <c r="D130" s="160" t="s">
        <v>71</v>
      </c>
      <c r="E130" s="170" t="s">
        <v>101</v>
      </c>
      <c r="F130" s="170" t="s">
        <v>592</v>
      </c>
      <c r="I130" s="162"/>
      <c r="J130" s="171">
        <f>BK130</f>
        <v>0</v>
      </c>
      <c r="L130" s="159"/>
      <c r="M130" s="164"/>
      <c r="N130" s="165"/>
      <c r="O130" s="165"/>
      <c r="P130" s="166">
        <f>SUM(P131:P133)</f>
        <v>0</v>
      </c>
      <c r="Q130" s="165"/>
      <c r="R130" s="166">
        <f>SUM(R131:R133)</f>
        <v>5.1277682400000009</v>
      </c>
      <c r="S130" s="165"/>
      <c r="T130" s="167">
        <f>SUM(T131:T133)</f>
        <v>0</v>
      </c>
      <c r="AR130" s="160" t="s">
        <v>11</v>
      </c>
      <c r="AT130" s="168" t="s">
        <v>71</v>
      </c>
      <c r="AU130" s="168" t="s">
        <v>11</v>
      </c>
      <c r="AY130" s="160" t="s">
        <v>155</v>
      </c>
      <c r="BK130" s="169">
        <f>SUM(BK131:BK133)</f>
        <v>0</v>
      </c>
    </row>
    <row r="131" spans="2:65" s="1" customFormat="1" ht="16.5" customHeight="1" x14ac:dyDescent="0.3">
      <c r="B131" s="172"/>
      <c r="C131" s="173" t="s">
        <v>233</v>
      </c>
      <c r="D131" s="173" t="s">
        <v>157</v>
      </c>
      <c r="E131" s="174" t="s">
        <v>2098</v>
      </c>
      <c r="F131" s="175" t="s">
        <v>2099</v>
      </c>
      <c r="G131" s="176" t="s">
        <v>187</v>
      </c>
      <c r="H131" s="177">
        <v>2.7120000000000002</v>
      </c>
      <c r="I131" s="178"/>
      <c r="J131" s="179">
        <f>ROUND(I131*H131,0)</f>
        <v>0</v>
      </c>
      <c r="K131" s="175" t="s">
        <v>161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1.8907700000000001</v>
      </c>
      <c r="R131" s="182">
        <f>Q131*H131</f>
        <v>5.1277682400000009</v>
      </c>
      <c r="S131" s="182">
        <v>0</v>
      </c>
      <c r="T131" s="183">
        <f>S131*H131</f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 t="s">
        <v>2305</v>
      </c>
    </row>
    <row r="132" spans="2:65" s="11" customFormat="1" x14ac:dyDescent="0.3">
      <c r="B132" s="185"/>
      <c r="D132" s="186" t="s">
        <v>163</v>
      </c>
      <c r="E132" s="187" t="s">
        <v>5</v>
      </c>
      <c r="F132" s="188" t="s">
        <v>2306</v>
      </c>
      <c r="H132" s="189">
        <v>2.7120000000000002</v>
      </c>
      <c r="I132" s="190"/>
      <c r="L132" s="185"/>
      <c r="M132" s="191"/>
      <c r="N132" s="192"/>
      <c r="O132" s="192"/>
      <c r="P132" s="192"/>
      <c r="Q132" s="192"/>
      <c r="R132" s="192"/>
      <c r="S132" s="192"/>
      <c r="T132" s="193"/>
      <c r="AT132" s="187" t="s">
        <v>163</v>
      </c>
      <c r="AU132" s="187" t="s">
        <v>80</v>
      </c>
      <c r="AV132" s="11" t="s">
        <v>80</v>
      </c>
      <c r="AW132" s="11" t="s">
        <v>36</v>
      </c>
      <c r="AX132" s="11" t="s">
        <v>72</v>
      </c>
      <c r="AY132" s="187" t="s">
        <v>155</v>
      </c>
    </row>
    <row r="133" spans="2:65" s="12" customFormat="1" x14ac:dyDescent="0.3">
      <c r="B133" s="194"/>
      <c r="D133" s="186" t="s">
        <v>163</v>
      </c>
      <c r="E133" s="195" t="s">
        <v>2001</v>
      </c>
      <c r="F133" s="196" t="s">
        <v>239</v>
      </c>
      <c r="H133" s="197">
        <v>2.7120000000000002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163</v>
      </c>
      <c r="AU133" s="195" t="s">
        <v>80</v>
      </c>
      <c r="AV133" s="12" t="s">
        <v>98</v>
      </c>
      <c r="AW133" s="12" t="s">
        <v>36</v>
      </c>
      <c r="AX133" s="12" t="s">
        <v>11</v>
      </c>
      <c r="AY133" s="195" t="s">
        <v>155</v>
      </c>
    </row>
    <row r="134" spans="2:65" s="10" customFormat="1" ht="29.85" customHeight="1" x14ac:dyDescent="0.3">
      <c r="B134" s="159"/>
      <c r="D134" s="160" t="s">
        <v>71</v>
      </c>
      <c r="E134" s="170" t="s">
        <v>104</v>
      </c>
      <c r="F134" s="170" t="s">
        <v>698</v>
      </c>
      <c r="I134" s="162"/>
      <c r="J134" s="171">
        <f>BK134</f>
        <v>0</v>
      </c>
      <c r="L134" s="159"/>
      <c r="M134" s="164"/>
      <c r="N134" s="165"/>
      <c r="O134" s="165"/>
      <c r="P134" s="166">
        <f>SUM(P135:P142)</f>
        <v>0</v>
      </c>
      <c r="Q134" s="165"/>
      <c r="R134" s="166">
        <f>SUM(R135:R142)</f>
        <v>4.7734969999999999</v>
      </c>
      <c r="S134" s="165"/>
      <c r="T134" s="167">
        <f>SUM(T135:T142)</f>
        <v>0</v>
      </c>
      <c r="AR134" s="160" t="s">
        <v>11</v>
      </c>
      <c r="AT134" s="168" t="s">
        <v>71</v>
      </c>
      <c r="AU134" s="168" t="s">
        <v>11</v>
      </c>
      <c r="AY134" s="160" t="s">
        <v>155</v>
      </c>
      <c r="BK134" s="169">
        <f>SUM(BK135:BK142)</f>
        <v>0</v>
      </c>
    </row>
    <row r="135" spans="2:65" s="1" customFormat="1" ht="25.5" customHeight="1" x14ac:dyDescent="0.3">
      <c r="B135" s="172"/>
      <c r="C135" s="173" t="s">
        <v>244</v>
      </c>
      <c r="D135" s="173" t="s">
        <v>157</v>
      </c>
      <c r="E135" s="174" t="s">
        <v>2307</v>
      </c>
      <c r="F135" s="175" t="s">
        <v>2308</v>
      </c>
      <c r="G135" s="176" t="s">
        <v>160</v>
      </c>
      <c r="H135" s="177">
        <v>4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181" t="s">
        <v>43</v>
      </c>
      <c r="O135" s="41"/>
      <c r="P135" s="182">
        <f>O135*H135</f>
        <v>0</v>
      </c>
      <c r="Q135" s="182">
        <v>0.48089999999999999</v>
      </c>
      <c r="R135" s="182">
        <f>Q135*H135</f>
        <v>1.9236</v>
      </c>
      <c r="S135" s="182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2309</v>
      </c>
    </row>
    <row r="136" spans="2:65" s="11" customFormat="1" x14ac:dyDescent="0.3">
      <c r="B136" s="185"/>
      <c r="D136" s="186" t="s">
        <v>163</v>
      </c>
      <c r="E136" s="187" t="s">
        <v>5</v>
      </c>
      <c r="F136" s="188" t="s">
        <v>2264</v>
      </c>
      <c r="H136" s="189">
        <v>4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11</v>
      </c>
      <c r="AY136" s="187" t="s">
        <v>155</v>
      </c>
    </row>
    <row r="137" spans="2:65" s="1" customFormat="1" ht="25.5" customHeight="1" x14ac:dyDescent="0.3">
      <c r="B137" s="172"/>
      <c r="C137" s="173" t="s">
        <v>249</v>
      </c>
      <c r="D137" s="173" t="s">
        <v>157</v>
      </c>
      <c r="E137" s="174" t="s">
        <v>2310</v>
      </c>
      <c r="F137" s="175" t="s">
        <v>2311</v>
      </c>
      <c r="G137" s="176" t="s">
        <v>160</v>
      </c>
      <c r="H137" s="177">
        <v>4</v>
      </c>
      <c r="I137" s="178"/>
      <c r="J137" s="179">
        <f>ROUND(I137*H137,0)</f>
        <v>0</v>
      </c>
      <c r="K137" s="175" t="s">
        <v>161</v>
      </c>
      <c r="L137" s="40"/>
      <c r="M137" s="180" t="s">
        <v>5</v>
      </c>
      <c r="N137" s="181" t="s">
        <v>43</v>
      </c>
      <c r="O137" s="41"/>
      <c r="P137" s="182">
        <f>O137*H137</f>
        <v>0</v>
      </c>
      <c r="Q137" s="182">
        <v>0.37536425000000001</v>
      </c>
      <c r="R137" s="182">
        <f>Q137*H137</f>
        <v>1.501457</v>
      </c>
      <c r="S137" s="182">
        <v>0</v>
      </c>
      <c r="T137" s="183">
        <f>S137*H137</f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11</v>
      </c>
      <c r="BK137" s="184">
        <f>ROUND(I137*H137,0)</f>
        <v>0</v>
      </c>
      <c r="BL137" s="23" t="s">
        <v>101</v>
      </c>
      <c r="BM137" s="23" t="s">
        <v>2312</v>
      </c>
    </row>
    <row r="138" spans="2:65" s="11" customFormat="1" x14ac:dyDescent="0.3">
      <c r="B138" s="185"/>
      <c r="D138" s="186" t="s">
        <v>163</v>
      </c>
      <c r="E138" s="187" t="s">
        <v>5</v>
      </c>
      <c r="F138" s="188" t="s">
        <v>2264</v>
      </c>
      <c r="H138" s="189">
        <v>4</v>
      </c>
      <c r="I138" s="190"/>
      <c r="L138" s="185"/>
      <c r="M138" s="191"/>
      <c r="N138" s="192"/>
      <c r="O138" s="192"/>
      <c r="P138" s="192"/>
      <c r="Q138" s="192"/>
      <c r="R138" s="192"/>
      <c r="S138" s="192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11</v>
      </c>
      <c r="AY138" s="187" t="s">
        <v>155</v>
      </c>
    </row>
    <row r="139" spans="2:65" s="1" customFormat="1" ht="25.5" customHeight="1" x14ac:dyDescent="0.3">
      <c r="B139" s="172"/>
      <c r="C139" s="173" t="s">
        <v>10</v>
      </c>
      <c r="D139" s="173" t="s">
        <v>157</v>
      </c>
      <c r="E139" s="174" t="s">
        <v>2313</v>
      </c>
      <c r="F139" s="175" t="s">
        <v>2314</v>
      </c>
      <c r="G139" s="176" t="s">
        <v>160</v>
      </c>
      <c r="H139" s="177">
        <v>4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181" t="s">
        <v>43</v>
      </c>
      <c r="O139" s="41"/>
      <c r="P139" s="182">
        <f>O139*H139</f>
        <v>0</v>
      </c>
      <c r="Q139" s="182">
        <v>0.12966</v>
      </c>
      <c r="R139" s="182">
        <f>Q139*H139</f>
        <v>0.51863999999999999</v>
      </c>
      <c r="S139" s="182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2315</v>
      </c>
    </row>
    <row r="140" spans="2:65" s="11" customFormat="1" x14ac:dyDescent="0.3">
      <c r="B140" s="185"/>
      <c r="D140" s="186" t="s">
        <v>163</v>
      </c>
      <c r="E140" s="187" t="s">
        <v>5</v>
      </c>
      <c r="F140" s="188" t="s">
        <v>2264</v>
      </c>
      <c r="H140" s="189">
        <v>4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1" customFormat="1" ht="25.5" customHeight="1" x14ac:dyDescent="0.3">
      <c r="B141" s="172"/>
      <c r="C141" s="173" t="s">
        <v>83</v>
      </c>
      <c r="D141" s="173" t="s">
        <v>157</v>
      </c>
      <c r="E141" s="174" t="s">
        <v>2316</v>
      </c>
      <c r="F141" s="175" t="s">
        <v>2317</v>
      </c>
      <c r="G141" s="176" t="s">
        <v>160</v>
      </c>
      <c r="H141" s="177">
        <v>4</v>
      </c>
      <c r="I141" s="178"/>
      <c r="J141" s="179">
        <f>ROUND(I141*H141,0)</f>
        <v>0</v>
      </c>
      <c r="K141" s="175" t="s">
        <v>161</v>
      </c>
      <c r="L141" s="40"/>
      <c r="M141" s="180" t="s">
        <v>5</v>
      </c>
      <c r="N141" s="181" t="s">
        <v>43</v>
      </c>
      <c r="O141" s="41"/>
      <c r="P141" s="182">
        <f>O141*H141</f>
        <v>0</v>
      </c>
      <c r="Q141" s="182">
        <v>0.20745</v>
      </c>
      <c r="R141" s="182">
        <f>Q141*H141</f>
        <v>0.82979999999999998</v>
      </c>
      <c r="S141" s="182">
        <v>0</v>
      </c>
      <c r="T141" s="183">
        <f>S141*H141</f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2318</v>
      </c>
    </row>
    <row r="142" spans="2:65" s="11" customFormat="1" x14ac:dyDescent="0.3">
      <c r="B142" s="185"/>
      <c r="D142" s="186" t="s">
        <v>163</v>
      </c>
      <c r="E142" s="187" t="s">
        <v>5</v>
      </c>
      <c r="F142" s="188" t="s">
        <v>2264</v>
      </c>
      <c r="H142" s="189">
        <v>4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0" customFormat="1" ht="29.85" customHeight="1" x14ac:dyDescent="0.3">
      <c r="B143" s="159"/>
      <c r="D143" s="160" t="s">
        <v>71</v>
      </c>
      <c r="E143" s="170" t="s">
        <v>113</v>
      </c>
      <c r="F143" s="170" t="s">
        <v>2147</v>
      </c>
      <c r="I143" s="162"/>
      <c r="J143" s="171">
        <f>BK143</f>
        <v>0</v>
      </c>
      <c r="L143" s="159"/>
      <c r="M143" s="164"/>
      <c r="N143" s="165"/>
      <c r="O143" s="165"/>
      <c r="P143" s="166">
        <f>SUM(P144:P166)</f>
        <v>0</v>
      </c>
      <c r="Q143" s="165"/>
      <c r="R143" s="166">
        <f>SUM(R144:R166)</f>
        <v>8.3047275999999989E-2</v>
      </c>
      <c r="S143" s="165"/>
      <c r="T143" s="167">
        <f>SUM(T144:T166)</f>
        <v>0</v>
      </c>
      <c r="AR143" s="160" t="s">
        <v>11</v>
      </c>
      <c r="AT143" s="168" t="s">
        <v>71</v>
      </c>
      <c r="AU143" s="168" t="s">
        <v>11</v>
      </c>
      <c r="AY143" s="160" t="s">
        <v>155</v>
      </c>
      <c r="BK143" s="169">
        <f>SUM(BK144:BK166)</f>
        <v>0</v>
      </c>
    </row>
    <row r="144" spans="2:65" s="1" customFormat="1" ht="25.5" customHeight="1" x14ac:dyDescent="0.3">
      <c r="B144" s="172"/>
      <c r="C144" s="173" t="s">
        <v>86</v>
      </c>
      <c r="D144" s="173" t="s">
        <v>157</v>
      </c>
      <c r="E144" s="174" t="s">
        <v>2319</v>
      </c>
      <c r="F144" s="175" t="s">
        <v>2320</v>
      </c>
      <c r="G144" s="176" t="s">
        <v>214</v>
      </c>
      <c r="H144" s="177">
        <v>45.2</v>
      </c>
      <c r="I144" s="178"/>
      <c r="J144" s="179">
        <f>ROUND(I144*H144,0)</f>
        <v>0</v>
      </c>
      <c r="K144" s="175" t="s">
        <v>161</v>
      </c>
      <c r="L144" s="40"/>
      <c r="M144" s="180" t="s">
        <v>5</v>
      </c>
      <c r="N144" s="181" t="s">
        <v>43</v>
      </c>
      <c r="O144" s="4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AR144" s="23" t="s">
        <v>101</v>
      </c>
      <c r="AT144" s="23" t="s">
        <v>157</v>
      </c>
      <c r="AU144" s="23" t="s">
        <v>80</v>
      </c>
      <c r="AY144" s="23" t="s">
        <v>155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23" t="s">
        <v>11</v>
      </c>
      <c r="BK144" s="184">
        <f>ROUND(I144*H144,0)</f>
        <v>0</v>
      </c>
      <c r="BL144" s="23" t="s">
        <v>101</v>
      </c>
      <c r="BM144" s="23" t="s">
        <v>2321</v>
      </c>
    </row>
    <row r="145" spans="2:65" s="11" customFormat="1" x14ac:dyDescent="0.3">
      <c r="B145" s="185"/>
      <c r="D145" s="186" t="s">
        <v>163</v>
      </c>
      <c r="E145" s="187" t="s">
        <v>5</v>
      </c>
      <c r="F145" s="188" t="s">
        <v>2304</v>
      </c>
      <c r="H145" s="189">
        <v>45.2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163</v>
      </c>
      <c r="AU145" s="187" t="s">
        <v>80</v>
      </c>
      <c r="AV145" s="11" t="s">
        <v>80</v>
      </c>
      <c r="AW145" s="11" t="s">
        <v>36</v>
      </c>
      <c r="AX145" s="11" t="s">
        <v>11</v>
      </c>
      <c r="AY145" s="187" t="s">
        <v>155</v>
      </c>
    </row>
    <row r="146" spans="2:65" s="1" customFormat="1" ht="16.5" customHeight="1" x14ac:dyDescent="0.3">
      <c r="B146" s="172"/>
      <c r="C146" s="216" t="s">
        <v>89</v>
      </c>
      <c r="D146" s="216" t="s">
        <v>536</v>
      </c>
      <c r="E146" s="217" t="s">
        <v>2322</v>
      </c>
      <c r="F146" s="218" t="s">
        <v>2323</v>
      </c>
      <c r="G146" s="219" t="s">
        <v>214</v>
      </c>
      <c r="H146" s="220">
        <v>46.103999999999999</v>
      </c>
      <c r="I146" s="221"/>
      <c r="J146" s="222">
        <f>ROUND(I146*H146,0)</f>
        <v>0</v>
      </c>
      <c r="K146" s="218" t="s">
        <v>161</v>
      </c>
      <c r="L146" s="223"/>
      <c r="M146" s="224" t="s">
        <v>5</v>
      </c>
      <c r="N146" s="225" t="s">
        <v>43</v>
      </c>
      <c r="O146" s="41"/>
      <c r="P146" s="182">
        <f>O146*H146</f>
        <v>0</v>
      </c>
      <c r="Q146" s="182">
        <v>1E-3</v>
      </c>
      <c r="R146" s="182">
        <f>Q146*H146</f>
        <v>4.6103999999999999E-2</v>
      </c>
      <c r="S146" s="182">
        <v>0</v>
      </c>
      <c r="T146" s="183">
        <f>S146*H146</f>
        <v>0</v>
      </c>
      <c r="AR146" s="23" t="s">
        <v>113</v>
      </c>
      <c r="AT146" s="23" t="s">
        <v>536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2324</v>
      </c>
    </row>
    <row r="147" spans="2:65" s="11" customFormat="1" x14ac:dyDescent="0.3">
      <c r="B147" s="185"/>
      <c r="D147" s="186" t="s">
        <v>163</v>
      </c>
      <c r="E147" s="187" t="s">
        <v>5</v>
      </c>
      <c r="F147" s="188" t="s">
        <v>2325</v>
      </c>
      <c r="H147" s="189">
        <v>46.103999999999999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11</v>
      </c>
      <c r="AY147" s="187" t="s">
        <v>155</v>
      </c>
    </row>
    <row r="148" spans="2:65" s="1" customFormat="1" ht="16.5" customHeight="1" x14ac:dyDescent="0.3">
      <c r="B148" s="172"/>
      <c r="C148" s="173" t="s">
        <v>92</v>
      </c>
      <c r="D148" s="173" t="s">
        <v>157</v>
      </c>
      <c r="E148" s="174" t="s">
        <v>2326</v>
      </c>
      <c r="F148" s="175" t="s">
        <v>2327</v>
      </c>
      <c r="G148" s="176" t="s">
        <v>170</v>
      </c>
      <c r="H148" s="177">
        <v>1</v>
      </c>
      <c r="I148" s="178"/>
      <c r="J148" s="179">
        <f>ROUND(I148*H148,0)</f>
        <v>0</v>
      </c>
      <c r="K148" s="175" t="s">
        <v>161</v>
      </c>
      <c r="L148" s="40"/>
      <c r="M148" s="180" t="s">
        <v>5</v>
      </c>
      <c r="N148" s="181" t="s">
        <v>43</v>
      </c>
      <c r="O148" s="41"/>
      <c r="P148" s="182">
        <f>O148*H148</f>
        <v>0</v>
      </c>
      <c r="Q148" s="182">
        <v>7.1871999999999995E-4</v>
      </c>
      <c r="R148" s="182">
        <f>Q148*H148</f>
        <v>7.1871999999999995E-4</v>
      </c>
      <c r="S148" s="182">
        <v>0</v>
      </c>
      <c r="T148" s="183">
        <f>S148*H148</f>
        <v>0</v>
      </c>
      <c r="AR148" s="23" t="s">
        <v>101</v>
      </c>
      <c r="AT148" s="23" t="s">
        <v>157</v>
      </c>
      <c r="AU148" s="23" t="s">
        <v>80</v>
      </c>
      <c r="AY148" s="23" t="s">
        <v>155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11</v>
      </c>
      <c r="BK148" s="184">
        <f>ROUND(I148*H148,0)</f>
        <v>0</v>
      </c>
      <c r="BL148" s="23" t="s">
        <v>101</v>
      </c>
      <c r="BM148" s="23" t="s">
        <v>2328</v>
      </c>
    </row>
    <row r="149" spans="2:65" s="11" customFormat="1" x14ac:dyDescent="0.3">
      <c r="B149" s="185"/>
      <c r="D149" s="186" t="s">
        <v>163</v>
      </c>
      <c r="E149" s="187" t="s">
        <v>5</v>
      </c>
      <c r="F149" s="188" t="s">
        <v>11</v>
      </c>
      <c r="H149" s="189">
        <v>1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163</v>
      </c>
      <c r="AU149" s="187" t="s">
        <v>80</v>
      </c>
      <c r="AV149" s="11" t="s">
        <v>80</v>
      </c>
      <c r="AW149" s="11" t="s">
        <v>36</v>
      </c>
      <c r="AX149" s="11" t="s">
        <v>11</v>
      </c>
      <c r="AY149" s="187" t="s">
        <v>155</v>
      </c>
    </row>
    <row r="150" spans="2:65" s="1" customFormat="1" ht="16.5" customHeight="1" x14ac:dyDescent="0.3">
      <c r="B150" s="172"/>
      <c r="C150" s="216" t="s">
        <v>95</v>
      </c>
      <c r="D150" s="216" t="s">
        <v>536</v>
      </c>
      <c r="E150" s="217" t="s">
        <v>2329</v>
      </c>
      <c r="F150" s="218" t="s">
        <v>2330</v>
      </c>
      <c r="G150" s="219" t="s">
        <v>170</v>
      </c>
      <c r="H150" s="220">
        <v>1</v>
      </c>
      <c r="I150" s="221"/>
      <c r="J150" s="222">
        <f>ROUND(I150*H150,0)</f>
        <v>0</v>
      </c>
      <c r="K150" s="218" t="s">
        <v>5</v>
      </c>
      <c r="L150" s="223"/>
      <c r="M150" s="224" t="s">
        <v>5</v>
      </c>
      <c r="N150" s="225" t="s">
        <v>43</v>
      </c>
      <c r="O150" s="41"/>
      <c r="P150" s="182">
        <f>O150*H150</f>
        <v>0</v>
      </c>
      <c r="Q150" s="182">
        <v>1.0999999999999999E-2</v>
      </c>
      <c r="R150" s="182">
        <f>Q150*H150</f>
        <v>1.0999999999999999E-2</v>
      </c>
      <c r="S150" s="182">
        <v>0</v>
      </c>
      <c r="T150" s="183">
        <f>S150*H150</f>
        <v>0</v>
      </c>
      <c r="AR150" s="23" t="s">
        <v>113</v>
      </c>
      <c r="AT150" s="23" t="s">
        <v>536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2331</v>
      </c>
    </row>
    <row r="151" spans="2:65" s="1" customFormat="1" ht="16.5" customHeight="1" x14ac:dyDescent="0.3">
      <c r="B151" s="172"/>
      <c r="C151" s="216" t="s">
        <v>461</v>
      </c>
      <c r="D151" s="216" t="s">
        <v>536</v>
      </c>
      <c r="E151" s="217" t="s">
        <v>2332</v>
      </c>
      <c r="F151" s="218" t="s">
        <v>2333</v>
      </c>
      <c r="G151" s="219" t="s">
        <v>170</v>
      </c>
      <c r="H151" s="220">
        <v>1</v>
      </c>
      <c r="I151" s="221"/>
      <c r="J151" s="222">
        <f>ROUND(I151*H151,0)</f>
        <v>0</v>
      </c>
      <c r="K151" s="218" t="s">
        <v>5</v>
      </c>
      <c r="L151" s="223"/>
      <c r="M151" s="224" t="s">
        <v>5</v>
      </c>
      <c r="N151" s="225" t="s">
        <v>43</v>
      </c>
      <c r="O151" s="41"/>
      <c r="P151" s="182">
        <f>O151*H151</f>
        <v>0</v>
      </c>
      <c r="Q151" s="182">
        <v>3.5000000000000001E-3</v>
      </c>
      <c r="R151" s="182">
        <f>Q151*H151</f>
        <v>3.5000000000000001E-3</v>
      </c>
      <c r="S151" s="182">
        <v>0</v>
      </c>
      <c r="T151" s="183">
        <f>S151*H151</f>
        <v>0</v>
      </c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11</v>
      </c>
      <c r="BK151" s="184">
        <f>ROUND(I151*H151,0)</f>
        <v>0</v>
      </c>
      <c r="BL151" s="23" t="s">
        <v>101</v>
      </c>
      <c r="BM151" s="23" t="s">
        <v>2334</v>
      </c>
    </row>
    <row r="152" spans="2:65" s="1" customFormat="1" ht="16.5" customHeight="1" x14ac:dyDescent="0.3">
      <c r="B152" s="172"/>
      <c r="C152" s="173" t="s">
        <v>466</v>
      </c>
      <c r="D152" s="173" t="s">
        <v>157</v>
      </c>
      <c r="E152" s="174" t="s">
        <v>2335</v>
      </c>
      <c r="F152" s="175" t="s">
        <v>2336</v>
      </c>
      <c r="G152" s="176" t="s">
        <v>170</v>
      </c>
      <c r="H152" s="177">
        <v>1</v>
      </c>
      <c r="I152" s="178"/>
      <c r="J152" s="179">
        <f>ROUND(I152*H152,0)</f>
        <v>0</v>
      </c>
      <c r="K152" s="175" t="s">
        <v>161</v>
      </c>
      <c r="L152" s="40"/>
      <c r="M152" s="180" t="s">
        <v>5</v>
      </c>
      <c r="N152" s="181" t="s">
        <v>43</v>
      </c>
      <c r="O152" s="4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AR152" s="23" t="s">
        <v>101</v>
      </c>
      <c r="AT152" s="23" t="s">
        <v>157</v>
      </c>
      <c r="AU152" s="23" t="s">
        <v>80</v>
      </c>
      <c r="AY152" s="23" t="s">
        <v>155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11</v>
      </c>
      <c r="BK152" s="184">
        <f>ROUND(I152*H152,0)</f>
        <v>0</v>
      </c>
      <c r="BL152" s="23" t="s">
        <v>101</v>
      </c>
      <c r="BM152" s="23" t="s">
        <v>2337</v>
      </c>
    </row>
    <row r="153" spans="2:65" s="11" customFormat="1" x14ac:dyDescent="0.3">
      <c r="B153" s="185"/>
      <c r="D153" s="186" t="s">
        <v>163</v>
      </c>
      <c r="E153" s="187" t="s">
        <v>5</v>
      </c>
      <c r="F153" s="188" t="s">
        <v>11</v>
      </c>
      <c r="H153" s="189">
        <v>1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163</v>
      </c>
      <c r="AU153" s="187" t="s">
        <v>80</v>
      </c>
      <c r="AV153" s="11" t="s">
        <v>80</v>
      </c>
      <c r="AW153" s="11" t="s">
        <v>36</v>
      </c>
      <c r="AX153" s="11" t="s">
        <v>11</v>
      </c>
      <c r="AY153" s="187" t="s">
        <v>155</v>
      </c>
    </row>
    <row r="154" spans="2:65" s="1" customFormat="1" ht="16.5" customHeight="1" x14ac:dyDescent="0.3">
      <c r="B154" s="172"/>
      <c r="C154" s="216" t="s">
        <v>488</v>
      </c>
      <c r="D154" s="216" t="s">
        <v>536</v>
      </c>
      <c r="E154" s="217" t="s">
        <v>2338</v>
      </c>
      <c r="F154" s="218" t="s">
        <v>2339</v>
      </c>
      <c r="G154" s="219" t="s">
        <v>170</v>
      </c>
      <c r="H154" s="220">
        <v>1</v>
      </c>
      <c r="I154" s="221"/>
      <c r="J154" s="222">
        <f>ROUND(I154*H154,0)</f>
        <v>0</v>
      </c>
      <c r="K154" s="218" t="s">
        <v>5</v>
      </c>
      <c r="L154" s="223"/>
      <c r="M154" s="224" t="s">
        <v>5</v>
      </c>
      <c r="N154" s="225" t="s">
        <v>43</v>
      </c>
      <c r="O154" s="41"/>
      <c r="P154" s="182">
        <f>O154*H154</f>
        <v>0</v>
      </c>
      <c r="Q154" s="182">
        <v>1.9E-3</v>
      </c>
      <c r="R154" s="182">
        <f>Q154*H154</f>
        <v>1.9E-3</v>
      </c>
      <c r="S154" s="182">
        <v>0</v>
      </c>
      <c r="T154" s="183">
        <f>S154*H154</f>
        <v>0</v>
      </c>
      <c r="AR154" s="23" t="s">
        <v>113</v>
      </c>
      <c r="AT154" s="23" t="s">
        <v>536</v>
      </c>
      <c r="AU154" s="23" t="s">
        <v>80</v>
      </c>
      <c r="AY154" s="23" t="s">
        <v>155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3" t="s">
        <v>11</v>
      </c>
      <c r="BK154" s="184">
        <f>ROUND(I154*H154,0)</f>
        <v>0</v>
      </c>
      <c r="BL154" s="23" t="s">
        <v>101</v>
      </c>
      <c r="BM154" s="23" t="s">
        <v>2340</v>
      </c>
    </row>
    <row r="155" spans="2:65" s="11" customFormat="1" x14ac:dyDescent="0.3">
      <c r="B155" s="185"/>
      <c r="D155" s="186" t="s">
        <v>163</v>
      </c>
      <c r="E155" s="187" t="s">
        <v>5</v>
      </c>
      <c r="F155" s="188" t="s">
        <v>11</v>
      </c>
      <c r="H155" s="189">
        <v>1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11</v>
      </c>
      <c r="AY155" s="187" t="s">
        <v>155</v>
      </c>
    </row>
    <row r="156" spans="2:65" s="1" customFormat="1" ht="16.5" customHeight="1" x14ac:dyDescent="0.3">
      <c r="B156" s="172"/>
      <c r="C156" s="173" t="s">
        <v>492</v>
      </c>
      <c r="D156" s="173" t="s">
        <v>157</v>
      </c>
      <c r="E156" s="174" t="s">
        <v>2341</v>
      </c>
      <c r="F156" s="175" t="s">
        <v>2342</v>
      </c>
      <c r="G156" s="176" t="s">
        <v>214</v>
      </c>
      <c r="H156" s="177">
        <v>45.2</v>
      </c>
      <c r="I156" s="178"/>
      <c r="J156" s="179">
        <f>ROUND(I156*H156,0)</f>
        <v>0</v>
      </c>
      <c r="K156" s="175" t="s">
        <v>161</v>
      </c>
      <c r="L156" s="40"/>
      <c r="M156" s="180" t="s">
        <v>5</v>
      </c>
      <c r="N156" s="181" t="s">
        <v>43</v>
      </c>
      <c r="O156" s="41"/>
      <c r="P156" s="182">
        <f>O156*H156</f>
        <v>0</v>
      </c>
      <c r="Q156" s="182">
        <v>1.6999999999999999E-7</v>
      </c>
      <c r="R156" s="182">
        <f>Q156*H156</f>
        <v>7.6839999999999996E-6</v>
      </c>
      <c r="S156" s="182">
        <v>0</v>
      </c>
      <c r="T156" s="183">
        <f>S156*H156</f>
        <v>0</v>
      </c>
      <c r="AR156" s="23" t="s">
        <v>101</v>
      </c>
      <c r="AT156" s="23" t="s">
        <v>157</v>
      </c>
      <c r="AU156" s="23" t="s">
        <v>80</v>
      </c>
      <c r="AY156" s="23" t="s">
        <v>155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3" t="s">
        <v>11</v>
      </c>
      <c r="BK156" s="184">
        <f>ROUND(I156*H156,0)</f>
        <v>0</v>
      </c>
      <c r="BL156" s="23" t="s">
        <v>101</v>
      </c>
      <c r="BM156" s="23" t="s">
        <v>2343</v>
      </c>
    </row>
    <row r="157" spans="2:65" s="11" customFormat="1" x14ac:dyDescent="0.3">
      <c r="B157" s="185"/>
      <c r="D157" s="186" t="s">
        <v>163</v>
      </c>
      <c r="E157" s="187" t="s">
        <v>5</v>
      </c>
      <c r="F157" s="188" t="s">
        <v>2304</v>
      </c>
      <c r="H157" s="189">
        <v>45.2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163</v>
      </c>
      <c r="AU157" s="187" t="s">
        <v>80</v>
      </c>
      <c r="AV157" s="11" t="s">
        <v>80</v>
      </c>
      <c r="AW157" s="11" t="s">
        <v>36</v>
      </c>
      <c r="AX157" s="11" t="s">
        <v>11</v>
      </c>
      <c r="AY157" s="187" t="s">
        <v>155</v>
      </c>
    </row>
    <row r="158" spans="2:65" s="1" customFormat="1" ht="16.5" customHeight="1" x14ac:dyDescent="0.3">
      <c r="B158" s="172"/>
      <c r="C158" s="173" t="s">
        <v>496</v>
      </c>
      <c r="D158" s="173" t="s">
        <v>157</v>
      </c>
      <c r="E158" s="174" t="s">
        <v>2344</v>
      </c>
      <c r="F158" s="175" t="s">
        <v>2345</v>
      </c>
      <c r="G158" s="176" t="s">
        <v>214</v>
      </c>
      <c r="H158" s="177">
        <v>45.2</v>
      </c>
      <c r="I158" s="178"/>
      <c r="J158" s="179">
        <f>ROUND(I158*H158,0)</f>
        <v>0</v>
      </c>
      <c r="K158" s="175" t="s">
        <v>161</v>
      </c>
      <c r="L158" s="40"/>
      <c r="M158" s="180" t="s">
        <v>5</v>
      </c>
      <c r="N158" s="181" t="s">
        <v>43</v>
      </c>
      <c r="O158" s="4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AR158" s="23" t="s">
        <v>101</v>
      </c>
      <c r="AT158" s="23" t="s">
        <v>157</v>
      </c>
      <c r="AU158" s="23" t="s">
        <v>80</v>
      </c>
      <c r="AY158" s="23" t="s">
        <v>155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3" t="s">
        <v>11</v>
      </c>
      <c r="BK158" s="184">
        <f>ROUND(I158*H158,0)</f>
        <v>0</v>
      </c>
      <c r="BL158" s="23" t="s">
        <v>101</v>
      </c>
      <c r="BM158" s="23" t="s">
        <v>2346</v>
      </c>
    </row>
    <row r="159" spans="2:65" s="11" customFormat="1" x14ac:dyDescent="0.3">
      <c r="B159" s="185"/>
      <c r="D159" s="186" t="s">
        <v>163</v>
      </c>
      <c r="E159" s="187" t="s">
        <v>5</v>
      </c>
      <c r="F159" s="188" t="s">
        <v>2304</v>
      </c>
      <c r="H159" s="189">
        <v>45.2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11</v>
      </c>
      <c r="AY159" s="187" t="s">
        <v>155</v>
      </c>
    </row>
    <row r="160" spans="2:65" s="1" customFormat="1" ht="16.5" customHeight="1" x14ac:dyDescent="0.3">
      <c r="B160" s="172"/>
      <c r="C160" s="173" t="s">
        <v>502</v>
      </c>
      <c r="D160" s="173" t="s">
        <v>157</v>
      </c>
      <c r="E160" s="174" t="s">
        <v>2347</v>
      </c>
      <c r="F160" s="175" t="s">
        <v>2348</v>
      </c>
      <c r="G160" s="176" t="s">
        <v>170</v>
      </c>
      <c r="H160" s="177">
        <v>1</v>
      </c>
      <c r="I160" s="178"/>
      <c r="J160" s="179">
        <f>ROUND(I160*H160,0)</f>
        <v>0</v>
      </c>
      <c r="K160" s="175" t="s">
        <v>161</v>
      </c>
      <c r="L160" s="40"/>
      <c r="M160" s="180" t="s">
        <v>5</v>
      </c>
      <c r="N160" s="181" t="s">
        <v>43</v>
      </c>
      <c r="O160" s="4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AR160" s="23" t="s">
        <v>101</v>
      </c>
      <c r="AT160" s="23" t="s">
        <v>157</v>
      </c>
      <c r="AU160" s="23" t="s">
        <v>80</v>
      </c>
      <c r="AY160" s="23" t="s">
        <v>155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11</v>
      </c>
      <c r="BK160" s="184">
        <f>ROUND(I160*H160,0)</f>
        <v>0</v>
      </c>
      <c r="BL160" s="23" t="s">
        <v>101</v>
      </c>
      <c r="BM160" s="23" t="s">
        <v>2349</v>
      </c>
    </row>
    <row r="161" spans="2:65" s="1" customFormat="1" ht="16.5" customHeight="1" x14ac:dyDescent="0.3">
      <c r="B161" s="172"/>
      <c r="C161" s="216" t="s">
        <v>508</v>
      </c>
      <c r="D161" s="216" t="s">
        <v>536</v>
      </c>
      <c r="E161" s="217" t="s">
        <v>2350</v>
      </c>
      <c r="F161" s="218" t="s">
        <v>2351</v>
      </c>
      <c r="G161" s="219" t="s">
        <v>170</v>
      </c>
      <c r="H161" s="220">
        <v>1</v>
      </c>
      <c r="I161" s="221"/>
      <c r="J161" s="222">
        <f>ROUND(I161*H161,0)</f>
        <v>0</v>
      </c>
      <c r="K161" s="218" t="s">
        <v>5</v>
      </c>
      <c r="L161" s="223"/>
      <c r="M161" s="224" t="s">
        <v>5</v>
      </c>
      <c r="N161" s="225" t="s">
        <v>43</v>
      </c>
      <c r="O161" s="41"/>
      <c r="P161" s="182">
        <f>O161*H161</f>
        <v>0</v>
      </c>
      <c r="Q161" s="182">
        <v>6.8999999999999999E-3</v>
      </c>
      <c r="R161" s="182">
        <f>Q161*H161</f>
        <v>6.8999999999999999E-3</v>
      </c>
      <c r="S161" s="182">
        <v>0</v>
      </c>
      <c r="T161" s="183">
        <f>S161*H161</f>
        <v>0</v>
      </c>
      <c r="AR161" s="23" t="s">
        <v>113</v>
      </c>
      <c r="AT161" s="23" t="s">
        <v>536</v>
      </c>
      <c r="AU161" s="23" t="s">
        <v>80</v>
      </c>
      <c r="AY161" s="23" t="s">
        <v>155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23" t="s">
        <v>11</v>
      </c>
      <c r="BK161" s="184">
        <f>ROUND(I161*H161,0)</f>
        <v>0</v>
      </c>
      <c r="BL161" s="23" t="s">
        <v>101</v>
      </c>
      <c r="BM161" s="23" t="s">
        <v>2352</v>
      </c>
    </row>
    <row r="162" spans="2:65" s="1" customFormat="1" ht="16.5" customHeight="1" x14ac:dyDescent="0.3">
      <c r="B162" s="172"/>
      <c r="C162" s="216" t="s">
        <v>514</v>
      </c>
      <c r="D162" s="216" t="s">
        <v>536</v>
      </c>
      <c r="E162" s="217" t="s">
        <v>2353</v>
      </c>
      <c r="F162" s="218" t="s">
        <v>2354</v>
      </c>
      <c r="G162" s="219" t="s">
        <v>170</v>
      </c>
      <c r="H162" s="220">
        <v>1</v>
      </c>
      <c r="I162" s="221"/>
      <c r="J162" s="222">
        <f>ROUND(I162*H162,0)</f>
        <v>0</v>
      </c>
      <c r="K162" s="218" t="s">
        <v>5</v>
      </c>
      <c r="L162" s="223"/>
      <c r="M162" s="224" t="s">
        <v>5</v>
      </c>
      <c r="N162" s="225" t="s">
        <v>43</v>
      </c>
      <c r="O162" s="41"/>
      <c r="P162" s="182">
        <f>O162*H162</f>
        <v>0</v>
      </c>
      <c r="Q162" s="182">
        <v>8.9999999999999998E-4</v>
      </c>
      <c r="R162" s="182">
        <f>Q162*H162</f>
        <v>8.9999999999999998E-4</v>
      </c>
      <c r="S162" s="182">
        <v>0</v>
      </c>
      <c r="T162" s="183">
        <f>S162*H162</f>
        <v>0</v>
      </c>
      <c r="AR162" s="23" t="s">
        <v>113</v>
      </c>
      <c r="AT162" s="23" t="s">
        <v>536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2355</v>
      </c>
    </row>
    <row r="163" spans="2:65" s="1" customFormat="1" ht="16.5" customHeight="1" x14ac:dyDescent="0.3">
      <c r="B163" s="172"/>
      <c r="C163" s="173" t="s">
        <v>519</v>
      </c>
      <c r="D163" s="173" t="s">
        <v>157</v>
      </c>
      <c r="E163" s="174" t="s">
        <v>2356</v>
      </c>
      <c r="F163" s="175" t="s">
        <v>2357</v>
      </c>
      <c r="G163" s="176" t="s">
        <v>214</v>
      </c>
      <c r="H163" s="177">
        <v>45.2</v>
      </c>
      <c r="I163" s="178"/>
      <c r="J163" s="179">
        <f>ROUND(I163*H163,0)</f>
        <v>0</v>
      </c>
      <c r="K163" s="175" t="s">
        <v>161</v>
      </c>
      <c r="L163" s="40"/>
      <c r="M163" s="180" t="s">
        <v>5</v>
      </c>
      <c r="N163" s="181" t="s">
        <v>43</v>
      </c>
      <c r="O163" s="41"/>
      <c r="P163" s="182">
        <f>O163*H163</f>
        <v>0</v>
      </c>
      <c r="Q163" s="182">
        <v>1.9236000000000001E-4</v>
      </c>
      <c r="R163" s="182">
        <f>Q163*H163</f>
        <v>8.6946720000000005E-3</v>
      </c>
      <c r="S163" s="182">
        <v>0</v>
      </c>
      <c r="T163" s="183">
        <f>S163*H163</f>
        <v>0</v>
      </c>
      <c r="AR163" s="23" t="s">
        <v>101</v>
      </c>
      <c r="AT163" s="23" t="s">
        <v>157</v>
      </c>
      <c r="AU163" s="23" t="s">
        <v>80</v>
      </c>
      <c r="AY163" s="23" t="s">
        <v>155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11</v>
      </c>
      <c r="BK163" s="184">
        <f>ROUND(I163*H163,0)</f>
        <v>0</v>
      </c>
      <c r="BL163" s="23" t="s">
        <v>101</v>
      </c>
      <c r="BM163" s="23" t="s">
        <v>2358</v>
      </c>
    </row>
    <row r="164" spans="2:65" s="11" customFormat="1" x14ac:dyDescent="0.3">
      <c r="B164" s="185"/>
      <c r="D164" s="186" t="s">
        <v>163</v>
      </c>
      <c r="E164" s="187" t="s">
        <v>5</v>
      </c>
      <c r="F164" s="188" t="s">
        <v>2304</v>
      </c>
      <c r="H164" s="189">
        <v>45.2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163</v>
      </c>
      <c r="AU164" s="187" t="s">
        <v>80</v>
      </c>
      <c r="AV164" s="11" t="s">
        <v>80</v>
      </c>
      <c r="AW164" s="11" t="s">
        <v>36</v>
      </c>
      <c r="AX164" s="11" t="s">
        <v>11</v>
      </c>
      <c r="AY164" s="187" t="s">
        <v>155</v>
      </c>
    </row>
    <row r="165" spans="2:65" s="1" customFormat="1" ht="16.5" customHeight="1" x14ac:dyDescent="0.3">
      <c r="B165" s="172"/>
      <c r="C165" s="173" t="s">
        <v>524</v>
      </c>
      <c r="D165" s="173" t="s">
        <v>157</v>
      </c>
      <c r="E165" s="174" t="s">
        <v>2359</v>
      </c>
      <c r="F165" s="175" t="s">
        <v>2360</v>
      </c>
      <c r="G165" s="176" t="s">
        <v>214</v>
      </c>
      <c r="H165" s="177">
        <v>45.2</v>
      </c>
      <c r="I165" s="178"/>
      <c r="J165" s="179">
        <f>ROUND(I165*H165,0)</f>
        <v>0</v>
      </c>
      <c r="K165" s="175" t="s">
        <v>161</v>
      </c>
      <c r="L165" s="40"/>
      <c r="M165" s="180" t="s">
        <v>5</v>
      </c>
      <c r="N165" s="181" t="s">
        <v>43</v>
      </c>
      <c r="O165" s="41"/>
      <c r="P165" s="182">
        <f>O165*H165</f>
        <v>0</v>
      </c>
      <c r="Q165" s="182">
        <v>7.3499999999999998E-5</v>
      </c>
      <c r="R165" s="182">
        <f>Q165*H165</f>
        <v>3.3222E-3</v>
      </c>
      <c r="S165" s="182">
        <v>0</v>
      </c>
      <c r="T165" s="183">
        <f>S165*H165</f>
        <v>0</v>
      </c>
      <c r="AR165" s="23" t="s">
        <v>101</v>
      </c>
      <c r="AT165" s="23" t="s">
        <v>157</v>
      </c>
      <c r="AU165" s="23" t="s">
        <v>80</v>
      </c>
      <c r="AY165" s="23" t="s">
        <v>155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23" t="s">
        <v>11</v>
      </c>
      <c r="BK165" s="184">
        <f>ROUND(I165*H165,0)</f>
        <v>0</v>
      </c>
      <c r="BL165" s="23" t="s">
        <v>101</v>
      </c>
      <c r="BM165" s="23" t="s">
        <v>2361</v>
      </c>
    </row>
    <row r="166" spans="2:65" s="11" customFormat="1" x14ac:dyDescent="0.3">
      <c r="B166" s="185"/>
      <c r="D166" s="186" t="s">
        <v>163</v>
      </c>
      <c r="E166" s="187" t="s">
        <v>5</v>
      </c>
      <c r="F166" s="188" t="s">
        <v>2304</v>
      </c>
      <c r="H166" s="189">
        <v>45.2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163</v>
      </c>
      <c r="AU166" s="187" t="s">
        <v>80</v>
      </c>
      <c r="AV166" s="11" t="s">
        <v>80</v>
      </c>
      <c r="AW166" s="11" t="s">
        <v>36</v>
      </c>
      <c r="AX166" s="11" t="s">
        <v>11</v>
      </c>
      <c r="AY166" s="187" t="s">
        <v>155</v>
      </c>
    </row>
    <row r="167" spans="2:65" s="10" customFormat="1" ht="29.85" customHeight="1" x14ac:dyDescent="0.3">
      <c r="B167" s="159"/>
      <c r="D167" s="160" t="s">
        <v>71</v>
      </c>
      <c r="E167" s="170" t="s">
        <v>190</v>
      </c>
      <c r="F167" s="170" t="s">
        <v>206</v>
      </c>
      <c r="I167" s="162"/>
      <c r="J167" s="171">
        <f>BK167</f>
        <v>0</v>
      </c>
      <c r="L167" s="159"/>
      <c r="M167" s="164"/>
      <c r="N167" s="165"/>
      <c r="O167" s="165"/>
      <c r="P167" s="166">
        <f>SUM(P168:P171)</f>
        <v>0</v>
      </c>
      <c r="Q167" s="165"/>
      <c r="R167" s="166">
        <f>SUM(R168:R171)</f>
        <v>1.9795999999999998E-4</v>
      </c>
      <c r="S167" s="165"/>
      <c r="T167" s="167">
        <f>SUM(T168:T171)</f>
        <v>0</v>
      </c>
      <c r="AR167" s="160" t="s">
        <v>11</v>
      </c>
      <c r="AT167" s="168" t="s">
        <v>71</v>
      </c>
      <c r="AU167" s="168" t="s">
        <v>11</v>
      </c>
      <c r="AY167" s="160" t="s">
        <v>155</v>
      </c>
      <c r="BK167" s="169">
        <f>SUM(BK168:BK171)</f>
        <v>0</v>
      </c>
    </row>
    <row r="168" spans="2:65" s="1" customFormat="1" ht="16.5" customHeight="1" x14ac:dyDescent="0.3">
      <c r="B168" s="172"/>
      <c r="C168" s="173" t="s">
        <v>529</v>
      </c>
      <c r="D168" s="173" t="s">
        <v>157</v>
      </c>
      <c r="E168" s="174" t="s">
        <v>2362</v>
      </c>
      <c r="F168" s="175" t="s">
        <v>2363</v>
      </c>
      <c r="G168" s="176" t="s">
        <v>214</v>
      </c>
      <c r="H168" s="177">
        <v>8</v>
      </c>
      <c r="I168" s="178"/>
      <c r="J168" s="179">
        <f>ROUND(I168*H168,0)</f>
        <v>0</v>
      </c>
      <c r="K168" s="175" t="s">
        <v>161</v>
      </c>
      <c r="L168" s="40"/>
      <c r="M168" s="180" t="s">
        <v>5</v>
      </c>
      <c r="N168" s="181" t="s">
        <v>43</v>
      </c>
      <c r="O168" s="41"/>
      <c r="P168" s="182">
        <f>O168*H168</f>
        <v>0</v>
      </c>
      <c r="Q168" s="182">
        <v>1.6449999999999999E-6</v>
      </c>
      <c r="R168" s="182">
        <f>Q168*H168</f>
        <v>1.3159999999999999E-5</v>
      </c>
      <c r="S168" s="182">
        <v>0</v>
      </c>
      <c r="T168" s="183">
        <f>S168*H168</f>
        <v>0</v>
      </c>
      <c r="AR168" s="23" t="s">
        <v>101</v>
      </c>
      <c r="AT168" s="23" t="s">
        <v>157</v>
      </c>
      <c r="AU168" s="23" t="s">
        <v>80</v>
      </c>
      <c r="AY168" s="23" t="s">
        <v>155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23" t="s">
        <v>11</v>
      </c>
      <c r="BK168" s="184">
        <f>ROUND(I168*H168,0)</f>
        <v>0</v>
      </c>
      <c r="BL168" s="23" t="s">
        <v>101</v>
      </c>
      <c r="BM168" s="23" t="s">
        <v>2364</v>
      </c>
    </row>
    <row r="169" spans="2:65" s="11" customFormat="1" x14ac:dyDescent="0.3">
      <c r="B169" s="185"/>
      <c r="D169" s="186" t="s">
        <v>163</v>
      </c>
      <c r="E169" s="187" t="s">
        <v>5</v>
      </c>
      <c r="F169" s="188" t="s">
        <v>2365</v>
      </c>
      <c r="H169" s="189">
        <v>8</v>
      </c>
      <c r="I169" s="190"/>
      <c r="L169" s="185"/>
      <c r="M169" s="191"/>
      <c r="N169" s="192"/>
      <c r="O169" s="192"/>
      <c r="P169" s="192"/>
      <c r="Q169" s="192"/>
      <c r="R169" s="192"/>
      <c r="S169" s="192"/>
      <c r="T169" s="193"/>
      <c r="AT169" s="187" t="s">
        <v>163</v>
      </c>
      <c r="AU169" s="187" t="s">
        <v>80</v>
      </c>
      <c r="AV169" s="11" t="s">
        <v>80</v>
      </c>
      <c r="AW169" s="11" t="s">
        <v>36</v>
      </c>
      <c r="AX169" s="11" t="s">
        <v>11</v>
      </c>
      <c r="AY169" s="187" t="s">
        <v>155</v>
      </c>
    </row>
    <row r="170" spans="2:65" s="1" customFormat="1" ht="16.5" customHeight="1" x14ac:dyDescent="0.3">
      <c r="B170" s="172"/>
      <c r="C170" s="173" t="s">
        <v>535</v>
      </c>
      <c r="D170" s="173" t="s">
        <v>157</v>
      </c>
      <c r="E170" s="174" t="s">
        <v>2366</v>
      </c>
      <c r="F170" s="175" t="s">
        <v>2367</v>
      </c>
      <c r="G170" s="176" t="s">
        <v>214</v>
      </c>
      <c r="H170" s="177">
        <v>8</v>
      </c>
      <c r="I170" s="178"/>
      <c r="J170" s="179">
        <f>ROUND(I170*H170,0)</f>
        <v>0</v>
      </c>
      <c r="K170" s="175" t="s">
        <v>161</v>
      </c>
      <c r="L170" s="40"/>
      <c r="M170" s="180" t="s">
        <v>5</v>
      </c>
      <c r="N170" s="181" t="s">
        <v>43</v>
      </c>
      <c r="O170" s="41"/>
      <c r="P170" s="182">
        <f>O170*H170</f>
        <v>0</v>
      </c>
      <c r="Q170" s="182">
        <v>2.3099999999999999E-5</v>
      </c>
      <c r="R170" s="182">
        <f>Q170*H170</f>
        <v>1.8479999999999999E-4</v>
      </c>
      <c r="S170" s="182">
        <v>0</v>
      </c>
      <c r="T170" s="183">
        <f>S170*H170</f>
        <v>0</v>
      </c>
      <c r="AR170" s="23" t="s">
        <v>101</v>
      </c>
      <c r="AT170" s="23" t="s">
        <v>157</v>
      </c>
      <c r="AU170" s="23" t="s">
        <v>80</v>
      </c>
      <c r="AY170" s="23" t="s">
        <v>155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3" t="s">
        <v>11</v>
      </c>
      <c r="BK170" s="184">
        <f>ROUND(I170*H170,0)</f>
        <v>0</v>
      </c>
      <c r="BL170" s="23" t="s">
        <v>101</v>
      </c>
      <c r="BM170" s="23" t="s">
        <v>2368</v>
      </c>
    </row>
    <row r="171" spans="2:65" s="11" customFormat="1" x14ac:dyDescent="0.3">
      <c r="B171" s="185"/>
      <c r="D171" s="186" t="s">
        <v>163</v>
      </c>
      <c r="E171" s="187" t="s">
        <v>5</v>
      </c>
      <c r="F171" s="188" t="s">
        <v>2365</v>
      </c>
      <c r="H171" s="189">
        <v>8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11</v>
      </c>
      <c r="AY171" s="187" t="s">
        <v>155</v>
      </c>
    </row>
    <row r="172" spans="2:65" s="10" customFormat="1" ht="29.85" customHeight="1" x14ac:dyDescent="0.3">
      <c r="B172" s="159"/>
      <c r="D172" s="160" t="s">
        <v>71</v>
      </c>
      <c r="E172" s="170" t="s">
        <v>242</v>
      </c>
      <c r="F172" s="170" t="s">
        <v>243</v>
      </c>
      <c r="I172" s="162"/>
      <c r="J172" s="171">
        <f>BK172</f>
        <v>0</v>
      </c>
      <c r="L172" s="159"/>
      <c r="M172" s="164"/>
      <c r="N172" s="165"/>
      <c r="O172" s="165"/>
      <c r="P172" s="166">
        <f>SUM(P173:P179)</f>
        <v>0</v>
      </c>
      <c r="Q172" s="165"/>
      <c r="R172" s="166">
        <f>SUM(R173:R179)</f>
        <v>0</v>
      </c>
      <c r="S172" s="165"/>
      <c r="T172" s="167">
        <f>SUM(T173:T179)</f>
        <v>0</v>
      </c>
      <c r="AR172" s="160" t="s">
        <v>11</v>
      </c>
      <c r="AT172" s="168" t="s">
        <v>71</v>
      </c>
      <c r="AU172" s="168" t="s">
        <v>11</v>
      </c>
      <c r="AY172" s="160" t="s">
        <v>155</v>
      </c>
      <c r="BK172" s="169">
        <f>SUM(BK173:BK179)</f>
        <v>0</v>
      </c>
    </row>
    <row r="173" spans="2:65" s="1" customFormat="1" ht="16.5" customHeight="1" x14ac:dyDescent="0.3">
      <c r="B173" s="172"/>
      <c r="C173" s="173" t="s">
        <v>541</v>
      </c>
      <c r="D173" s="173" t="s">
        <v>157</v>
      </c>
      <c r="E173" s="174" t="s">
        <v>2220</v>
      </c>
      <c r="F173" s="175" t="s">
        <v>2221</v>
      </c>
      <c r="G173" s="176" t="s">
        <v>247</v>
      </c>
      <c r="H173" s="177">
        <v>3.6</v>
      </c>
      <c r="I173" s="178"/>
      <c r="J173" s="179">
        <f>ROUND(I173*H173,0)</f>
        <v>0</v>
      </c>
      <c r="K173" s="175" t="s">
        <v>161</v>
      </c>
      <c r="L173" s="40"/>
      <c r="M173" s="180" t="s">
        <v>5</v>
      </c>
      <c r="N173" s="181" t="s">
        <v>43</v>
      </c>
      <c r="O173" s="41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23" t="s">
        <v>101</v>
      </c>
      <c r="AT173" s="23" t="s">
        <v>157</v>
      </c>
      <c r="AU173" s="23" t="s">
        <v>80</v>
      </c>
      <c r="AY173" s="23" t="s">
        <v>155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3" t="s">
        <v>11</v>
      </c>
      <c r="BK173" s="184">
        <f>ROUND(I173*H173,0)</f>
        <v>0</v>
      </c>
      <c r="BL173" s="23" t="s">
        <v>101</v>
      </c>
      <c r="BM173" s="23" t="s">
        <v>2369</v>
      </c>
    </row>
    <row r="174" spans="2:65" s="1" customFormat="1" ht="16.5" customHeight="1" x14ac:dyDescent="0.3">
      <c r="B174" s="172"/>
      <c r="C174" s="173" t="s">
        <v>546</v>
      </c>
      <c r="D174" s="173" t="s">
        <v>157</v>
      </c>
      <c r="E174" s="174" t="s">
        <v>2223</v>
      </c>
      <c r="F174" s="175" t="s">
        <v>2224</v>
      </c>
      <c r="G174" s="176" t="s">
        <v>247</v>
      </c>
      <c r="H174" s="177">
        <v>46.8</v>
      </c>
      <c r="I174" s="178"/>
      <c r="J174" s="179">
        <f>ROUND(I174*H174,0)</f>
        <v>0</v>
      </c>
      <c r="K174" s="175" t="s">
        <v>161</v>
      </c>
      <c r="L174" s="40"/>
      <c r="M174" s="180" t="s">
        <v>5</v>
      </c>
      <c r="N174" s="181" t="s">
        <v>43</v>
      </c>
      <c r="O174" s="41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AR174" s="23" t="s">
        <v>101</v>
      </c>
      <c r="AT174" s="23" t="s">
        <v>157</v>
      </c>
      <c r="AU174" s="23" t="s">
        <v>80</v>
      </c>
      <c r="AY174" s="23" t="s">
        <v>155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3" t="s">
        <v>11</v>
      </c>
      <c r="BK174" s="184">
        <f>ROUND(I174*H174,0)</f>
        <v>0</v>
      </c>
      <c r="BL174" s="23" t="s">
        <v>101</v>
      </c>
      <c r="BM174" s="23" t="s">
        <v>2370</v>
      </c>
    </row>
    <row r="175" spans="2:65" s="11" customFormat="1" x14ac:dyDescent="0.3">
      <c r="B175" s="185"/>
      <c r="D175" s="186" t="s">
        <v>163</v>
      </c>
      <c r="F175" s="188" t="s">
        <v>2371</v>
      </c>
      <c r="H175" s="189">
        <v>46.8</v>
      </c>
      <c r="I175" s="190"/>
      <c r="L175" s="185"/>
      <c r="M175" s="191"/>
      <c r="N175" s="192"/>
      <c r="O175" s="192"/>
      <c r="P175" s="192"/>
      <c r="Q175" s="192"/>
      <c r="R175" s="192"/>
      <c r="S175" s="192"/>
      <c r="T175" s="193"/>
      <c r="AT175" s="187" t="s">
        <v>163</v>
      </c>
      <c r="AU175" s="187" t="s">
        <v>80</v>
      </c>
      <c r="AV175" s="11" t="s">
        <v>80</v>
      </c>
      <c r="AW175" s="11" t="s">
        <v>6</v>
      </c>
      <c r="AX175" s="11" t="s">
        <v>11</v>
      </c>
      <c r="AY175" s="187" t="s">
        <v>155</v>
      </c>
    </row>
    <row r="176" spans="2:65" s="1" customFormat="1" ht="16.5" customHeight="1" x14ac:dyDescent="0.3">
      <c r="B176" s="172"/>
      <c r="C176" s="173" t="s">
        <v>551</v>
      </c>
      <c r="D176" s="173" t="s">
        <v>157</v>
      </c>
      <c r="E176" s="174" t="s">
        <v>2372</v>
      </c>
      <c r="F176" s="175" t="s">
        <v>2373</v>
      </c>
      <c r="G176" s="176" t="s">
        <v>247</v>
      </c>
      <c r="H176" s="177">
        <v>3.6</v>
      </c>
      <c r="I176" s="178"/>
      <c r="J176" s="179">
        <f>ROUND(I176*H176,0)</f>
        <v>0</v>
      </c>
      <c r="K176" s="175" t="s">
        <v>161</v>
      </c>
      <c r="L176" s="40"/>
      <c r="M176" s="180" t="s">
        <v>5</v>
      </c>
      <c r="N176" s="181" t="s">
        <v>43</v>
      </c>
      <c r="O176" s="4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11</v>
      </c>
      <c r="BK176" s="184">
        <f>ROUND(I176*H176,0)</f>
        <v>0</v>
      </c>
      <c r="BL176" s="23" t="s">
        <v>101</v>
      </c>
      <c r="BM176" s="23" t="s">
        <v>2374</v>
      </c>
    </row>
    <row r="177" spans="2:65" s="1" customFormat="1" ht="16.5" customHeight="1" x14ac:dyDescent="0.3">
      <c r="B177" s="172"/>
      <c r="C177" s="173" t="s">
        <v>556</v>
      </c>
      <c r="D177" s="173" t="s">
        <v>157</v>
      </c>
      <c r="E177" s="174" t="s">
        <v>2234</v>
      </c>
      <c r="F177" s="175" t="s">
        <v>2235</v>
      </c>
      <c r="G177" s="176" t="s">
        <v>247</v>
      </c>
      <c r="H177" s="177">
        <v>0.96</v>
      </c>
      <c r="I177" s="178"/>
      <c r="J177" s="179">
        <f>ROUND(I177*H177,0)</f>
        <v>0</v>
      </c>
      <c r="K177" s="175" t="s">
        <v>161</v>
      </c>
      <c r="L177" s="40"/>
      <c r="M177" s="180" t="s">
        <v>5</v>
      </c>
      <c r="N177" s="181" t="s">
        <v>43</v>
      </c>
      <c r="O177" s="41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AR177" s="23" t="s">
        <v>101</v>
      </c>
      <c r="AT177" s="23" t="s">
        <v>157</v>
      </c>
      <c r="AU177" s="23" t="s">
        <v>80</v>
      </c>
      <c r="AY177" s="23" t="s">
        <v>155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23" t="s">
        <v>11</v>
      </c>
      <c r="BK177" s="184">
        <f>ROUND(I177*H177,0)</f>
        <v>0</v>
      </c>
      <c r="BL177" s="23" t="s">
        <v>101</v>
      </c>
      <c r="BM177" s="23" t="s">
        <v>2375</v>
      </c>
    </row>
    <row r="178" spans="2:65" s="1" customFormat="1" ht="25.5" customHeight="1" x14ac:dyDescent="0.3">
      <c r="B178" s="172"/>
      <c r="C178" s="173" t="s">
        <v>560</v>
      </c>
      <c r="D178" s="173" t="s">
        <v>157</v>
      </c>
      <c r="E178" s="174" t="s">
        <v>2237</v>
      </c>
      <c r="F178" s="175" t="s">
        <v>2238</v>
      </c>
      <c r="G178" s="176" t="s">
        <v>247</v>
      </c>
      <c r="H178" s="177">
        <v>0.88</v>
      </c>
      <c r="I178" s="178"/>
      <c r="J178" s="179">
        <f>ROUND(I178*H178,0)</f>
        <v>0</v>
      </c>
      <c r="K178" s="175" t="s">
        <v>161</v>
      </c>
      <c r="L178" s="40"/>
      <c r="M178" s="180" t="s">
        <v>5</v>
      </c>
      <c r="N178" s="181" t="s">
        <v>43</v>
      </c>
      <c r="O178" s="4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23" t="s">
        <v>101</v>
      </c>
      <c r="AT178" s="23" t="s">
        <v>157</v>
      </c>
      <c r="AU178" s="23" t="s">
        <v>80</v>
      </c>
      <c r="AY178" s="23" t="s">
        <v>155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11</v>
      </c>
      <c r="BK178" s="184">
        <f>ROUND(I178*H178,0)</f>
        <v>0</v>
      </c>
      <c r="BL178" s="23" t="s">
        <v>101</v>
      </c>
      <c r="BM178" s="23" t="s">
        <v>2376</v>
      </c>
    </row>
    <row r="179" spans="2:65" s="1" customFormat="1" ht="16.5" customHeight="1" x14ac:dyDescent="0.3">
      <c r="B179" s="172"/>
      <c r="C179" s="173" t="s">
        <v>567</v>
      </c>
      <c r="D179" s="173" t="s">
        <v>157</v>
      </c>
      <c r="E179" s="174" t="s">
        <v>2240</v>
      </c>
      <c r="F179" s="175" t="s">
        <v>2241</v>
      </c>
      <c r="G179" s="176" t="s">
        <v>247</v>
      </c>
      <c r="H179" s="177">
        <v>1.76</v>
      </c>
      <c r="I179" s="178"/>
      <c r="J179" s="179">
        <f>ROUND(I179*H179,0)</f>
        <v>0</v>
      </c>
      <c r="K179" s="175" t="s">
        <v>161</v>
      </c>
      <c r="L179" s="40"/>
      <c r="M179" s="180" t="s">
        <v>5</v>
      </c>
      <c r="N179" s="181" t="s">
        <v>43</v>
      </c>
      <c r="O179" s="4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23" t="s">
        <v>101</v>
      </c>
      <c r="AT179" s="23" t="s">
        <v>157</v>
      </c>
      <c r="AU179" s="23" t="s">
        <v>80</v>
      </c>
      <c r="AY179" s="23" t="s">
        <v>155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3" t="s">
        <v>11</v>
      </c>
      <c r="BK179" s="184">
        <f>ROUND(I179*H179,0)</f>
        <v>0</v>
      </c>
      <c r="BL179" s="23" t="s">
        <v>101</v>
      </c>
      <c r="BM179" s="23" t="s">
        <v>2377</v>
      </c>
    </row>
    <row r="180" spans="2:65" s="10" customFormat="1" ht="29.85" customHeight="1" x14ac:dyDescent="0.3">
      <c r="B180" s="159"/>
      <c r="D180" s="160" t="s">
        <v>71</v>
      </c>
      <c r="E180" s="170" t="s">
        <v>1040</v>
      </c>
      <c r="F180" s="170" t="s">
        <v>1041</v>
      </c>
      <c r="I180" s="162"/>
      <c r="J180" s="171">
        <f>BK180</f>
        <v>0</v>
      </c>
      <c r="L180" s="159"/>
      <c r="M180" s="164"/>
      <c r="N180" s="165"/>
      <c r="O180" s="165"/>
      <c r="P180" s="166">
        <f>SUM(P181:P182)</f>
        <v>0</v>
      </c>
      <c r="Q180" s="165"/>
      <c r="R180" s="166">
        <f>SUM(R181:R182)</f>
        <v>0</v>
      </c>
      <c r="S180" s="165"/>
      <c r="T180" s="167">
        <f>SUM(T181:T182)</f>
        <v>0</v>
      </c>
      <c r="AR180" s="160" t="s">
        <v>11</v>
      </c>
      <c r="AT180" s="168" t="s">
        <v>71</v>
      </c>
      <c r="AU180" s="168" t="s">
        <v>11</v>
      </c>
      <c r="AY180" s="160" t="s">
        <v>155</v>
      </c>
      <c r="BK180" s="169">
        <f>SUM(BK181:BK182)</f>
        <v>0</v>
      </c>
    </row>
    <row r="181" spans="2:65" s="1" customFormat="1" ht="16.5" customHeight="1" x14ac:dyDescent="0.3">
      <c r="B181" s="172"/>
      <c r="C181" s="173" t="s">
        <v>572</v>
      </c>
      <c r="D181" s="173" t="s">
        <v>157</v>
      </c>
      <c r="E181" s="174" t="s">
        <v>2378</v>
      </c>
      <c r="F181" s="175" t="s">
        <v>2379</v>
      </c>
      <c r="G181" s="176" t="s">
        <v>247</v>
      </c>
      <c r="H181" s="177">
        <v>98.463999999999999</v>
      </c>
      <c r="I181" s="178"/>
      <c r="J181" s="179">
        <f>ROUND(I181*H181,0)</f>
        <v>0</v>
      </c>
      <c r="K181" s="175" t="s">
        <v>161</v>
      </c>
      <c r="L181" s="40"/>
      <c r="M181" s="180" t="s">
        <v>5</v>
      </c>
      <c r="N181" s="181" t="s">
        <v>43</v>
      </c>
      <c r="O181" s="41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AR181" s="23" t="s">
        <v>101</v>
      </c>
      <c r="AT181" s="23" t="s">
        <v>157</v>
      </c>
      <c r="AU181" s="23" t="s">
        <v>80</v>
      </c>
      <c r="AY181" s="23" t="s">
        <v>155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11</v>
      </c>
      <c r="BK181" s="184">
        <f>ROUND(I181*H181,0)</f>
        <v>0</v>
      </c>
      <c r="BL181" s="23" t="s">
        <v>101</v>
      </c>
      <c r="BM181" s="23" t="s">
        <v>2380</v>
      </c>
    </row>
    <row r="182" spans="2:65" s="1" customFormat="1" ht="16.5" customHeight="1" x14ac:dyDescent="0.3">
      <c r="B182" s="172"/>
      <c r="C182" s="173" t="s">
        <v>593</v>
      </c>
      <c r="D182" s="173" t="s">
        <v>157</v>
      </c>
      <c r="E182" s="174" t="s">
        <v>2381</v>
      </c>
      <c r="F182" s="175" t="s">
        <v>2382</v>
      </c>
      <c r="G182" s="176" t="s">
        <v>247</v>
      </c>
      <c r="H182" s="177">
        <v>8.3000000000000004E-2</v>
      </c>
      <c r="I182" s="178"/>
      <c r="J182" s="179">
        <f>ROUND(I182*H182,0)</f>
        <v>0</v>
      </c>
      <c r="K182" s="175" t="s">
        <v>161</v>
      </c>
      <c r="L182" s="40"/>
      <c r="M182" s="180" t="s">
        <v>5</v>
      </c>
      <c r="N182" s="210" t="s">
        <v>43</v>
      </c>
      <c r="O182" s="211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3" t="s">
        <v>101</v>
      </c>
      <c r="AT182" s="23" t="s">
        <v>157</v>
      </c>
      <c r="AU182" s="23" t="s">
        <v>80</v>
      </c>
      <c r="AY182" s="23" t="s">
        <v>155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11</v>
      </c>
      <c r="BK182" s="184">
        <f>ROUND(I182*H182,0)</f>
        <v>0</v>
      </c>
      <c r="BL182" s="23" t="s">
        <v>101</v>
      </c>
      <c r="BM182" s="23" t="s">
        <v>2383</v>
      </c>
    </row>
    <row r="183" spans="2:65" s="1" customFormat="1" ht="6.95" customHeight="1" x14ac:dyDescent="0.3">
      <c r="B183" s="55"/>
      <c r="C183" s="56"/>
      <c r="D183" s="56"/>
      <c r="E183" s="56"/>
      <c r="F183" s="56"/>
      <c r="G183" s="56"/>
      <c r="H183" s="56"/>
      <c r="I183" s="126"/>
      <c r="J183" s="56"/>
      <c r="K183" s="56"/>
      <c r="L183" s="40"/>
    </row>
  </sheetData>
  <autoFilter ref="C84:K182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8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106</v>
      </c>
      <c r="AZ2" s="214" t="s">
        <v>269</v>
      </c>
      <c r="BA2" s="214" t="s">
        <v>2384</v>
      </c>
      <c r="BB2" s="214" t="s">
        <v>5</v>
      </c>
      <c r="BC2" s="214" t="s">
        <v>2385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2001</v>
      </c>
      <c r="BA3" s="214" t="s">
        <v>2258</v>
      </c>
      <c r="BB3" s="214" t="s">
        <v>5</v>
      </c>
      <c r="BC3" s="214" t="s">
        <v>2386</v>
      </c>
      <c r="BD3" s="214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275</v>
      </c>
      <c r="BA4" s="214" t="s">
        <v>2387</v>
      </c>
      <c r="BB4" s="214" t="s">
        <v>5</v>
      </c>
      <c r="BC4" s="214" t="s">
        <v>2388</v>
      </c>
      <c r="BD4" s="214" t="s">
        <v>80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2389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ROUND(J82,0)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ROUND(SUM(BE82:BE187), 0)</f>
        <v>0</v>
      </c>
      <c r="G30" s="41"/>
      <c r="H30" s="41"/>
      <c r="I30" s="118">
        <v>0.21</v>
      </c>
      <c r="J30" s="117">
        <f>ROUND(ROUND((SUM(BE82:BE187)),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ROUND(SUM(BF82:BF187), 0)</f>
        <v>0</v>
      </c>
      <c r="G31" s="41"/>
      <c r="H31" s="41"/>
      <c r="I31" s="118">
        <v>0.15</v>
      </c>
      <c r="J31" s="117">
        <f>ROUND(ROUND((SUM(BF82:BF187)),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ROUND(SUM(BG82:BG187),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ROUND(SUM(BH82:BH187),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ROUND(SUM(BI82:BI187),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5 - SO 05 - přípojka splaškové kanalizace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344</v>
      </c>
      <c r="E59" s="144"/>
      <c r="F59" s="144"/>
      <c r="G59" s="144"/>
      <c r="H59" s="144"/>
      <c r="I59" s="145"/>
      <c r="J59" s="146">
        <f>J132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2005</v>
      </c>
      <c r="E60" s="144"/>
      <c r="F60" s="144"/>
      <c r="G60" s="144"/>
      <c r="H60" s="144"/>
      <c r="I60" s="145"/>
      <c r="J60" s="146">
        <f>J145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137</v>
      </c>
      <c r="E61" s="144"/>
      <c r="F61" s="144"/>
      <c r="G61" s="144"/>
      <c r="H61" s="144"/>
      <c r="I61" s="145"/>
      <c r="J61" s="146">
        <f>J182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347</v>
      </c>
      <c r="E62" s="144"/>
      <c r="F62" s="144"/>
      <c r="G62" s="144"/>
      <c r="H62" s="144"/>
      <c r="I62" s="145"/>
      <c r="J62" s="146">
        <f>J185</f>
        <v>0</v>
      </c>
      <c r="K62" s="147"/>
    </row>
    <row r="63" spans="2:47" s="1" customFormat="1" ht="21.75" customHeight="1" x14ac:dyDescent="0.3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 x14ac:dyDescent="0.3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 x14ac:dyDescent="0.3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 x14ac:dyDescent="0.3">
      <c r="B69" s="40"/>
      <c r="C69" s="60" t="s">
        <v>139</v>
      </c>
      <c r="L69" s="40"/>
    </row>
    <row r="70" spans="2:12" s="1" customFormat="1" ht="6.95" customHeight="1" x14ac:dyDescent="0.3">
      <c r="B70" s="40"/>
      <c r="L70" s="40"/>
    </row>
    <row r="71" spans="2:12" s="1" customFormat="1" ht="14.45" customHeight="1" x14ac:dyDescent="0.3">
      <c r="B71" s="40"/>
      <c r="C71" s="62" t="s">
        <v>20</v>
      </c>
      <c r="L71" s="40"/>
    </row>
    <row r="72" spans="2:12" s="1" customFormat="1" ht="16.5" customHeight="1" x14ac:dyDescent="0.3">
      <c r="B72" s="40"/>
      <c r="E72" s="522" t="str">
        <f>E7</f>
        <v>Trutnov - Horní staré město - Požární zbrojnice</v>
      </c>
      <c r="F72" s="523"/>
      <c r="G72" s="523"/>
      <c r="H72" s="523"/>
      <c r="L72" s="40"/>
    </row>
    <row r="73" spans="2:12" s="1" customFormat="1" ht="14.45" customHeight="1" x14ac:dyDescent="0.3">
      <c r="B73" s="40"/>
      <c r="C73" s="62" t="s">
        <v>128</v>
      </c>
      <c r="L73" s="40"/>
    </row>
    <row r="74" spans="2:12" s="1" customFormat="1" ht="17.25" customHeight="1" x14ac:dyDescent="0.3">
      <c r="B74" s="40"/>
      <c r="E74" s="502" t="str">
        <f>E9</f>
        <v>5 - SO 05 - přípojka splaškové kanalizace</v>
      </c>
      <c r="F74" s="524"/>
      <c r="G74" s="524"/>
      <c r="H74" s="524"/>
      <c r="L74" s="40"/>
    </row>
    <row r="75" spans="2:12" s="1" customFormat="1" ht="6.95" customHeight="1" x14ac:dyDescent="0.3">
      <c r="B75" s="40"/>
      <c r="L75" s="40"/>
    </row>
    <row r="76" spans="2:12" s="1" customFormat="1" ht="18" customHeight="1" x14ac:dyDescent="0.3">
      <c r="B76" s="40"/>
      <c r="C76" s="62" t="s">
        <v>24</v>
      </c>
      <c r="F76" s="148" t="str">
        <f>F12</f>
        <v>Trutnov - Horní staré město</v>
      </c>
      <c r="I76" s="149" t="s">
        <v>26</v>
      </c>
      <c r="J76" s="66" t="str">
        <f>IF(J12="","",J12)</f>
        <v>24.10.2017</v>
      </c>
      <c r="L76" s="40"/>
    </row>
    <row r="77" spans="2:12" s="1" customFormat="1" ht="6.95" customHeight="1" x14ac:dyDescent="0.3">
      <c r="B77" s="40"/>
      <c r="L77" s="40"/>
    </row>
    <row r="78" spans="2:12" s="1" customFormat="1" ht="15" x14ac:dyDescent="0.3">
      <c r="B78" s="40"/>
      <c r="C78" s="62" t="s">
        <v>28</v>
      </c>
      <c r="F78" s="148" t="str">
        <f>E15</f>
        <v>Město Trutnov, Slovanské nám. 165, Trutnov</v>
      </c>
      <c r="I78" s="149" t="s">
        <v>34</v>
      </c>
      <c r="J78" s="148" t="str">
        <f>E21</f>
        <v>Tenet spol. s r.o., Horská 64, Trutnov</v>
      </c>
      <c r="L78" s="40"/>
    </row>
    <row r="79" spans="2:12" s="1" customFormat="1" ht="14.45" customHeight="1" x14ac:dyDescent="0.3">
      <c r="B79" s="40"/>
      <c r="C79" s="62" t="s">
        <v>32</v>
      </c>
      <c r="F79" s="148" t="str">
        <f>IF(E18="","",E18)</f>
        <v/>
      </c>
      <c r="L79" s="40"/>
    </row>
    <row r="80" spans="2:12" s="1" customFormat="1" ht="10.35" customHeight="1" x14ac:dyDescent="0.3">
      <c r="B80" s="40"/>
      <c r="L80" s="40"/>
    </row>
    <row r="81" spans="2:65" s="9" customFormat="1" ht="29.25" customHeight="1" x14ac:dyDescent="0.3">
      <c r="B81" s="150"/>
      <c r="C81" s="151" t="s">
        <v>140</v>
      </c>
      <c r="D81" s="152" t="s">
        <v>57</v>
      </c>
      <c r="E81" s="152" t="s">
        <v>53</v>
      </c>
      <c r="F81" s="152" t="s">
        <v>141</v>
      </c>
      <c r="G81" s="152" t="s">
        <v>142</v>
      </c>
      <c r="H81" s="152" t="s">
        <v>143</v>
      </c>
      <c r="I81" s="153" t="s">
        <v>144</v>
      </c>
      <c r="J81" s="152" t="s">
        <v>132</v>
      </c>
      <c r="K81" s="154" t="s">
        <v>145</v>
      </c>
      <c r="L81" s="150"/>
      <c r="M81" s="72" t="s">
        <v>146</v>
      </c>
      <c r="N81" s="73" t="s">
        <v>42</v>
      </c>
      <c r="O81" s="73" t="s">
        <v>147</v>
      </c>
      <c r="P81" s="73" t="s">
        <v>148</v>
      </c>
      <c r="Q81" s="73" t="s">
        <v>149</v>
      </c>
      <c r="R81" s="73" t="s">
        <v>150</v>
      </c>
      <c r="S81" s="73" t="s">
        <v>151</v>
      </c>
      <c r="T81" s="74" t="s">
        <v>152</v>
      </c>
    </row>
    <row r="82" spans="2:65" s="1" customFormat="1" ht="29.25" customHeight="1" x14ac:dyDescent="0.35">
      <c r="B82" s="40"/>
      <c r="C82" s="76" t="s">
        <v>133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92.47388673991999</v>
      </c>
      <c r="S82" s="67"/>
      <c r="T82" s="157">
        <f>T83</f>
        <v>3.1800000000000002E-2</v>
      </c>
      <c r="AT82" s="23" t="s">
        <v>71</v>
      </c>
      <c r="AU82" s="23" t="s">
        <v>134</v>
      </c>
      <c r="BK82" s="158">
        <f>BK83</f>
        <v>0</v>
      </c>
    </row>
    <row r="83" spans="2:65" s="10" customFormat="1" ht="37.35" customHeight="1" x14ac:dyDescent="0.35">
      <c r="B83" s="159"/>
      <c r="D83" s="160" t="s">
        <v>71</v>
      </c>
      <c r="E83" s="161" t="s">
        <v>153</v>
      </c>
      <c r="F83" s="161" t="s">
        <v>154</v>
      </c>
      <c r="I83" s="162"/>
      <c r="J83" s="163">
        <f>BK83</f>
        <v>0</v>
      </c>
      <c r="L83" s="159"/>
      <c r="M83" s="164"/>
      <c r="N83" s="165"/>
      <c r="O83" s="165"/>
      <c r="P83" s="166">
        <f>P84+P132+P145+P182+P185</f>
        <v>0</v>
      </c>
      <c r="Q83" s="165"/>
      <c r="R83" s="166">
        <f>R84+R132+R145+R182+R185</f>
        <v>92.47388673991999</v>
      </c>
      <c r="S83" s="165"/>
      <c r="T83" s="167">
        <f>T84+T132+T145+T182+T185</f>
        <v>3.1800000000000002E-2</v>
      </c>
      <c r="AR83" s="160" t="s">
        <v>11</v>
      </c>
      <c r="AT83" s="168" t="s">
        <v>71</v>
      </c>
      <c r="AU83" s="168" t="s">
        <v>72</v>
      </c>
      <c r="AY83" s="160" t="s">
        <v>155</v>
      </c>
      <c r="BK83" s="169">
        <f>BK84+BK132+BK145+BK182+BK185</f>
        <v>0</v>
      </c>
    </row>
    <row r="84" spans="2:65" s="10" customFormat="1" ht="19.899999999999999" customHeight="1" x14ac:dyDescent="0.3">
      <c r="B84" s="159"/>
      <c r="D84" s="160" t="s">
        <v>71</v>
      </c>
      <c r="E84" s="170" t="s">
        <v>11</v>
      </c>
      <c r="F84" s="170" t="s">
        <v>156</v>
      </c>
      <c r="I84" s="162"/>
      <c r="J84" s="171">
        <f>BK84</f>
        <v>0</v>
      </c>
      <c r="L84" s="159"/>
      <c r="M84" s="164"/>
      <c r="N84" s="165"/>
      <c r="O84" s="165"/>
      <c r="P84" s="166">
        <f>SUM(P85:P131)</f>
        <v>0</v>
      </c>
      <c r="Q84" s="165"/>
      <c r="R84" s="166">
        <f>SUM(R85:R131)</f>
        <v>84.557931259919997</v>
      </c>
      <c r="S84" s="165"/>
      <c r="T84" s="167">
        <f>SUM(T85:T131)</f>
        <v>0</v>
      </c>
      <c r="AR84" s="160" t="s">
        <v>11</v>
      </c>
      <c r="AT84" s="168" t="s">
        <v>71</v>
      </c>
      <c r="AU84" s="168" t="s">
        <v>11</v>
      </c>
      <c r="AY84" s="160" t="s">
        <v>155</v>
      </c>
      <c r="BK84" s="169">
        <f>SUM(BK85:BK131)</f>
        <v>0</v>
      </c>
    </row>
    <row r="85" spans="2:65" s="1" customFormat="1" ht="16.5" customHeight="1" x14ac:dyDescent="0.3">
      <c r="B85" s="172"/>
      <c r="C85" s="173" t="s">
        <v>11</v>
      </c>
      <c r="D85" s="173" t="s">
        <v>157</v>
      </c>
      <c r="E85" s="174" t="s">
        <v>2271</v>
      </c>
      <c r="F85" s="175" t="s">
        <v>2272</v>
      </c>
      <c r="G85" s="176" t="s">
        <v>187</v>
      </c>
      <c r="H85" s="177">
        <v>23.359000000000002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101</v>
      </c>
      <c r="BM85" s="23" t="s">
        <v>2390</v>
      </c>
    </row>
    <row r="86" spans="2:65" s="11" customFormat="1" x14ac:dyDescent="0.3">
      <c r="B86" s="185"/>
      <c r="D86" s="186" t="s">
        <v>163</v>
      </c>
      <c r="E86" s="187" t="s">
        <v>5</v>
      </c>
      <c r="F86" s="188" t="s">
        <v>2391</v>
      </c>
      <c r="H86" s="189">
        <v>17.434999999999999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72</v>
      </c>
      <c r="AY86" s="187" t="s">
        <v>155</v>
      </c>
    </row>
    <row r="87" spans="2:65" s="11" customFormat="1" x14ac:dyDescent="0.3">
      <c r="B87" s="185"/>
      <c r="D87" s="186" t="s">
        <v>163</v>
      </c>
      <c r="E87" s="187" t="s">
        <v>5</v>
      </c>
      <c r="F87" s="188" t="s">
        <v>2392</v>
      </c>
      <c r="H87" s="189">
        <v>27.742999999999999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163</v>
      </c>
      <c r="AU87" s="187" t="s">
        <v>80</v>
      </c>
      <c r="AV87" s="11" t="s">
        <v>80</v>
      </c>
      <c r="AW87" s="11" t="s">
        <v>36</v>
      </c>
      <c r="AX87" s="11" t="s">
        <v>72</v>
      </c>
      <c r="AY87" s="187" t="s">
        <v>155</v>
      </c>
    </row>
    <row r="88" spans="2:65" s="11" customFormat="1" x14ac:dyDescent="0.3">
      <c r="B88" s="185"/>
      <c r="D88" s="186" t="s">
        <v>163</v>
      </c>
      <c r="E88" s="187" t="s">
        <v>5</v>
      </c>
      <c r="F88" s="188" t="s">
        <v>2393</v>
      </c>
      <c r="H88" s="189">
        <v>1.5389999999999999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72</v>
      </c>
      <c r="AY88" s="187" t="s">
        <v>155</v>
      </c>
    </row>
    <row r="89" spans="2:65" s="12" customFormat="1" x14ac:dyDescent="0.3">
      <c r="B89" s="194"/>
      <c r="D89" s="186" t="s">
        <v>163</v>
      </c>
      <c r="E89" s="195" t="s">
        <v>269</v>
      </c>
      <c r="F89" s="196" t="s">
        <v>239</v>
      </c>
      <c r="H89" s="197">
        <v>46.716999999999999</v>
      </c>
      <c r="I89" s="198"/>
      <c r="L89" s="194"/>
      <c r="M89" s="199"/>
      <c r="N89" s="200"/>
      <c r="O89" s="200"/>
      <c r="P89" s="200"/>
      <c r="Q89" s="200"/>
      <c r="R89" s="200"/>
      <c r="S89" s="200"/>
      <c r="T89" s="201"/>
      <c r="AT89" s="195" t="s">
        <v>163</v>
      </c>
      <c r="AU89" s="195" t="s">
        <v>80</v>
      </c>
      <c r="AV89" s="12" t="s">
        <v>98</v>
      </c>
      <c r="AW89" s="12" t="s">
        <v>36</v>
      </c>
      <c r="AX89" s="12" t="s">
        <v>72</v>
      </c>
      <c r="AY89" s="195" t="s">
        <v>155</v>
      </c>
    </row>
    <row r="90" spans="2:65" s="11" customFormat="1" x14ac:dyDescent="0.3">
      <c r="B90" s="185"/>
      <c r="D90" s="186" t="s">
        <v>163</v>
      </c>
      <c r="E90" s="187" t="s">
        <v>5</v>
      </c>
      <c r="F90" s="188" t="s">
        <v>367</v>
      </c>
      <c r="H90" s="189">
        <v>23.359000000000002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 x14ac:dyDescent="0.3">
      <c r="B91" s="172"/>
      <c r="C91" s="173" t="s">
        <v>80</v>
      </c>
      <c r="D91" s="173" t="s">
        <v>157</v>
      </c>
      <c r="E91" s="174" t="s">
        <v>2275</v>
      </c>
      <c r="F91" s="175" t="s">
        <v>2276</v>
      </c>
      <c r="G91" s="176" t="s">
        <v>187</v>
      </c>
      <c r="H91" s="177">
        <v>23.359000000000002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2394</v>
      </c>
    </row>
    <row r="92" spans="2:65" s="11" customFormat="1" x14ac:dyDescent="0.3">
      <c r="B92" s="185"/>
      <c r="D92" s="186" t="s">
        <v>163</v>
      </c>
      <c r="E92" s="187" t="s">
        <v>5</v>
      </c>
      <c r="F92" s="188" t="s">
        <v>367</v>
      </c>
      <c r="H92" s="189">
        <v>23.359000000000002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16.5" customHeight="1" x14ac:dyDescent="0.3">
      <c r="B93" s="172"/>
      <c r="C93" s="173" t="s">
        <v>98</v>
      </c>
      <c r="D93" s="173" t="s">
        <v>157</v>
      </c>
      <c r="E93" s="174" t="s">
        <v>2278</v>
      </c>
      <c r="F93" s="175" t="s">
        <v>2279</v>
      </c>
      <c r="G93" s="176" t="s">
        <v>187</v>
      </c>
      <c r="H93" s="177">
        <v>23.359000000000002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2395</v>
      </c>
    </row>
    <row r="94" spans="2:65" s="11" customFormat="1" x14ac:dyDescent="0.3">
      <c r="B94" s="185"/>
      <c r="D94" s="186" t="s">
        <v>163</v>
      </c>
      <c r="E94" s="187" t="s">
        <v>5</v>
      </c>
      <c r="F94" s="188" t="s">
        <v>367</v>
      </c>
      <c r="H94" s="189">
        <v>23.359000000000002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" customFormat="1" ht="16.5" customHeight="1" x14ac:dyDescent="0.3">
      <c r="B95" s="172"/>
      <c r="C95" s="173" t="s">
        <v>101</v>
      </c>
      <c r="D95" s="173" t="s">
        <v>157</v>
      </c>
      <c r="E95" s="174" t="s">
        <v>2281</v>
      </c>
      <c r="F95" s="175" t="s">
        <v>2282</v>
      </c>
      <c r="G95" s="176" t="s">
        <v>187</v>
      </c>
      <c r="H95" s="177">
        <v>23.359000000000002</v>
      </c>
      <c r="I95" s="178"/>
      <c r="J95" s="179">
        <f>ROUND(I95*H95,0)</f>
        <v>0</v>
      </c>
      <c r="K95" s="175" t="s">
        <v>161</v>
      </c>
      <c r="L95" s="40"/>
      <c r="M95" s="180" t="s">
        <v>5</v>
      </c>
      <c r="N95" s="181" t="s">
        <v>43</v>
      </c>
      <c r="O95" s="41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11</v>
      </c>
      <c r="BK95" s="184">
        <f>ROUND(I95*H95,0)</f>
        <v>0</v>
      </c>
      <c r="BL95" s="23" t="s">
        <v>101</v>
      </c>
      <c r="BM95" s="23" t="s">
        <v>2396</v>
      </c>
    </row>
    <row r="96" spans="2:65" s="11" customFormat="1" x14ac:dyDescent="0.3">
      <c r="B96" s="185"/>
      <c r="D96" s="186" t="s">
        <v>163</v>
      </c>
      <c r="E96" s="187" t="s">
        <v>5</v>
      </c>
      <c r="F96" s="188" t="s">
        <v>367</v>
      </c>
      <c r="H96" s="189">
        <v>23.359000000000002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163</v>
      </c>
      <c r="AU96" s="187" t="s">
        <v>80</v>
      </c>
      <c r="AV96" s="11" t="s">
        <v>80</v>
      </c>
      <c r="AW96" s="11" t="s">
        <v>36</v>
      </c>
      <c r="AX96" s="11" t="s">
        <v>11</v>
      </c>
      <c r="AY96" s="187" t="s">
        <v>155</v>
      </c>
    </row>
    <row r="97" spans="2:65" s="1" customFormat="1" ht="16.5" customHeight="1" x14ac:dyDescent="0.3">
      <c r="B97" s="172"/>
      <c r="C97" s="173" t="s">
        <v>104</v>
      </c>
      <c r="D97" s="173" t="s">
        <v>157</v>
      </c>
      <c r="E97" s="174" t="s">
        <v>2397</v>
      </c>
      <c r="F97" s="175" t="s">
        <v>2398</v>
      </c>
      <c r="G97" s="176" t="s">
        <v>160</v>
      </c>
      <c r="H97" s="177">
        <v>116.792</v>
      </c>
      <c r="I97" s="178"/>
      <c r="J97" s="179">
        <f>ROUND(I97*H97,0)</f>
        <v>0</v>
      </c>
      <c r="K97" s="175" t="s">
        <v>161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8.3850999999999999E-4</v>
      </c>
      <c r="R97" s="182">
        <f>Q97*H97</f>
        <v>9.7931259919999999E-2</v>
      </c>
      <c r="S97" s="182">
        <v>0</v>
      </c>
      <c r="T97" s="183">
        <f>S97*H97</f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11</v>
      </c>
      <c r="BK97" s="184">
        <f>ROUND(I97*H97,0)</f>
        <v>0</v>
      </c>
      <c r="BL97" s="23" t="s">
        <v>101</v>
      </c>
      <c r="BM97" s="23" t="s">
        <v>2399</v>
      </c>
    </row>
    <row r="98" spans="2:65" s="11" customFormat="1" x14ac:dyDescent="0.3">
      <c r="B98" s="185"/>
      <c r="D98" s="186" t="s">
        <v>163</v>
      </c>
      <c r="E98" s="187" t="s">
        <v>5</v>
      </c>
      <c r="F98" s="188" t="s">
        <v>2400</v>
      </c>
      <c r="H98" s="189">
        <v>43.587000000000003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163</v>
      </c>
      <c r="AU98" s="187" t="s">
        <v>80</v>
      </c>
      <c r="AV98" s="11" t="s">
        <v>80</v>
      </c>
      <c r="AW98" s="11" t="s">
        <v>36</v>
      </c>
      <c r="AX98" s="11" t="s">
        <v>72</v>
      </c>
      <c r="AY98" s="187" t="s">
        <v>155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2401</v>
      </c>
      <c r="H99" s="189">
        <v>69.356999999999999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72</v>
      </c>
      <c r="AY99" s="187" t="s">
        <v>155</v>
      </c>
    </row>
    <row r="100" spans="2:65" s="11" customFormat="1" x14ac:dyDescent="0.3">
      <c r="B100" s="185"/>
      <c r="D100" s="186" t="s">
        <v>163</v>
      </c>
      <c r="E100" s="187" t="s">
        <v>5</v>
      </c>
      <c r="F100" s="188" t="s">
        <v>2402</v>
      </c>
      <c r="H100" s="189">
        <v>3.8479999999999999</v>
      </c>
      <c r="I100" s="190"/>
      <c r="L100" s="185"/>
      <c r="M100" s="191"/>
      <c r="N100" s="192"/>
      <c r="O100" s="192"/>
      <c r="P100" s="192"/>
      <c r="Q100" s="192"/>
      <c r="R100" s="192"/>
      <c r="S100" s="192"/>
      <c r="T100" s="193"/>
      <c r="AT100" s="187" t="s">
        <v>163</v>
      </c>
      <c r="AU100" s="187" t="s">
        <v>80</v>
      </c>
      <c r="AV100" s="11" t="s">
        <v>80</v>
      </c>
      <c r="AW100" s="11" t="s">
        <v>36</v>
      </c>
      <c r="AX100" s="11" t="s">
        <v>72</v>
      </c>
      <c r="AY100" s="187" t="s">
        <v>155</v>
      </c>
    </row>
    <row r="101" spans="2:65" s="12" customFormat="1" x14ac:dyDescent="0.3">
      <c r="B101" s="194"/>
      <c r="D101" s="186" t="s">
        <v>163</v>
      </c>
      <c r="E101" s="195" t="s">
        <v>5</v>
      </c>
      <c r="F101" s="196" t="s">
        <v>239</v>
      </c>
      <c r="H101" s="197">
        <v>116.792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5" t="s">
        <v>163</v>
      </c>
      <c r="AU101" s="195" t="s">
        <v>80</v>
      </c>
      <c r="AV101" s="12" t="s">
        <v>98</v>
      </c>
      <c r="AW101" s="12" t="s">
        <v>36</v>
      </c>
      <c r="AX101" s="12" t="s">
        <v>11</v>
      </c>
      <c r="AY101" s="195" t="s">
        <v>155</v>
      </c>
    </row>
    <row r="102" spans="2:65" s="1" customFormat="1" ht="16.5" customHeight="1" x14ac:dyDescent="0.3">
      <c r="B102" s="172"/>
      <c r="C102" s="173" t="s">
        <v>107</v>
      </c>
      <c r="D102" s="173" t="s">
        <v>157</v>
      </c>
      <c r="E102" s="174" t="s">
        <v>2403</v>
      </c>
      <c r="F102" s="175" t="s">
        <v>2404</v>
      </c>
      <c r="G102" s="176" t="s">
        <v>160</v>
      </c>
      <c r="H102" s="177">
        <v>116.792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2405</v>
      </c>
    </row>
    <row r="103" spans="2:65" s="1" customFormat="1" ht="16.5" customHeight="1" x14ac:dyDescent="0.3">
      <c r="B103" s="172"/>
      <c r="C103" s="173" t="s">
        <v>110</v>
      </c>
      <c r="D103" s="173" t="s">
        <v>157</v>
      </c>
      <c r="E103" s="174" t="s">
        <v>375</v>
      </c>
      <c r="F103" s="175" t="s">
        <v>376</v>
      </c>
      <c r="G103" s="176" t="s">
        <v>187</v>
      </c>
      <c r="H103" s="177">
        <v>46.716999999999999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181" t="s">
        <v>43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2406</v>
      </c>
    </row>
    <row r="104" spans="2:65" s="11" customFormat="1" x14ac:dyDescent="0.3">
      <c r="B104" s="185"/>
      <c r="D104" s="186" t="s">
        <v>163</v>
      </c>
      <c r="E104" s="187" t="s">
        <v>5</v>
      </c>
      <c r="F104" s="188" t="s">
        <v>269</v>
      </c>
      <c r="H104" s="189">
        <v>46.716999999999999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11</v>
      </c>
      <c r="AY104" s="187" t="s">
        <v>155</v>
      </c>
    </row>
    <row r="105" spans="2:65" s="1" customFormat="1" ht="16.5" customHeight="1" x14ac:dyDescent="0.3">
      <c r="B105" s="172"/>
      <c r="C105" s="173" t="s">
        <v>113</v>
      </c>
      <c r="D105" s="173" t="s">
        <v>157</v>
      </c>
      <c r="E105" s="174" t="s">
        <v>378</v>
      </c>
      <c r="F105" s="175" t="s">
        <v>379</v>
      </c>
      <c r="G105" s="176" t="s">
        <v>187</v>
      </c>
      <c r="H105" s="177">
        <v>46.716999999999999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101</v>
      </c>
      <c r="BM105" s="23" t="s">
        <v>2407</v>
      </c>
    </row>
    <row r="106" spans="2:65" s="11" customFormat="1" x14ac:dyDescent="0.3">
      <c r="B106" s="185"/>
      <c r="D106" s="186" t="s">
        <v>163</v>
      </c>
      <c r="E106" s="187" t="s">
        <v>5</v>
      </c>
      <c r="F106" s="188" t="s">
        <v>269</v>
      </c>
      <c r="H106" s="189">
        <v>46.716999999999999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72</v>
      </c>
      <c r="AY106" s="187" t="s">
        <v>155</v>
      </c>
    </row>
    <row r="107" spans="2:65" s="12" customFormat="1" x14ac:dyDescent="0.3">
      <c r="B107" s="194"/>
      <c r="D107" s="186" t="s">
        <v>163</v>
      </c>
      <c r="E107" s="195" t="s">
        <v>5</v>
      </c>
      <c r="F107" s="196" t="s">
        <v>239</v>
      </c>
      <c r="H107" s="197">
        <v>46.716999999999999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5" t="s">
        <v>163</v>
      </c>
      <c r="AU107" s="195" t="s">
        <v>80</v>
      </c>
      <c r="AV107" s="12" t="s">
        <v>98</v>
      </c>
      <c r="AW107" s="12" t="s">
        <v>36</v>
      </c>
      <c r="AX107" s="12" t="s">
        <v>11</v>
      </c>
      <c r="AY107" s="195" t="s">
        <v>155</v>
      </c>
    </row>
    <row r="108" spans="2:65" s="1" customFormat="1" ht="25.5" customHeight="1" x14ac:dyDescent="0.3">
      <c r="B108" s="172"/>
      <c r="C108" s="173" t="s">
        <v>190</v>
      </c>
      <c r="D108" s="173" t="s">
        <v>157</v>
      </c>
      <c r="E108" s="174" t="s">
        <v>381</v>
      </c>
      <c r="F108" s="175" t="s">
        <v>382</v>
      </c>
      <c r="G108" s="176" t="s">
        <v>187</v>
      </c>
      <c r="H108" s="177">
        <v>186.86799999999999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2408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269</v>
      </c>
      <c r="H109" s="189">
        <v>46.716999999999999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2" customFormat="1" x14ac:dyDescent="0.3">
      <c r="B110" s="194"/>
      <c r="D110" s="186" t="s">
        <v>163</v>
      </c>
      <c r="E110" s="195" t="s">
        <v>5</v>
      </c>
      <c r="F110" s="196" t="s">
        <v>239</v>
      </c>
      <c r="H110" s="197">
        <v>46.716999999999999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5" t="s">
        <v>163</v>
      </c>
      <c r="AU110" s="195" t="s">
        <v>80</v>
      </c>
      <c r="AV110" s="12" t="s">
        <v>98</v>
      </c>
      <c r="AW110" s="12" t="s">
        <v>36</v>
      </c>
      <c r="AX110" s="12" t="s">
        <v>11</v>
      </c>
      <c r="AY110" s="195" t="s">
        <v>155</v>
      </c>
    </row>
    <row r="111" spans="2:65" s="11" customFormat="1" x14ac:dyDescent="0.3">
      <c r="B111" s="185"/>
      <c r="D111" s="186" t="s">
        <v>163</v>
      </c>
      <c r="F111" s="188" t="s">
        <v>2409</v>
      </c>
      <c r="H111" s="189">
        <v>186.86799999999999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6</v>
      </c>
      <c r="AX111" s="11" t="s">
        <v>11</v>
      </c>
      <c r="AY111" s="187" t="s">
        <v>155</v>
      </c>
    </row>
    <row r="112" spans="2:65" s="1" customFormat="1" ht="16.5" customHeight="1" x14ac:dyDescent="0.3">
      <c r="B112" s="172"/>
      <c r="C112" s="173" t="s">
        <v>194</v>
      </c>
      <c r="D112" s="173" t="s">
        <v>157</v>
      </c>
      <c r="E112" s="174" t="s">
        <v>203</v>
      </c>
      <c r="F112" s="175" t="s">
        <v>204</v>
      </c>
      <c r="G112" s="176" t="s">
        <v>187</v>
      </c>
      <c r="H112" s="177">
        <v>46.716999999999999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2410</v>
      </c>
    </row>
    <row r="113" spans="2:65" s="11" customFormat="1" x14ac:dyDescent="0.3">
      <c r="B113" s="185"/>
      <c r="D113" s="186" t="s">
        <v>163</v>
      </c>
      <c r="E113" s="187" t="s">
        <v>5</v>
      </c>
      <c r="F113" s="188" t="s">
        <v>269</v>
      </c>
      <c r="H113" s="189">
        <v>46.716999999999999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 x14ac:dyDescent="0.3">
      <c r="B114" s="172"/>
      <c r="C114" s="173" t="s">
        <v>198</v>
      </c>
      <c r="D114" s="173" t="s">
        <v>157</v>
      </c>
      <c r="E114" s="174" t="s">
        <v>385</v>
      </c>
      <c r="F114" s="175" t="s">
        <v>386</v>
      </c>
      <c r="G114" s="176" t="s">
        <v>247</v>
      </c>
      <c r="H114" s="177">
        <v>84.090999999999994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2411</v>
      </c>
    </row>
    <row r="115" spans="2:65" s="11" customFormat="1" x14ac:dyDescent="0.3">
      <c r="B115" s="185"/>
      <c r="D115" s="186" t="s">
        <v>163</v>
      </c>
      <c r="E115" s="187" t="s">
        <v>5</v>
      </c>
      <c r="F115" s="188" t="s">
        <v>388</v>
      </c>
      <c r="H115" s="189">
        <v>84.090999999999994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72</v>
      </c>
      <c r="AY115" s="187" t="s">
        <v>155</v>
      </c>
    </row>
    <row r="116" spans="2:65" s="12" customFormat="1" x14ac:dyDescent="0.3">
      <c r="B116" s="194"/>
      <c r="D116" s="186" t="s">
        <v>163</v>
      </c>
      <c r="E116" s="195" t="s">
        <v>5</v>
      </c>
      <c r="F116" s="196" t="s">
        <v>239</v>
      </c>
      <c r="H116" s="197">
        <v>84.090999999999994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5" t="s">
        <v>163</v>
      </c>
      <c r="AU116" s="195" t="s">
        <v>80</v>
      </c>
      <c r="AV116" s="12" t="s">
        <v>98</v>
      </c>
      <c r="AW116" s="12" t="s">
        <v>36</v>
      </c>
      <c r="AX116" s="12" t="s">
        <v>11</v>
      </c>
      <c r="AY116" s="195" t="s">
        <v>155</v>
      </c>
    </row>
    <row r="117" spans="2:65" s="1" customFormat="1" ht="16.5" customHeight="1" x14ac:dyDescent="0.3">
      <c r="B117" s="172"/>
      <c r="C117" s="173" t="s">
        <v>202</v>
      </c>
      <c r="D117" s="173" t="s">
        <v>157</v>
      </c>
      <c r="E117" s="174" t="s">
        <v>2289</v>
      </c>
      <c r="F117" s="175" t="s">
        <v>2290</v>
      </c>
      <c r="G117" s="176" t="s">
        <v>187</v>
      </c>
      <c r="H117" s="177">
        <v>33.917000000000002</v>
      </c>
      <c r="I117" s="178"/>
      <c r="J117" s="179">
        <f>ROUND(I117*H117,0)</f>
        <v>0</v>
      </c>
      <c r="K117" s="175" t="s">
        <v>161</v>
      </c>
      <c r="L117" s="40"/>
      <c r="M117" s="180" t="s">
        <v>5</v>
      </c>
      <c r="N117" s="181" t="s">
        <v>43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2412</v>
      </c>
    </row>
    <row r="118" spans="2:65" s="11" customFormat="1" x14ac:dyDescent="0.3">
      <c r="B118" s="185"/>
      <c r="D118" s="186" t="s">
        <v>163</v>
      </c>
      <c r="E118" s="187" t="s">
        <v>5</v>
      </c>
      <c r="F118" s="188" t="s">
        <v>269</v>
      </c>
      <c r="H118" s="189">
        <v>46.716999999999999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72</v>
      </c>
      <c r="AY118" s="187" t="s">
        <v>155</v>
      </c>
    </row>
    <row r="119" spans="2:65" s="11" customFormat="1" x14ac:dyDescent="0.3">
      <c r="B119" s="185"/>
      <c r="D119" s="186" t="s">
        <v>163</v>
      </c>
      <c r="E119" s="187" t="s">
        <v>5</v>
      </c>
      <c r="F119" s="188" t="s">
        <v>2292</v>
      </c>
      <c r="H119" s="189">
        <v>-12.8</v>
      </c>
      <c r="I119" s="190"/>
      <c r="L119" s="185"/>
      <c r="M119" s="191"/>
      <c r="N119" s="192"/>
      <c r="O119" s="192"/>
      <c r="P119" s="192"/>
      <c r="Q119" s="192"/>
      <c r="R119" s="192"/>
      <c r="S119" s="192"/>
      <c r="T119" s="193"/>
      <c r="AT119" s="187" t="s">
        <v>163</v>
      </c>
      <c r="AU119" s="187" t="s">
        <v>80</v>
      </c>
      <c r="AV119" s="11" t="s">
        <v>80</v>
      </c>
      <c r="AW119" s="11" t="s">
        <v>36</v>
      </c>
      <c r="AX119" s="11" t="s">
        <v>72</v>
      </c>
      <c r="AY119" s="187" t="s">
        <v>155</v>
      </c>
    </row>
    <row r="120" spans="2:65" s="12" customFormat="1" x14ac:dyDescent="0.3">
      <c r="B120" s="194"/>
      <c r="D120" s="186" t="s">
        <v>163</v>
      </c>
      <c r="E120" s="195" t="s">
        <v>5</v>
      </c>
      <c r="F120" s="196" t="s">
        <v>239</v>
      </c>
      <c r="H120" s="197">
        <v>33.917000000000002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5" t="s">
        <v>163</v>
      </c>
      <c r="AU120" s="195" t="s">
        <v>80</v>
      </c>
      <c r="AV120" s="12" t="s">
        <v>98</v>
      </c>
      <c r="AW120" s="12" t="s">
        <v>36</v>
      </c>
      <c r="AX120" s="12" t="s">
        <v>11</v>
      </c>
      <c r="AY120" s="195" t="s">
        <v>155</v>
      </c>
    </row>
    <row r="121" spans="2:65" s="1" customFormat="1" ht="16.5" customHeight="1" x14ac:dyDescent="0.3">
      <c r="B121" s="172"/>
      <c r="C121" s="216" t="s">
        <v>207</v>
      </c>
      <c r="D121" s="216" t="s">
        <v>536</v>
      </c>
      <c r="E121" s="217" t="s">
        <v>1630</v>
      </c>
      <c r="F121" s="218" t="s">
        <v>1631</v>
      </c>
      <c r="G121" s="219" t="s">
        <v>247</v>
      </c>
      <c r="H121" s="220">
        <v>64.441999999999993</v>
      </c>
      <c r="I121" s="221"/>
      <c r="J121" s="222">
        <f>ROUND(I121*H121,0)</f>
        <v>0</v>
      </c>
      <c r="K121" s="218" t="s">
        <v>161</v>
      </c>
      <c r="L121" s="223"/>
      <c r="M121" s="224" t="s">
        <v>5</v>
      </c>
      <c r="N121" s="225" t="s">
        <v>43</v>
      </c>
      <c r="O121" s="41"/>
      <c r="P121" s="182">
        <f>O121*H121</f>
        <v>0</v>
      </c>
      <c r="Q121" s="182">
        <v>1</v>
      </c>
      <c r="R121" s="182">
        <f>Q121*H121</f>
        <v>64.441999999999993</v>
      </c>
      <c r="S121" s="182">
        <v>0</v>
      </c>
      <c r="T121" s="183">
        <f>S121*H121</f>
        <v>0</v>
      </c>
      <c r="AR121" s="23" t="s">
        <v>113</v>
      </c>
      <c r="AT121" s="23" t="s">
        <v>536</v>
      </c>
      <c r="AU121" s="23" t="s">
        <v>80</v>
      </c>
      <c r="AY121" s="23" t="s">
        <v>155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11</v>
      </c>
      <c r="BK121" s="184">
        <f>ROUND(I121*H121,0)</f>
        <v>0</v>
      </c>
      <c r="BL121" s="23" t="s">
        <v>101</v>
      </c>
      <c r="BM121" s="23" t="s">
        <v>2413</v>
      </c>
    </row>
    <row r="122" spans="2:65" s="11" customFormat="1" x14ac:dyDescent="0.3">
      <c r="B122" s="185"/>
      <c r="D122" s="186" t="s">
        <v>163</v>
      </c>
      <c r="E122" s="187" t="s">
        <v>5</v>
      </c>
      <c r="F122" s="188" t="s">
        <v>1633</v>
      </c>
      <c r="H122" s="189">
        <v>88.762</v>
      </c>
      <c r="I122" s="190"/>
      <c r="L122" s="185"/>
      <c r="M122" s="191"/>
      <c r="N122" s="192"/>
      <c r="O122" s="192"/>
      <c r="P122" s="192"/>
      <c r="Q122" s="192"/>
      <c r="R122" s="192"/>
      <c r="S122" s="192"/>
      <c r="T122" s="193"/>
      <c r="AT122" s="187" t="s">
        <v>163</v>
      </c>
      <c r="AU122" s="187" t="s">
        <v>80</v>
      </c>
      <c r="AV122" s="11" t="s">
        <v>80</v>
      </c>
      <c r="AW122" s="11" t="s">
        <v>36</v>
      </c>
      <c r="AX122" s="11" t="s">
        <v>72</v>
      </c>
      <c r="AY122" s="187" t="s">
        <v>155</v>
      </c>
    </row>
    <row r="123" spans="2:65" s="11" customFormat="1" x14ac:dyDescent="0.3">
      <c r="B123" s="185"/>
      <c r="D123" s="186" t="s">
        <v>163</v>
      </c>
      <c r="E123" s="187" t="s">
        <v>5</v>
      </c>
      <c r="F123" s="188" t="s">
        <v>2294</v>
      </c>
      <c r="H123" s="189">
        <v>-24.32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72</v>
      </c>
      <c r="AY123" s="187" t="s">
        <v>155</v>
      </c>
    </row>
    <row r="124" spans="2:65" s="12" customFormat="1" x14ac:dyDescent="0.3">
      <c r="B124" s="194"/>
      <c r="D124" s="186" t="s">
        <v>163</v>
      </c>
      <c r="E124" s="195" t="s">
        <v>5</v>
      </c>
      <c r="F124" s="196" t="s">
        <v>239</v>
      </c>
      <c r="H124" s="197">
        <v>64.441999999999993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163</v>
      </c>
      <c r="AU124" s="195" t="s">
        <v>80</v>
      </c>
      <c r="AV124" s="12" t="s">
        <v>98</v>
      </c>
      <c r="AW124" s="12" t="s">
        <v>36</v>
      </c>
      <c r="AX124" s="12" t="s">
        <v>11</v>
      </c>
      <c r="AY124" s="195" t="s">
        <v>155</v>
      </c>
    </row>
    <row r="125" spans="2:65" s="1" customFormat="1" ht="16.5" customHeight="1" x14ac:dyDescent="0.3">
      <c r="B125" s="172"/>
      <c r="C125" s="173" t="s">
        <v>211</v>
      </c>
      <c r="D125" s="173" t="s">
        <v>157</v>
      </c>
      <c r="E125" s="174" t="s">
        <v>2295</v>
      </c>
      <c r="F125" s="175" t="s">
        <v>2296</v>
      </c>
      <c r="G125" s="176" t="s">
        <v>187</v>
      </c>
      <c r="H125" s="177">
        <v>10.536</v>
      </c>
      <c r="I125" s="178"/>
      <c r="J125" s="179">
        <f>ROUND(I125*H125,0)</f>
        <v>0</v>
      </c>
      <c r="K125" s="175" t="s">
        <v>161</v>
      </c>
      <c r="L125" s="40"/>
      <c r="M125" s="180" t="s">
        <v>5</v>
      </c>
      <c r="N125" s="181" t="s">
        <v>43</v>
      </c>
      <c r="O125" s="4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23" t="s">
        <v>101</v>
      </c>
      <c r="AT125" s="23" t="s">
        <v>157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2414</v>
      </c>
    </row>
    <row r="126" spans="2:65" s="11" customFormat="1" x14ac:dyDescent="0.3">
      <c r="B126" s="185"/>
      <c r="D126" s="186" t="s">
        <v>163</v>
      </c>
      <c r="E126" s="187" t="s">
        <v>5</v>
      </c>
      <c r="F126" s="188" t="s">
        <v>2415</v>
      </c>
      <c r="H126" s="189">
        <v>3.48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72</v>
      </c>
      <c r="AY126" s="187" t="s">
        <v>155</v>
      </c>
    </row>
    <row r="127" spans="2:65" s="11" customFormat="1" x14ac:dyDescent="0.3">
      <c r="B127" s="185"/>
      <c r="D127" s="186" t="s">
        <v>163</v>
      </c>
      <c r="E127" s="187" t="s">
        <v>5</v>
      </c>
      <c r="F127" s="188" t="s">
        <v>2416</v>
      </c>
      <c r="H127" s="189">
        <v>6.5880000000000001</v>
      </c>
      <c r="I127" s="190"/>
      <c r="L127" s="185"/>
      <c r="M127" s="191"/>
      <c r="N127" s="192"/>
      <c r="O127" s="192"/>
      <c r="P127" s="192"/>
      <c r="Q127" s="192"/>
      <c r="R127" s="192"/>
      <c r="S127" s="192"/>
      <c r="T127" s="193"/>
      <c r="AT127" s="187" t="s">
        <v>163</v>
      </c>
      <c r="AU127" s="187" t="s">
        <v>80</v>
      </c>
      <c r="AV127" s="11" t="s">
        <v>80</v>
      </c>
      <c r="AW127" s="11" t="s">
        <v>36</v>
      </c>
      <c r="AX127" s="11" t="s">
        <v>72</v>
      </c>
      <c r="AY127" s="187" t="s">
        <v>155</v>
      </c>
    </row>
    <row r="128" spans="2:65" s="11" customFormat="1" x14ac:dyDescent="0.3">
      <c r="B128" s="185"/>
      <c r="D128" s="186" t="s">
        <v>163</v>
      </c>
      <c r="E128" s="187" t="s">
        <v>5</v>
      </c>
      <c r="F128" s="188" t="s">
        <v>2417</v>
      </c>
      <c r="H128" s="189">
        <v>0.46800000000000003</v>
      </c>
      <c r="I128" s="190"/>
      <c r="L128" s="185"/>
      <c r="M128" s="191"/>
      <c r="N128" s="192"/>
      <c r="O128" s="192"/>
      <c r="P128" s="192"/>
      <c r="Q128" s="192"/>
      <c r="R128" s="192"/>
      <c r="S128" s="192"/>
      <c r="T128" s="193"/>
      <c r="AT128" s="187" t="s">
        <v>163</v>
      </c>
      <c r="AU128" s="187" t="s">
        <v>80</v>
      </c>
      <c r="AV128" s="11" t="s">
        <v>80</v>
      </c>
      <c r="AW128" s="11" t="s">
        <v>36</v>
      </c>
      <c r="AX128" s="11" t="s">
        <v>72</v>
      </c>
      <c r="AY128" s="187" t="s">
        <v>155</v>
      </c>
    </row>
    <row r="129" spans="2:65" s="12" customFormat="1" x14ac:dyDescent="0.3">
      <c r="B129" s="194"/>
      <c r="D129" s="186" t="s">
        <v>163</v>
      </c>
      <c r="E129" s="195" t="s">
        <v>2001</v>
      </c>
      <c r="F129" s="196" t="s">
        <v>239</v>
      </c>
      <c r="H129" s="197">
        <v>10.536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5" t="s">
        <v>163</v>
      </c>
      <c r="AU129" s="195" t="s">
        <v>80</v>
      </c>
      <c r="AV129" s="12" t="s">
        <v>98</v>
      </c>
      <c r="AW129" s="12" t="s">
        <v>36</v>
      </c>
      <c r="AX129" s="12" t="s">
        <v>11</v>
      </c>
      <c r="AY129" s="195" t="s">
        <v>155</v>
      </c>
    </row>
    <row r="130" spans="2:65" s="1" customFormat="1" ht="16.5" customHeight="1" x14ac:dyDescent="0.3">
      <c r="B130" s="172"/>
      <c r="C130" s="216" t="s">
        <v>12</v>
      </c>
      <c r="D130" s="216" t="s">
        <v>536</v>
      </c>
      <c r="E130" s="217" t="s">
        <v>1630</v>
      </c>
      <c r="F130" s="218" t="s">
        <v>1631</v>
      </c>
      <c r="G130" s="219" t="s">
        <v>247</v>
      </c>
      <c r="H130" s="220">
        <v>20.018000000000001</v>
      </c>
      <c r="I130" s="221"/>
      <c r="J130" s="222">
        <f>ROUND(I130*H130,0)</f>
        <v>0</v>
      </c>
      <c r="K130" s="218" t="s">
        <v>161</v>
      </c>
      <c r="L130" s="223"/>
      <c r="M130" s="224" t="s">
        <v>5</v>
      </c>
      <c r="N130" s="225" t="s">
        <v>43</v>
      </c>
      <c r="O130" s="41"/>
      <c r="P130" s="182">
        <f>O130*H130</f>
        <v>0</v>
      </c>
      <c r="Q130" s="182">
        <v>1</v>
      </c>
      <c r="R130" s="182">
        <f>Q130*H130</f>
        <v>20.018000000000001</v>
      </c>
      <c r="S130" s="182">
        <v>0</v>
      </c>
      <c r="T130" s="183">
        <f>S130*H130</f>
        <v>0</v>
      </c>
      <c r="AR130" s="23" t="s">
        <v>113</v>
      </c>
      <c r="AT130" s="23" t="s">
        <v>536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2418</v>
      </c>
    </row>
    <row r="131" spans="2:65" s="11" customFormat="1" x14ac:dyDescent="0.3">
      <c r="B131" s="185"/>
      <c r="D131" s="186" t="s">
        <v>163</v>
      </c>
      <c r="E131" s="187" t="s">
        <v>5</v>
      </c>
      <c r="F131" s="188" t="s">
        <v>2419</v>
      </c>
      <c r="H131" s="189">
        <v>20.018000000000001</v>
      </c>
      <c r="I131" s="190"/>
      <c r="L131" s="185"/>
      <c r="M131" s="191"/>
      <c r="N131" s="192"/>
      <c r="O131" s="192"/>
      <c r="P131" s="192"/>
      <c r="Q131" s="192"/>
      <c r="R131" s="192"/>
      <c r="S131" s="192"/>
      <c r="T131" s="193"/>
      <c r="AT131" s="187" t="s">
        <v>163</v>
      </c>
      <c r="AU131" s="187" t="s">
        <v>80</v>
      </c>
      <c r="AV131" s="11" t="s">
        <v>80</v>
      </c>
      <c r="AW131" s="11" t="s">
        <v>36</v>
      </c>
      <c r="AX131" s="11" t="s">
        <v>11</v>
      </c>
      <c r="AY131" s="187" t="s">
        <v>155</v>
      </c>
    </row>
    <row r="132" spans="2:65" s="10" customFormat="1" ht="29.85" customHeight="1" x14ac:dyDescent="0.3">
      <c r="B132" s="159"/>
      <c r="D132" s="160" t="s">
        <v>71</v>
      </c>
      <c r="E132" s="170" t="s">
        <v>101</v>
      </c>
      <c r="F132" s="170" t="s">
        <v>592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SUM(P133:P144)</f>
        <v>0</v>
      </c>
      <c r="Q132" s="165"/>
      <c r="R132" s="166">
        <f>SUM(R133:R144)</f>
        <v>4.9203132800000002</v>
      </c>
      <c r="S132" s="165"/>
      <c r="T132" s="167">
        <f>SUM(T133:T144)</f>
        <v>0</v>
      </c>
      <c r="AR132" s="160" t="s">
        <v>11</v>
      </c>
      <c r="AT132" s="168" t="s">
        <v>71</v>
      </c>
      <c r="AU132" s="168" t="s">
        <v>11</v>
      </c>
      <c r="AY132" s="160" t="s">
        <v>155</v>
      </c>
      <c r="BK132" s="169">
        <f>SUM(BK133:BK144)</f>
        <v>0</v>
      </c>
    </row>
    <row r="133" spans="2:65" s="1" customFormat="1" ht="16.5" customHeight="1" x14ac:dyDescent="0.3">
      <c r="B133" s="172"/>
      <c r="C133" s="173" t="s">
        <v>221</v>
      </c>
      <c r="D133" s="173" t="s">
        <v>157</v>
      </c>
      <c r="E133" s="174" t="s">
        <v>2098</v>
      </c>
      <c r="F133" s="175" t="s">
        <v>2099</v>
      </c>
      <c r="G133" s="176" t="s">
        <v>187</v>
      </c>
      <c r="H133" s="177">
        <v>2.2639999999999998</v>
      </c>
      <c r="I133" s="178"/>
      <c r="J133" s="179">
        <f>ROUND(I133*H133,0)</f>
        <v>0</v>
      </c>
      <c r="K133" s="175" t="s">
        <v>161</v>
      </c>
      <c r="L133" s="40"/>
      <c r="M133" s="180" t="s">
        <v>5</v>
      </c>
      <c r="N133" s="181" t="s">
        <v>43</v>
      </c>
      <c r="O133" s="41"/>
      <c r="P133" s="182">
        <f>O133*H133</f>
        <v>0</v>
      </c>
      <c r="Q133" s="182">
        <v>1.8907700000000001</v>
      </c>
      <c r="R133" s="182">
        <f>Q133*H133</f>
        <v>4.28070328</v>
      </c>
      <c r="S133" s="182">
        <v>0</v>
      </c>
      <c r="T133" s="183">
        <f>S133*H133</f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11</v>
      </c>
      <c r="BK133" s="184">
        <f>ROUND(I133*H133,0)</f>
        <v>0</v>
      </c>
      <c r="BL133" s="23" t="s">
        <v>101</v>
      </c>
      <c r="BM133" s="23" t="s">
        <v>2420</v>
      </c>
    </row>
    <row r="134" spans="2:65" s="11" customFormat="1" x14ac:dyDescent="0.3">
      <c r="B134" s="185"/>
      <c r="D134" s="186" t="s">
        <v>163</v>
      </c>
      <c r="E134" s="187" t="s">
        <v>5</v>
      </c>
      <c r="F134" s="188" t="s">
        <v>2421</v>
      </c>
      <c r="H134" s="189">
        <v>0.69599999999999995</v>
      </c>
      <c r="I134" s="190"/>
      <c r="L134" s="185"/>
      <c r="M134" s="191"/>
      <c r="N134" s="192"/>
      <c r="O134" s="192"/>
      <c r="P134" s="192"/>
      <c r="Q134" s="192"/>
      <c r="R134" s="192"/>
      <c r="S134" s="192"/>
      <c r="T134" s="193"/>
      <c r="AT134" s="187" t="s">
        <v>163</v>
      </c>
      <c r="AU134" s="187" t="s">
        <v>80</v>
      </c>
      <c r="AV134" s="11" t="s">
        <v>80</v>
      </c>
      <c r="AW134" s="11" t="s">
        <v>36</v>
      </c>
      <c r="AX134" s="11" t="s">
        <v>72</v>
      </c>
      <c r="AY134" s="187" t="s">
        <v>155</v>
      </c>
    </row>
    <row r="135" spans="2:65" s="11" customFormat="1" x14ac:dyDescent="0.3">
      <c r="B135" s="185"/>
      <c r="D135" s="186" t="s">
        <v>163</v>
      </c>
      <c r="E135" s="187" t="s">
        <v>5</v>
      </c>
      <c r="F135" s="188" t="s">
        <v>2422</v>
      </c>
      <c r="H135" s="189">
        <v>1.464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163</v>
      </c>
      <c r="AU135" s="187" t="s">
        <v>80</v>
      </c>
      <c r="AV135" s="11" t="s">
        <v>80</v>
      </c>
      <c r="AW135" s="11" t="s">
        <v>36</v>
      </c>
      <c r="AX135" s="11" t="s">
        <v>72</v>
      </c>
      <c r="AY135" s="187" t="s">
        <v>155</v>
      </c>
    </row>
    <row r="136" spans="2:65" s="11" customFormat="1" x14ac:dyDescent="0.3">
      <c r="B136" s="185"/>
      <c r="D136" s="186" t="s">
        <v>163</v>
      </c>
      <c r="E136" s="187" t="s">
        <v>5</v>
      </c>
      <c r="F136" s="188" t="s">
        <v>2423</v>
      </c>
      <c r="H136" s="189">
        <v>0.104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72</v>
      </c>
      <c r="AY136" s="187" t="s">
        <v>155</v>
      </c>
    </row>
    <row r="137" spans="2:65" s="12" customFormat="1" x14ac:dyDescent="0.3">
      <c r="B137" s="194"/>
      <c r="D137" s="186" t="s">
        <v>163</v>
      </c>
      <c r="E137" s="195" t="s">
        <v>5</v>
      </c>
      <c r="F137" s="196" t="s">
        <v>239</v>
      </c>
      <c r="H137" s="197">
        <v>2.2639999999999998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163</v>
      </c>
      <c r="AU137" s="195" t="s">
        <v>80</v>
      </c>
      <c r="AV137" s="12" t="s">
        <v>98</v>
      </c>
      <c r="AW137" s="12" t="s">
        <v>36</v>
      </c>
      <c r="AX137" s="12" t="s">
        <v>72</v>
      </c>
      <c r="AY137" s="195" t="s">
        <v>155</v>
      </c>
    </row>
    <row r="138" spans="2:65" s="13" customFormat="1" x14ac:dyDescent="0.3">
      <c r="B138" s="202"/>
      <c r="D138" s="186" t="s">
        <v>163</v>
      </c>
      <c r="E138" s="203" t="s">
        <v>275</v>
      </c>
      <c r="F138" s="204" t="s">
        <v>241</v>
      </c>
      <c r="H138" s="205">
        <v>2.2639999999999998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163</v>
      </c>
      <c r="AU138" s="203" t="s">
        <v>80</v>
      </c>
      <c r="AV138" s="13" t="s">
        <v>101</v>
      </c>
      <c r="AW138" s="13" t="s">
        <v>36</v>
      </c>
      <c r="AX138" s="13" t="s">
        <v>11</v>
      </c>
      <c r="AY138" s="203" t="s">
        <v>155</v>
      </c>
    </row>
    <row r="139" spans="2:65" s="1" customFormat="1" ht="16.5" customHeight="1" x14ac:dyDescent="0.3">
      <c r="B139" s="172"/>
      <c r="C139" s="173" t="s">
        <v>226</v>
      </c>
      <c r="D139" s="173" t="s">
        <v>157</v>
      </c>
      <c r="E139" s="174" t="s">
        <v>2424</v>
      </c>
      <c r="F139" s="175" t="s">
        <v>2425</v>
      </c>
      <c r="G139" s="176" t="s">
        <v>170</v>
      </c>
      <c r="H139" s="177">
        <v>1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181" t="s">
        <v>43</v>
      </c>
      <c r="O139" s="41"/>
      <c r="P139" s="182">
        <f>O139*H139</f>
        <v>0</v>
      </c>
      <c r="Q139" s="182">
        <v>6.6E-3</v>
      </c>
      <c r="R139" s="182">
        <f>Q139*H139</f>
        <v>6.6E-3</v>
      </c>
      <c r="S139" s="182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2426</v>
      </c>
    </row>
    <row r="140" spans="2:65" s="11" customFormat="1" x14ac:dyDescent="0.3">
      <c r="B140" s="185"/>
      <c r="D140" s="186" t="s">
        <v>163</v>
      </c>
      <c r="E140" s="187" t="s">
        <v>5</v>
      </c>
      <c r="F140" s="188" t="s">
        <v>11</v>
      </c>
      <c r="H140" s="189">
        <v>1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1" customFormat="1" ht="16.5" customHeight="1" x14ac:dyDescent="0.3">
      <c r="B141" s="172"/>
      <c r="C141" s="216" t="s">
        <v>233</v>
      </c>
      <c r="D141" s="216" t="s">
        <v>536</v>
      </c>
      <c r="E141" s="217" t="s">
        <v>2427</v>
      </c>
      <c r="F141" s="218" t="s">
        <v>2428</v>
      </c>
      <c r="G141" s="219" t="s">
        <v>170</v>
      </c>
      <c r="H141" s="220">
        <v>1</v>
      </c>
      <c r="I141" s="221"/>
      <c r="J141" s="222">
        <f>ROUND(I141*H141,0)</f>
        <v>0</v>
      </c>
      <c r="K141" s="218" t="s">
        <v>161</v>
      </c>
      <c r="L141" s="223"/>
      <c r="M141" s="224" t="s">
        <v>5</v>
      </c>
      <c r="N141" s="225" t="s">
        <v>43</v>
      </c>
      <c r="O141" s="41"/>
      <c r="P141" s="182">
        <f>O141*H141</f>
        <v>0</v>
      </c>
      <c r="Q141" s="182">
        <v>4.1000000000000002E-2</v>
      </c>
      <c r="R141" s="182">
        <f>Q141*H141</f>
        <v>4.1000000000000002E-2</v>
      </c>
      <c r="S141" s="182">
        <v>0</v>
      </c>
      <c r="T141" s="183">
        <f>S141*H141</f>
        <v>0</v>
      </c>
      <c r="AR141" s="23" t="s">
        <v>113</v>
      </c>
      <c r="AT141" s="23" t="s">
        <v>536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2429</v>
      </c>
    </row>
    <row r="142" spans="2:65" s="11" customFormat="1" x14ac:dyDescent="0.3">
      <c r="B142" s="185"/>
      <c r="D142" s="186" t="s">
        <v>163</v>
      </c>
      <c r="E142" s="187" t="s">
        <v>5</v>
      </c>
      <c r="F142" s="188" t="s">
        <v>11</v>
      </c>
      <c r="H142" s="189">
        <v>1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" customFormat="1" ht="16.5" customHeight="1" x14ac:dyDescent="0.3">
      <c r="B143" s="172"/>
      <c r="C143" s="173" t="s">
        <v>244</v>
      </c>
      <c r="D143" s="173" t="s">
        <v>157</v>
      </c>
      <c r="E143" s="174" t="s">
        <v>2430</v>
      </c>
      <c r="F143" s="175" t="s">
        <v>2431</v>
      </c>
      <c r="G143" s="176" t="s">
        <v>187</v>
      </c>
      <c r="H143" s="177">
        <v>0.26500000000000001</v>
      </c>
      <c r="I143" s="178"/>
      <c r="J143" s="179">
        <f>ROUND(I143*H143,0)</f>
        <v>0</v>
      </c>
      <c r="K143" s="175" t="s">
        <v>161</v>
      </c>
      <c r="L143" s="40"/>
      <c r="M143" s="180" t="s">
        <v>5</v>
      </c>
      <c r="N143" s="181" t="s">
        <v>43</v>
      </c>
      <c r="O143" s="41"/>
      <c r="P143" s="182">
        <f>O143*H143</f>
        <v>0</v>
      </c>
      <c r="Q143" s="182">
        <v>2.234</v>
      </c>
      <c r="R143" s="182">
        <f>Q143*H143</f>
        <v>0.59201000000000004</v>
      </c>
      <c r="S143" s="182">
        <v>0</v>
      </c>
      <c r="T143" s="183">
        <f>S143*H143</f>
        <v>0</v>
      </c>
      <c r="AR143" s="23" t="s">
        <v>101</v>
      </c>
      <c r="AT143" s="23" t="s">
        <v>157</v>
      </c>
      <c r="AU143" s="23" t="s">
        <v>80</v>
      </c>
      <c r="AY143" s="23" t="s">
        <v>155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11</v>
      </c>
      <c r="BK143" s="184">
        <f>ROUND(I143*H143,0)</f>
        <v>0</v>
      </c>
      <c r="BL143" s="23" t="s">
        <v>101</v>
      </c>
      <c r="BM143" s="23" t="s">
        <v>2432</v>
      </c>
    </row>
    <row r="144" spans="2:65" s="11" customFormat="1" x14ac:dyDescent="0.3">
      <c r="B144" s="185"/>
      <c r="D144" s="186" t="s">
        <v>163</v>
      </c>
      <c r="E144" s="187" t="s">
        <v>5</v>
      </c>
      <c r="F144" s="188" t="s">
        <v>2433</v>
      </c>
      <c r="H144" s="189">
        <v>0.26500000000000001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11</v>
      </c>
      <c r="AY144" s="187" t="s">
        <v>155</v>
      </c>
    </row>
    <row r="145" spans="2:65" s="10" customFormat="1" ht="29.85" customHeight="1" x14ac:dyDescent="0.3">
      <c r="B145" s="159"/>
      <c r="D145" s="160" t="s">
        <v>71</v>
      </c>
      <c r="E145" s="170" t="s">
        <v>113</v>
      </c>
      <c r="F145" s="170" t="s">
        <v>2147</v>
      </c>
      <c r="I145" s="162"/>
      <c r="J145" s="171">
        <f>BK145</f>
        <v>0</v>
      </c>
      <c r="L145" s="159"/>
      <c r="M145" s="164"/>
      <c r="N145" s="165"/>
      <c r="O145" s="165"/>
      <c r="P145" s="166">
        <f>SUM(P146:P181)</f>
        <v>0</v>
      </c>
      <c r="Q145" s="165"/>
      <c r="R145" s="166">
        <f>SUM(R146:R181)</f>
        <v>2.9949750000000002</v>
      </c>
      <c r="S145" s="165"/>
      <c r="T145" s="167">
        <f>SUM(T146:T181)</f>
        <v>0</v>
      </c>
      <c r="AR145" s="160" t="s">
        <v>11</v>
      </c>
      <c r="AT145" s="168" t="s">
        <v>71</v>
      </c>
      <c r="AU145" s="168" t="s">
        <v>11</v>
      </c>
      <c r="AY145" s="160" t="s">
        <v>155</v>
      </c>
      <c r="BK145" s="169">
        <f>SUM(BK146:BK181)</f>
        <v>0</v>
      </c>
    </row>
    <row r="146" spans="2:65" s="1" customFormat="1" ht="16.5" customHeight="1" x14ac:dyDescent="0.3">
      <c r="B146" s="172"/>
      <c r="C146" s="173" t="s">
        <v>249</v>
      </c>
      <c r="D146" s="173" t="s">
        <v>157</v>
      </c>
      <c r="E146" s="174" t="s">
        <v>2434</v>
      </c>
      <c r="F146" s="175" t="s">
        <v>2435</v>
      </c>
      <c r="G146" s="176" t="s">
        <v>214</v>
      </c>
      <c r="H146" s="177">
        <v>19.600000000000001</v>
      </c>
      <c r="I146" s="178"/>
      <c r="J146" s="179">
        <f>ROUND(I146*H146,0)</f>
        <v>0</v>
      </c>
      <c r="K146" s="175" t="s">
        <v>161</v>
      </c>
      <c r="L146" s="40"/>
      <c r="M146" s="180" t="s">
        <v>5</v>
      </c>
      <c r="N146" s="181" t="s">
        <v>43</v>
      </c>
      <c r="O146" s="41"/>
      <c r="P146" s="182">
        <f>O146*H146</f>
        <v>0</v>
      </c>
      <c r="Q146" s="182">
        <v>2.6809999999999998E-3</v>
      </c>
      <c r="R146" s="182">
        <f>Q146*H146</f>
        <v>5.25476E-2</v>
      </c>
      <c r="S146" s="182">
        <v>0</v>
      </c>
      <c r="T146" s="183">
        <f>S146*H146</f>
        <v>0</v>
      </c>
      <c r="AR146" s="23" t="s">
        <v>101</v>
      </c>
      <c r="AT146" s="23" t="s">
        <v>157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2436</v>
      </c>
    </row>
    <row r="147" spans="2:65" s="11" customFormat="1" x14ac:dyDescent="0.3">
      <c r="B147" s="185"/>
      <c r="D147" s="186" t="s">
        <v>163</v>
      </c>
      <c r="E147" s="187" t="s">
        <v>5</v>
      </c>
      <c r="F147" s="188" t="s">
        <v>2437</v>
      </c>
      <c r="H147" s="189">
        <v>18.3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72</v>
      </c>
      <c r="AY147" s="187" t="s">
        <v>155</v>
      </c>
    </row>
    <row r="148" spans="2:65" s="11" customFormat="1" x14ac:dyDescent="0.3">
      <c r="B148" s="185"/>
      <c r="D148" s="186" t="s">
        <v>163</v>
      </c>
      <c r="E148" s="187" t="s">
        <v>5</v>
      </c>
      <c r="F148" s="188" t="s">
        <v>2438</v>
      </c>
      <c r="H148" s="189">
        <v>1.3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163</v>
      </c>
      <c r="AU148" s="187" t="s">
        <v>80</v>
      </c>
      <c r="AV148" s="11" t="s">
        <v>80</v>
      </c>
      <c r="AW148" s="11" t="s">
        <v>36</v>
      </c>
      <c r="AX148" s="11" t="s">
        <v>72</v>
      </c>
      <c r="AY148" s="187" t="s">
        <v>155</v>
      </c>
    </row>
    <row r="149" spans="2:65" s="12" customFormat="1" x14ac:dyDescent="0.3">
      <c r="B149" s="194"/>
      <c r="D149" s="186" t="s">
        <v>163</v>
      </c>
      <c r="E149" s="195" t="s">
        <v>5</v>
      </c>
      <c r="F149" s="196" t="s">
        <v>239</v>
      </c>
      <c r="H149" s="197">
        <v>19.600000000000001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5" t="s">
        <v>163</v>
      </c>
      <c r="AU149" s="195" t="s">
        <v>80</v>
      </c>
      <c r="AV149" s="12" t="s">
        <v>98</v>
      </c>
      <c r="AW149" s="12" t="s">
        <v>36</v>
      </c>
      <c r="AX149" s="12" t="s">
        <v>11</v>
      </c>
      <c r="AY149" s="195" t="s">
        <v>155</v>
      </c>
    </row>
    <row r="150" spans="2:65" s="1" customFormat="1" ht="16.5" customHeight="1" x14ac:dyDescent="0.3">
      <c r="B150" s="172"/>
      <c r="C150" s="173" t="s">
        <v>10</v>
      </c>
      <c r="D150" s="173" t="s">
        <v>157</v>
      </c>
      <c r="E150" s="174" t="s">
        <v>2439</v>
      </c>
      <c r="F150" s="175" t="s">
        <v>2440</v>
      </c>
      <c r="G150" s="176" t="s">
        <v>214</v>
      </c>
      <c r="H150" s="177">
        <v>8.6999999999999993</v>
      </c>
      <c r="I150" s="178"/>
      <c r="J150" s="179">
        <f>ROUND(I150*H150,0)</f>
        <v>0</v>
      </c>
      <c r="K150" s="175" t="s">
        <v>161</v>
      </c>
      <c r="L150" s="40"/>
      <c r="M150" s="180" t="s">
        <v>5</v>
      </c>
      <c r="N150" s="181" t="s">
        <v>43</v>
      </c>
      <c r="O150" s="41"/>
      <c r="P150" s="182">
        <f>O150*H150</f>
        <v>0</v>
      </c>
      <c r="Q150" s="182">
        <v>4.2729999999999999E-3</v>
      </c>
      <c r="R150" s="182">
        <f>Q150*H150</f>
        <v>3.7175099999999996E-2</v>
      </c>
      <c r="S150" s="182">
        <v>0</v>
      </c>
      <c r="T150" s="183">
        <f>S150*H150</f>
        <v>0</v>
      </c>
      <c r="AR150" s="23" t="s">
        <v>101</v>
      </c>
      <c r="AT150" s="23" t="s">
        <v>157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2441</v>
      </c>
    </row>
    <row r="151" spans="2:65" s="11" customFormat="1" x14ac:dyDescent="0.3">
      <c r="B151" s="185"/>
      <c r="D151" s="186" t="s">
        <v>163</v>
      </c>
      <c r="E151" s="187" t="s">
        <v>5</v>
      </c>
      <c r="F151" s="188" t="s">
        <v>2442</v>
      </c>
      <c r="H151" s="189">
        <v>8.6999999999999993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163</v>
      </c>
      <c r="AU151" s="187" t="s">
        <v>80</v>
      </c>
      <c r="AV151" s="11" t="s">
        <v>80</v>
      </c>
      <c r="AW151" s="11" t="s">
        <v>36</v>
      </c>
      <c r="AX151" s="11" t="s">
        <v>72</v>
      </c>
      <c r="AY151" s="187" t="s">
        <v>155</v>
      </c>
    </row>
    <row r="152" spans="2:65" s="12" customFormat="1" x14ac:dyDescent="0.3">
      <c r="B152" s="194"/>
      <c r="D152" s="186" t="s">
        <v>163</v>
      </c>
      <c r="E152" s="195" t="s">
        <v>5</v>
      </c>
      <c r="F152" s="196" t="s">
        <v>239</v>
      </c>
      <c r="H152" s="197">
        <v>8.6999999999999993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163</v>
      </c>
      <c r="AU152" s="195" t="s">
        <v>80</v>
      </c>
      <c r="AV152" s="12" t="s">
        <v>98</v>
      </c>
      <c r="AW152" s="12" t="s">
        <v>36</v>
      </c>
      <c r="AX152" s="12" t="s">
        <v>11</v>
      </c>
      <c r="AY152" s="195" t="s">
        <v>155</v>
      </c>
    </row>
    <row r="153" spans="2:65" s="1" customFormat="1" ht="16.5" customHeight="1" x14ac:dyDescent="0.3">
      <c r="B153" s="172"/>
      <c r="C153" s="173" t="s">
        <v>83</v>
      </c>
      <c r="D153" s="173" t="s">
        <v>157</v>
      </c>
      <c r="E153" s="174" t="s">
        <v>2443</v>
      </c>
      <c r="F153" s="175" t="s">
        <v>2444</v>
      </c>
      <c r="G153" s="176" t="s">
        <v>170</v>
      </c>
      <c r="H153" s="177">
        <v>2</v>
      </c>
      <c r="I153" s="178"/>
      <c r="J153" s="179">
        <f>ROUND(I153*H153,0)</f>
        <v>0</v>
      </c>
      <c r="K153" s="175" t="s">
        <v>161</v>
      </c>
      <c r="L153" s="40"/>
      <c r="M153" s="180" t="s">
        <v>5</v>
      </c>
      <c r="N153" s="181" t="s">
        <v>43</v>
      </c>
      <c r="O153" s="41"/>
      <c r="P153" s="182">
        <f>O153*H153</f>
        <v>0</v>
      </c>
      <c r="Q153" s="182">
        <v>9.1760000000000001E-3</v>
      </c>
      <c r="R153" s="182">
        <f>Q153*H153</f>
        <v>1.8352E-2</v>
      </c>
      <c r="S153" s="182">
        <v>0</v>
      </c>
      <c r="T153" s="183">
        <f>S153*H153</f>
        <v>0</v>
      </c>
      <c r="AR153" s="23" t="s">
        <v>101</v>
      </c>
      <c r="AT153" s="23" t="s">
        <v>157</v>
      </c>
      <c r="AU153" s="23" t="s">
        <v>80</v>
      </c>
      <c r="AY153" s="23" t="s">
        <v>155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23" t="s">
        <v>11</v>
      </c>
      <c r="BK153" s="184">
        <f>ROUND(I153*H153,0)</f>
        <v>0</v>
      </c>
      <c r="BL153" s="23" t="s">
        <v>101</v>
      </c>
      <c r="BM153" s="23" t="s">
        <v>2445</v>
      </c>
    </row>
    <row r="154" spans="2:65" s="11" customFormat="1" x14ac:dyDescent="0.3">
      <c r="B154" s="185"/>
      <c r="D154" s="186" t="s">
        <v>163</v>
      </c>
      <c r="E154" s="187" t="s">
        <v>5</v>
      </c>
      <c r="F154" s="188" t="s">
        <v>2446</v>
      </c>
      <c r="H154" s="189">
        <v>2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163</v>
      </c>
      <c r="AU154" s="187" t="s">
        <v>80</v>
      </c>
      <c r="AV154" s="11" t="s">
        <v>80</v>
      </c>
      <c r="AW154" s="11" t="s">
        <v>36</v>
      </c>
      <c r="AX154" s="11" t="s">
        <v>11</v>
      </c>
      <c r="AY154" s="187" t="s">
        <v>155</v>
      </c>
    </row>
    <row r="155" spans="2:65" s="1" customFormat="1" ht="16.5" customHeight="1" x14ac:dyDescent="0.3">
      <c r="B155" s="172"/>
      <c r="C155" s="216" t="s">
        <v>86</v>
      </c>
      <c r="D155" s="216" t="s">
        <v>536</v>
      </c>
      <c r="E155" s="217" t="s">
        <v>2447</v>
      </c>
      <c r="F155" s="218" t="s">
        <v>2448</v>
      </c>
      <c r="G155" s="219" t="s">
        <v>170</v>
      </c>
      <c r="H155" s="220">
        <v>1</v>
      </c>
      <c r="I155" s="221"/>
      <c r="J155" s="222">
        <f>ROUND(I155*H155,0)</f>
        <v>0</v>
      </c>
      <c r="K155" s="218" t="s">
        <v>161</v>
      </c>
      <c r="L155" s="223"/>
      <c r="M155" s="224" t="s">
        <v>5</v>
      </c>
      <c r="N155" s="225" t="s">
        <v>43</v>
      </c>
      <c r="O155" s="41"/>
      <c r="P155" s="182">
        <f>O155*H155</f>
        <v>0</v>
      </c>
      <c r="Q155" s="182">
        <v>0.37</v>
      </c>
      <c r="R155" s="182">
        <f>Q155*H155</f>
        <v>0.37</v>
      </c>
      <c r="S155" s="182">
        <v>0</v>
      </c>
      <c r="T155" s="183">
        <f>S155*H155</f>
        <v>0</v>
      </c>
      <c r="AR155" s="23" t="s">
        <v>113</v>
      </c>
      <c r="AT155" s="23" t="s">
        <v>536</v>
      </c>
      <c r="AU155" s="23" t="s">
        <v>80</v>
      </c>
      <c r="AY155" s="23" t="s">
        <v>155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11</v>
      </c>
      <c r="BK155" s="184">
        <f>ROUND(I155*H155,0)</f>
        <v>0</v>
      </c>
      <c r="BL155" s="23" t="s">
        <v>101</v>
      </c>
      <c r="BM155" s="23" t="s">
        <v>2449</v>
      </c>
    </row>
    <row r="156" spans="2:65" s="11" customFormat="1" x14ac:dyDescent="0.3">
      <c r="B156" s="185"/>
      <c r="D156" s="186" t="s">
        <v>163</v>
      </c>
      <c r="E156" s="187" t="s">
        <v>5</v>
      </c>
      <c r="F156" s="188" t="s">
        <v>11</v>
      </c>
      <c r="H156" s="189">
        <v>1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11</v>
      </c>
      <c r="AY156" s="187" t="s">
        <v>155</v>
      </c>
    </row>
    <row r="157" spans="2:65" s="1" customFormat="1" ht="16.5" customHeight="1" x14ac:dyDescent="0.3">
      <c r="B157" s="172"/>
      <c r="C157" s="216" t="s">
        <v>89</v>
      </c>
      <c r="D157" s="216" t="s">
        <v>536</v>
      </c>
      <c r="E157" s="217" t="s">
        <v>2450</v>
      </c>
      <c r="F157" s="218" t="s">
        <v>2451</v>
      </c>
      <c r="G157" s="219" t="s">
        <v>170</v>
      </c>
      <c r="H157" s="220">
        <v>1</v>
      </c>
      <c r="I157" s="221"/>
      <c r="J157" s="222">
        <f>ROUND(I157*H157,0)</f>
        <v>0</v>
      </c>
      <c r="K157" s="218" t="s">
        <v>161</v>
      </c>
      <c r="L157" s="223"/>
      <c r="M157" s="224" t="s">
        <v>5</v>
      </c>
      <c r="N157" s="225" t="s">
        <v>43</v>
      </c>
      <c r="O157" s="41"/>
      <c r="P157" s="182">
        <f>O157*H157</f>
        <v>0</v>
      </c>
      <c r="Q157" s="182">
        <v>0.185</v>
      </c>
      <c r="R157" s="182">
        <f>Q157*H157</f>
        <v>0.185</v>
      </c>
      <c r="S157" s="182">
        <v>0</v>
      </c>
      <c r="T157" s="183">
        <f>S157*H157</f>
        <v>0</v>
      </c>
      <c r="AR157" s="23" t="s">
        <v>113</v>
      </c>
      <c r="AT157" s="23" t="s">
        <v>536</v>
      </c>
      <c r="AU157" s="23" t="s">
        <v>80</v>
      </c>
      <c r="AY157" s="23" t="s">
        <v>155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23" t="s">
        <v>11</v>
      </c>
      <c r="BK157" s="184">
        <f>ROUND(I157*H157,0)</f>
        <v>0</v>
      </c>
      <c r="BL157" s="23" t="s">
        <v>101</v>
      </c>
      <c r="BM157" s="23" t="s">
        <v>2452</v>
      </c>
    </row>
    <row r="158" spans="2:65" s="11" customFormat="1" x14ac:dyDescent="0.3">
      <c r="B158" s="185"/>
      <c r="D158" s="186" t="s">
        <v>163</v>
      </c>
      <c r="E158" s="187" t="s">
        <v>5</v>
      </c>
      <c r="F158" s="188" t="s">
        <v>11</v>
      </c>
      <c r="H158" s="189">
        <v>1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163</v>
      </c>
      <c r="AU158" s="187" t="s">
        <v>80</v>
      </c>
      <c r="AV158" s="11" t="s">
        <v>80</v>
      </c>
      <c r="AW158" s="11" t="s">
        <v>36</v>
      </c>
      <c r="AX158" s="11" t="s">
        <v>11</v>
      </c>
      <c r="AY158" s="187" t="s">
        <v>155</v>
      </c>
    </row>
    <row r="159" spans="2:65" s="1" customFormat="1" ht="16.5" customHeight="1" x14ac:dyDescent="0.3">
      <c r="B159" s="172"/>
      <c r="C159" s="173" t="s">
        <v>92</v>
      </c>
      <c r="D159" s="173" t="s">
        <v>157</v>
      </c>
      <c r="E159" s="174" t="s">
        <v>2453</v>
      </c>
      <c r="F159" s="175" t="s">
        <v>2454</v>
      </c>
      <c r="G159" s="176" t="s">
        <v>170</v>
      </c>
      <c r="H159" s="177">
        <v>1</v>
      </c>
      <c r="I159" s="178"/>
      <c r="J159" s="179">
        <f>ROUND(I159*H159,0)</f>
        <v>0</v>
      </c>
      <c r="K159" s="175" t="s">
        <v>161</v>
      </c>
      <c r="L159" s="40"/>
      <c r="M159" s="180" t="s">
        <v>5</v>
      </c>
      <c r="N159" s="181" t="s">
        <v>43</v>
      </c>
      <c r="O159" s="41"/>
      <c r="P159" s="182">
        <f>O159*H159</f>
        <v>0</v>
      </c>
      <c r="Q159" s="182">
        <v>1.1469999999999999E-2</v>
      </c>
      <c r="R159" s="182">
        <f>Q159*H159</f>
        <v>1.1469999999999999E-2</v>
      </c>
      <c r="S159" s="182">
        <v>0</v>
      </c>
      <c r="T159" s="183">
        <f>S159*H159</f>
        <v>0</v>
      </c>
      <c r="AR159" s="23" t="s">
        <v>101</v>
      </c>
      <c r="AT159" s="23" t="s">
        <v>157</v>
      </c>
      <c r="AU159" s="23" t="s">
        <v>80</v>
      </c>
      <c r="AY159" s="23" t="s">
        <v>155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11</v>
      </c>
      <c r="BK159" s="184">
        <f>ROUND(I159*H159,0)</f>
        <v>0</v>
      </c>
      <c r="BL159" s="23" t="s">
        <v>101</v>
      </c>
      <c r="BM159" s="23" t="s">
        <v>2455</v>
      </c>
    </row>
    <row r="160" spans="2:65" s="11" customFormat="1" x14ac:dyDescent="0.3">
      <c r="B160" s="185"/>
      <c r="D160" s="186" t="s">
        <v>163</v>
      </c>
      <c r="E160" s="187" t="s">
        <v>5</v>
      </c>
      <c r="F160" s="188" t="s">
        <v>2456</v>
      </c>
      <c r="H160" s="189">
        <v>1</v>
      </c>
      <c r="I160" s="190"/>
      <c r="L160" s="185"/>
      <c r="M160" s="191"/>
      <c r="N160" s="192"/>
      <c r="O160" s="192"/>
      <c r="P160" s="192"/>
      <c r="Q160" s="192"/>
      <c r="R160" s="192"/>
      <c r="S160" s="192"/>
      <c r="T160" s="193"/>
      <c r="AT160" s="187" t="s">
        <v>163</v>
      </c>
      <c r="AU160" s="187" t="s">
        <v>80</v>
      </c>
      <c r="AV160" s="11" t="s">
        <v>80</v>
      </c>
      <c r="AW160" s="11" t="s">
        <v>36</v>
      </c>
      <c r="AX160" s="11" t="s">
        <v>72</v>
      </c>
      <c r="AY160" s="187" t="s">
        <v>155</v>
      </c>
    </row>
    <row r="161" spans="2:65" s="12" customFormat="1" x14ac:dyDescent="0.3">
      <c r="B161" s="194"/>
      <c r="D161" s="186" t="s">
        <v>163</v>
      </c>
      <c r="E161" s="195" t="s">
        <v>5</v>
      </c>
      <c r="F161" s="196" t="s">
        <v>239</v>
      </c>
      <c r="H161" s="197">
        <v>1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5" t="s">
        <v>163</v>
      </c>
      <c r="AU161" s="195" t="s">
        <v>80</v>
      </c>
      <c r="AV161" s="12" t="s">
        <v>98</v>
      </c>
      <c r="AW161" s="12" t="s">
        <v>36</v>
      </c>
      <c r="AX161" s="12" t="s">
        <v>11</v>
      </c>
      <c r="AY161" s="195" t="s">
        <v>155</v>
      </c>
    </row>
    <row r="162" spans="2:65" s="1" customFormat="1" ht="16.5" customHeight="1" x14ac:dyDescent="0.3">
      <c r="B162" s="172"/>
      <c r="C162" s="216" t="s">
        <v>95</v>
      </c>
      <c r="D162" s="216" t="s">
        <v>536</v>
      </c>
      <c r="E162" s="217" t="s">
        <v>2457</v>
      </c>
      <c r="F162" s="218" t="s">
        <v>2458</v>
      </c>
      <c r="G162" s="219" t="s">
        <v>170</v>
      </c>
      <c r="H162" s="220">
        <v>1</v>
      </c>
      <c r="I162" s="221"/>
      <c r="J162" s="222">
        <f>ROUND(I162*H162,0)</f>
        <v>0</v>
      </c>
      <c r="K162" s="218" t="s">
        <v>161</v>
      </c>
      <c r="L162" s="223"/>
      <c r="M162" s="224" t="s">
        <v>5</v>
      </c>
      <c r="N162" s="225" t="s">
        <v>43</v>
      </c>
      <c r="O162" s="41"/>
      <c r="P162" s="182">
        <f>O162*H162</f>
        <v>0</v>
      </c>
      <c r="Q162" s="182">
        <v>0.39600000000000002</v>
      </c>
      <c r="R162" s="182">
        <f>Q162*H162</f>
        <v>0.39600000000000002</v>
      </c>
      <c r="S162" s="182">
        <v>0</v>
      </c>
      <c r="T162" s="183">
        <f>S162*H162</f>
        <v>0</v>
      </c>
      <c r="AR162" s="23" t="s">
        <v>113</v>
      </c>
      <c r="AT162" s="23" t="s">
        <v>536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2459</v>
      </c>
    </row>
    <row r="163" spans="2:65" s="11" customFormat="1" x14ac:dyDescent="0.3">
      <c r="B163" s="185"/>
      <c r="D163" s="186" t="s">
        <v>163</v>
      </c>
      <c r="E163" s="187" t="s">
        <v>5</v>
      </c>
      <c r="F163" s="188" t="s">
        <v>2456</v>
      </c>
      <c r="H163" s="189">
        <v>1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72</v>
      </c>
      <c r="AY163" s="187" t="s">
        <v>155</v>
      </c>
    </row>
    <row r="164" spans="2:65" s="12" customFormat="1" x14ac:dyDescent="0.3">
      <c r="B164" s="194"/>
      <c r="D164" s="186" t="s">
        <v>163</v>
      </c>
      <c r="E164" s="195" t="s">
        <v>5</v>
      </c>
      <c r="F164" s="196" t="s">
        <v>239</v>
      </c>
      <c r="H164" s="197">
        <v>1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163</v>
      </c>
      <c r="AU164" s="195" t="s">
        <v>80</v>
      </c>
      <c r="AV164" s="12" t="s">
        <v>98</v>
      </c>
      <c r="AW164" s="12" t="s">
        <v>36</v>
      </c>
      <c r="AX164" s="12" t="s">
        <v>11</v>
      </c>
      <c r="AY164" s="195" t="s">
        <v>155</v>
      </c>
    </row>
    <row r="165" spans="2:65" s="1" customFormat="1" ht="16.5" customHeight="1" x14ac:dyDescent="0.3">
      <c r="B165" s="172"/>
      <c r="C165" s="216" t="s">
        <v>461</v>
      </c>
      <c r="D165" s="216" t="s">
        <v>536</v>
      </c>
      <c r="E165" s="217" t="s">
        <v>2460</v>
      </c>
      <c r="F165" s="218" t="s">
        <v>2461</v>
      </c>
      <c r="G165" s="219" t="s">
        <v>170</v>
      </c>
      <c r="H165" s="220">
        <v>3</v>
      </c>
      <c r="I165" s="221"/>
      <c r="J165" s="222">
        <f>ROUND(I165*H165,0)</f>
        <v>0</v>
      </c>
      <c r="K165" s="218" t="s">
        <v>161</v>
      </c>
      <c r="L165" s="223"/>
      <c r="M165" s="224" t="s">
        <v>5</v>
      </c>
      <c r="N165" s="225" t="s">
        <v>43</v>
      </c>
      <c r="O165" s="41"/>
      <c r="P165" s="182">
        <f>O165*H165</f>
        <v>0</v>
      </c>
      <c r="Q165" s="182">
        <v>2E-3</v>
      </c>
      <c r="R165" s="182">
        <f>Q165*H165</f>
        <v>6.0000000000000001E-3</v>
      </c>
      <c r="S165" s="182">
        <v>0</v>
      </c>
      <c r="T165" s="183">
        <f>S165*H165</f>
        <v>0</v>
      </c>
      <c r="AR165" s="23" t="s">
        <v>113</v>
      </c>
      <c r="AT165" s="23" t="s">
        <v>536</v>
      </c>
      <c r="AU165" s="23" t="s">
        <v>80</v>
      </c>
      <c r="AY165" s="23" t="s">
        <v>155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23" t="s">
        <v>11</v>
      </c>
      <c r="BK165" s="184">
        <f>ROUND(I165*H165,0)</f>
        <v>0</v>
      </c>
      <c r="BL165" s="23" t="s">
        <v>101</v>
      </c>
      <c r="BM165" s="23" t="s">
        <v>2462</v>
      </c>
    </row>
    <row r="166" spans="2:65" s="11" customFormat="1" x14ac:dyDescent="0.3">
      <c r="B166" s="185"/>
      <c r="D166" s="186" t="s">
        <v>163</v>
      </c>
      <c r="E166" s="187" t="s">
        <v>5</v>
      </c>
      <c r="F166" s="188" t="s">
        <v>98</v>
      </c>
      <c r="H166" s="189">
        <v>3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163</v>
      </c>
      <c r="AU166" s="187" t="s">
        <v>80</v>
      </c>
      <c r="AV166" s="11" t="s">
        <v>80</v>
      </c>
      <c r="AW166" s="11" t="s">
        <v>36</v>
      </c>
      <c r="AX166" s="11" t="s">
        <v>11</v>
      </c>
      <c r="AY166" s="187" t="s">
        <v>155</v>
      </c>
    </row>
    <row r="167" spans="2:65" s="1" customFormat="1" ht="16.5" customHeight="1" x14ac:dyDescent="0.3">
      <c r="B167" s="172"/>
      <c r="C167" s="173" t="s">
        <v>466</v>
      </c>
      <c r="D167" s="173" t="s">
        <v>157</v>
      </c>
      <c r="E167" s="174" t="s">
        <v>2463</v>
      </c>
      <c r="F167" s="175" t="s">
        <v>2464</v>
      </c>
      <c r="G167" s="176" t="s">
        <v>170</v>
      </c>
      <c r="H167" s="177">
        <v>1</v>
      </c>
      <c r="I167" s="178"/>
      <c r="J167" s="179">
        <f>ROUND(I167*H167,0)</f>
        <v>0</v>
      </c>
      <c r="K167" s="175" t="s">
        <v>161</v>
      </c>
      <c r="L167" s="40"/>
      <c r="M167" s="180" t="s">
        <v>5</v>
      </c>
      <c r="N167" s="181" t="s">
        <v>43</v>
      </c>
      <c r="O167" s="41"/>
      <c r="P167" s="182">
        <f>O167*H167</f>
        <v>0</v>
      </c>
      <c r="Q167" s="182">
        <v>2.7528E-2</v>
      </c>
      <c r="R167" s="182">
        <f>Q167*H167</f>
        <v>2.7528E-2</v>
      </c>
      <c r="S167" s="182">
        <v>0</v>
      </c>
      <c r="T167" s="183">
        <f>S167*H167</f>
        <v>0</v>
      </c>
      <c r="AR167" s="23" t="s">
        <v>101</v>
      </c>
      <c r="AT167" s="23" t="s">
        <v>157</v>
      </c>
      <c r="AU167" s="23" t="s">
        <v>80</v>
      </c>
      <c r="AY167" s="23" t="s">
        <v>155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11</v>
      </c>
      <c r="BK167" s="184">
        <f>ROUND(I167*H167,0)</f>
        <v>0</v>
      </c>
      <c r="BL167" s="23" t="s">
        <v>101</v>
      </c>
      <c r="BM167" s="23" t="s">
        <v>2465</v>
      </c>
    </row>
    <row r="168" spans="2:65" s="11" customFormat="1" x14ac:dyDescent="0.3">
      <c r="B168" s="185"/>
      <c r="D168" s="186" t="s">
        <v>163</v>
      </c>
      <c r="E168" s="187" t="s">
        <v>5</v>
      </c>
      <c r="F168" s="188" t="s">
        <v>11</v>
      </c>
      <c r="H168" s="189">
        <v>1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163</v>
      </c>
      <c r="AU168" s="187" t="s">
        <v>80</v>
      </c>
      <c r="AV168" s="11" t="s">
        <v>80</v>
      </c>
      <c r="AW168" s="11" t="s">
        <v>36</v>
      </c>
      <c r="AX168" s="11" t="s">
        <v>11</v>
      </c>
      <c r="AY168" s="187" t="s">
        <v>155</v>
      </c>
    </row>
    <row r="169" spans="2:65" s="1" customFormat="1" ht="25.5" customHeight="1" x14ac:dyDescent="0.3">
      <c r="B169" s="172"/>
      <c r="C169" s="216" t="s">
        <v>488</v>
      </c>
      <c r="D169" s="216" t="s">
        <v>536</v>
      </c>
      <c r="E169" s="217" t="s">
        <v>2466</v>
      </c>
      <c r="F169" s="218" t="s">
        <v>2467</v>
      </c>
      <c r="G169" s="219" t="s">
        <v>170</v>
      </c>
      <c r="H169" s="220">
        <v>1</v>
      </c>
      <c r="I169" s="221"/>
      <c r="J169" s="222">
        <f>ROUND(I169*H169,0)</f>
        <v>0</v>
      </c>
      <c r="K169" s="218" t="s">
        <v>161</v>
      </c>
      <c r="L169" s="223"/>
      <c r="M169" s="224" t="s">
        <v>5</v>
      </c>
      <c r="N169" s="225" t="s">
        <v>43</v>
      </c>
      <c r="O169" s="41"/>
      <c r="P169" s="182">
        <f>O169*H169</f>
        <v>0</v>
      </c>
      <c r="Q169" s="182">
        <v>1.6</v>
      </c>
      <c r="R169" s="182">
        <f>Q169*H169</f>
        <v>1.6</v>
      </c>
      <c r="S169" s="182">
        <v>0</v>
      </c>
      <c r="T169" s="183">
        <f>S169*H169</f>
        <v>0</v>
      </c>
      <c r="AR169" s="23" t="s">
        <v>113</v>
      </c>
      <c r="AT169" s="23" t="s">
        <v>536</v>
      </c>
      <c r="AU169" s="23" t="s">
        <v>80</v>
      </c>
      <c r="AY169" s="23" t="s">
        <v>155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11</v>
      </c>
      <c r="BK169" s="184">
        <f>ROUND(I169*H169,0)</f>
        <v>0</v>
      </c>
      <c r="BL169" s="23" t="s">
        <v>101</v>
      </c>
      <c r="BM169" s="23" t="s">
        <v>2468</v>
      </c>
    </row>
    <row r="170" spans="2:65" s="1" customFormat="1" ht="25.5" customHeight="1" x14ac:dyDescent="0.3">
      <c r="B170" s="172"/>
      <c r="C170" s="173" t="s">
        <v>492</v>
      </c>
      <c r="D170" s="173" t="s">
        <v>157</v>
      </c>
      <c r="E170" s="174" t="s">
        <v>2469</v>
      </c>
      <c r="F170" s="175" t="s">
        <v>2470</v>
      </c>
      <c r="G170" s="176" t="s">
        <v>170</v>
      </c>
      <c r="H170" s="177">
        <v>1</v>
      </c>
      <c r="I170" s="178"/>
      <c r="J170" s="179">
        <f>ROUND(I170*H170,0)</f>
        <v>0</v>
      </c>
      <c r="K170" s="175" t="s">
        <v>161</v>
      </c>
      <c r="L170" s="40"/>
      <c r="M170" s="180" t="s">
        <v>5</v>
      </c>
      <c r="N170" s="181" t="s">
        <v>43</v>
      </c>
      <c r="O170" s="41"/>
      <c r="P170" s="182">
        <f>O170*H170</f>
        <v>0</v>
      </c>
      <c r="Q170" s="182">
        <v>6.8963499999999997E-2</v>
      </c>
      <c r="R170" s="182">
        <f>Q170*H170</f>
        <v>6.8963499999999997E-2</v>
      </c>
      <c r="S170" s="182">
        <v>0</v>
      </c>
      <c r="T170" s="183">
        <f>S170*H170</f>
        <v>0</v>
      </c>
      <c r="AR170" s="23" t="s">
        <v>101</v>
      </c>
      <c r="AT170" s="23" t="s">
        <v>157</v>
      </c>
      <c r="AU170" s="23" t="s">
        <v>80</v>
      </c>
      <c r="AY170" s="23" t="s">
        <v>155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3" t="s">
        <v>11</v>
      </c>
      <c r="BK170" s="184">
        <f>ROUND(I170*H170,0)</f>
        <v>0</v>
      </c>
      <c r="BL170" s="23" t="s">
        <v>101</v>
      </c>
      <c r="BM170" s="23" t="s">
        <v>2471</v>
      </c>
    </row>
    <row r="171" spans="2:65" s="11" customFormat="1" x14ac:dyDescent="0.3">
      <c r="B171" s="185"/>
      <c r="D171" s="186" t="s">
        <v>163</v>
      </c>
      <c r="E171" s="187" t="s">
        <v>5</v>
      </c>
      <c r="F171" s="188" t="s">
        <v>11</v>
      </c>
      <c r="H171" s="189">
        <v>1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11</v>
      </c>
      <c r="AY171" s="187" t="s">
        <v>155</v>
      </c>
    </row>
    <row r="172" spans="2:65" s="1" customFormat="1" ht="25.5" customHeight="1" x14ac:dyDescent="0.3">
      <c r="B172" s="172"/>
      <c r="C172" s="173" t="s">
        <v>496</v>
      </c>
      <c r="D172" s="173" t="s">
        <v>157</v>
      </c>
      <c r="E172" s="174" t="s">
        <v>2472</v>
      </c>
      <c r="F172" s="175" t="s">
        <v>2473</v>
      </c>
      <c r="G172" s="176" t="s">
        <v>170</v>
      </c>
      <c r="H172" s="177">
        <v>1</v>
      </c>
      <c r="I172" s="178"/>
      <c r="J172" s="179">
        <f>ROUND(I172*H172,0)</f>
        <v>0</v>
      </c>
      <c r="K172" s="175" t="s">
        <v>161</v>
      </c>
      <c r="L172" s="40"/>
      <c r="M172" s="180" t="s">
        <v>5</v>
      </c>
      <c r="N172" s="181" t="s">
        <v>43</v>
      </c>
      <c r="O172" s="41"/>
      <c r="P172" s="182">
        <f>O172*H172</f>
        <v>0</v>
      </c>
      <c r="Q172" s="182">
        <v>1.13524E-2</v>
      </c>
      <c r="R172" s="182">
        <f>Q172*H172</f>
        <v>1.13524E-2</v>
      </c>
      <c r="S172" s="182">
        <v>0</v>
      </c>
      <c r="T172" s="183">
        <f>S172*H172</f>
        <v>0</v>
      </c>
      <c r="AR172" s="23" t="s">
        <v>101</v>
      </c>
      <c r="AT172" s="23" t="s">
        <v>157</v>
      </c>
      <c r="AU172" s="23" t="s">
        <v>80</v>
      </c>
      <c r="AY172" s="23" t="s">
        <v>155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23" t="s">
        <v>11</v>
      </c>
      <c r="BK172" s="184">
        <f>ROUND(I172*H172,0)</f>
        <v>0</v>
      </c>
      <c r="BL172" s="23" t="s">
        <v>101</v>
      </c>
      <c r="BM172" s="23" t="s">
        <v>2474</v>
      </c>
    </row>
    <row r="173" spans="2:65" s="1" customFormat="1" ht="25.5" customHeight="1" x14ac:dyDescent="0.3">
      <c r="B173" s="172"/>
      <c r="C173" s="173" t="s">
        <v>502</v>
      </c>
      <c r="D173" s="173" t="s">
        <v>157</v>
      </c>
      <c r="E173" s="174" t="s">
        <v>2475</v>
      </c>
      <c r="F173" s="175" t="s">
        <v>2476</v>
      </c>
      <c r="G173" s="176" t="s">
        <v>170</v>
      </c>
      <c r="H173" s="177">
        <v>1</v>
      </c>
      <c r="I173" s="178"/>
      <c r="J173" s="179">
        <f>ROUND(I173*H173,0)</f>
        <v>0</v>
      </c>
      <c r="K173" s="175" t="s">
        <v>161</v>
      </c>
      <c r="L173" s="40"/>
      <c r="M173" s="180" t="s">
        <v>5</v>
      </c>
      <c r="N173" s="181" t="s">
        <v>43</v>
      </c>
      <c r="O173" s="41"/>
      <c r="P173" s="182">
        <f>O173*H173</f>
        <v>0</v>
      </c>
      <c r="Q173" s="182">
        <v>6.2164000000000004E-3</v>
      </c>
      <c r="R173" s="182">
        <f>Q173*H173</f>
        <v>6.2164000000000004E-3</v>
      </c>
      <c r="S173" s="182">
        <v>0</v>
      </c>
      <c r="T173" s="183">
        <f>S173*H173</f>
        <v>0</v>
      </c>
      <c r="AR173" s="23" t="s">
        <v>101</v>
      </c>
      <c r="AT173" s="23" t="s">
        <v>157</v>
      </c>
      <c r="AU173" s="23" t="s">
        <v>80</v>
      </c>
      <c r="AY173" s="23" t="s">
        <v>155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3" t="s">
        <v>11</v>
      </c>
      <c r="BK173" s="184">
        <f>ROUND(I173*H173,0)</f>
        <v>0</v>
      </c>
      <c r="BL173" s="23" t="s">
        <v>101</v>
      </c>
      <c r="BM173" s="23" t="s">
        <v>2477</v>
      </c>
    </row>
    <row r="174" spans="2:65" s="1" customFormat="1" ht="25.5" customHeight="1" x14ac:dyDescent="0.3">
      <c r="B174" s="172"/>
      <c r="C174" s="173" t="s">
        <v>508</v>
      </c>
      <c r="D174" s="173" t="s">
        <v>157</v>
      </c>
      <c r="E174" s="174" t="s">
        <v>2478</v>
      </c>
      <c r="F174" s="175" t="s">
        <v>2479</v>
      </c>
      <c r="G174" s="176" t="s">
        <v>170</v>
      </c>
      <c r="H174" s="177">
        <v>1</v>
      </c>
      <c r="I174" s="178"/>
      <c r="J174" s="179">
        <f>ROUND(I174*H174,0)</f>
        <v>0</v>
      </c>
      <c r="K174" s="175" t="s">
        <v>161</v>
      </c>
      <c r="L174" s="40"/>
      <c r="M174" s="180" t="s">
        <v>5</v>
      </c>
      <c r="N174" s="181" t="s">
        <v>43</v>
      </c>
      <c r="O174" s="41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AR174" s="23" t="s">
        <v>101</v>
      </c>
      <c r="AT174" s="23" t="s">
        <v>157</v>
      </c>
      <c r="AU174" s="23" t="s">
        <v>80</v>
      </c>
      <c r="AY174" s="23" t="s">
        <v>155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3" t="s">
        <v>11</v>
      </c>
      <c r="BK174" s="184">
        <f>ROUND(I174*H174,0)</f>
        <v>0</v>
      </c>
      <c r="BL174" s="23" t="s">
        <v>101</v>
      </c>
      <c r="BM174" s="23" t="s">
        <v>2480</v>
      </c>
    </row>
    <row r="175" spans="2:65" s="1" customFormat="1" ht="25.5" customHeight="1" x14ac:dyDescent="0.3">
      <c r="B175" s="172"/>
      <c r="C175" s="173" t="s">
        <v>514</v>
      </c>
      <c r="D175" s="173" t="s">
        <v>157</v>
      </c>
      <c r="E175" s="174" t="s">
        <v>2481</v>
      </c>
      <c r="F175" s="175" t="s">
        <v>2482</v>
      </c>
      <c r="G175" s="176" t="s">
        <v>170</v>
      </c>
      <c r="H175" s="177">
        <v>1</v>
      </c>
      <c r="I175" s="178"/>
      <c r="J175" s="179">
        <f>ROUND(I175*H175,0)</f>
        <v>0</v>
      </c>
      <c r="K175" s="175" t="s">
        <v>161</v>
      </c>
      <c r="L175" s="40"/>
      <c r="M175" s="180" t="s">
        <v>5</v>
      </c>
      <c r="N175" s="181" t="s">
        <v>43</v>
      </c>
      <c r="O175" s="41"/>
      <c r="P175" s="182">
        <f>O175*H175</f>
        <v>0</v>
      </c>
      <c r="Q175" s="182">
        <v>3.5349999999999999E-2</v>
      </c>
      <c r="R175" s="182">
        <f>Q175*H175</f>
        <v>3.5349999999999999E-2</v>
      </c>
      <c r="S175" s="182">
        <v>0</v>
      </c>
      <c r="T175" s="183">
        <f>S175*H175</f>
        <v>0</v>
      </c>
      <c r="AR175" s="23" t="s">
        <v>101</v>
      </c>
      <c r="AT175" s="23" t="s">
        <v>157</v>
      </c>
      <c r="AU175" s="23" t="s">
        <v>80</v>
      </c>
      <c r="AY175" s="23" t="s">
        <v>155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23" t="s">
        <v>11</v>
      </c>
      <c r="BK175" s="184">
        <f>ROUND(I175*H175,0)</f>
        <v>0</v>
      </c>
      <c r="BL175" s="23" t="s">
        <v>101</v>
      </c>
      <c r="BM175" s="23" t="s">
        <v>2483</v>
      </c>
    </row>
    <row r="176" spans="2:65" s="1" customFormat="1" ht="16.5" customHeight="1" x14ac:dyDescent="0.3">
      <c r="B176" s="172"/>
      <c r="C176" s="173" t="s">
        <v>519</v>
      </c>
      <c r="D176" s="173" t="s">
        <v>157</v>
      </c>
      <c r="E176" s="174" t="s">
        <v>2484</v>
      </c>
      <c r="F176" s="175" t="s">
        <v>2485</v>
      </c>
      <c r="G176" s="176" t="s">
        <v>170</v>
      </c>
      <c r="H176" s="177">
        <v>1</v>
      </c>
      <c r="I176" s="178"/>
      <c r="J176" s="179">
        <f>ROUND(I176*H176,0)</f>
        <v>0</v>
      </c>
      <c r="K176" s="175" t="s">
        <v>161</v>
      </c>
      <c r="L176" s="40"/>
      <c r="M176" s="180" t="s">
        <v>5</v>
      </c>
      <c r="N176" s="181" t="s">
        <v>43</v>
      </c>
      <c r="O176" s="41"/>
      <c r="P176" s="182">
        <f>O176*H176</f>
        <v>0</v>
      </c>
      <c r="Q176" s="182">
        <v>7.0200000000000002E-3</v>
      </c>
      <c r="R176" s="182">
        <f>Q176*H176</f>
        <v>7.0200000000000002E-3</v>
      </c>
      <c r="S176" s="182">
        <v>0</v>
      </c>
      <c r="T176" s="183">
        <f>S176*H176</f>
        <v>0</v>
      </c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11</v>
      </c>
      <c r="BK176" s="184">
        <f>ROUND(I176*H176,0)</f>
        <v>0</v>
      </c>
      <c r="BL176" s="23" t="s">
        <v>101</v>
      </c>
      <c r="BM176" s="23" t="s">
        <v>2486</v>
      </c>
    </row>
    <row r="177" spans="2:65" s="11" customFormat="1" x14ac:dyDescent="0.3">
      <c r="B177" s="185"/>
      <c r="D177" s="186" t="s">
        <v>163</v>
      </c>
      <c r="E177" s="187" t="s">
        <v>5</v>
      </c>
      <c r="F177" s="188" t="s">
        <v>2487</v>
      </c>
      <c r="H177" s="189">
        <v>1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163</v>
      </c>
      <c r="AU177" s="187" t="s">
        <v>80</v>
      </c>
      <c r="AV177" s="11" t="s">
        <v>80</v>
      </c>
      <c r="AW177" s="11" t="s">
        <v>36</v>
      </c>
      <c r="AX177" s="11" t="s">
        <v>72</v>
      </c>
      <c r="AY177" s="187" t="s">
        <v>155</v>
      </c>
    </row>
    <row r="178" spans="2:65" s="12" customFormat="1" x14ac:dyDescent="0.3">
      <c r="B178" s="194"/>
      <c r="D178" s="186" t="s">
        <v>163</v>
      </c>
      <c r="E178" s="195" t="s">
        <v>5</v>
      </c>
      <c r="F178" s="196" t="s">
        <v>239</v>
      </c>
      <c r="H178" s="197">
        <v>1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5" t="s">
        <v>163</v>
      </c>
      <c r="AU178" s="195" t="s">
        <v>80</v>
      </c>
      <c r="AV178" s="12" t="s">
        <v>98</v>
      </c>
      <c r="AW178" s="12" t="s">
        <v>36</v>
      </c>
      <c r="AX178" s="12" t="s">
        <v>11</v>
      </c>
      <c r="AY178" s="195" t="s">
        <v>155</v>
      </c>
    </row>
    <row r="179" spans="2:65" s="1" customFormat="1" ht="25.5" customHeight="1" x14ac:dyDescent="0.3">
      <c r="B179" s="172"/>
      <c r="C179" s="216" t="s">
        <v>524</v>
      </c>
      <c r="D179" s="216" t="s">
        <v>536</v>
      </c>
      <c r="E179" s="217" t="s">
        <v>2488</v>
      </c>
      <c r="F179" s="218" t="s">
        <v>2489</v>
      </c>
      <c r="G179" s="219" t="s">
        <v>170</v>
      </c>
      <c r="H179" s="220">
        <v>1</v>
      </c>
      <c r="I179" s="221"/>
      <c r="J179" s="222">
        <f>ROUND(I179*H179,0)</f>
        <v>0</v>
      </c>
      <c r="K179" s="218" t="s">
        <v>161</v>
      </c>
      <c r="L179" s="223"/>
      <c r="M179" s="224" t="s">
        <v>5</v>
      </c>
      <c r="N179" s="225" t="s">
        <v>43</v>
      </c>
      <c r="O179" s="41"/>
      <c r="P179" s="182">
        <f>O179*H179</f>
        <v>0</v>
      </c>
      <c r="Q179" s="182">
        <v>0.16200000000000001</v>
      </c>
      <c r="R179" s="182">
        <f>Q179*H179</f>
        <v>0.16200000000000001</v>
      </c>
      <c r="S179" s="182">
        <v>0</v>
      </c>
      <c r="T179" s="183">
        <f>S179*H179</f>
        <v>0</v>
      </c>
      <c r="AR179" s="23" t="s">
        <v>113</v>
      </c>
      <c r="AT179" s="23" t="s">
        <v>536</v>
      </c>
      <c r="AU179" s="23" t="s">
        <v>80</v>
      </c>
      <c r="AY179" s="23" t="s">
        <v>155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3" t="s">
        <v>11</v>
      </c>
      <c r="BK179" s="184">
        <f>ROUND(I179*H179,0)</f>
        <v>0</v>
      </c>
      <c r="BL179" s="23" t="s">
        <v>101</v>
      </c>
      <c r="BM179" s="23" t="s">
        <v>2490</v>
      </c>
    </row>
    <row r="180" spans="2:65" s="11" customFormat="1" x14ac:dyDescent="0.3">
      <c r="B180" s="185"/>
      <c r="D180" s="186" t="s">
        <v>163</v>
      </c>
      <c r="E180" s="187" t="s">
        <v>5</v>
      </c>
      <c r="F180" s="188" t="s">
        <v>2487</v>
      </c>
      <c r="H180" s="189">
        <v>1</v>
      </c>
      <c r="I180" s="190"/>
      <c r="L180" s="185"/>
      <c r="M180" s="191"/>
      <c r="N180" s="192"/>
      <c r="O180" s="192"/>
      <c r="P180" s="192"/>
      <c r="Q180" s="192"/>
      <c r="R180" s="192"/>
      <c r="S180" s="192"/>
      <c r="T180" s="193"/>
      <c r="AT180" s="187" t="s">
        <v>163</v>
      </c>
      <c r="AU180" s="187" t="s">
        <v>80</v>
      </c>
      <c r="AV180" s="11" t="s">
        <v>80</v>
      </c>
      <c r="AW180" s="11" t="s">
        <v>36</v>
      </c>
      <c r="AX180" s="11" t="s">
        <v>72</v>
      </c>
      <c r="AY180" s="187" t="s">
        <v>155</v>
      </c>
    </row>
    <row r="181" spans="2:65" s="12" customFormat="1" x14ac:dyDescent="0.3">
      <c r="B181" s="194"/>
      <c r="D181" s="186" t="s">
        <v>163</v>
      </c>
      <c r="E181" s="195" t="s">
        <v>5</v>
      </c>
      <c r="F181" s="196" t="s">
        <v>239</v>
      </c>
      <c r="H181" s="197">
        <v>1</v>
      </c>
      <c r="I181" s="198"/>
      <c r="L181" s="194"/>
      <c r="M181" s="199"/>
      <c r="N181" s="200"/>
      <c r="O181" s="200"/>
      <c r="P181" s="200"/>
      <c r="Q181" s="200"/>
      <c r="R181" s="200"/>
      <c r="S181" s="200"/>
      <c r="T181" s="201"/>
      <c r="AT181" s="195" t="s">
        <v>163</v>
      </c>
      <c r="AU181" s="195" t="s">
        <v>80</v>
      </c>
      <c r="AV181" s="12" t="s">
        <v>98</v>
      </c>
      <c r="AW181" s="12" t="s">
        <v>36</v>
      </c>
      <c r="AX181" s="12" t="s">
        <v>11</v>
      </c>
      <c r="AY181" s="195" t="s">
        <v>155</v>
      </c>
    </row>
    <row r="182" spans="2:65" s="10" customFormat="1" ht="29.85" customHeight="1" x14ac:dyDescent="0.3">
      <c r="B182" s="159"/>
      <c r="D182" s="160" t="s">
        <v>71</v>
      </c>
      <c r="E182" s="170" t="s">
        <v>190</v>
      </c>
      <c r="F182" s="170" t="s">
        <v>206</v>
      </c>
      <c r="I182" s="162"/>
      <c r="J182" s="171">
        <f>BK182</f>
        <v>0</v>
      </c>
      <c r="L182" s="159"/>
      <c r="M182" s="164"/>
      <c r="N182" s="165"/>
      <c r="O182" s="165"/>
      <c r="P182" s="166">
        <f>SUM(P183:P184)</f>
        <v>0</v>
      </c>
      <c r="Q182" s="165"/>
      <c r="R182" s="166">
        <f>SUM(R183:R184)</f>
        <v>6.6720000000000006E-4</v>
      </c>
      <c r="S182" s="165"/>
      <c r="T182" s="167">
        <f>SUM(T183:T184)</f>
        <v>3.1800000000000002E-2</v>
      </c>
      <c r="AR182" s="160" t="s">
        <v>11</v>
      </c>
      <c r="AT182" s="168" t="s">
        <v>71</v>
      </c>
      <c r="AU182" s="168" t="s">
        <v>11</v>
      </c>
      <c r="AY182" s="160" t="s">
        <v>155</v>
      </c>
      <c r="BK182" s="169">
        <f>SUM(BK183:BK184)</f>
        <v>0</v>
      </c>
    </row>
    <row r="183" spans="2:65" s="1" customFormat="1" ht="16.5" customHeight="1" x14ac:dyDescent="0.3">
      <c r="B183" s="172"/>
      <c r="C183" s="173" t="s">
        <v>529</v>
      </c>
      <c r="D183" s="173" t="s">
        <v>157</v>
      </c>
      <c r="E183" s="174" t="s">
        <v>2491</v>
      </c>
      <c r="F183" s="175" t="s">
        <v>2492</v>
      </c>
      <c r="G183" s="176" t="s">
        <v>214</v>
      </c>
      <c r="H183" s="177">
        <v>0.2</v>
      </c>
      <c r="I183" s="178"/>
      <c r="J183" s="179">
        <f>ROUND(I183*H183,0)</f>
        <v>0</v>
      </c>
      <c r="K183" s="175" t="s">
        <v>161</v>
      </c>
      <c r="L183" s="40"/>
      <c r="M183" s="180" t="s">
        <v>5</v>
      </c>
      <c r="N183" s="181" t="s">
        <v>43</v>
      </c>
      <c r="O183" s="41"/>
      <c r="P183" s="182">
        <f>O183*H183</f>
        <v>0</v>
      </c>
      <c r="Q183" s="182">
        <v>3.336E-3</v>
      </c>
      <c r="R183" s="182">
        <f>Q183*H183</f>
        <v>6.6720000000000006E-4</v>
      </c>
      <c r="S183" s="182">
        <v>0.159</v>
      </c>
      <c r="T183" s="183">
        <f>S183*H183</f>
        <v>3.1800000000000002E-2</v>
      </c>
      <c r="AR183" s="23" t="s">
        <v>101</v>
      </c>
      <c r="AT183" s="23" t="s">
        <v>157</v>
      </c>
      <c r="AU183" s="23" t="s">
        <v>80</v>
      </c>
      <c r="AY183" s="23" t="s">
        <v>155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23" t="s">
        <v>11</v>
      </c>
      <c r="BK183" s="184">
        <f>ROUND(I183*H183,0)</f>
        <v>0</v>
      </c>
      <c r="BL183" s="23" t="s">
        <v>101</v>
      </c>
      <c r="BM183" s="23" t="s">
        <v>2493</v>
      </c>
    </row>
    <row r="184" spans="2:65" s="11" customFormat="1" x14ac:dyDescent="0.3">
      <c r="B184" s="185"/>
      <c r="D184" s="186" t="s">
        <v>163</v>
      </c>
      <c r="E184" s="187" t="s">
        <v>5</v>
      </c>
      <c r="F184" s="188" t="s">
        <v>2494</v>
      </c>
      <c r="H184" s="189">
        <v>0.2</v>
      </c>
      <c r="I184" s="190"/>
      <c r="L184" s="185"/>
      <c r="M184" s="191"/>
      <c r="N184" s="192"/>
      <c r="O184" s="192"/>
      <c r="P184" s="192"/>
      <c r="Q184" s="192"/>
      <c r="R184" s="192"/>
      <c r="S184" s="192"/>
      <c r="T184" s="193"/>
      <c r="AT184" s="187" t="s">
        <v>163</v>
      </c>
      <c r="AU184" s="187" t="s">
        <v>80</v>
      </c>
      <c r="AV184" s="11" t="s">
        <v>80</v>
      </c>
      <c r="AW184" s="11" t="s">
        <v>36</v>
      </c>
      <c r="AX184" s="11" t="s">
        <v>11</v>
      </c>
      <c r="AY184" s="187" t="s">
        <v>155</v>
      </c>
    </row>
    <row r="185" spans="2:65" s="10" customFormat="1" ht="29.85" customHeight="1" x14ac:dyDescent="0.3">
      <c r="B185" s="159"/>
      <c r="D185" s="160" t="s">
        <v>71</v>
      </c>
      <c r="E185" s="170" t="s">
        <v>1040</v>
      </c>
      <c r="F185" s="170" t="s">
        <v>1041</v>
      </c>
      <c r="I185" s="162"/>
      <c r="J185" s="171">
        <f>BK185</f>
        <v>0</v>
      </c>
      <c r="L185" s="159"/>
      <c r="M185" s="164"/>
      <c r="N185" s="165"/>
      <c r="O185" s="165"/>
      <c r="P185" s="166">
        <f>SUM(P186:P187)</f>
        <v>0</v>
      </c>
      <c r="Q185" s="165"/>
      <c r="R185" s="166">
        <f>SUM(R186:R187)</f>
        <v>0</v>
      </c>
      <c r="S185" s="165"/>
      <c r="T185" s="167">
        <f>SUM(T186:T187)</f>
        <v>0</v>
      </c>
      <c r="AR185" s="160" t="s">
        <v>11</v>
      </c>
      <c r="AT185" s="168" t="s">
        <v>71</v>
      </c>
      <c r="AU185" s="168" t="s">
        <v>11</v>
      </c>
      <c r="AY185" s="160" t="s">
        <v>155</v>
      </c>
      <c r="BK185" s="169">
        <f>SUM(BK186:BK187)</f>
        <v>0</v>
      </c>
    </row>
    <row r="186" spans="2:65" s="1" customFormat="1" ht="16.5" customHeight="1" x14ac:dyDescent="0.3">
      <c r="B186" s="172"/>
      <c r="C186" s="173" t="s">
        <v>535</v>
      </c>
      <c r="D186" s="173" t="s">
        <v>157</v>
      </c>
      <c r="E186" s="174" t="s">
        <v>2378</v>
      </c>
      <c r="F186" s="175" t="s">
        <v>2379</v>
      </c>
      <c r="G186" s="176" t="s">
        <v>247</v>
      </c>
      <c r="H186" s="177">
        <v>92.262</v>
      </c>
      <c r="I186" s="178"/>
      <c r="J186" s="179">
        <f>ROUND(I186*H186,0)</f>
        <v>0</v>
      </c>
      <c r="K186" s="175" t="s">
        <v>161</v>
      </c>
      <c r="L186" s="40"/>
      <c r="M186" s="180" t="s">
        <v>5</v>
      </c>
      <c r="N186" s="181" t="s">
        <v>43</v>
      </c>
      <c r="O186" s="4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11</v>
      </c>
      <c r="BK186" s="184">
        <f>ROUND(I186*H186,0)</f>
        <v>0</v>
      </c>
      <c r="BL186" s="23" t="s">
        <v>101</v>
      </c>
      <c r="BM186" s="23" t="s">
        <v>2495</v>
      </c>
    </row>
    <row r="187" spans="2:65" s="1" customFormat="1" ht="16.5" customHeight="1" x14ac:dyDescent="0.3">
      <c r="B187" s="172"/>
      <c r="C187" s="173" t="s">
        <v>541</v>
      </c>
      <c r="D187" s="173" t="s">
        <v>157</v>
      </c>
      <c r="E187" s="174" t="s">
        <v>2381</v>
      </c>
      <c r="F187" s="175" t="s">
        <v>2382</v>
      </c>
      <c r="G187" s="176" t="s">
        <v>247</v>
      </c>
      <c r="H187" s="177">
        <v>0.21199999999999999</v>
      </c>
      <c r="I187" s="178"/>
      <c r="J187" s="179">
        <f>ROUND(I187*H187,0)</f>
        <v>0</v>
      </c>
      <c r="K187" s="175" t="s">
        <v>161</v>
      </c>
      <c r="L187" s="40"/>
      <c r="M187" s="180" t="s">
        <v>5</v>
      </c>
      <c r="N187" s="210" t="s">
        <v>43</v>
      </c>
      <c r="O187" s="211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3" t="s">
        <v>101</v>
      </c>
      <c r="AT187" s="23" t="s">
        <v>157</v>
      </c>
      <c r="AU187" s="23" t="s">
        <v>80</v>
      </c>
      <c r="AY187" s="23" t="s">
        <v>155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23" t="s">
        <v>11</v>
      </c>
      <c r="BK187" s="184">
        <f>ROUND(I187*H187,0)</f>
        <v>0</v>
      </c>
      <c r="BL187" s="23" t="s">
        <v>101</v>
      </c>
      <c r="BM187" s="23" t="s">
        <v>2496</v>
      </c>
    </row>
    <row r="188" spans="2:65" s="1" customFormat="1" ht="6.95" customHeight="1" x14ac:dyDescent="0.3">
      <c r="B188" s="55"/>
      <c r="C188" s="56"/>
      <c r="D188" s="56"/>
      <c r="E188" s="56"/>
      <c r="F188" s="56"/>
      <c r="G188" s="56"/>
      <c r="H188" s="56"/>
      <c r="I188" s="126"/>
      <c r="J188" s="56"/>
      <c r="K188" s="56"/>
      <c r="L188" s="40"/>
    </row>
  </sheetData>
  <autoFilter ref="C81:K187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109</v>
      </c>
      <c r="AZ2" s="214" t="s">
        <v>269</v>
      </c>
      <c r="BA2" s="214" t="s">
        <v>2384</v>
      </c>
      <c r="BB2" s="214" t="s">
        <v>5</v>
      </c>
      <c r="BC2" s="214" t="s">
        <v>2497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1998</v>
      </c>
      <c r="BA3" s="214" t="s">
        <v>2498</v>
      </c>
      <c r="BB3" s="214" t="s">
        <v>5</v>
      </c>
      <c r="BC3" s="214" t="s">
        <v>2499</v>
      </c>
      <c r="BD3" s="214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2001</v>
      </c>
      <c r="BA4" s="214" t="s">
        <v>2258</v>
      </c>
      <c r="BB4" s="214" t="s">
        <v>5</v>
      </c>
      <c r="BC4" s="214" t="s">
        <v>2500</v>
      </c>
      <c r="BD4" s="214" t="s">
        <v>80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  <c r="AZ5" s="214" t="s">
        <v>275</v>
      </c>
      <c r="BA5" s="214" t="s">
        <v>2387</v>
      </c>
      <c r="BB5" s="214" t="s">
        <v>5</v>
      </c>
      <c r="BC5" s="214" t="s">
        <v>2501</v>
      </c>
      <c r="BD5" s="214" t="s">
        <v>80</v>
      </c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2502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ROUND(J84,0)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ROUND(SUM(BE84:BE250), 0)</f>
        <v>0</v>
      </c>
      <c r="G30" s="41"/>
      <c r="H30" s="41"/>
      <c r="I30" s="118">
        <v>0.21</v>
      </c>
      <c r="J30" s="117">
        <f>ROUND(ROUND((SUM(BE84:BE250)),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ROUND(SUM(BF84:BF250), 0)</f>
        <v>0</v>
      </c>
      <c r="G31" s="41"/>
      <c r="H31" s="41"/>
      <c r="I31" s="118">
        <v>0.15</v>
      </c>
      <c r="J31" s="117">
        <f>ROUND(ROUND((SUM(BF84:BF250)),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ROUND(SUM(BG84:BG250),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ROUND(SUM(BH84:BH250),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ROUND(SUM(BI84:BI250),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6 - SO 06 - přípojka dešťové kanalizace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J153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343</v>
      </c>
      <c r="E60" s="144"/>
      <c r="F60" s="144"/>
      <c r="G60" s="144"/>
      <c r="H60" s="144"/>
      <c r="I60" s="145"/>
      <c r="J60" s="146">
        <f>J162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344</v>
      </c>
      <c r="E61" s="144"/>
      <c r="F61" s="144"/>
      <c r="G61" s="144"/>
      <c r="H61" s="144"/>
      <c r="I61" s="145"/>
      <c r="J61" s="146">
        <f>J165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2005</v>
      </c>
      <c r="E62" s="144"/>
      <c r="F62" s="144"/>
      <c r="G62" s="144"/>
      <c r="H62" s="144"/>
      <c r="I62" s="145"/>
      <c r="J62" s="146">
        <f>J183</f>
        <v>0</v>
      </c>
      <c r="K62" s="147"/>
    </row>
    <row r="63" spans="2:47" s="8" customFormat="1" ht="19.899999999999999" customHeight="1" x14ac:dyDescent="0.3">
      <c r="B63" s="141"/>
      <c r="C63" s="142"/>
      <c r="D63" s="143" t="s">
        <v>137</v>
      </c>
      <c r="E63" s="144"/>
      <c r="F63" s="144"/>
      <c r="G63" s="144"/>
      <c r="H63" s="144"/>
      <c r="I63" s="145"/>
      <c r="J63" s="146">
        <f>J245</f>
        <v>0</v>
      </c>
      <c r="K63" s="147"/>
    </row>
    <row r="64" spans="2:47" s="8" customFormat="1" ht="19.899999999999999" customHeight="1" x14ac:dyDescent="0.3">
      <c r="B64" s="141"/>
      <c r="C64" s="142"/>
      <c r="D64" s="143" t="s">
        <v>347</v>
      </c>
      <c r="E64" s="144"/>
      <c r="F64" s="144"/>
      <c r="G64" s="144"/>
      <c r="H64" s="144"/>
      <c r="I64" s="145"/>
      <c r="J64" s="146">
        <f>J248</f>
        <v>0</v>
      </c>
      <c r="K64" s="147"/>
    </row>
    <row r="65" spans="2:12" s="1" customFormat="1" ht="21.75" customHeight="1" x14ac:dyDescent="0.3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 x14ac:dyDescent="0.3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 x14ac:dyDescent="0.3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 x14ac:dyDescent="0.3">
      <c r="B71" s="40"/>
      <c r="C71" s="60" t="s">
        <v>139</v>
      </c>
      <c r="L71" s="40"/>
    </row>
    <row r="72" spans="2:12" s="1" customFormat="1" ht="6.95" customHeight="1" x14ac:dyDescent="0.3">
      <c r="B72" s="40"/>
      <c r="L72" s="40"/>
    </row>
    <row r="73" spans="2:12" s="1" customFormat="1" ht="14.45" customHeight="1" x14ac:dyDescent="0.3">
      <c r="B73" s="40"/>
      <c r="C73" s="62" t="s">
        <v>20</v>
      </c>
      <c r="L73" s="40"/>
    </row>
    <row r="74" spans="2:12" s="1" customFormat="1" ht="16.5" customHeight="1" x14ac:dyDescent="0.3">
      <c r="B74" s="40"/>
      <c r="E74" s="522" t="str">
        <f>E7</f>
        <v>Trutnov - Horní staré město - Požární zbrojnice</v>
      </c>
      <c r="F74" s="523"/>
      <c r="G74" s="523"/>
      <c r="H74" s="523"/>
      <c r="L74" s="40"/>
    </row>
    <row r="75" spans="2:12" s="1" customFormat="1" ht="14.45" customHeight="1" x14ac:dyDescent="0.3">
      <c r="B75" s="40"/>
      <c r="C75" s="62" t="s">
        <v>128</v>
      </c>
      <c r="L75" s="40"/>
    </row>
    <row r="76" spans="2:12" s="1" customFormat="1" ht="17.25" customHeight="1" x14ac:dyDescent="0.3">
      <c r="B76" s="40"/>
      <c r="E76" s="502" t="str">
        <f>E9</f>
        <v>6 - SO 06 - přípojka dešťové kanalizace</v>
      </c>
      <c r="F76" s="524"/>
      <c r="G76" s="524"/>
      <c r="H76" s="524"/>
      <c r="L76" s="40"/>
    </row>
    <row r="77" spans="2:12" s="1" customFormat="1" ht="6.95" customHeight="1" x14ac:dyDescent="0.3">
      <c r="B77" s="40"/>
      <c r="L77" s="40"/>
    </row>
    <row r="78" spans="2:12" s="1" customFormat="1" ht="18" customHeight="1" x14ac:dyDescent="0.3">
      <c r="B78" s="40"/>
      <c r="C78" s="62" t="s">
        <v>24</v>
      </c>
      <c r="F78" s="148" t="str">
        <f>F12</f>
        <v>Trutnov - Horní staré město</v>
      </c>
      <c r="I78" s="149" t="s">
        <v>26</v>
      </c>
      <c r="J78" s="66" t="str">
        <f>IF(J12="","",J12)</f>
        <v>24.10.2017</v>
      </c>
      <c r="L78" s="40"/>
    </row>
    <row r="79" spans="2:12" s="1" customFormat="1" ht="6.95" customHeight="1" x14ac:dyDescent="0.3">
      <c r="B79" s="40"/>
      <c r="L79" s="40"/>
    </row>
    <row r="80" spans="2:12" s="1" customFormat="1" ht="15" x14ac:dyDescent="0.3">
      <c r="B80" s="40"/>
      <c r="C80" s="62" t="s">
        <v>28</v>
      </c>
      <c r="F80" s="148" t="str">
        <f>E15</f>
        <v>Město Trutnov, Slovanské nám. 165, Trutnov</v>
      </c>
      <c r="I80" s="149" t="s">
        <v>34</v>
      </c>
      <c r="J80" s="148" t="str">
        <f>E21</f>
        <v>Tenet spol. s r.o., Horská 64, Trutnov</v>
      </c>
      <c r="L80" s="40"/>
    </row>
    <row r="81" spans="2:65" s="1" customFormat="1" ht="14.45" customHeight="1" x14ac:dyDescent="0.3">
      <c r="B81" s="40"/>
      <c r="C81" s="62" t="s">
        <v>32</v>
      </c>
      <c r="F81" s="148" t="str">
        <f>IF(E18="","",E18)</f>
        <v/>
      </c>
      <c r="L81" s="40"/>
    </row>
    <row r="82" spans="2:65" s="1" customFormat="1" ht="10.35" customHeight="1" x14ac:dyDescent="0.3">
      <c r="B82" s="40"/>
      <c r="L82" s="40"/>
    </row>
    <row r="83" spans="2:65" s="9" customFormat="1" ht="29.25" customHeight="1" x14ac:dyDescent="0.3">
      <c r="B83" s="150"/>
      <c r="C83" s="151" t="s">
        <v>140</v>
      </c>
      <c r="D83" s="152" t="s">
        <v>57</v>
      </c>
      <c r="E83" s="152" t="s">
        <v>53</v>
      </c>
      <c r="F83" s="152" t="s">
        <v>141</v>
      </c>
      <c r="G83" s="152" t="s">
        <v>142</v>
      </c>
      <c r="H83" s="152" t="s">
        <v>143</v>
      </c>
      <c r="I83" s="153" t="s">
        <v>144</v>
      </c>
      <c r="J83" s="152" t="s">
        <v>132</v>
      </c>
      <c r="K83" s="154" t="s">
        <v>145</v>
      </c>
      <c r="L83" s="150"/>
      <c r="M83" s="72" t="s">
        <v>146</v>
      </c>
      <c r="N83" s="73" t="s">
        <v>42</v>
      </c>
      <c r="O83" s="73" t="s">
        <v>147</v>
      </c>
      <c r="P83" s="73" t="s">
        <v>148</v>
      </c>
      <c r="Q83" s="73" t="s">
        <v>149</v>
      </c>
      <c r="R83" s="73" t="s">
        <v>150</v>
      </c>
      <c r="S83" s="73" t="s">
        <v>151</v>
      </c>
      <c r="T83" s="74" t="s">
        <v>152</v>
      </c>
    </row>
    <row r="84" spans="2:65" s="1" customFormat="1" ht="29.25" customHeight="1" x14ac:dyDescent="0.35">
      <c r="B84" s="40"/>
      <c r="C84" s="76" t="s">
        <v>133</v>
      </c>
      <c r="J84" s="155">
        <f>BK84</f>
        <v>0</v>
      </c>
      <c r="L84" s="40"/>
      <c r="M84" s="75"/>
      <c r="N84" s="67"/>
      <c r="O84" s="67"/>
      <c r="P84" s="156">
        <f>P85</f>
        <v>0</v>
      </c>
      <c r="Q84" s="67"/>
      <c r="R84" s="156">
        <f>R85</f>
        <v>364.81195481477005</v>
      </c>
      <c r="S84" s="67"/>
      <c r="T84" s="157">
        <f>T85</f>
        <v>7.6E-3</v>
      </c>
      <c r="AT84" s="23" t="s">
        <v>71</v>
      </c>
      <c r="AU84" s="23" t="s">
        <v>134</v>
      </c>
      <c r="BK84" s="158">
        <f>BK85</f>
        <v>0</v>
      </c>
    </row>
    <row r="85" spans="2:65" s="10" customFormat="1" ht="37.35" customHeight="1" x14ac:dyDescent="0.35">
      <c r="B85" s="159"/>
      <c r="D85" s="160" t="s">
        <v>71</v>
      </c>
      <c r="E85" s="161" t="s">
        <v>153</v>
      </c>
      <c r="F85" s="161" t="s">
        <v>154</v>
      </c>
      <c r="I85" s="162"/>
      <c r="J85" s="163">
        <f>BK85</f>
        <v>0</v>
      </c>
      <c r="L85" s="159"/>
      <c r="M85" s="164"/>
      <c r="N85" s="165"/>
      <c r="O85" s="165"/>
      <c r="P85" s="166">
        <f>P86+P153+P162+P165+P183+P245+P248</f>
        <v>0</v>
      </c>
      <c r="Q85" s="165"/>
      <c r="R85" s="166">
        <f>R86+R153+R162+R165+R183+R245+R248</f>
        <v>364.81195481477005</v>
      </c>
      <c r="S85" s="165"/>
      <c r="T85" s="167">
        <f>T86+T153+T162+T165+T183+T245+T248</f>
        <v>7.6E-3</v>
      </c>
      <c r="AR85" s="160" t="s">
        <v>11</v>
      </c>
      <c r="AT85" s="168" t="s">
        <v>71</v>
      </c>
      <c r="AU85" s="168" t="s">
        <v>72</v>
      </c>
      <c r="AY85" s="160" t="s">
        <v>155</v>
      </c>
      <c r="BK85" s="169">
        <f>BK86+BK153+BK162+BK165+BK183+BK245+BK248</f>
        <v>0</v>
      </c>
    </row>
    <row r="86" spans="2:65" s="10" customFormat="1" ht="19.899999999999999" customHeight="1" x14ac:dyDescent="0.3">
      <c r="B86" s="159"/>
      <c r="D86" s="160" t="s">
        <v>71</v>
      </c>
      <c r="E86" s="170" t="s">
        <v>11</v>
      </c>
      <c r="F86" s="170" t="s">
        <v>156</v>
      </c>
      <c r="I86" s="162"/>
      <c r="J86" s="171">
        <f>BK86</f>
        <v>0</v>
      </c>
      <c r="L86" s="159"/>
      <c r="M86" s="164"/>
      <c r="N86" s="165"/>
      <c r="O86" s="165"/>
      <c r="P86" s="166">
        <f>SUM(P87:P152)</f>
        <v>0</v>
      </c>
      <c r="Q86" s="165"/>
      <c r="R86" s="166">
        <f>SUM(R87:R152)</f>
        <v>290.55413453077</v>
      </c>
      <c r="S86" s="165"/>
      <c r="T86" s="167">
        <f>SUM(T87:T152)</f>
        <v>0</v>
      </c>
      <c r="AR86" s="160" t="s">
        <v>11</v>
      </c>
      <c r="AT86" s="168" t="s">
        <v>71</v>
      </c>
      <c r="AU86" s="168" t="s">
        <v>11</v>
      </c>
      <c r="AY86" s="160" t="s">
        <v>155</v>
      </c>
      <c r="BK86" s="169">
        <f>SUM(BK87:BK152)</f>
        <v>0</v>
      </c>
    </row>
    <row r="87" spans="2:65" s="1" customFormat="1" ht="16.5" customHeight="1" x14ac:dyDescent="0.3">
      <c r="B87" s="172"/>
      <c r="C87" s="173" t="s">
        <v>11</v>
      </c>
      <c r="D87" s="173" t="s">
        <v>157</v>
      </c>
      <c r="E87" s="174" t="s">
        <v>2271</v>
      </c>
      <c r="F87" s="175" t="s">
        <v>2272</v>
      </c>
      <c r="G87" s="176" t="s">
        <v>187</v>
      </c>
      <c r="H87" s="177">
        <v>107.34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2503</v>
      </c>
    </row>
    <row r="88" spans="2:65" s="11" customFormat="1" x14ac:dyDescent="0.3">
      <c r="B88" s="185"/>
      <c r="D88" s="186" t="s">
        <v>163</v>
      </c>
      <c r="E88" s="187" t="s">
        <v>5</v>
      </c>
      <c r="F88" s="188" t="s">
        <v>2504</v>
      </c>
      <c r="H88" s="189">
        <v>12.228999999999999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72</v>
      </c>
      <c r="AY88" s="187" t="s">
        <v>155</v>
      </c>
    </row>
    <row r="89" spans="2:65" s="11" customFormat="1" x14ac:dyDescent="0.3">
      <c r="B89" s="185"/>
      <c r="D89" s="186" t="s">
        <v>163</v>
      </c>
      <c r="E89" s="187" t="s">
        <v>5</v>
      </c>
      <c r="F89" s="188" t="s">
        <v>2505</v>
      </c>
      <c r="H89" s="189">
        <v>29.706</v>
      </c>
      <c r="I89" s="190"/>
      <c r="L89" s="185"/>
      <c r="M89" s="191"/>
      <c r="N89" s="192"/>
      <c r="O89" s="192"/>
      <c r="P89" s="192"/>
      <c r="Q89" s="192"/>
      <c r="R89" s="192"/>
      <c r="S89" s="192"/>
      <c r="T89" s="193"/>
      <c r="AT89" s="187" t="s">
        <v>163</v>
      </c>
      <c r="AU89" s="187" t="s">
        <v>80</v>
      </c>
      <c r="AV89" s="11" t="s">
        <v>80</v>
      </c>
      <c r="AW89" s="11" t="s">
        <v>36</v>
      </c>
      <c r="AX89" s="11" t="s">
        <v>72</v>
      </c>
      <c r="AY89" s="187" t="s">
        <v>155</v>
      </c>
    </row>
    <row r="90" spans="2:65" s="11" customFormat="1" x14ac:dyDescent="0.3">
      <c r="B90" s="185"/>
      <c r="D90" s="186" t="s">
        <v>163</v>
      </c>
      <c r="E90" s="187" t="s">
        <v>5</v>
      </c>
      <c r="F90" s="188" t="s">
        <v>2506</v>
      </c>
      <c r="H90" s="189">
        <v>10.763999999999999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72</v>
      </c>
      <c r="AY90" s="187" t="s">
        <v>155</v>
      </c>
    </row>
    <row r="91" spans="2:65" s="11" customFormat="1" x14ac:dyDescent="0.3">
      <c r="B91" s="185"/>
      <c r="D91" s="186" t="s">
        <v>163</v>
      </c>
      <c r="E91" s="187" t="s">
        <v>5</v>
      </c>
      <c r="F91" s="188" t="s">
        <v>2507</v>
      </c>
      <c r="H91" s="189">
        <v>8.2940000000000005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163</v>
      </c>
      <c r="AU91" s="187" t="s">
        <v>80</v>
      </c>
      <c r="AV91" s="11" t="s">
        <v>80</v>
      </c>
      <c r="AW91" s="11" t="s">
        <v>36</v>
      </c>
      <c r="AX91" s="11" t="s">
        <v>72</v>
      </c>
      <c r="AY91" s="187" t="s">
        <v>155</v>
      </c>
    </row>
    <row r="92" spans="2:65" s="11" customFormat="1" x14ac:dyDescent="0.3">
      <c r="B92" s="185"/>
      <c r="D92" s="186" t="s">
        <v>163</v>
      </c>
      <c r="E92" s="187" t="s">
        <v>5</v>
      </c>
      <c r="F92" s="188" t="s">
        <v>2508</v>
      </c>
      <c r="H92" s="189">
        <v>12.077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72</v>
      </c>
      <c r="AY92" s="187" t="s">
        <v>155</v>
      </c>
    </row>
    <row r="93" spans="2:65" s="12" customFormat="1" x14ac:dyDescent="0.3">
      <c r="B93" s="194"/>
      <c r="D93" s="186" t="s">
        <v>163</v>
      </c>
      <c r="E93" s="195" t="s">
        <v>269</v>
      </c>
      <c r="F93" s="196" t="s">
        <v>239</v>
      </c>
      <c r="H93" s="197">
        <v>73.069999999999993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5" t="s">
        <v>163</v>
      </c>
      <c r="AU93" s="195" t="s">
        <v>80</v>
      </c>
      <c r="AV93" s="12" t="s">
        <v>98</v>
      </c>
      <c r="AW93" s="12" t="s">
        <v>36</v>
      </c>
      <c r="AX93" s="12" t="s">
        <v>72</v>
      </c>
      <c r="AY93" s="195" t="s">
        <v>155</v>
      </c>
    </row>
    <row r="94" spans="2:65" s="11" customFormat="1" x14ac:dyDescent="0.3">
      <c r="B94" s="185"/>
      <c r="D94" s="186" t="s">
        <v>163</v>
      </c>
      <c r="E94" s="187" t="s">
        <v>5</v>
      </c>
      <c r="F94" s="188" t="s">
        <v>2509</v>
      </c>
      <c r="H94" s="189">
        <v>141.61000000000001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72</v>
      </c>
      <c r="AY94" s="187" t="s">
        <v>155</v>
      </c>
    </row>
    <row r="95" spans="2:65" s="12" customFormat="1" x14ac:dyDescent="0.3">
      <c r="B95" s="194"/>
      <c r="D95" s="186" t="s">
        <v>163</v>
      </c>
      <c r="E95" s="195" t="s">
        <v>1998</v>
      </c>
      <c r="F95" s="196" t="s">
        <v>239</v>
      </c>
      <c r="H95" s="197">
        <v>141.61000000000001</v>
      </c>
      <c r="I95" s="198"/>
      <c r="L95" s="194"/>
      <c r="M95" s="199"/>
      <c r="N95" s="200"/>
      <c r="O95" s="200"/>
      <c r="P95" s="200"/>
      <c r="Q95" s="200"/>
      <c r="R95" s="200"/>
      <c r="S95" s="200"/>
      <c r="T95" s="201"/>
      <c r="AT95" s="195" t="s">
        <v>163</v>
      </c>
      <c r="AU95" s="195" t="s">
        <v>80</v>
      </c>
      <c r="AV95" s="12" t="s">
        <v>98</v>
      </c>
      <c r="AW95" s="12" t="s">
        <v>36</v>
      </c>
      <c r="AX95" s="12" t="s">
        <v>72</v>
      </c>
      <c r="AY95" s="195" t="s">
        <v>155</v>
      </c>
    </row>
    <row r="96" spans="2:65" s="13" customFormat="1" x14ac:dyDescent="0.3">
      <c r="B96" s="202"/>
      <c r="D96" s="186" t="s">
        <v>163</v>
      </c>
      <c r="E96" s="203" t="s">
        <v>5</v>
      </c>
      <c r="F96" s="204" t="s">
        <v>241</v>
      </c>
      <c r="H96" s="205">
        <v>214.68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163</v>
      </c>
      <c r="AU96" s="203" t="s">
        <v>80</v>
      </c>
      <c r="AV96" s="13" t="s">
        <v>101</v>
      </c>
      <c r="AW96" s="13" t="s">
        <v>36</v>
      </c>
      <c r="AX96" s="13" t="s">
        <v>72</v>
      </c>
      <c r="AY96" s="203" t="s">
        <v>155</v>
      </c>
    </row>
    <row r="97" spans="2:65" s="11" customFormat="1" x14ac:dyDescent="0.3">
      <c r="B97" s="185"/>
      <c r="D97" s="186" t="s">
        <v>163</v>
      </c>
      <c r="E97" s="187" t="s">
        <v>5</v>
      </c>
      <c r="F97" s="188" t="s">
        <v>2510</v>
      </c>
      <c r="H97" s="189">
        <v>107.34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 x14ac:dyDescent="0.3">
      <c r="B98" s="172"/>
      <c r="C98" s="173" t="s">
        <v>80</v>
      </c>
      <c r="D98" s="173" t="s">
        <v>157</v>
      </c>
      <c r="E98" s="174" t="s">
        <v>2275</v>
      </c>
      <c r="F98" s="175" t="s">
        <v>2276</v>
      </c>
      <c r="G98" s="176" t="s">
        <v>187</v>
      </c>
      <c r="H98" s="177">
        <v>107.34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2511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2510</v>
      </c>
      <c r="H99" s="189">
        <v>107.34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 x14ac:dyDescent="0.3">
      <c r="B100" s="172"/>
      <c r="C100" s="173" t="s">
        <v>98</v>
      </c>
      <c r="D100" s="173" t="s">
        <v>157</v>
      </c>
      <c r="E100" s="174" t="s">
        <v>2278</v>
      </c>
      <c r="F100" s="175" t="s">
        <v>2279</v>
      </c>
      <c r="G100" s="176" t="s">
        <v>187</v>
      </c>
      <c r="H100" s="177">
        <v>107.34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2512</v>
      </c>
    </row>
    <row r="101" spans="2:65" s="11" customFormat="1" x14ac:dyDescent="0.3">
      <c r="B101" s="185"/>
      <c r="D101" s="186" t="s">
        <v>163</v>
      </c>
      <c r="E101" s="187" t="s">
        <v>5</v>
      </c>
      <c r="F101" s="188" t="s">
        <v>2510</v>
      </c>
      <c r="H101" s="189">
        <v>107.34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 x14ac:dyDescent="0.3">
      <c r="B102" s="172"/>
      <c r="C102" s="173" t="s">
        <v>101</v>
      </c>
      <c r="D102" s="173" t="s">
        <v>157</v>
      </c>
      <c r="E102" s="174" t="s">
        <v>2281</v>
      </c>
      <c r="F102" s="175" t="s">
        <v>2282</v>
      </c>
      <c r="G102" s="176" t="s">
        <v>187</v>
      </c>
      <c r="H102" s="177">
        <v>107.34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2513</v>
      </c>
    </row>
    <row r="103" spans="2:65" s="11" customFormat="1" x14ac:dyDescent="0.3">
      <c r="B103" s="185"/>
      <c r="D103" s="186" t="s">
        <v>163</v>
      </c>
      <c r="E103" s="187" t="s">
        <v>5</v>
      </c>
      <c r="F103" s="188" t="s">
        <v>2510</v>
      </c>
      <c r="H103" s="189">
        <v>107.34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 x14ac:dyDescent="0.3">
      <c r="B104" s="172"/>
      <c r="C104" s="173" t="s">
        <v>104</v>
      </c>
      <c r="D104" s="173" t="s">
        <v>157</v>
      </c>
      <c r="E104" s="174" t="s">
        <v>2397</v>
      </c>
      <c r="F104" s="175" t="s">
        <v>2398</v>
      </c>
      <c r="G104" s="176" t="s">
        <v>160</v>
      </c>
      <c r="H104" s="177">
        <v>181.20699999999999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8.3850999999999999E-4</v>
      </c>
      <c r="R104" s="182">
        <f>Q104*H104</f>
        <v>0.15194388156999999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2514</v>
      </c>
    </row>
    <row r="105" spans="2:65" s="11" customFormat="1" x14ac:dyDescent="0.3">
      <c r="B105" s="185"/>
      <c r="D105" s="186" t="s">
        <v>163</v>
      </c>
      <c r="E105" s="187" t="s">
        <v>5</v>
      </c>
      <c r="F105" s="188" t="s">
        <v>2515</v>
      </c>
      <c r="H105" s="189">
        <v>30.573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72</v>
      </c>
      <c r="AY105" s="187" t="s">
        <v>155</v>
      </c>
    </row>
    <row r="106" spans="2:65" s="11" customFormat="1" x14ac:dyDescent="0.3">
      <c r="B106" s="185"/>
      <c r="D106" s="186" t="s">
        <v>163</v>
      </c>
      <c r="E106" s="187" t="s">
        <v>5</v>
      </c>
      <c r="F106" s="188" t="s">
        <v>2516</v>
      </c>
      <c r="H106" s="189">
        <v>74.266000000000005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72</v>
      </c>
      <c r="AY106" s="187" t="s">
        <v>155</v>
      </c>
    </row>
    <row r="107" spans="2:65" s="11" customFormat="1" x14ac:dyDescent="0.3">
      <c r="B107" s="185"/>
      <c r="D107" s="186" t="s">
        <v>163</v>
      </c>
      <c r="E107" s="187" t="s">
        <v>5</v>
      </c>
      <c r="F107" s="188" t="s">
        <v>2517</v>
      </c>
      <c r="H107" s="189">
        <v>26.91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72</v>
      </c>
      <c r="AY107" s="187" t="s">
        <v>155</v>
      </c>
    </row>
    <row r="108" spans="2:65" s="11" customFormat="1" x14ac:dyDescent="0.3">
      <c r="B108" s="185"/>
      <c r="D108" s="186" t="s">
        <v>163</v>
      </c>
      <c r="E108" s="187" t="s">
        <v>5</v>
      </c>
      <c r="F108" s="188" t="s">
        <v>2518</v>
      </c>
      <c r="H108" s="189">
        <v>20.734999999999999</v>
      </c>
      <c r="I108" s="190"/>
      <c r="L108" s="185"/>
      <c r="M108" s="191"/>
      <c r="N108" s="192"/>
      <c r="O108" s="192"/>
      <c r="P108" s="192"/>
      <c r="Q108" s="192"/>
      <c r="R108" s="192"/>
      <c r="S108" s="192"/>
      <c r="T108" s="193"/>
      <c r="AT108" s="187" t="s">
        <v>163</v>
      </c>
      <c r="AU108" s="187" t="s">
        <v>80</v>
      </c>
      <c r="AV108" s="11" t="s">
        <v>80</v>
      </c>
      <c r="AW108" s="11" t="s">
        <v>36</v>
      </c>
      <c r="AX108" s="11" t="s">
        <v>72</v>
      </c>
      <c r="AY108" s="187" t="s">
        <v>155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2519</v>
      </c>
      <c r="H109" s="189">
        <v>28.722999999999999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2" customFormat="1" x14ac:dyDescent="0.3">
      <c r="B110" s="194"/>
      <c r="D110" s="186" t="s">
        <v>163</v>
      </c>
      <c r="E110" s="195" t="s">
        <v>5</v>
      </c>
      <c r="F110" s="196" t="s">
        <v>239</v>
      </c>
      <c r="H110" s="197">
        <v>181.20699999999999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5" t="s">
        <v>163</v>
      </c>
      <c r="AU110" s="195" t="s">
        <v>80</v>
      </c>
      <c r="AV110" s="12" t="s">
        <v>98</v>
      </c>
      <c r="AW110" s="12" t="s">
        <v>36</v>
      </c>
      <c r="AX110" s="12" t="s">
        <v>11</v>
      </c>
      <c r="AY110" s="195" t="s">
        <v>155</v>
      </c>
    </row>
    <row r="111" spans="2:65" s="1" customFormat="1" ht="16.5" customHeight="1" x14ac:dyDescent="0.3">
      <c r="B111" s="172"/>
      <c r="C111" s="173" t="s">
        <v>107</v>
      </c>
      <c r="D111" s="173" t="s">
        <v>157</v>
      </c>
      <c r="E111" s="174" t="s">
        <v>2403</v>
      </c>
      <c r="F111" s="175" t="s">
        <v>2404</v>
      </c>
      <c r="G111" s="176" t="s">
        <v>160</v>
      </c>
      <c r="H111" s="177">
        <v>181.20699999999999</v>
      </c>
      <c r="I111" s="178"/>
      <c r="J111" s="179">
        <f>ROUND(I111*H111,0)</f>
        <v>0</v>
      </c>
      <c r="K111" s="175" t="s">
        <v>161</v>
      </c>
      <c r="L111" s="40"/>
      <c r="M111" s="180" t="s">
        <v>5</v>
      </c>
      <c r="N111" s="181" t="s">
        <v>43</v>
      </c>
      <c r="O111" s="41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23" t="s">
        <v>101</v>
      </c>
      <c r="AT111" s="23" t="s">
        <v>157</v>
      </c>
      <c r="AU111" s="23" t="s">
        <v>80</v>
      </c>
      <c r="AY111" s="23" t="s">
        <v>155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11</v>
      </c>
      <c r="BK111" s="184">
        <f>ROUND(I111*H111,0)</f>
        <v>0</v>
      </c>
      <c r="BL111" s="23" t="s">
        <v>101</v>
      </c>
      <c r="BM111" s="23" t="s">
        <v>2520</v>
      </c>
    </row>
    <row r="112" spans="2:65" s="1" customFormat="1" ht="16.5" customHeight="1" x14ac:dyDescent="0.3">
      <c r="B112" s="172"/>
      <c r="C112" s="173" t="s">
        <v>110</v>
      </c>
      <c r="D112" s="173" t="s">
        <v>157</v>
      </c>
      <c r="E112" s="174" t="s">
        <v>2521</v>
      </c>
      <c r="F112" s="175" t="s">
        <v>2522</v>
      </c>
      <c r="G112" s="176" t="s">
        <v>160</v>
      </c>
      <c r="H112" s="177">
        <v>94.763999999999996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7.0100000000000002E-4</v>
      </c>
      <c r="R112" s="182">
        <f>Q112*H112</f>
        <v>6.6429563999999997E-2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2523</v>
      </c>
    </row>
    <row r="113" spans="2:65" s="11" customFormat="1" x14ac:dyDescent="0.3">
      <c r="B113" s="185"/>
      <c r="D113" s="186" t="s">
        <v>163</v>
      </c>
      <c r="E113" s="187" t="s">
        <v>5</v>
      </c>
      <c r="F113" s="188" t="s">
        <v>2524</v>
      </c>
      <c r="H113" s="189">
        <v>94.763999999999996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72</v>
      </c>
      <c r="AY113" s="187" t="s">
        <v>155</v>
      </c>
    </row>
    <row r="114" spans="2:65" s="12" customFormat="1" x14ac:dyDescent="0.3">
      <c r="B114" s="194"/>
      <c r="D114" s="186" t="s">
        <v>163</v>
      </c>
      <c r="E114" s="195" t="s">
        <v>5</v>
      </c>
      <c r="F114" s="196" t="s">
        <v>239</v>
      </c>
      <c r="H114" s="197">
        <v>94.763999999999996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5" t="s">
        <v>163</v>
      </c>
      <c r="AU114" s="195" t="s">
        <v>80</v>
      </c>
      <c r="AV114" s="12" t="s">
        <v>98</v>
      </c>
      <c r="AW114" s="12" t="s">
        <v>36</v>
      </c>
      <c r="AX114" s="12" t="s">
        <v>11</v>
      </c>
      <c r="AY114" s="195" t="s">
        <v>155</v>
      </c>
    </row>
    <row r="115" spans="2:65" s="1" customFormat="1" ht="16.5" customHeight="1" x14ac:dyDescent="0.3">
      <c r="B115" s="172"/>
      <c r="C115" s="173" t="s">
        <v>113</v>
      </c>
      <c r="D115" s="173" t="s">
        <v>157</v>
      </c>
      <c r="E115" s="174" t="s">
        <v>2525</v>
      </c>
      <c r="F115" s="175" t="s">
        <v>2526</v>
      </c>
      <c r="G115" s="176" t="s">
        <v>160</v>
      </c>
      <c r="H115" s="177">
        <v>94.763999999999996</v>
      </c>
      <c r="I115" s="178"/>
      <c r="J115" s="179">
        <f>ROUND(I115*H115,0)</f>
        <v>0</v>
      </c>
      <c r="K115" s="175" t="s">
        <v>161</v>
      </c>
      <c r="L115" s="40"/>
      <c r="M115" s="180" t="s">
        <v>5</v>
      </c>
      <c r="N115" s="181" t="s">
        <v>43</v>
      </c>
      <c r="O115" s="41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23" t="s">
        <v>101</v>
      </c>
      <c r="AT115" s="23" t="s">
        <v>157</v>
      </c>
      <c r="AU115" s="23" t="s">
        <v>80</v>
      </c>
      <c r="AY115" s="23" t="s">
        <v>155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11</v>
      </c>
      <c r="BK115" s="184">
        <f>ROUND(I115*H115,0)</f>
        <v>0</v>
      </c>
      <c r="BL115" s="23" t="s">
        <v>101</v>
      </c>
      <c r="BM115" s="23" t="s">
        <v>2527</v>
      </c>
    </row>
    <row r="116" spans="2:65" s="1" customFormat="1" ht="16.5" customHeight="1" x14ac:dyDescent="0.3">
      <c r="B116" s="172"/>
      <c r="C116" s="173" t="s">
        <v>190</v>
      </c>
      <c r="D116" s="173" t="s">
        <v>157</v>
      </c>
      <c r="E116" s="174" t="s">
        <v>2528</v>
      </c>
      <c r="F116" s="175" t="s">
        <v>2529</v>
      </c>
      <c r="G116" s="176" t="s">
        <v>187</v>
      </c>
      <c r="H116" s="177">
        <v>141.61000000000001</v>
      </c>
      <c r="I116" s="178"/>
      <c r="J116" s="179">
        <f>ROUND(I116*H116,0)</f>
        <v>0</v>
      </c>
      <c r="K116" s="175" t="s">
        <v>161</v>
      </c>
      <c r="L116" s="40"/>
      <c r="M116" s="180" t="s">
        <v>5</v>
      </c>
      <c r="N116" s="181" t="s">
        <v>43</v>
      </c>
      <c r="O116" s="41"/>
      <c r="P116" s="182">
        <f>O116*H116</f>
        <v>0</v>
      </c>
      <c r="Q116" s="182">
        <v>4.5731999999999999E-4</v>
      </c>
      <c r="R116" s="182">
        <f>Q116*H116</f>
        <v>6.4761085199999999E-2</v>
      </c>
      <c r="S116" s="182">
        <v>0</v>
      </c>
      <c r="T116" s="183">
        <f>S116*H116</f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11</v>
      </c>
      <c r="BK116" s="184">
        <f>ROUND(I116*H116,0)</f>
        <v>0</v>
      </c>
      <c r="BL116" s="23" t="s">
        <v>101</v>
      </c>
      <c r="BM116" s="23" t="s">
        <v>2530</v>
      </c>
    </row>
    <row r="117" spans="2:65" s="11" customFormat="1" x14ac:dyDescent="0.3">
      <c r="B117" s="185"/>
      <c r="D117" s="186" t="s">
        <v>163</v>
      </c>
      <c r="E117" s="187" t="s">
        <v>5</v>
      </c>
      <c r="F117" s="188" t="s">
        <v>2509</v>
      </c>
      <c r="H117" s="189">
        <v>141.61000000000001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163</v>
      </c>
      <c r="AU117" s="187" t="s">
        <v>80</v>
      </c>
      <c r="AV117" s="11" t="s">
        <v>80</v>
      </c>
      <c r="AW117" s="11" t="s">
        <v>36</v>
      </c>
      <c r="AX117" s="11" t="s">
        <v>72</v>
      </c>
      <c r="AY117" s="187" t="s">
        <v>155</v>
      </c>
    </row>
    <row r="118" spans="2:65" s="12" customFormat="1" x14ac:dyDescent="0.3">
      <c r="B118" s="194"/>
      <c r="D118" s="186" t="s">
        <v>163</v>
      </c>
      <c r="E118" s="195" t="s">
        <v>5</v>
      </c>
      <c r="F118" s="196" t="s">
        <v>239</v>
      </c>
      <c r="H118" s="197">
        <v>141.61000000000001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5" t="s">
        <v>163</v>
      </c>
      <c r="AU118" s="195" t="s">
        <v>80</v>
      </c>
      <c r="AV118" s="12" t="s">
        <v>98</v>
      </c>
      <c r="AW118" s="12" t="s">
        <v>36</v>
      </c>
      <c r="AX118" s="12" t="s">
        <v>11</v>
      </c>
      <c r="AY118" s="195" t="s">
        <v>155</v>
      </c>
    </row>
    <row r="119" spans="2:65" s="1" customFormat="1" ht="16.5" customHeight="1" x14ac:dyDescent="0.3">
      <c r="B119" s="172"/>
      <c r="C119" s="173" t="s">
        <v>194</v>
      </c>
      <c r="D119" s="173" t="s">
        <v>157</v>
      </c>
      <c r="E119" s="174" t="s">
        <v>2531</v>
      </c>
      <c r="F119" s="175" t="s">
        <v>2532</v>
      </c>
      <c r="G119" s="176" t="s">
        <v>187</v>
      </c>
      <c r="H119" s="177">
        <v>141.61000000000001</v>
      </c>
      <c r="I119" s="178"/>
      <c r="J119" s="179">
        <f>ROUND(I119*H119,0)</f>
        <v>0</v>
      </c>
      <c r="K119" s="175" t="s">
        <v>161</v>
      </c>
      <c r="L119" s="40"/>
      <c r="M119" s="180" t="s">
        <v>5</v>
      </c>
      <c r="N119" s="181" t="s">
        <v>43</v>
      </c>
      <c r="O119" s="41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2533</v>
      </c>
    </row>
    <row r="120" spans="2:65" s="1" customFormat="1" ht="16.5" customHeight="1" x14ac:dyDescent="0.3">
      <c r="B120" s="172"/>
      <c r="C120" s="173" t="s">
        <v>198</v>
      </c>
      <c r="D120" s="173" t="s">
        <v>157</v>
      </c>
      <c r="E120" s="174" t="s">
        <v>375</v>
      </c>
      <c r="F120" s="175" t="s">
        <v>376</v>
      </c>
      <c r="G120" s="176" t="s">
        <v>187</v>
      </c>
      <c r="H120" s="177">
        <v>214.68</v>
      </c>
      <c r="I120" s="178"/>
      <c r="J120" s="179">
        <f>ROUND(I120*H120,0)</f>
        <v>0</v>
      </c>
      <c r="K120" s="175" t="s">
        <v>161</v>
      </c>
      <c r="L120" s="40"/>
      <c r="M120" s="180" t="s">
        <v>5</v>
      </c>
      <c r="N120" s="181" t="s">
        <v>43</v>
      </c>
      <c r="O120" s="41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11</v>
      </c>
      <c r="BK120" s="184">
        <f>ROUND(I120*H120,0)</f>
        <v>0</v>
      </c>
      <c r="BL120" s="23" t="s">
        <v>101</v>
      </c>
      <c r="BM120" s="23" t="s">
        <v>2534</v>
      </c>
    </row>
    <row r="121" spans="2:65" s="11" customFormat="1" x14ac:dyDescent="0.3">
      <c r="B121" s="185"/>
      <c r="D121" s="186" t="s">
        <v>163</v>
      </c>
      <c r="E121" s="187" t="s">
        <v>5</v>
      </c>
      <c r="F121" s="188" t="s">
        <v>2535</v>
      </c>
      <c r="H121" s="189">
        <v>214.68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11</v>
      </c>
      <c r="AY121" s="187" t="s">
        <v>155</v>
      </c>
    </row>
    <row r="122" spans="2:65" s="1" customFormat="1" ht="16.5" customHeight="1" x14ac:dyDescent="0.3">
      <c r="B122" s="172"/>
      <c r="C122" s="173" t="s">
        <v>202</v>
      </c>
      <c r="D122" s="173" t="s">
        <v>157</v>
      </c>
      <c r="E122" s="174" t="s">
        <v>378</v>
      </c>
      <c r="F122" s="175" t="s">
        <v>379</v>
      </c>
      <c r="G122" s="176" t="s">
        <v>187</v>
      </c>
      <c r="H122" s="177">
        <v>214.68</v>
      </c>
      <c r="I122" s="178"/>
      <c r="J122" s="179">
        <f>ROUND(I122*H122,0)</f>
        <v>0</v>
      </c>
      <c r="K122" s="175" t="s">
        <v>161</v>
      </c>
      <c r="L122" s="40"/>
      <c r="M122" s="180" t="s">
        <v>5</v>
      </c>
      <c r="N122" s="181" t="s">
        <v>43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101</v>
      </c>
      <c r="AT122" s="23" t="s">
        <v>157</v>
      </c>
      <c r="AU122" s="23" t="s">
        <v>80</v>
      </c>
      <c r="AY122" s="23" t="s">
        <v>155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11</v>
      </c>
      <c r="BK122" s="184">
        <f>ROUND(I122*H122,0)</f>
        <v>0</v>
      </c>
      <c r="BL122" s="23" t="s">
        <v>101</v>
      </c>
      <c r="BM122" s="23" t="s">
        <v>2536</v>
      </c>
    </row>
    <row r="123" spans="2:65" s="11" customFormat="1" x14ac:dyDescent="0.3">
      <c r="B123" s="185"/>
      <c r="D123" s="186" t="s">
        <v>163</v>
      </c>
      <c r="E123" s="187" t="s">
        <v>5</v>
      </c>
      <c r="F123" s="188" t="s">
        <v>2537</v>
      </c>
      <c r="H123" s="189">
        <v>214.68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72</v>
      </c>
      <c r="AY123" s="187" t="s">
        <v>155</v>
      </c>
    </row>
    <row r="124" spans="2:65" s="12" customFormat="1" x14ac:dyDescent="0.3">
      <c r="B124" s="194"/>
      <c r="D124" s="186" t="s">
        <v>163</v>
      </c>
      <c r="E124" s="195" t="s">
        <v>5</v>
      </c>
      <c r="F124" s="196" t="s">
        <v>239</v>
      </c>
      <c r="H124" s="197">
        <v>214.68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163</v>
      </c>
      <c r="AU124" s="195" t="s">
        <v>80</v>
      </c>
      <c r="AV124" s="12" t="s">
        <v>98</v>
      </c>
      <c r="AW124" s="12" t="s">
        <v>36</v>
      </c>
      <c r="AX124" s="12" t="s">
        <v>11</v>
      </c>
      <c r="AY124" s="195" t="s">
        <v>155</v>
      </c>
    </row>
    <row r="125" spans="2:65" s="1" customFormat="1" ht="25.5" customHeight="1" x14ac:dyDescent="0.3">
      <c r="B125" s="172"/>
      <c r="C125" s="173" t="s">
        <v>207</v>
      </c>
      <c r="D125" s="173" t="s">
        <v>157</v>
      </c>
      <c r="E125" s="174" t="s">
        <v>381</v>
      </c>
      <c r="F125" s="175" t="s">
        <v>382</v>
      </c>
      <c r="G125" s="176" t="s">
        <v>187</v>
      </c>
      <c r="H125" s="177">
        <v>858.72</v>
      </c>
      <c r="I125" s="178"/>
      <c r="J125" s="179">
        <f>ROUND(I125*H125,0)</f>
        <v>0</v>
      </c>
      <c r="K125" s="175" t="s">
        <v>161</v>
      </c>
      <c r="L125" s="40"/>
      <c r="M125" s="180" t="s">
        <v>5</v>
      </c>
      <c r="N125" s="181" t="s">
        <v>43</v>
      </c>
      <c r="O125" s="4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23" t="s">
        <v>101</v>
      </c>
      <c r="AT125" s="23" t="s">
        <v>157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2538</v>
      </c>
    </row>
    <row r="126" spans="2:65" s="11" customFormat="1" x14ac:dyDescent="0.3">
      <c r="B126" s="185"/>
      <c r="D126" s="186" t="s">
        <v>163</v>
      </c>
      <c r="E126" s="187" t="s">
        <v>5</v>
      </c>
      <c r="F126" s="188" t="s">
        <v>2537</v>
      </c>
      <c r="H126" s="189">
        <v>214.68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72</v>
      </c>
      <c r="AY126" s="187" t="s">
        <v>155</v>
      </c>
    </row>
    <row r="127" spans="2:65" s="12" customFormat="1" x14ac:dyDescent="0.3">
      <c r="B127" s="194"/>
      <c r="D127" s="186" t="s">
        <v>163</v>
      </c>
      <c r="E127" s="195" t="s">
        <v>5</v>
      </c>
      <c r="F127" s="196" t="s">
        <v>239</v>
      </c>
      <c r="H127" s="197">
        <v>214.68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5" t="s">
        <v>163</v>
      </c>
      <c r="AU127" s="195" t="s">
        <v>80</v>
      </c>
      <c r="AV127" s="12" t="s">
        <v>98</v>
      </c>
      <c r="AW127" s="12" t="s">
        <v>36</v>
      </c>
      <c r="AX127" s="12" t="s">
        <v>11</v>
      </c>
      <c r="AY127" s="195" t="s">
        <v>155</v>
      </c>
    </row>
    <row r="128" spans="2:65" s="11" customFormat="1" x14ac:dyDescent="0.3">
      <c r="B128" s="185"/>
      <c r="D128" s="186" t="s">
        <v>163</v>
      </c>
      <c r="F128" s="188" t="s">
        <v>2539</v>
      </c>
      <c r="H128" s="189">
        <v>858.72</v>
      </c>
      <c r="I128" s="190"/>
      <c r="L128" s="185"/>
      <c r="M128" s="191"/>
      <c r="N128" s="192"/>
      <c r="O128" s="192"/>
      <c r="P128" s="192"/>
      <c r="Q128" s="192"/>
      <c r="R128" s="192"/>
      <c r="S128" s="192"/>
      <c r="T128" s="193"/>
      <c r="AT128" s="187" t="s">
        <v>163</v>
      </c>
      <c r="AU128" s="187" t="s">
        <v>80</v>
      </c>
      <c r="AV128" s="11" t="s">
        <v>80</v>
      </c>
      <c r="AW128" s="11" t="s">
        <v>6</v>
      </c>
      <c r="AX128" s="11" t="s">
        <v>11</v>
      </c>
      <c r="AY128" s="187" t="s">
        <v>155</v>
      </c>
    </row>
    <row r="129" spans="2:65" s="1" customFormat="1" ht="16.5" customHeight="1" x14ac:dyDescent="0.3">
      <c r="B129" s="172"/>
      <c r="C129" s="173" t="s">
        <v>211</v>
      </c>
      <c r="D129" s="173" t="s">
        <v>157</v>
      </c>
      <c r="E129" s="174" t="s">
        <v>203</v>
      </c>
      <c r="F129" s="175" t="s">
        <v>204</v>
      </c>
      <c r="G129" s="176" t="s">
        <v>187</v>
      </c>
      <c r="H129" s="177">
        <v>214.68</v>
      </c>
      <c r="I129" s="178"/>
      <c r="J129" s="179">
        <f>ROUND(I129*H129,0)</f>
        <v>0</v>
      </c>
      <c r="K129" s="175" t="s">
        <v>161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11</v>
      </c>
      <c r="BK129" s="184">
        <f>ROUND(I129*H129,0)</f>
        <v>0</v>
      </c>
      <c r="BL129" s="23" t="s">
        <v>101</v>
      </c>
      <c r="BM129" s="23" t="s">
        <v>2540</v>
      </c>
    </row>
    <row r="130" spans="2:65" s="11" customFormat="1" x14ac:dyDescent="0.3">
      <c r="B130" s="185"/>
      <c r="D130" s="186" t="s">
        <v>163</v>
      </c>
      <c r="E130" s="187" t="s">
        <v>5</v>
      </c>
      <c r="F130" s="188" t="s">
        <v>2537</v>
      </c>
      <c r="H130" s="189">
        <v>214.68</v>
      </c>
      <c r="I130" s="190"/>
      <c r="L130" s="185"/>
      <c r="M130" s="191"/>
      <c r="N130" s="192"/>
      <c r="O130" s="192"/>
      <c r="P130" s="192"/>
      <c r="Q130" s="192"/>
      <c r="R130" s="192"/>
      <c r="S130" s="192"/>
      <c r="T130" s="193"/>
      <c r="AT130" s="187" t="s">
        <v>163</v>
      </c>
      <c r="AU130" s="187" t="s">
        <v>80</v>
      </c>
      <c r="AV130" s="11" t="s">
        <v>80</v>
      </c>
      <c r="AW130" s="11" t="s">
        <v>36</v>
      </c>
      <c r="AX130" s="11" t="s">
        <v>11</v>
      </c>
      <c r="AY130" s="187" t="s">
        <v>155</v>
      </c>
    </row>
    <row r="131" spans="2:65" s="1" customFormat="1" ht="16.5" customHeight="1" x14ac:dyDescent="0.3">
      <c r="B131" s="172"/>
      <c r="C131" s="173" t="s">
        <v>12</v>
      </c>
      <c r="D131" s="173" t="s">
        <v>157</v>
      </c>
      <c r="E131" s="174" t="s">
        <v>385</v>
      </c>
      <c r="F131" s="175" t="s">
        <v>386</v>
      </c>
      <c r="G131" s="176" t="s">
        <v>247</v>
      </c>
      <c r="H131" s="177">
        <v>386.42399999999998</v>
      </c>
      <c r="I131" s="178"/>
      <c r="J131" s="179">
        <f>ROUND(I131*H131,0)</f>
        <v>0</v>
      </c>
      <c r="K131" s="175" t="s">
        <v>161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 t="s">
        <v>2541</v>
      </c>
    </row>
    <row r="132" spans="2:65" s="11" customFormat="1" x14ac:dyDescent="0.3">
      <c r="B132" s="185"/>
      <c r="D132" s="186" t="s">
        <v>163</v>
      </c>
      <c r="E132" s="187" t="s">
        <v>5</v>
      </c>
      <c r="F132" s="188" t="s">
        <v>2542</v>
      </c>
      <c r="H132" s="189">
        <v>386.42399999999998</v>
      </c>
      <c r="I132" s="190"/>
      <c r="L132" s="185"/>
      <c r="M132" s="191"/>
      <c r="N132" s="192"/>
      <c r="O132" s="192"/>
      <c r="P132" s="192"/>
      <c r="Q132" s="192"/>
      <c r="R132" s="192"/>
      <c r="S132" s="192"/>
      <c r="T132" s="193"/>
      <c r="AT132" s="187" t="s">
        <v>163</v>
      </c>
      <c r="AU132" s="187" t="s">
        <v>80</v>
      </c>
      <c r="AV132" s="11" t="s">
        <v>80</v>
      </c>
      <c r="AW132" s="11" t="s">
        <v>36</v>
      </c>
      <c r="AX132" s="11" t="s">
        <v>72</v>
      </c>
      <c r="AY132" s="187" t="s">
        <v>155</v>
      </c>
    </row>
    <row r="133" spans="2:65" s="12" customFormat="1" x14ac:dyDescent="0.3">
      <c r="B133" s="194"/>
      <c r="D133" s="186" t="s">
        <v>163</v>
      </c>
      <c r="E133" s="195" t="s">
        <v>5</v>
      </c>
      <c r="F133" s="196" t="s">
        <v>239</v>
      </c>
      <c r="H133" s="197">
        <v>386.42399999999998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163</v>
      </c>
      <c r="AU133" s="195" t="s">
        <v>80</v>
      </c>
      <c r="AV133" s="12" t="s">
        <v>98</v>
      </c>
      <c r="AW133" s="12" t="s">
        <v>36</v>
      </c>
      <c r="AX133" s="12" t="s">
        <v>11</v>
      </c>
      <c r="AY133" s="195" t="s">
        <v>155</v>
      </c>
    </row>
    <row r="134" spans="2:65" s="1" customFormat="1" ht="16.5" customHeight="1" x14ac:dyDescent="0.3">
      <c r="B134" s="172"/>
      <c r="C134" s="173" t="s">
        <v>221</v>
      </c>
      <c r="D134" s="173" t="s">
        <v>157</v>
      </c>
      <c r="E134" s="174" t="s">
        <v>2289</v>
      </c>
      <c r="F134" s="175" t="s">
        <v>2290</v>
      </c>
      <c r="G134" s="176" t="s">
        <v>187</v>
      </c>
      <c r="H134" s="177">
        <v>132.839</v>
      </c>
      <c r="I134" s="178"/>
      <c r="J134" s="179">
        <f>ROUND(I134*H134,0)</f>
        <v>0</v>
      </c>
      <c r="K134" s="175" t="s">
        <v>161</v>
      </c>
      <c r="L134" s="40"/>
      <c r="M134" s="180" t="s">
        <v>5</v>
      </c>
      <c r="N134" s="181" t="s">
        <v>43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101</v>
      </c>
      <c r="AT134" s="23" t="s">
        <v>157</v>
      </c>
      <c r="AU134" s="23" t="s">
        <v>80</v>
      </c>
      <c r="AY134" s="23" t="s">
        <v>155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11</v>
      </c>
      <c r="BK134" s="184">
        <f>ROUND(I134*H134,0)</f>
        <v>0</v>
      </c>
      <c r="BL134" s="23" t="s">
        <v>101</v>
      </c>
      <c r="BM134" s="23" t="s">
        <v>2543</v>
      </c>
    </row>
    <row r="135" spans="2:65" s="11" customFormat="1" x14ac:dyDescent="0.3">
      <c r="B135" s="185"/>
      <c r="D135" s="186" t="s">
        <v>163</v>
      </c>
      <c r="E135" s="187" t="s">
        <v>5</v>
      </c>
      <c r="F135" s="188" t="s">
        <v>2537</v>
      </c>
      <c r="H135" s="189">
        <v>214.68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163</v>
      </c>
      <c r="AU135" s="187" t="s">
        <v>80</v>
      </c>
      <c r="AV135" s="11" t="s">
        <v>80</v>
      </c>
      <c r="AW135" s="11" t="s">
        <v>36</v>
      </c>
      <c r="AX135" s="11" t="s">
        <v>72</v>
      </c>
      <c r="AY135" s="187" t="s">
        <v>155</v>
      </c>
    </row>
    <row r="136" spans="2:65" s="11" customFormat="1" x14ac:dyDescent="0.3">
      <c r="B136" s="185"/>
      <c r="D136" s="186" t="s">
        <v>163</v>
      </c>
      <c r="E136" s="187" t="s">
        <v>5</v>
      </c>
      <c r="F136" s="188" t="s">
        <v>2292</v>
      </c>
      <c r="H136" s="189">
        <v>-28.619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72</v>
      </c>
      <c r="AY136" s="187" t="s">
        <v>155</v>
      </c>
    </row>
    <row r="137" spans="2:65" s="11" customFormat="1" x14ac:dyDescent="0.3">
      <c r="B137" s="185"/>
      <c r="D137" s="186" t="s">
        <v>163</v>
      </c>
      <c r="E137" s="187" t="s">
        <v>5</v>
      </c>
      <c r="F137" s="188" t="s">
        <v>2544</v>
      </c>
      <c r="H137" s="189">
        <v>-53.222000000000001</v>
      </c>
      <c r="I137" s="190"/>
      <c r="L137" s="185"/>
      <c r="M137" s="191"/>
      <c r="N137" s="192"/>
      <c r="O137" s="192"/>
      <c r="P137" s="192"/>
      <c r="Q137" s="192"/>
      <c r="R137" s="192"/>
      <c r="S137" s="192"/>
      <c r="T137" s="193"/>
      <c r="AT137" s="187" t="s">
        <v>163</v>
      </c>
      <c r="AU137" s="187" t="s">
        <v>80</v>
      </c>
      <c r="AV137" s="11" t="s">
        <v>80</v>
      </c>
      <c r="AW137" s="11" t="s">
        <v>36</v>
      </c>
      <c r="AX137" s="11" t="s">
        <v>72</v>
      </c>
      <c r="AY137" s="187" t="s">
        <v>155</v>
      </c>
    </row>
    <row r="138" spans="2:65" s="12" customFormat="1" x14ac:dyDescent="0.3">
      <c r="B138" s="194"/>
      <c r="D138" s="186" t="s">
        <v>163</v>
      </c>
      <c r="E138" s="195" t="s">
        <v>5</v>
      </c>
      <c r="F138" s="196" t="s">
        <v>239</v>
      </c>
      <c r="H138" s="197">
        <v>132.839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5" t="s">
        <v>163</v>
      </c>
      <c r="AU138" s="195" t="s">
        <v>80</v>
      </c>
      <c r="AV138" s="12" t="s">
        <v>98</v>
      </c>
      <c r="AW138" s="12" t="s">
        <v>36</v>
      </c>
      <c r="AX138" s="12" t="s">
        <v>11</v>
      </c>
      <c r="AY138" s="195" t="s">
        <v>155</v>
      </c>
    </row>
    <row r="139" spans="2:65" s="1" customFormat="1" ht="16.5" customHeight="1" x14ac:dyDescent="0.3">
      <c r="B139" s="172"/>
      <c r="C139" s="216" t="s">
        <v>226</v>
      </c>
      <c r="D139" s="216" t="s">
        <v>536</v>
      </c>
      <c r="E139" s="217" t="s">
        <v>1630</v>
      </c>
      <c r="F139" s="218" t="s">
        <v>1631</v>
      </c>
      <c r="G139" s="219" t="s">
        <v>247</v>
      </c>
      <c r="H139" s="220">
        <v>252.393</v>
      </c>
      <c r="I139" s="221"/>
      <c r="J139" s="222">
        <f>ROUND(I139*H139,0)</f>
        <v>0</v>
      </c>
      <c r="K139" s="218" t="s">
        <v>161</v>
      </c>
      <c r="L139" s="223"/>
      <c r="M139" s="224" t="s">
        <v>5</v>
      </c>
      <c r="N139" s="225" t="s">
        <v>43</v>
      </c>
      <c r="O139" s="41"/>
      <c r="P139" s="182">
        <f>O139*H139</f>
        <v>0</v>
      </c>
      <c r="Q139" s="182">
        <v>1</v>
      </c>
      <c r="R139" s="182">
        <f>Q139*H139</f>
        <v>252.393</v>
      </c>
      <c r="S139" s="182">
        <v>0</v>
      </c>
      <c r="T139" s="183">
        <f>S139*H139</f>
        <v>0</v>
      </c>
      <c r="AR139" s="23" t="s">
        <v>113</v>
      </c>
      <c r="AT139" s="23" t="s">
        <v>536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2545</v>
      </c>
    </row>
    <row r="140" spans="2:65" s="11" customFormat="1" x14ac:dyDescent="0.3">
      <c r="B140" s="185"/>
      <c r="D140" s="186" t="s">
        <v>163</v>
      </c>
      <c r="E140" s="187" t="s">
        <v>5</v>
      </c>
      <c r="F140" s="188" t="s">
        <v>2546</v>
      </c>
      <c r="H140" s="189">
        <v>407.892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72</v>
      </c>
      <c r="AY140" s="187" t="s">
        <v>155</v>
      </c>
    </row>
    <row r="141" spans="2:65" s="11" customFormat="1" x14ac:dyDescent="0.3">
      <c r="B141" s="185"/>
      <c r="D141" s="186" t="s">
        <v>163</v>
      </c>
      <c r="E141" s="187" t="s">
        <v>5</v>
      </c>
      <c r="F141" s="188" t="s">
        <v>2294</v>
      </c>
      <c r="H141" s="189">
        <v>-54.375999999999998</v>
      </c>
      <c r="I141" s="190"/>
      <c r="L141" s="185"/>
      <c r="M141" s="191"/>
      <c r="N141" s="192"/>
      <c r="O141" s="192"/>
      <c r="P141" s="192"/>
      <c r="Q141" s="192"/>
      <c r="R141" s="192"/>
      <c r="S141" s="192"/>
      <c r="T141" s="193"/>
      <c r="AT141" s="187" t="s">
        <v>163</v>
      </c>
      <c r="AU141" s="187" t="s">
        <v>80</v>
      </c>
      <c r="AV141" s="11" t="s">
        <v>80</v>
      </c>
      <c r="AW141" s="11" t="s">
        <v>36</v>
      </c>
      <c r="AX141" s="11" t="s">
        <v>72</v>
      </c>
      <c r="AY141" s="187" t="s">
        <v>155</v>
      </c>
    </row>
    <row r="142" spans="2:65" s="11" customFormat="1" x14ac:dyDescent="0.3">
      <c r="B142" s="185"/>
      <c r="D142" s="186" t="s">
        <v>163</v>
      </c>
      <c r="E142" s="187" t="s">
        <v>5</v>
      </c>
      <c r="F142" s="188" t="s">
        <v>2547</v>
      </c>
      <c r="H142" s="189">
        <v>-101.123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72</v>
      </c>
      <c r="AY142" s="187" t="s">
        <v>155</v>
      </c>
    </row>
    <row r="143" spans="2:65" s="12" customFormat="1" x14ac:dyDescent="0.3">
      <c r="B143" s="194"/>
      <c r="D143" s="186" t="s">
        <v>163</v>
      </c>
      <c r="E143" s="195" t="s">
        <v>5</v>
      </c>
      <c r="F143" s="196" t="s">
        <v>239</v>
      </c>
      <c r="H143" s="197">
        <v>252.393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5" t="s">
        <v>163</v>
      </c>
      <c r="AU143" s="195" t="s">
        <v>80</v>
      </c>
      <c r="AV143" s="12" t="s">
        <v>98</v>
      </c>
      <c r="AW143" s="12" t="s">
        <v>36</v>
      </c>
      <c r="AX143" s="12" t="s">
        <v>11</v>
      </c>
      <c r="AY143" s="195" t="s">
        <v>155</v>
      </c>
    </row>
    <row r="144" spans="2:65" s="1" customFormat="1" ht="16.5" customHeight="1" x14ac:dyDescent="0.3">
      <c r="B144" s="172"/>
      <c r="C144" s="173" t="s">
        <v>233</v>
      </c>
      <c r="D144" s="173" t="s">
        <v>157</v>
      </c>
      <c r="E144" s="174" t="s">
        <v>2295</v>
      </c>
      <c r="F144" s="175" t="s">
        <v>2296</v>
      </c>
      <c r="G144" s="176" t="s">
        <v>187</v>
      </c>
      <c r="H144" s="177">
        <v>19.936</v>
      </c>
      <c r="I144" s="178"/>
      <c r="J144" s="179">
        <f>ROUND(I144*H144,0)</f>
        <v>0</v>
      </c>
      <c r="K144" s="175" t="s">
        <v>161</v>
      </c>
      <c r="L144" s="40"/>
      <c r="M144" s="180" t="s">
        <v>5</v>
      </c>
      <c r="N144" s="181" t="s">
        <v>43</v>
      </c>
      <c r="O144" s="4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AR144" s="23" t="s">
        <v>101</v>
      </c>
      <c r="AT144" s="23" t="s">
        <v>157</v>
      </c>
      <c r="AU144" s="23" t="s">
        <v>80</v>
      </c>
      <c r="AY144" s="23" t="s">
        <v>155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23" t="s">
        <v>11</v>
      </c>
      <c r="BK144" s="184">
        <f>ROUND(I144*H144,0)</f>
        <v>0</v>
      </c>
      <c r="BL144" s="23" t="s">
        <v>101</v>
      </c>
      <c r="BM144" s="23" t="s">
        <v>2548</v>
      </c>
    </row>
    <row r="145" spans="2:65" s="11" customFormat="1" x14ac:dyDescent="0.3">
      <c r="B145" s="185"/>
      <c r="D145" s="186" t="s">
        <v>163</v>
      </c>
      <c r="E145" s="187" t="s">
        <v>5</v>
      </c>
      <c r="F145" s="188" t="s">
        <v>2549</v>
      </c>
      <c r="H145" s="189">
        <v>2.3220000000000001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163</v>
      </c>
      <c r="AU145" s="187" t="s">
        <v>80</v>
      </c>
      <c r="AV145" s="11" t="s">
        <v>80</v>
      </c>
      <c r="AW145" s="11" t="s">
        <v>36</v>
      </c>
      <c r="AX145" s="11" t="s">
        <v>72</v>
      </c>
      <c r="AY145" s="187" t="s">
        <v>155</v>
      </c>
    </row>
    <row r="146" spans="2:65" s="11" customFormat="1" x14ac:dyDescent="0.3">
      <c r="B146" s="185"/>
      <c r="D146" s="186" t="s">
        <v>163</v>
      </c>
      <c r="E146" s="187" t="s">
        <v>5</v>
      </c>
      <c r="F146" s="188" t="s">
        <v>2550</v>
      </c>
      <c r="H146" s="189">
        <v>9.4139999999999997</v>
      </c>
      <c r="I146" s="190"/>
      <c r="L146" s="185"/>
      <c r="M146" s="191"/>
      <c r="N146" s="192"/>
      <c r="O146" s="192"/>
      <c r="P146" s="192"/>
      <c r="Q146" s="192"/>
      <c r="R146" s="192"/>
      <c r="S146" s="192"/>
      <c r="T146" s="193"/>
      <c r="AT146" s="187" t="s">
        <v>163</v>
      </c>
      <c r="AU146" s="187" t="s">
        <v>80</v>
      </c>
      <c r="AV146" s="11" t="s">
        <v>80</v>
      </c>
      <c r="AW146" s="11" t="s">
        <v>36</v>
      </c>
      <c r="AX146" s="11" t="s">
        <v>72</v>
      </c>
      <c r="AY146" s="187" t="s">
        <v>155</v>
      </c>
    </row>
    <row r="147" spans="2:65" s="11" customFormat="1" x14ac:dyDescent="0.3">
      <c r="B147" s="185"/>
      <c r="D147" s="186" t="s">
        <v>163</v>
      </c>
      <c r="E147" s="187" t="s">
        <v>5</v>
      </c>
      <c r="F147" s="188" t="s">
        <v>2551</v>
      </c>
      <c r="H147" s="189">
        <v>2.34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72</v>
      </c>
      <c r="AY147" s="187" t="s">
        <v>155</v>
      </c>
    </row>
    <row r="148" spans="2:65" s="11" customFormat="1" x14ac:dyDescent="0.3">
      <c r="B148" s="185"/>
      <c r="D148" s="186" t="s">
        <v>163</v>
      </c>
      <c r="E148" s="187" t="s">
        <v>5</v>
      </c>
      <c r="F148" s="188" t="s">
        <v>2552</v>
      </c>
      <c r="H148" s="189">
        <v>2.9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163</v>
      </c>
      <c r="AU148" s="187" t="s">
        <v>80</v>
      </c>
      <c r="AV148" s="11" t="s">
        <v>80</v>
      </c>
      <c r="AW148" s="11" t="s">
        <v>36</v>
      </c>
      <c r="AX148" s="11" t="s">
        <v>72</v>
      </c>
      <c r="AY148" s="187" t="s">
        <v>155</v>
      </c>
    </row>
    <row r="149" spans="2:65" s="11" customFormat="1" x14ac:dyDescent="0.3">
      <c r="B149" s="185"/>
      <c r="D149" s="186" t="s">
        <v>163</v>
      </c>
      <c r="E149" s="187" t="s">
        <v>5</v>
      </c>
      <c r="F149" s="188" t="s">
        <v>2553</v>
      </c>
      <c r="H149" s="189">
        <v>2.96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163</v>
      </c>
      <c r="AU149" s="187" t="s">
        <v>80</v>
      </c>
      <c r="AV149" s="11" t="s">
        <v>80</v>
      </c>
      <c r="AW149" s="11" t="s">
        <v>36</v>
      </c>
      <c r="AX149" s="11" t="s">
        <v>72</v>
      </c>
      <c r="AY149" s="187" t="s">
        <v>155</v>
      </c>
    </row>
    <row r="150" spans="2:65" s="12" customFormat="1" x14ac:dyDescent="0.3">
      <c r="B150" s="194"/>
      <c r="D150" s="186" t="s">
        <v>163</v>
      </c>
      <c r="E150" s="195" t="s">
        <v>2001</v>
      </c>
      <c r="F150" s="196" t="s">
        <v>239</v>
      </c>
      <c r="H150" s="197">
        <v>19.936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5" t="s">
        <v>163</v>
      </c>
      <c r="AU150" s="195" t="s">
        <v>80</v>
      </c>
      <c r="AV150" s="12" t="s">
        <v>98</v>
      </c>
      <c r="AW150" s="12" t="s">
        <v>36</v>
      </c>
      <c r="AX150" s="12" t="s">
        <v>11</v>
      </c>
      <c r="AY150" s="195" t="s">
        <v>155</v>
      </c>
    </row>
    <row r="151" spans="2:65" s="1" customFormat="1" ht="16.5" customHeight="1" x14ac:dyDescent="0.3">
      <c r="B151" s="172"/>
      <c r="C151" s="216" t="s">
        <v>244</v>
      </c>
      <c r="D151" s="216" t="s">
        <v>536</v>
      </c>
      <c r="E151" s="217" t="s">
        <v>1630</v>
      </c>
      <c r="F151" s="218" t="s">
        <v>1631</v>
      </c>
      <c r="G151" s="219" t="s">
        <v>247</v>
      </c>
      <c r="H151" s="220">
        <v>37.878</v>
      </c>
      <c r="I151" s="221"/>
      <c r="J151" s="222">
        <f>ROUND(I151*H151,0)</f>
        <v>0</v>
      </c>
      <c r="K151" s="218" t="s">
        <v>161</v>
      </c>
      <c r="L151" s="223"/>
      <c r="M151" s="224" t="s">
        <v>5</v>
      </c>
      <c r="N151" s="225" t="s">
        <v>43</v>
      </c>
      <c r="O151" s="41"/>
      <c r="P151" s="182">
        <f>O151*H151</f>
        <v>0</v>
      </c>
      <c r="Q151" s="182">
        <v>1</v>
      </c>
      <c r="R151" s="182">
        <f>Q151*H151</f>
        <v>37.878</v>
      </c>
      <c r="S151" s="182">
        <v>0</v>
      </c>
      <c r="T151" s="183">
        <f>S151*H151</f>
        <v>0</v>
      </c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11</v>
      </c>
      <c r="BK151" s="184">
        <f>ROUND(I151*H151,0)</f>
        <v>0</v>
      </c>
      <c r="BL151" s="23" t="s">
        <v>101</v>
      </c>
      <c r="BM151" s="23" t="s">
        <v>2554</v>
      </c>
    </row>
    <row r="152" spans="2:65" s="11" customFormat="1" x14ac:dyDescent="0.3">
      <c r="B152" s="185"/>
      <c r="D152" s="186" t="s">
        <v>163</v>
      </c>
      <c r="E152" s="187" t="s">
        <v>5</v>
      </c>
      <c r="F152" s="188" t="s">
        <v>2419</v>
      </c>
      <c r="H152" s="189">
        <v>37.878</v>
      </c>
      <c r="I152" s="190"/>
      <c r="L152" s="185"/>
      <c r="M152" s="191"/>
      <c r="N152" s="192"/>
      <c r="O152" s="192"/>
      <c r="P152" s="192"/>
      <c r="Q152" s="192"/>
      <c r="R152" s="192"/>
      <c r="S152" s="192"/>
      <c r="T152" s="193"/>
      <c r="AT152" s="187" t="s">
        <v>163</v>
      </c>
      <c r="AU152" s="187" t="s">
        <v>80</v>
      </c>
      <c r="AV152" s="11" t="s">
        <v>80</v>
      </c>
      <c r="AW152" s="11" t="s">
        <v>36</v>
      </c>
      <c r="AX152" s="11" t="s">
        <v>11</v>
      </c>
      <c r="AY152" s="187" t="s">
        <v>155</v>
      </c>
    </row>
    <row r="153" spans="2:65" s="10" customFormat="1" ht="29.85" customHeight="1" x14ac:dyDescent="0.3">
      <c r="B153" s="159"/>
      <c r="D153" s="160" t="s">
        <v>71</v>
      </c>
      <c r="E153" s="170" t="s">
        <v>80</v>
      </c>
      <c r="F153" s="170" t="s">
        <v>392</v>
      </c>
      <c r="I153" s="162"/>
      <c r="J153" s="171">
        <f>BK153</f>
        <v>0</v>
      </c>
      <c r="L153" s="159"/>
      <c r="M153" s="164"/>
      <c r="N153" s="165"/>
      <c r="O153" s="165"/>
      <c r="P153" s="166">
        <f>SUM(P154:P161)</f>
        <v>0</v>
      </c>
      <c r="Q153" s="165"/>
      <c r="R153" s="166">
        <f>SUM(R154:R161)</f>
        <v>28.2354336</v>
      </c>
      <c r="S153" s="165"/>
      <c r="T153" s="167">
        <f>SUM(T154:T161)</f>
        <v>0</v>
      </c>
      <c r="AR153" s="160" t="s">
        <v>11</v>
      </c>
      <c r="AT153" s="168" t="s">
        <v>71</v>
      </c>
      <c r="AU153" s="168" t="s">
        <v>11</v>
      </c>
      <c r="AY153" s="160" t="s">
        <v>155</v>
      </c>
      <c r="BK153" s="169">
        <f>SUM(BK154:BK161)</f>
        <v>0</v>
      </c>
    </row>
    <row r="154" spans="2:65" s="1" customFormat="1" ht="25.5" customHeight="1" x14ac:dyDescent="0.3">
      <c r="B154" s="172"/>
      <c r="C154" s="173" t="s">
        <v>249</v>
      </c>
      <c r="D154" s="173" t="s">
        <v>157</v>
      </c>
      <c r="E154" s="174" t="s">
        <v>2555</v>
      </c>
      <c r="F154" s="175" t="s">
        <v>2556</v>
      </c>
      <c r="G154" s="176" t="s">
        <v>187</v>
      </c>
      <c r="H154" s="177">
        <v>17.28</v>
      </c>
      <c r="I154" s="178"/>
      <c r="J154" s="179">
        <f>ROUND(I154*H154,0)</f>
        <v>0</v>
      </c>
      <c r="K154" s="175" t="s">
        <v>161</v>
      </c>
      <c r="L154" s="40"/>
      <c r="M154" s="180" t="s">
        <v>5</v>
      </c>
      <c r="N154" s="181" t="s">
        <v>43</v>
      </c>
      <c r="O154" s="41"/>
      <c r="P154" s="182">
        <f>O154*H154</f>
        <v>0</v>
      </c>
      <c r="Q154" s="182">
        <v>1.63</v>
      </c>
      <c r="R154" s="182">
        <f>Q154*H154</f>
        <v>28.166399999999999</v>
      </c>
      <c r="S154" s="182">
        <v>0</v>
      </c>
      <c r="T154" s="183">
        <f>S154*H154</f>
        <v>0</v>
      </c>
      <c r="AR154" s="23" t="s">
        <v>101</v>
      </c>
      <c r="AT154" s="23" t="s">
        <v>157</v>
      </c>
      <c r="AU154" s="23" t="s">
        <v>80</v>
      </c>
      <c r="AY154" s="23" t="s">
        <v>155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3" t="s">
        <v>11</v>
      </c>
      <c r="BK154" s="184">
        <f>ROUND(I154*H154,0)</f>
        <v>0</v>
      </c>
      <c r="BL154" s="23" t="s">
        <v>101</v>
      </c>
      <c r="BM154" s="23" t="s">
        <v>2557</v>
      </c>
    </row>
    <row r="155" spans="2:65" s="11" customFormat="1" x14ac:dyDescent="0.3">
      <c r="B155" s="185"/>
      <c r="D155" s="186" t="s">
        <v>163</v>
      </c>
      <c r="E155" s="187" t="s">
        <v>5</v>
      </c>
      <c r="F155" s="188" t="s">
        <v>2558</v>
      </c>
      <c r="H155" s="189">
        <v>10.368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72</v>
      </c>
      <c r="AY155" s="187" t="s">
        <v>155</v>
      </c>
    </row>
    <row r="156" spans="2:65" s="11" customFormat="1" x14ac:dyDescent="0.3">
      <c r="B156" s="185"/>
      <c r="D156" s="186" t="s">
        <v>163</v>
      </c>
      <c r="E156" s="187" t="s">
        <v>5</v>
      </c>
      <c r="F156" s="188" t="s">
        <v>2559</v>
      </c>
      <c r="H156" s="189">
        <v>6.9119999999999999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72</v>
      </c>
      <c r="AY156" s="187" t="s">
        <v>155</v>
      </c>
    </row>
    <row r="157" spans="2:65" s="12" customFormat="1" x14ac:dyDescent="0.3">
      <c r="B157" s="194"/>
      <c r="D157" s="186" t="s">
        <v>163</v>
      </c>
      <c r="E157" s="195" t="s">
        <v>5</v>
      </c>
      <c r="F157" s="196" t="s">
        <v>239</v>
      </c>
      <c r="H157" s="197">
        <v>17.28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5" t="s">
        <v>163</v>
      </c>
      <c r="AU157" s="195" t="s">
        <v>80</v>
      </c>
      <c r="AV157" s="12" t="s">
        <v>98</v>
      </c>
      <c r="AW157" s="12" t="s">
        <v>36</v>
      </c>
      <c r="AX157" s="12" t="s">
        <v>11</v>
      </c>
      <c r="AY157" s="195" t="s">
        <v>155</v>
      </c>
    </row>
    <row r="158" spans="2:65" s="1" customFormat="1" ht="16.5" customHeight="1" x14ac:dyDescent="0.3">
      <c r="B158" s="172"/>
      <c r="C158" s="173" t="s">
        <v>10</v>
      </c>
      <c r="D158" s="173" t="s">
        <v>157</v>
      </c>
      <c r="E158" s="174" t="s">
        <v>2560</v>
      </c>
      <c r="F158" s="175" t="s">
        <v>2561</v>
      </c>
      <c r="G158" s="176" t="s">
        <v>214</v>
      </c>
      <c r="H158" s="177">
        <v>28.8</v>
      </c>
      <c r="I158" s="178"/>
      <c r="J158" s="179">
        <f>ROUND(I158*H158,0)</f>
        <v>0</v>
      </c>
      <c r="K158" s="175" t="s">
        <v>161</v>
      </c>
      <c r="L158" s="40"/>
      <c r="M158" s="180" t="s">
        <v>5</v>
      </c>
      <c r="N158" s="181" t="s">
        <v>43</v>
      </c>
      <c r="O158" s="41"/>
      <c r="P158" s="182">
        <f>O158*H158</f>
        <v>0</v>
      </c>
      <c r="Q158" s="182">
        <v>4.8959999999999997E-4</v>
      </c>
      <c r="R158" s="182">
        <f>Q158*H158</f>
        <v>1.410048E-2</v>
      </c>
      <c r="S158" s="182">
        <v>0</v>
      </c>
      <c r="T158" s="183">
        <f>S158*H158</f>
        <v>0</v>
      </c>
      <c r="AR158" s="23" t="s">
        <v>101</v>
      </c>
      <c r="AT158" s="23" t="s">
        <v>157</v>
      </c>
      <c r="AU158" s="23" t="s">
        <v>80</v>
      </c>
      <c r="AY158" s="23" t="s">
        <v>155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3" t="s">
        <v>11</v>
      </c>
      <c r="BK158" s="184">
        <f>ROUND(I158*H158,0)</f>
        <v>0</v>
      </c>
      <c r="BL158" s="23" t="s">
        <v>101</v>
      </c>
      <c r="BM158" s="23" t="s">
        <v>2562</v>
      </c>
    </row>
    <row r="159" spans="2:65" s="11" customFormat="1" x14ac:dyDescent="0.3">
      <c r="B159" s="185"/>
      <c r="D159" s="186" t="s">
        <v>163</v>
      </c>
      <c r="E159" s="187" t="s">
        <v>5</v>
      </c>
      <c r="F159" s="188" t="s">
        <v>2563</v>
      </c>
      <c r="H159" s="189">
        <v>28.8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11</v>
      </c>
      <c r="AY159" s="187" t="s">
        <v>155</v>
      </c>
    </row>
    <row r="160" spans="2:65" s="1" customFormat="1" ht="16.5" customHeight="1" x14ac:dyDescent="0.3">
      <c r="B160" s="172"/>
      <c r="C160" s="173" t="s">
        <v>83</v>
      </c>
      <c r="D160" s="173" t="s">
        <v>157</v>
      </c>
      <c r="E160" s="174" t="s">
        <v>2564</v>
      </c>
      <c r="F160" s="175" t="s">
        <v>2565</v>
      </c>
      <c r="G160" s="176" t="s">
        <v>214</v>
      </c>
      <c r="H160" s="177">
        <v>28.8</v>
      </c>
      <c r="I160" s="178"/>
      <c r="J160" s="179">
        <f>ROUND(I160*H160,0)</f>
        <v>0</v>
      </c>
      <c r="K160" s="175" t="s">
        <v>161</v>
      </c>
      <c r="L160" s="40"/>
      <c r="M160" s="180" t="s">
        <v>5</v>
      </c>
      <c r="N160" s="181" t="s">
        <v>43</v>
      </c>
      <c r="O160" s="41"/>
      <c r="P160" s="182">
        <f>O160*H160</f>
        <v>0</v>
      </c>
      <c r="Q160" s="182">
        <v>1.9074000000000001E-3</v>
      </c>
      <c r="R160" s="182">
        <f>Q160*H160</f>
        <v>5.4933120000000002E-2</v>
      </c>
      <c r="S160" s="182">
        <v>0</v>
      </c>
      <c r="T160" s="183">
        <f>S160*H160</f>
        <v>0</v>
      </c>
      <c r="AR160" s="23" t="s">
        <v>101</v>
      </c>
      <c r="AT160" s="23" t="s">
        <v>157</v>
      </c>
      <c r="AU160" s="23" t="s">
        <v>80</v>
      </c>
      <c r="AY160" s="23" t="s">
        <v>155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11</v>
      </c>
      <c r="BK160" s="184">
        <f>ROUND(I160*H160,0)</f>
        <v>0</v>
      </c>
      <c r="BL160" s="23" t="s">
        <v>101</v>
      </c>
      <c r="BM160" s="23" t="s">
        <v>2566</v>
      </c>
    </row>
    <row r="161" spans="2:65" s="11" customFormat="1" x14ac:dyDescent="0.3">
      <c r="B161" s="185"/>
      <c r="D161" s="186" t="s">
        <v>163</v>
      </c>
      <c r="E161" s="187" t="s">
        <v>5</v>
      </c>
      <c r="F161" s="188" t="s">
        <v>2563</v>
      </c>
      <c r="H161" s="189">
        <v>28.8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11</v>
      </c>
      <c r="AY161" s="187" t="s">
        <v>155</v>
      </c>
    </row>
    <row r="162" spans="2:65" s="10" customFormat="1" ht="29.85" customHeight="1" x14ac:dyDescent="0.3">
      <c r="B162" s="159"/>
      <c r="D162" s="160" t="s">
        <v>71</v>
      </c>
      <c r="E162" s="170" t="s">
        <v>98</v>
      </c>
      <c r="F162" s="170" t="s">
        <v>454</v>
      </c>
      <c r="I162" s="162"/>
      <c r="J162" s="171">
        <f>BK162</f>
        <v>0</v>
      </c>
      <c r="L162" s="159"/>
      <c r="M162" s="164"/>
      <c r="N162" s="165"/>
      <c r="O162" s="165"/>
      <c r="P162" s="166">
        <f>SUM(P163:P164)</f>
        <v>0</v>
      </c>
      <c r="Q162" s="165"/>
      <c r="R162" s="166">
        <f>SUM(R163:R164)</f>
        <v>8.4000000000000005E-2</v>
      </c>
      <c r="S162" s="165"/>
      <c r="T162" s="167">
        <f>SUM(T163:T164)</f>
        <v>0</v>
      </c>
      <c r="AR162" s="160" t="s">
        <v>11</v>
      </c>
      <c r="AT162" s="168" t="s">
        <v>71</v>
      </c>
      <c r="AU162" s="168" t="s">
        <v>11</v>
      </c>
      <c r="AY162" s="160" t="s">
        <v>155</v>
      </c>
      <c r="BK162" s="169">
        <f>SUM(BK163:BK164)</f>
        <v>0</v>
      </c>
    </row>
    <row r="163" spans="2:65" s="1" customFormat="1" ht="16.5" customHeight="1" x14ac:dyDescent="0.3">
      <c r="B163" s="172"/>
      <c r="C163" s="173" t="s">
        <v>86</v>
      </c>
      <c r="D163" s="173" t="s">
        <v>157</v>
      </c>
      <c r="E163" s="174" t="s">
        <v>2567</v>
      </c>
      <c r="F163" s="175" t="s">
        <v>2568</v>
      </c>
      <c r="G163" s="176" t="s">
        <v>170</v>
      </c>
      <c r="H163" s="177">
        <v>1</v>
      </c>
      <c r="I163" s="178"/>
      <c r="J163" s="179">
        <f>ROUND(I163*H163,0)</f>
        <v>0</v>
      </c>
      <c r="K163" s="175" t="s">
        <v>161</v>
      </c>
      <c r="L163" s="40"/>
      <c r="M163" s="180" t="s">
        <v>5</v>
      </c>
      <c r="N163" s="181" t="s">
        <v>43</v>
      </c>
      <c r="O163" s="4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23" t="s">
        <v>101</v>
      </c>
      <c r="AT163" s="23" t="s">
        <v>157</v>
      </c>
      <c r="AU163" s="23" t="s">
        <v>80</v>
      </c>
      <c r="AY163" s="23" t="s">
        <v>155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11</v>
      </c>
      <c r="BK163" s="184">
        <f>ROUND(I163*H163,0)</f>
        <v>0</v>
      </c>
      <c r="BL163" s="23" t="s">
        <v>101</v>
      </c>
      <c r="BM163" s="23" t="s">
        <v>2569</v>
      </c>
    </row>
    <row r="164" spans="2:65" s="1" customFormat="1" ht="25.5" customHeight="1" x14ac:dyDescent="0.3">
      <c r="B164" s="172"/>
      <c r="C164" s="216" t="s">
        <v>89</v>
      </c>
      <c r="D164" s="216" t="s">
        <v>536</v>
      </c>
      <c r="E164" s="217" t="s">
        <v>2570</v>
      </c>
      <c r="F164" s="218" t="s">
        <v>2571</v>
      </c>
      <c r="G164" s="219" t="s">
        <v>170</v>
      </c>
      <c r="H164" s="220">
        <v>1</v>
      </c>
      <c r="I164" s="221"/>
      <c r="J164" s="222">
        <f>ROUND(I164*H164,0)</f>
        <v>0</v>
      </c>
      <c r="K164" s="218" t="s">
        <v>161</v>
      </c>
      <c r="L164" s="223"/>
      <c r="M164" s="224" t="s">
        <v>5</v>
      </c>
      <c r="N164" s="225" t="s">
        <v>43</v>
      </c>
      <c r="O164" s="41"/>
      <c r="P164" s="182">
        <f>O164*H164</f>
        <v>0</v>
      </c>
      <c r="Q164" s="182">
        <v>8.4000000000000005E-2</v>
      </c>
      <c r="R164" s="182">
        <f>Q164*H164</f>
        <v>8.4000000000000005E-2</v>
      </c>
      <c r="S164" s="182">
        <v>0</v>
      </c>
      <c r="T164" s="183">
        <f>S164*H164</f>
        <v>0</v>
      </c>
      <c r="AR164" s="23" t="s">
        <v>113</v>
      </c>
      <c r="AT164" s="23" t="s">
        <v>536</v>
      </c>
      <c r="AU164" s="23" t="s">
        <v>80</v>
      </c>
      <c r="AY164" s="23" t="s">
        <v>155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23" t="s">
        <v>11</v>
      </c>
      <c r="BK164" s="184">
        <f>ROUND(I164*H164,0)</f>
        <v>0</v>
      </c>
      <c r="BL164" s="23" t="s">
        <v>101</v>
      </c>
      <c r="BM164" s="23" t="s">
        <v>2572</v>
      </c>
    </row>
    <row r="165" spans="2:65" s="10" customFormat="1" ht="29.85" customHeight="1" x14ac:dyDescent="0.3">
      <c r="B165" s="159"/>
      <c r="D165" s="160" t="s">
        <v>71</v>
      </c>
      <c r="E165" s="170" t="s">
        <v>101</v>
      </c>
      <c r="F165" s="170" t="s">
        <v>592</v>
      </c>
      <c r="I165" s="162"/>
      <c r="J165" s="171">
        <f>BK165</f>
        <v>0</v>
      </c>
      <c r="L165" s="159"/>
      <c r="M165" s="164"/>
      <c r="N165" s="165"/>
      <c r="O165" s="165"/>
      <c r="P165" s="166">
        <f>SUM(P166:P182)</f>
        <v>0</v>
      </c>
      <c r="Q165" s="165"/>
      <c r="R165" s="166">
        <f>SUM(R166:R182)</f>
        <v>17.473311910000003</v>
      </c>
      <c r="S165" s="165"/>
      <c r="T165" s="167">
        <f>SUM(T166:T182)</f>
        <v>0</v>
      </c>
      <c r="AR165" s="160" t="s">
        <v>11</v>
      </c>
      <c r="AT165" s="168" t="s">
        <v>71</v>
      </c>
      <c r="AU165" s="168" t="s">
        <v>11</v>
      </c>
      <c r="AY165" s="160" t="s">
        <v>155</v>
      </c>
      <c r="BK165" s="169">
        <f>SUM(BK166:BK182)</f>
        <v>0</v>
      </c>
    </row>
    <row r="166" spans="2:65" s="1" customFormat="1" ht="16.5" customHeight="1" x14ac:dyDescent="0.3">
      <c r="B166" s="172"/>
      <c r="C166" s="173" t="s">
        <v>92</v>
      </c>
      <c r="D166" s="173" t="s">
        <v>157</v>
      </c>
      <c r="E166" s="174" t="s">
        <v>2098</v>
      </c>
      <c r="F166" s="175" t="s">
        <v>2099</v>
      </c>
      <c r="G166" s="176" t="s">
        <v>187</v>
      </c>
      <c r="H166" s="177">
        <v>8.6829999999999998</v>
      </c>
      <c r="I166" s="178"/>
      <c r="J166" s="179">
        <f>ROUND(I166*H166,0)</f>
        <v>0</v>
      </c>
      <c r="K166" s="175" t="s">
        <v>161</v>
      </c>
      <c r="L166" s="40"/>
      <c r="M166" s="180" t="s">
        <v>5</v>
      </c>
      <c r="N166" s="181" t="s">
        <v>43</v>
      </c>
      <c r="O166" s="41"/>
      <c r="P166" s="182">
        <f>O166*H166</f>
        <v>0</v>
      </c>
      <c r="Q166" s="182">
        <v>1.8907700000000001</v>
      </c>
      <c r="R166" s="182">
        <f>Q166*H166</f>
        <v>16.417555910000001</v>
      </c>
      <c r="S166" s="182">
        <v>0</v>
      </c>
      <c r="T166" s="183">
        <f>S166*H166</f>
        <v>0</v>
      </c>
      <c r="AR166" s="23" t="s">
        <v>101</v>
      </c>
      <c r="AT166" s="23" t="s">
        <v>157</v>
      </c>
      <c r="AU166" s="23" t="s">
        <v>80</v>
      </c>
      <c r="AY166" s="23" t="s">
        <v>155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23" t="s">
        <v>11</v>
      </c>
      <c r="BK166" s="184">
        <f>ROUND(I166*H166,0)</f>
        <v>0</v>
      </c>
      <c r="BL166" s="23" t="s">
        <v>101</v>
      </c>
      <c r="BM166" s="23" t="s">
        <v>2573</v>
      </c>
    </row>
    <row r="167" spans="2:65" s="11" customFormat="1" x14ac:dyDescent="0.3">
      <c r="B167" s="185"/>
      <c r="D167" s="186" t="s">
        <v>163</v>
      </c>
      <c r="E167" s="187" t="s">
        <v>5</v>
      </c>
      <c r="F167" s="188" t="s">
        <v>2574</v>
      </c>
      <c r="H167" s="189">
        <v>0.51600000000000001</v>
      </c>
      <c r="I167" s="190"/>
      <c r="L167" s="185"/>
      <c r="M167" s="191"/>
      <c r="N167" s="192"/>
      <c r="O167" s="192"/>
      <c r="P167" s="192"/>
      <c r="Q167" s="192"/>
      <c r="R167" s="192"/>
      <c r="S167" s="192"/>
      <c r="T167" s="193"/>
      <c r="AT167" s="187" t="s">
        <v>163</v>
      </c>
      <c r="AU167" s="187" t="s">
        <v>80</v>
      </c>
      <c r="AV167" s="11" t="s">
        <v>80</v>
      </c>
      <c r="AW167" s="11" t="s">
        <v>36</v>
      </c>
      <c r="AX167" s="11" t="s">
        <v>72</v>
      </c>
      <c r="AY167" s="187" t="s">
        <v>155</v>
      </c>
    </row>
    <row r="168" spans="2:65" s="11" customFormat="1" x14ac:dyDescent="0.3">
      <c r="B168" s="185"/>
      <c r="D168" s="186" t="s">
        <v>163</v>
      </c>
      <c r="E168" s="187" t="s">
        <v>5</v>
      </c>
      <c r="F168" s="188" t="s">
        <v>2575</v>
      </c>
      <c r="H168" s="189">
        <v>2.0920000000000001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163</v>
      </c>
      <c r="AU168" s="187" t="s">
        <v>80</v>
      </c>
      <c r="AV168" s="11" t="s">
        <v>80</v>
      </c>
      <c r="AW168" s="11" t="s">
        <v>36</v>
      </c>
      <c r="AX168" s="11" t="s">
        <v>72</v>
      </c>
      <c r="AY168" s="187" t="s">
        <v>155</v>
      </c>
    </row>
    <row r="169" spans="2:65" s="11" customFormat="1" x14ac:dyDescent="0.3">
      <c r="B169" s="185"/>
      <c r="D169" s="186" t="s">
        <v>163</v>
      </c>
      <c r="E169" s="187" t="s">
        <v>5</v>
      </c>
      <c r="F169" s="188" t="s">
        <v>2576</v>
      </c>
      <c r="H169" s="189">
        <v>0.46800000000000003</v>
      </c>
      <c r="I169" s="190"/>
      <c r="L169" s="185"/>
      <c r="M169" s="191"/>
      <c r="N169" s="192"/>
      <c r="O169" s="192"/>
      <c r="P169" s="192"/>
      <c r="Q169" s="192"/>
      <c r="R169" s="192"/>
      <c r="S169" s="192"/>
      <c r="T169" s="193"/>
      <c r="AT169" s="187" t="s">
        <v>163</v>
      </c>
      <c r="AU169" s="187" t="s">
        <v>80</v>
      </c>
      <c r="AV169" s="11" t="s">
        <v>80</v>
      </c>
      <c r="AW169" s="11" t="s">
        <v>36</v>
      </c>
      <c r="AX169" s="11" t="s">
        <v>72</v>
      </c>
      <c r="AY169" s="187" t="s">
        <v>155</v>
      </c>
    </row>
    <row r="170" spans="2:65" s="11" customFormat="1" x14ac:dyDescent="0.3">
      <c r="B170" s="185"/>
      <c r="D170" s="186" t="s">
        <v>163</v>
      </c>
      <c r="E170" s="187" t="s">
        <v>5</v>
      </c>
      <c r="F170" s="188" t="s">
        <v>2577</v>
      </c>
      <c r="H170" s="189">
        <v>0.57999999999999996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163</v>
      </c>
      <c r="AU170" s="187" t="s">
        <v>80</v>
      </c>
      <c r="AV170" s="11" t="s">
        <v>80</v>
      </c>
      <c r="AW170" s="11" t="s">
        <v>36</v>
      </c>
      <c r="AX170" s="11" t="s">
        <v>72</v>
      </c>
      <c r="AY170" s="187" t="s">
        <v>155</v>
      </c>
    </row>
    <row r="171" spans="2:65" s="11" customFormat="1" x14ac:dyDescent="0.3">
      <c r="B171" s="185"/>
      <c r="D171" s="186" t="s">
        <v>163</v>
      </c>
      <c r="E171" s="187" t="s">
        <v>5</v>
      </c>
      <c r="F171" s="188" t="s">
        <v>2578</v>
      </c>
      <c r="H171" s="189">
        <v>0.59199999999999997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72</v>
      </c>
      <c r="AY171" s="187" t="s">
        <v>155</v>
      </c>
    </row>
    <row r="172" spans="2:65" s="12" customFormat="1" x14ac:dyDescent="0.3">
      <c r="B172" s="194"/>
      <c r="D172" s="186" t="s">
        <v>163</v>
      </c>
      <c r="E172" s="195" t="s">
        <v>5</v>
      </c>
      <c r="F172" s="196" t="s">
        <v>239</v>
      </c>
      <c r="H172" s="197">
        <v>4.2480000000000002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163</v>
      </c>
      <c r="AU172" s="195" t="s">
        <v>80</v>
      </c>
      <c r="AV172" s="12" t="s">
        <v>98</v>
      </c>
      <c r="AW172" s="12" t="s">
        <v>36</v>
      </c>
      <c r="AX172" s="12" t="s">
        <v>72</v>
      </c>
      <c r="AY172" s="195" t="s">
        <v>155</v>
      </c>
    </row>
    <row r="173" spans="2:65" s="11" customFormat="1" x14ac:dyDescent="0.3">
      <c r="B173" s="185"/>
      <c r="D173" s="186" t="s">
        <v>163</v>
      </c>
      <c r="E173" s="187" t="s">
        <v>5</v>
      </c>
      <c r="F173" s="188" t="s">
        <v>2579</v>
      </c>
      <c r="H173" s="189">
        <v>4.4349999999999996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163</v>
      </c>
      <c r="AU173" s="187" t="s">
        <v>80</v>
      </c>
      <c r="AV173" s="11" t="s">
        <v>80</v>
      </c>
      <c r="AW173" s="11" t="s">
        <v>36</v>
      </c>
      <c r="AX173" s="11" t="s">
        <v>72</v>
      </c>
      <c r="AY173" s="187" t="s">
        <v>155</v>
      </c>
    </row>
    <row r="174" spans="2:65" s="12" customFormat="1" x14ac:dyDescent="0.3">
      <c r="B174" s="194"/>
      <c r="D174" s="186" t="s">
        <v>163</v>
      </c>
      <c r="E174" s="195" t="s">
        <v>5</v>
      </c>
      <c r="F174" s="196" t="s">
        <v>239</v>
      </c>
      <c r="H174" s="197">
        <v>4.4349999999999996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163</v>
      </c>
      <c r="AU174" s="195" t="s">
        <v>80</v>
      </c>
      <c r="AV174" s="12" t="s">
        <v>98</v>
      </c>
      <c r="AW174" s="12" t="s">
        <v>36</v>
      </c>
      <c r="AX174" s="12" t="s">
        <v>72</v>
      </c>
      <c r="AY174" s="195" t="s">
        <v>155</v>
      </c>
    </row>
    <row r="175" spans="2:65" s="13" customFormat="1" x14ac:dyDescent="0.3">
      <c r="B175" s="202"/>
      <c r="D175" s="186" t="s">
        <v>163</v>
      </c>
      <c r="E175" s="203" t="s">
        <v>275</v>
      </c>
      <c r="F175" s="204" t="s">
        <v>241</v>
      </c>
      <c r="H175" s="205">
        <v>8.6829999999999998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80</v>
      </c>
      <c r="AV175" s="13" t="s">
        <v>101</v>
      </c>
      <c r="AW175" s="13" t="s">
        <v>36</v>
      </c>
      <c r="AX175" s="13" t="s">
        <v>11</v>
      </c>
      <c r="AY175" s="203" t="s">
        <v>155</v>
      </c>
    </row>
    <row r="176" spans="2:65" s="1" customFormat="1" ht="16.5" customHeight="1" x14ac:dyDescent="0.3">
      <c r="B176" s="172"/>
      <c r="C176" s="173" t="s">
        <v>95</v>
      </c>
      <c r="D176" s="173" t="s">
        <v>157</v>
      </c>
      <c r="E176" s="174" t="s">
        <v>2424</v>
      </c>
      <c r="F176" s="175" t="s">
        <v>2425</v>
      </c>
      <c r="G176" s="176" t="s">
        <v>170</v>
      </c>
      <c r="H176" s="177">
        <v>2</v>
      </c>
      <c r="I176" s="178"/>
      <c r="J176" s="179">
        <f>ROUND(I176*H176,0)</f>
        <v>0</v>
      </c>
      <c r="K176" s="175" t="s">
        <v>161</v>
      </c>
      <c r="L176" s="40"/>
      <c r="M176" s="180" t="s">
        <v>5</v>
      </c>
      <c r="N176" s="181" t="s">
        <v>43</v>
      </c>
      <c r="O176" s="41"/>
      <c r="P176" s="182">
        <f>O176*H176</f>
        <v>0</v>
      </c>
      <c r="Q176" s="182">
        <v>6.6E-3</v>
      </c>
      <c r="R176" s="182">
        <f>Q176*H176</f>
        <v>1.32E-2</v>
      </c>
      <c r="S176" s="182">
        <v>0</v>
      </c>
      <c r="T176" s="183">
        <f>S176*H176</f>
        <v>0</v>
      </c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11</v>
      </c>
      <c r="BK176" s="184">
        <f>ROUND(I176*H176,0)</f>
        <v>0</v>
      </c>
      <c r="BL176" s="23" t="s">
        <v>101</v>
      </c>
      <c r="BM176" s="23" t="s">
        <v>2580</v>
      </c>
    </row>
    <row r="177" spans="2:65" s="11" customFormat="1" x14ac:dyDescent="0.3">
      <c r="B177" s="185"/>
      <c r="D177" s="186" t="s">
        <v>163</v>
      </c>
      <c r="E177" s="187" t="s">
        <v>5</v>
      </c>
      <c r="F177" s="188" t="s">
        <v>2446</v>
      </c>
      <c r="H177" s="189">
        <v>2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163</v>
      </c>
      <c r="AU177" s="187" t="s">
        <v>80</v>
      </c>
      <c r="AV177" s="11" t="s">
        <v>80</v>
      </c>
      <c r="AW177" s="11" t="s">
        <v>36</v>
      </c>
      <c r="AX177" s="11" t="s">
        <v>11</v>
      </c>
      <c r="AY177" s="187" t="s">
        <v>155</v>
      </c>
    </row>
    <row r="178" spans="2:65" s="1" customFormat="1" ht="16.5" customHeight="1" x14ac:dyDescent="0.3">
      <c r="B178" s="172"/>
      <c r="C178" s="216" t="s">
        <v>461</v>
      </c>
      <c r="D178" s="216" t="s">
        <v>536</v>
      </c>
      <c r="E178" s="217" t="s">
        <v>2427</v>
      </c>
      <c r="F178" s="218" t="s">
        <v>2428</v>
      </c>
      <c r="G178" s="219" t="s">
        <v>170</v>
      </c>
      <c r="H178" s="220">
        <v>1</v>
      </c>
      <c r="I178" s="221"/>
      <c r="J178" s="222">
        <f>ROUND(I178*H178,0)</f>
        <v>0</v>
      </c>
      <c r="K178" s="218" t="s">
        <v>161</v>
      </c>
      <c r="L178" s="223"/>
      <c r="M178" s="224" t="s">
        <v>5</v>
      </c>
      <c r="N178" s="225" t="s">
        <v>43</v>
      </c>
      <c r="O178" s="41"/>
      <c r="P178" s="182">
        <f>O178*H178</f>
        <v>0</v>
      </c>
      <c r="Q178" s="182">
        <v>4.1000000000000002E-2</v>
      </c>
      <c r="R178" s="182">
        <f>Q178*H178</f>
        <v>4.1000000000000002E-2</v>
      </c>
      <c r="S178" s="182">
        <v>0</v>
      </c>
      <c r="T178" s="183">
        <f>S178*H178</f>
        <v>0</v>
      </c>
      <c r="AR178" s="23" t="s">
        <v>113</v>
      </c>
      <c r="AT178" s="23" t="s">
        <v>536</v>
      </c>
      <c r="AU178" s="23" t="s">
        <v>80</v>
      </c>
      <c r="AY178" s="23" t="s">
        <v>155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11</v>
      </c>
      <c r="BK178" s="184">
        <f>ROUND(I178*H178,0)</f>
        <v>0</v>
      </c>
      <c r="BL178" s="23" t="s">
        <v>101</v>
      </c>
      <c r="BM178" s="23" t="s">
        <v>2581</v>
      </c>
    </row>
    <row r="179" spans="2:65" s="11" customFormat="1" x14ac:dyDescent="0.3">
      <c r="B179" s="185"/>
      <c r="D179" s="186" t="s">
        <v>163</v>
      </c>
      <c r="E179" s="187" t="s">
        <v>5</v>
      </c>
      <c r="F179" s="188" t="s">
        <v>11</v>
      </c>
      <c r="H179" s="189">
        <v>1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163</v>
      </c>
      <c r="AU179" s="187" t="s">
        <v>80</v>
      </c>
      <c r="AV179" s="11" t="s">
        <v>80</v>
      </c>
      <c r="AW179" s="11" t="s">
        <v>36</v>
      </c>
      <c r="AX179" s="11" t="s">
        <v>11</v>
      </c>
      <c r="AY179" s="187" t="s">
        <v>155</v>
      </c>
    </row>
    <row r="180" spans="2:65" s="1" customFormat="1" ht="16.5" customHeight="1" x14ac:dyDescent="0.3">
      <c r="B180" s="172"/>
      <c r="C180" s="216" t="s">
        <v>466</v>
      </c>
      <c r="D180" s="216" t="s">
        <v>536</v>
      </c>
      <c r="E180" s="217" t="s">
        <v>2582</v>
      </c>
      <c r="F180" s="218" t="s">
        <v>2583</v>
      </c>
      <c r="G180" s="219" t="s">
        <v>170</v>
      </c>
      <c r="H180" s="220">
        <v>1</v>
      </c>
      <c r="I180" s="221"/>
      <c r="J180" s="222">
        <f>ROUND(I180*H180,0)</f>
        <v>0</v>
      </c>
      <c r="K180" s="218" t="s">
        <v>161</v>
      </c>
      <c r="L180" s="223"/>
      <c r="M180" s="224" t="s">
        <v>5</v>
      </c>
      <c r="N180" s="225" t="s">
        <v>43</v>
      </c>
      <c r="O180" s="41"/>
      <c r="P180" s="182">
        <f>O180*H180</f>
        <v>0</v>
      </c>
      <c r="Q180" s="182">
        <v>3.2000000000000001E-2</v>
      </c>
      <c r="R180" s="182">
        <f>Q180*H180</f>
        <v>3.2000000000000001E-2</v>
      </c>
      <c r="S180" s="182">
        <v>0</v>
      </c>
      <c r="T180" s="183">
        <f>S180*H180</f>
        <v>0</v>
      </c>
      <c r="AR180" s="23" t="s">
        <v>113</v>
      </c>
      <c r="AT180" s="23" t="s">
        <v>536</v>
      </c>
      <c r="AU180" s="23" t="s">
        <v>80</v>
      </c>
      <c r="AY180" s="23" t="s">
        <v>155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23" t="s">
        <v>11</v>
      </c>
      <c r="BK180" s="184">
        <f>ROUND(I180*H180,0)</f>
        <v>0</v>
      </c>
      <c r="BL180" s="23" t="s">
        <v>101</v>
      </c>
      <c r="BM180" s="23" t="s">
        <v>2584</v>
      </c>
    </row>
    <row r="181" spans="2:65" s="1" customFormat="1" ht="16.5" customHeight="1" x14ac:dyDescent="0.3">
      <c r="B181" s="172"/>
      <c r="C181" s="173" t="s">
        <v>488</v>
      </c>
      <c r="D181" s="173" t="s">
        <v>157</v>
      </c>
      <c r="E181" s="174" t="s">
        <v>2430</v>
      </c>
      <c r="F181" s="175" t="s">
        <v>2431</v>
      </c>
      <c r="G181" s="176" t="s">
        <v>187</v>
      </c>
      <c r="H181" s="177">
        <v>0.434</v>
      </c>
      <c r="I181" s="178"/>
      <c r="J181" s="179">
        <f>ROUND(I181*H181,0)</f>
        <v>0</v>
      </c>
      <c r="K181" s="175" t="s">
        <v>161</v>
      </c>
      <c r="L181" s="40"/>
      <c r="M181" s="180" t="s">
        <v>5</v>
      </c>
      <c r="N181" s="181" t="s">
        <v>43</v>
      </c>
      <c r="O181" s="41"/>
      <c r="P181" s="182">
        <f>O181*H181</f>
        <v>0</v>
      </c>
      <c r="Q181" s="182">
        <v>2.234</v>
      </c>
      <c r="R181" s="182">
        <f>Q181*H181</f>
        <v>0.96955599999999997</v>
      </c>
      <c r="S181" s="182">
        <v>0</v>
      </c>
      <c r="T181" s="183">
        <f>S181*H181</f>
        <v>0</v>
      </c>
      <c r="AR181" s="23" t="s">
        <v>101</v>
      </c>
      <c r="AT181" s="23" t="s">
        <v>157</v>
      </c>
      <c r="AU181" s="23" t="s">
        <v>80</v>
      </c>
      <c r="AY181" s="23" t="s">
        <v>155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11</v>
      </c>
      <c r="BK181" s="184">
        <f>ROUND(I181*H181,0)</f>
        <v>0</v>
      </c>
      <c r="BL181" s="23" t="s">
        <v>101</v>
      </c>
      <c r="BM181" s="23" t="s">
        <v>2585</v>
      </c>
    </row>
    <row r="182" spans="2:65" s="11" customFormat="1" x14ac:dyDescent="0.3">
      <c r="B182" s="185"/>
      <c r="D182" s="186" t="s">
        <v>163</v>
      </c>
      <c r="E182" s="187" t="s">
        <v>5</v>
      </c>
      <c r="F182" s="188" t="s">
        <v>2586</v>
      </c>
      <c r="H182" s="189">
        <v>0.434</v>
      </c>
      <c r="I182" s="190"/>
      <c r="L182" s="185"/>
      <c r="M182" s="191"/>
      <c r="N182" s="192"/>
      <c r="O182" s="192"/>
      <c r="P182" s="192"/>
      <c r="Q182" s="192"/>
      <c r="R182" s="192"/>
      <c r="S182" s="192"/>
      <c r="T182" s="193"/>
      <c r="AT182" s="187" t="s">
        <v>163</v>
      </c>
      <c r="AU182" s="187" t="s">
        <v>80</v>
      </c>
      <c r="AV182" s="11" t="s">
        <v>80</v>
      </c>
      <c r="AW182" s="11" t="s">
        <v>36</v>
      </c>
      <c r="AX182" s="11" t="s">
        <v>11</v>
      </c>
      <c r="AY182" s="187" t="s">
        <v>155</v>
      </c>
    </row>
    <row r="183" spans="2:65" s="10" customFormat="1" ht="29.85" customHeight="1" x14ac:dyDescent="0.3">
      <c r="B183" s="159"/>
      <c r="D183" s="160" t="s">
        <v>71</v>
      </c>
      <c r="E183" s="170" t="s">
        <v>113</v>
      </c>
      <c r="F183" s="170" t="s">
        <v>2147</v>
      </c>
      <c r="I183" s="162"/>
      <c r="J183" s="171">
        <f>BK183</f>
        <v>0</v>
      </c>
      <c r="L183" s="159"/>
      <c r="M183" s="164"/>
      <c r="N183" s="165"/>
      <c r="O183" s="165"/>
      <c r="P183" s="166">
        <f>SUM(P184:P244)</f>
        <v>0</v>
      </c>
      <c r="Q183" s="165"/>
      <c r="R183" s="166">
        <f>SUM(R184:R244)</f>
        <v>28.464861024000005</v>
      </c>
      <c r="S183" s="165"/>
      <c r="T183" s="167">
        <f>SUM(T184:T244)</f>
        <v>0</v>
      </c>
      <c r="AR183" s="160" t="s">
        <v>11</v>
      </c>
      <c r="AT183" s="168" t="s">
        <v>71</v>
      </c>
      <c r="AU183" s="168" t="s">
        <v>11</v>
      </c>
      <c r="AY183" s="160" t="s">
        <v>155</v>
      </c>
      <c r="BK183" s="169">
        <f>SUM(BK184:BK244)</f>
        <v>0</v>
      </c>
    </row>
    <row r="184" spans="2:65" s="1" customFormat="1" ht="16.5" customHeight="1" x14ac:dyDescent="0.3">
      <c r="B184" s="172"/>
      <c r="C184" s="173" t="s">
        <v>492</v>
      </c>
      <c r="D184" s="173" t="s">
        <v>157</v>
      </c>
      <c r="E184" s="174" t="s">
        <v>2148</v>
      </c>
      <c r="F184" s="175" t="s">
        <v>2149</v>
      </c>
      <c r="G184" s="176" t="s">
        <v>214</v>
      </c>
      <c r="H184" s="177">
        <v>3</v>
      </c>
      <c r="I184" s="178"/>
      <c r="J184" s="179">
        <f>ROUND(I184*H184,0)</f>
        <v>0</v>
      </c>
      <c r="K184" s="175" t="s">
        <v>161</v>
      </c>
      <c r="L184" s="40"/>
      <c r="M184" s="180" t="s">
        <v>5</v>
      </c>
      <c r="N184" s="181" t="s">
        <v>43</v>
      </c>
      <c r="O184" s="41"/>
      <c r="P184" s="182">
        <f>O184*H184</f>
        <v>0</v>
      </c>
      <c r="Q184" s="182">
        <v>1.276E-3</v>
      </c>
      <c r="R184" s="182">
        <f>Q184*H184</f>
        <v>3.8279999999999998E-3</v>
      </c>
      <c r="S184" s="182">
        <v>0</v>
      </c>
      <c r="T184" s="183">
        <f>S184*H184</f>
        <v>0</v>
      </c>
      <c r="AR184" s="23" t="s">
        <v>101</v>
      </c>
      <c r="AT184" s="23" t="s">
        <v>157</v>
      </c>
      <c r="AU184" s="23" t="s">
        <v>80</v>
      </c>
      <c r="AY184" s="23" t="s">
        <v>155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23" t="s">
        <v>11</v>
      </c>
      <c r="BK184" s="184">
        <f>ROUND(I184*H184,0)</f>
        <v>0</v>
      </c>
      <c r="BL184" s="23" t="s">
        <v>101</v>
      </c>
      <c r="BM184" s="23" t="s">
        <v>2587</v>
      </c>
    </row>
    <row r="185" spans="2:65" s="11" customFormat="1" x14ac:dyDescent="0.3">
      <c r="B185" s="185"/>
      <c r="D185" s="186" t="s">
        <v>163</v>
      </c>
      <c r="E185" s="187" t="s">
        <v>5</v>
      </c>
      <c r="F185" s="188" t="s">
        <v>2588</v>
      </c>
      <c r="H185" s="189">
        <v>3</v>
      </c>
      <c r="I185" s="190"/>
      <c r="L185" s="185"/>
      <c r="M185" s="191"/>
      <c r="N185" s="192"/>
      <c r="O185" s="192"/>
      <c r="P185" s="192"/>
      <c r="Q185" s="192"/>
      <c r="R185" s="192"/>
      <c r="S185" s="192"/>
      <c r="T185" s="193"/>
      <c r="AT185" s="187" t="s">
        <v>163</v>
      </c>
      <c r="AU185" s="187" t="s">
        <v>80</v>
      </c>
      <c r="AV185" s="11" t="s">
        <v>80</v>
      </c>
      <c r="AW185" s="11" t="s">
        <v>36</v>
      </c>
      <c r="AX185" s="11" t="s">
        <v>11</v>
      </c>
      <c r="AY185" s="187" t="s">
        <v>155</v>
      </c>
    </row>
    <row r="186" spans="2:65" s="1" customFormat="1" ht="16.5" customHeight="1" x14ac:dyDescent="0.3">
      <c r="B186" s="172"/>
      <c r="C186" s="173" t="s">
        <v>496</v>
      </c>
      <c r="D186" s="173" t="s">
        <v>157</v>
      </c>
      <c r="E186" s="174" t="s">
        <v>2434</v>
      </c>
      <c r="F186" s="175" t="s">
        <v>2435</v>
      </c>
      <c r="G186" s="176" t="s">
        <v>214</v>
      </c>
      <c r="H186" s="177">
        <v>32.6</v>
      </c>
      <c r="I186" s="178"/>
      <c r="J186" s="179">
        <f>ROUND(I186*H186,0)</f>
        <v>0</v>
      </c>
      <c r="K186" s="175" t="s">
        <v>161</v>
      </c>
      <c r="L186" s="40"/>
      <c r="M186" s="180" t="s">
        <v>5</v>
      </c>
      <c r="N186" s="181" t="s">
        <v>43</v>
      </c>
      <c r="O186" s="41"/>
      <c r="P186" s="182">
        <f>O186*H186</f>
        <v>0</v>
      </c>
      <c r="Q186" s="182">
        <v>2.6809999999999998E-3</v>
      </c>
      <c r="R186" s="182">
        <f>Q186*H186</f>
        <v>8.7400599999999995E-2</v>
      </c>
      <c r="S186" s="182">
        <v>0</v>
      </c>
      <c r="T186" s="183">
        <f>S186*H186</f>
        <v>0</v>
      </c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11</v>
      </c>
      <c r="BK186" s="184">
        <f>ROUND(I186*H186,0)</f>
        <v>0</v>
      </c>
      <c r="BL186" s="23" t="s">
        <v>101</v>
      </c>
      <c r="BM186" s="23" t="s">
        <v>2589</v>
      </c>
    </row>
    <row r="187" spans="2:65" s="11" customFormat="1" x14ac:dyDescent="0.3">
      <c r="B187" s="185"/>
      <c r="D187" s="186" t="s">
        <v>163</v>
      </c>
      <c r="E187" s="187" t="s">
        <v>5</v>
      </c>
      <c r="F187" s="188" t="s">
        <v>2590</v>
      </c>
      <c r="H187" s="189">
        <v>26.15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163</v>
      </c>
      <c r="AU187" s="187" t="s">
        <v>80</v>
      </c>
      <c r="AV187" s="11" t="s">
        <v>80</v>
      </c>
      <c r="AW187" s="11" t="s">
        <v>36</v>
      </c>
      <c r="AX187" s="11" t="s">
        <v>72</v>
      </c>
      <c r="AY187" s="187" t="s">
        <v>155</v>
      </c>
    </row>
    <row r="188" spans="2:65" s="11" customFormat="1" x14ac:dyDescent="0.3">
      <c r="B188" s="185"/>
      <c r="D188" s="186" t="s">
        <v>163</v>
      </c>
      <c r="E188" s="187" t="s">
        <v>5</v>
      </c>
      <c r="F188" s="188" t="s">
        <v>2591</v>
      </c>
      <c r="H188" s="189">
        <v>6.45</v>
      </c>
      <c r="I188" s="190"/>
      <c r="L188" s="185"/>
      <c r="M188" s="191"/>
      <c r="N188" s="192"/>
      <c r="O188" s="192"/>
      <c r="P188" s="192"/>
      <c r="Q188" s="192"/>
      <c r="R188" s="192"/>
      <c r="S188" s="192"/>
      <c r="T188" s="193"/>
      <c r="AT188" s="187" t="s">
        <v>163</v>
      </c>
      <c r="AU188" s="187" t="s">
        <v>80</v>
      </c>
      <c r="AV188" s="11" t="s">
        <v>80</v>
      </c>
      <c r="AW188" s="11" t="s">
        <v>36</v>
      </c>
      <c r="AX188" s="11" t="s">
        <v>72</v>
      </c>
      <c r="AY188" s="187" t="s">
        <v>155</v>
      </c>
    </row>
    <row r="189" spans="2:65" s="12" customFormat="1" x14ac:dyDescent="0.3">
      <c r="B189" s="194"/>
      <c r="D189" s="186" t="s">
        <v>163</v>
      </c>
      <c r="E189" s="195" t="s">
        <v>5</v>
      </c>
      <c r="F189" s="196" t="s">
        <v>239</v>
      </c>
      <c r="H189" s="197">
        <v>32.6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5" t="s">
        <v>163</v>
      </c>
      <c r="AU189" s="195" t="s">
        <v>80</v>
      </c>
      <c r="AV189" s="12" t="s">
        <v>98</v>
      </c>
      <c r="AW189" s="12" t="s">
        <v>36</v>
      </c>
      <c r="AX189" s="12" t="s">
        <v>11</v>
      </c>
      <c r="AY189" s="195" t="s">
        <v>155</v>
      </c>
    </row>
    <row r="190" spans="2:65" s="1" customFormat="1" ht="16.5" customHeight="1" x14ac:dyDescent="0.3">
      <c r="B190" s="172"/>
      <c r="C190" s="173" t="s">
        <v>502</v>
      </c>
      <c r="D190" s="173" t="s">
        <v>157</v>
      </c>
      <c r="E190" s="174" t="s">
        <v>2439</v>
      </c>
      <c r="F190" s="175" t="s">
        <v>2440</v>
      </c>
      <c r="G190" s="176" t="s">
        <v>214</v>
      </c>
      <c r="H190" s="177">
        <v>26.5</v>
      </c>
      <c r="I190" s="178"/>
      <c r="J190" s="179">
        <f>ROUND(I190*H190,0)</f>
        <v>0</v>
      </c>
      <c r="K190" s="175" t="s">
        <v>161</v>
      </c>
      <c r="L190" s="40"/>
      <c r="M190" s="180" t="s">
        <v>5</v>
      </c>
      <c r="N190" s="181" t="s">
        <v>43</v>
      </c>
      <c r="O190" s="41"/>
      <c r="P190" s="182">
        <f>O190*H190</f>
        <v>0</v>
      </c>
      <c r="Q190" s="182">
        <v>4.2729999999999999E-3</v>
      </c>
      <c r="R190" s="182">
        <f>Q190*H190</f>
        <v>0.1132345</v>
      </c>
      <c r="S190" s="182">
        <v>0</v>
      </c>
      <c r="T190" s="183">
        <f>S190*H190</f>
        <v>0</v>
      </c>
      <c r="AR190" s="23" t="s">
        <v>101</v>
      </c>
      <c r="AT190" s="23" t="s">
        <v>157</v>
      </c>
      <c r="AU190" s="23" t="s">
        <v>80</v>
      </c>
      <c r="AY190" s="23" t="s">
        <v>155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23" t="s">
        <v>11</v>
      </c>
      <c r="BK190" s="184">
        <f>ROUND(I190*H190,0)</f>
        <v>0</v>
      </c>
      <c r="BL190" s="23" t="s">
        <v>101</v>
      </c>
      <c r="BM190" s="23" t="s">
        <v>2592</v>
      </c>
    </row>
    <row r="191" spans="2:65" s="11" customFormat="1" x14ac:dyDescent="0.3">
      <c r="B191" s="185"/>
      <c r="D191" s="186" t="s">
        <v>163</v>
      </c>
      <c r="E191" s="187" t="s">
        <v>5</v>
      </c>
      <c r="F191" s="188" t="s">
        <v>2593</v>
      </c>
      <c r="H191" s="189">
        <v>6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163</v>
      </c>
      <c r="AU191" s="187" t="s">
        <v>80</v>
      </c>
      <c r="AV191" s="11" t="s">
        <v>80</v>
      </c>
      <c r="AW191" s="11" t="s">
        <v>36</v>
      </c>
      <c r="AX191" s="11" t="s">
        <v>72</v>
      </c>
      <c r="AY191" s="187" t="s">
        <v>155</v>
      </c>
    </row>
    <row r="192" spans="2:65" s="11" customFormat="1" x14ac:dyDescent="0.3">
      <c r="B192" s="185"/>
      <c r="D192" s="186" t="s">
        <v>163</v>
      </c>
      <c r="E192" s="187" t="s">
        <v>5</v>
      </c>
      <c r="F192" s="188" t="s">
        <v>2594</v>
      </c>
      <c r="H192" s="189">
        <v>5.85</v>
      </c>
      <c r="I192" s="190"/>
      <c r="L192" s="185"/>
      <c r="M192" s="191"/>
      <c r="N192" s="192"/>
      <c r="O192" s="192"/>
      <c r="P192" s="192"/>
      <c r="Q192" s="192"/>
      <c r="R192" s="192"/>
      <c r="S192" s="192"/>
      <c r="T192" s="193"/>
      <c r="AT192" s="187" t="s">
        <v>163</v>
      </c>
      <c r="AU192" s="187" t="s">
        <v>80</v>
      </c>
      <c r="AV192" s="11" t="s">
        <v>80</v>
      </c>
      <c r="AW192" s="11" t="s">
        <v>36</v>
      </c>
      <c r="AX192" s="11" t="s">
        <v>72</v>
      </c>
      <c r="AY192" s="187" t="s">
        <v>155</v>
      </c>
    </row>
    <row r="193" spans="2:65" s="11" customFormat="1" x14ac:dyDescent="0.3">
      <c r="B193" s="185"/>
      <c r="D193" s="186" t="s">
        <v>163</v>
      </c>
      <c r="E193" s="187" t="s">
        <v>5</v>
      </c>
      <c r="F193" s="188" t="s">
        <v>2595</v>
      </c>
      <c r="H193" s="189">
        <v>7.25</v>
      </c>
      <c r="I193" s="190"/>
      <c r="L193" s="185"/>
      <c r="M193" s="191"/>
      <c r="N193" s="192"/>
      <c r="O193" s="192"/>
      <c r="P193" s="192"/>
      <c r="Q193" s="192"/>
      <c r="R193" s="192"/>
      <c r="S193" s="192"/>
      <c r="T193" s="193"/>
      <c r="AT193" s="187" t="s">
        <v>163</v>
      </c>
      <c r="AU193" s="187" t="s">
        <v>80</v>
      </c>
      <c r="AV193" s="11" t="s">
        <v>80</v>
      </c>
      <c r="AW193" s="11" t="s">
        <v>36</v>
      </c>
      <c r="AX193" s="11" t="s">
        <v>72</v>
      </c>
      <c r="AY193" s="187" t="s">
        <v>155</v>
      </c>
    </row>
    <row r="194" spans="2:65" s="11" customFormat="1" x14ac:dyDescent="0.3">
      <c r="B194" s="185"/>
      <c r="D194" s="186" t="s">
        <v>163</v>
      </c>
      <c r="E194" s="187" t="s">
        <v>5</v>
      </c>
      <c r="F194" s="188" t="s">
        <v>2596</v>
      </c>
      <c r="H194" s="189">
        <v>7.4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163</v>
      </c>
      <c r="AU194" s="187" t="s">
        <v>80</v>
      </c>
      <c r="AV194" s="11" t="s">
        <v>80</v>
      </c>
      <c r="AW194" s="11" t="s">
        <v>36</v>
      </c>
      <c r="AX194" s="11" t="s">
        <v>72</v>
      </c>
      <c r="AY194" s="187" t="s">
        <v>155</v>
      </c>
    </row>
    <row r="195" spans="2:65" s="12" customFormat="1" x14ac:dyDescent="0.3">
      <c r="B195" s="194"/>
      <c r="D195" s="186" t="s">
        <v>163</v>
      </c>
      <c r="E195" s="195" t="s">
        <v>5</v>
      </c>
      <c r="F195" s="196" t="s">
        <v>239</v>
      </c>
      <c r="H195" s="197">
        <v>26.5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163</v>
      </c>
      <c r="AU195" s="195" t="s">
        <v>80</v>
      </c>
      <c r="AV195" s="12" t="s">
        <v>98</v>
      </c>
      <c r="AW195" s="12" t="s">
        <v>36</v>
      </c>
      <c r="AX195" s="12" t="s">
        <v>11</v>
      </c>
      <c r="AY195" s="195" t="s">
        <v>155</v>
      </c>
    </row>
    <row r="196" spans="2:65" s="1" customFormat="1" ht="16.5" customHeight="1" x14ac:dyDescent="0.3">
      <c r="B196" s="172"/>
      <c r="C196" s="173" t="s">
        <v>508</v>
      </c>
      <c r="D196" s="173" t="s">
        <v>157</v>
      </c>
      <c r="E196" s="174" t="s">
        <v>2597</v>
      </c>
      <c r="F196" s="175" t="s">
        <v>2598</v>
      </c>
      <c r="G196" s="176" t="s">
        <v>170</v>
      </c>
      <c r="H196" s="177">
        <v>1</v>
      </c>
      <c r="I196" s="178"/>
      <c r="J196" s="179">
        <f>ROUND(I196*H196,0)</f>
        <v>0</v>
      </c>
      <c r="K196" s="175" t="s">
        <v>161</v>
      </c>
      <c r="L196" s="40"/>
      <c r="M196" s="180" t="s">
        <v>5</v>
      </c>
      <c r="N196" s="181" t="s">
        <v>43</v>
      </c>
      <c r="O196" s="41"/>
      <c r="P196" s="182">
        <f>O196*H196</f>
        <v>0</v>
      </c>
      <c r="Q196" s="182">
        <v>1.75E-6</v>
      </c>
      <c r="R196" s="182">
        <f>Q196*H196</f>
        <v>1.75E-6</v>
      </c>
      <c r="S196" s="182">
        <v>0</v>
      </c>
      <c r="T196" s="183">
        <f>S196*H196</f>
        <v>0</v>
      </c>
      <c r="AR196" s="23" t="s">
        <v>101</v>
      </c>
      <c r="AT196" s="23" t="s">
        <v>157</v>
      </c>
      <c r="AU196" s="23" t="s">
        <v>80</v>
      </c>
      <c r="AY196" s="23" t="s">
        <v>155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11</v>
      </c>
      <c r="BK196" s="184">
        <f>ROUND(I196*H196,0)</f>
        <v>0</v>
      </c>
      <c r="BL196" s="23" t="s">
        <v>101</v>
      </c>
      <c r="BM196" s="23" t="s">
        <v>2599</v>
      </c>
    </row>
    <row r="197" spans="2:65" s="1" customFormat="1" ht="25.5" customHeight="1" x14ac:dyDescent="0.3">
      <c r="B197" s="172"/>
      <c r="C197" s="216" t="s">
        <v>514</v>
      </c>
      <c r="D197" s="216" t="s">
        <v>536</v>
      </c>
      <c r="E197" s="217" t="s">
        <v>2600</v>
      </c>
      <c r="F197" s="218" t="s">
        <v>2601</v>
      </c>
      <c r="G197" s="219" t="s">
        <v>170</v>
      </c>
      <c r="H197" s="220">
        <v>1</v>
      </c>
      <c r="I197" s="221"/>
      <c r="J197" s="222">
        <f>ROUND(I197*H197,0)</f>
        <v>0</v>
      </c>
      <c r="K197" s="218" t="s">
        <v>161</v>
      </c>
      <c r="L197" s="223"/>
      <c r="M197" s="224" t="s">
        <v>5</v>
      </c>
      <c r="N197" s="225" t="s">
        <v>43</v>
      </c>
      <c r="O197" s="41"/>
      <c r="P197" s="182">
        <f>O197*H197</f>
        <v>0</v>
      </c>
      <c r="Q197" s="182">
        <v>1.4300000000000001E-3</v>
      </c>
      <c r="R197" s="182">
        <f>Q197*H197</f>
        <v>1.4300000000000001E-3</v>
      </c>
      <c r="S197" s="182">
        <v>0</v>
      </c>
      <c r="T197" s="183">
        <f>S197*H197</f>
        <v>0</v>
      </c>
      <c r="AR197" s="23" t="s">
        <v>113</v>
      </c>
      <c r="AT197" s="23" t="s">
        <v>536</v>
      </c>
      <c r="AU197" s="23" t="s">
        <v>80</v>
      </c>
      <c r="AY197" s="23" t="s">
        <v>155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23" t="s">
        <v>11</v>
      </c>
      <c r="BK197" s="184">
        <f>ROUND(I197*H197,0)</f>
        <v>0</v>
      </c>
      <c r="BL197" s="23" t="s">
        <v>101</v>
      </c>
      <c r="BM197" s="23" t="s">
        <v>2602</v>
      </c>
    </row>
    <row r="198" spans="2:65" s="1" customFormat="1" ht="25.5" customHeight="1" x14ac:dyDescent="0.3">
      <c r="B198" s="172"/>
      <c r="C198" s="173" t="s">
        <v>519</v>
      </c>
      <c r="D198" s="173" t="s">
        <v>157</v>
      </c>
      <c r="E198" s="174" t="s">
        <v>2603</v>
      </c>
      <c r="F198" s="175" t="s">
        <v>2604</v>
      </c>
      <c r="G198" s="176" t="s">
        <v>170</v>
      </c>
      <c r="H198" s="177">
        <v>2</v>
      </c>
      <c r="I198" s="178"/>
      <c r="J198" s="179">
        <f>ROUND(I198*H198,0)</f>
        <v>0</v>
      </c>
      <c r="K198" s="175" t="s">
        <v>161</v>
      </c>
      <c r="L198" s="40"/>
      <c r="M198" s="180" t="s">
        <v>5</v>
      </c>
      <c r="N198" s="181" t="s">
        <v>43</v>
      </c>
      <c r="O198" s="41"/>
      <c r="P198" s="182">
        <f>O198*H198</f>
        <v>0</v>
      </c>
      <c r="Q198" s="182">
        <v>3.7500000000000001E-6</v>
      </c>
      <c r="R198" s="182">
        <f>Q198*H198</f>
        <v>7.5000000000000002E-6</v>
      </c>
      <c r="S198" s="182">
        <v>0</v>
      </c>
      <c r="T198" s="183">
        <f>S198*H198</f>
        <v>0</v>
      </c>
      <c r="AR198" s="23" t="s">
        <v>101</v>
      </c>
      <c r="AT198" s="23" t="s">
        <v>157</v>
      </c>
      <c r="AU198" s="23" t="s">
        <v>80</v>
      </c>
      <c r="AY198" s="23" t="s">
        <v>155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11</v>
      </c>
      <c r="BK198" s="184">
        <f>ROUND(I198*H198,0)</f>
        <v>0</v>
      </c>
      <c r="BL198" s="23" t="s">
        <v>101</v>
      </c>
      <c r="BM198" s="23" t="s">
        <v>2605</v>
      </c>
    </row>
    <row r="199" spans="2:65" s="11" customFormat="1" x14ac:dyDescent="0.3">
      <c r="B199" s="185"/>
      <c r="D199" s="186" t="s">
        <v>163</v>
      </c>
      <c r="E199" s="187" t="s">
        <v>5</v>
      </c>
      <c r="F199" s="188" t="s">
        <v>80</v>
      </c>
      <c r="H199" s="189">
        <v>2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11</v>
      </c>
      <c r="AY199" s="187" t="s">
        <v>155</v>
      </c>
    </row>
    <row r="200" spans="2:65" s="1" customFormat="1" ht="16.5" customHeight="1" x14ac:dyDescent="0.3">
      <c r="B200" s="172"/>
      <c r="C200" s="216" t="s">
        <v>524</v>
      </c>
      <c r="D200" s="216" t="s">
        <v>536</v>
      </c>
      <c r="E200" s="217" t="s">
        <v>2606</v>
      </c>
      <c r="F200" s="218" t="s">
        <v>2607</v>
      </c>
      <c r="G200" s="219" t="s">
        <v>170</v>
      </c>
      <c r="H200" s="220">
        <v>1</v>
      </c>
      <c r="I200" s="221"/>
      <c r="J200" s="222">
        <f>ROUND(I200*H200,0)</f>
        <v>0</v>
      </c>
      <c r="K200" s="218" t="s">
        <v>161</v>
      </c>
      <c r="L200" s="223"/>
      <c r="M200" s="224" t="s">
        <v>5</v>
      </c>
      <c r="N200" s="225" t="s">
        <v>43</v>
      </c>
      <c r="O200" s="41"/>
      <c r="P200" s="182">
        <f>O200*H200</f>
        <v>0</v>
      </c>
      <c r="Q200" s="182">
        <v>8.8000000000000003E-4</v>
      </c>
      <c r="R200" s="182">
        <f>Q200*H200</f>
        <v>8.8000000000000003E-4</v>
      </c>
      <c r="S200" s="182">
        <v>0</v>
      </c>
      <c r="T200" s="183">
        <f>S200*H200</f>
        <v>0</v>
      </c>
      <c r="AR200" s="23" t="s">
        <v>113</v>
      </c>
      <c r="AT200" s="23" t="s">
        <v>536</v>
      </c>
      <c r="AU200" s="23" t="s">
        <v>80</v>
      </c>
      <c r="AY200" s="23" t="s">
        <v>155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23" t="s">
        <v>11</v>
      </c>
      <c r="BK200" s="184">
        <f>ROUND(I200*H200,0)</f>
        <v>0</v>
      </c>
      <c r="BL200" s="23" t="s">
        <v>101</v>
      </c>
      <c r="BM200" s="23" t="s">
        <v>2608</v>
      </c>
    </row>
    <row r="201" spans="2:65" s="1" customFormat="1" ht="16.5" customHeight="1" x14ac:dyDescent="0.3">
      <c r="B201" s="172"/>
      <c r="C201" s="216" t="s">
        <v>529</v>
      </c>
      <c r="D201" s="216" t="s">
        <v>536</v>
      </c>
      <c r="E201" s="217" t="s">
        <v>2609</v>
      </c>
      <c r="F201" s="218" t="s">
        <v>2610</v>
      </c>
      <c r="G201" s="219" t="s">
        <v>170</v>
      </c>
      <c r="H201" s="220">
        <v>1</v>
      </c>
      <c r="I201" s="221"/>
      <c r="J201" s="222">
        <f>ROUND(I201*H201,0)</f>
        <v>0</v>
      </c>
      <c r="K201" s="218" t="s">
        <v>161</v>
      </c>
      <c r="L201" s="223"/>
      <c r="M201" s="224" t="s">
        <v>5</v>
      </c>
      <c r="N201" s="225" t="s">
        <v>43</v>
      </c>
      <c r="O201" s="41"/>
      <c r="P201" s="182">
        <f>O201*H201</f>
        <v>0</v>
      </c>
      <c r="Q201" s="182">
        <v>6.4999999999999997E-4</v>
      </c>
      <c r="R201" s="182">
        <f>Q201*H201</f>
        <v>6.4999999999999997E-4</v>
      </c>
      <c r="S201" s="182">
        <v>0</v>
      </c>
      <c r="T201" s="183">
        <f>S201*H201</f>
        <v>0</v>
      </c>
      <c r="AR201" s="23" t="s">
        <v>113</v>
      </c>
      <c r="AT201" s="23" t="s">
        <v>536</v>
      </c>
      <c r="AU201" s="23" t="s">
        <v>80</v>
      </c>
      <c r="AY201" s="23" t="s">
        <v>155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23" t="s">
        <v>11</v>
      </c>
      <c r="BK201" s="184">
        <f>ROUND(I201*H201,0)</f>
        <v>0</v>
      </c>
      <c r="BL201" s="23" t="s">
        <v>101</v>
      </c>
      <c r="BM201" s="23" t="s">
        <v>2611</v>
      </c>
    </row>
    <row r="202" spans="2:65" s="1" customFormat="1" ht="25.5" customHeight="1" x14ac:dyDescent="0.3">
      <c r="B202" s="172"/>
      <c r="C202" s="173" t="s">
        <v>535</v>
      </c>
      <c r="D202" s="173" t="s">
        <v>157</v>
      </c>
      <c r="E202" s="174" t="s">
        <v>2612</v>
      </c>
      <c r="F202" s="175" t="s">
        <v>2613</v>
      </c>
      <c r="G202" s="176" t="s">
        <v>170</v>
      </c>
      <c r="H202" s="177">
        <v>4</v>
      </c>
      <c r="I202" s="178"/>
      <c r="J202" s="179">
        <f>ROUND(I202*H202,0)</f>
        <v>0</v>
      </c>
      <c r="K202" s="175" t="s">
        <v>161</v>
      </c>
      <c r="L202" s="40"/>
      <c r="M202" s="180" t="s">
        <v>5</v>
      </c>
      <c r="N202" s="181" t="s">
        <v>43</v>
      </c>
      <c r="O202" s="41"/>
      <c r="P202" s="182">
        <f>O202*H202</f>
        <v>0</v>
      </c>
      <c r="Q202" s="182">
        <v>5.75E-6</v>
      </c>
      <c r="R202" s="182">
        <f>Q202*H202</f>
        <v>2.3E-5</v>
      </c>
      <c r="S202" s="182">
        <v>0</v>
      </c>
      <c r="T202" s="183">
        <f>S202*H202</f>
        <v>0</v>
      </c>
      <c r="AR202" s="23" t="s">
        <v>101</v>
      </c>
      <c r="AT202" s="23" t="s">
        <v>157</v>
      </c>
      <c r="AU202" s="23" t="s">
        <v>80</v>
      </c>
      <c r="AY202" s="23" t="s">
        <v>155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23" t="s">
        <v>11</v>
      </c>
      <c r="BK202" s="184">
        <f>ROUND(I202*H202,0)</f>
        <v>0</v>
      </c>
      <c r="BL202" s="23" t="s">
        <v>101</v>
      </c>
      <c r="BM202" s="23" t="s">
        <v>2614</v>
      </c>
    </row>
    <row r="203" spans="2:65" s="11" customFormat="1" x14ac:dyDescent="0.3">
      <c r="B203" s="185"/>
      <c r="D203" s="186" t="s">
        <v>163</v>
      </c>
      <c r="E203" s="187" t="s">
        <v>5</v>
      </c>
      <c r="F203" s="188" t="s">
        <v>101</v>
      </c>
      <c r="H203" s="189">
        <v>4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163</v>
      </c>
      <c r="AU203" s="187" t="s">
        <v>80</v>
      </c>
      <c r="AV203" s="11" t="s">
        <v>80</v>
      </c>
      <c r="AW203" s="11" t="s">
        <v>36</v>
      </c>
      <c r="AX203" s="11" t="s">
        <v>11</v>
      </c>
      <c r="AY203" s="187" t="s">
        <v>155</v>
      </c>
    </row>
    <row r="204" spans="2:65" s="1" customFormat="1" ht="16.5" customHeight="1" x14ac:dyDescent="0.3">
      <c r="B204" s="172"/>
      <c r="C204" s="216" t="s">
        <v>541</v>
      </c>
      <c r="D204" s="216" t="s">
        <v>536</v>
      </c>
      <c r="E204" s="217" t="s">
        <v>2615</v>
      </c>
      <c r="F204" s="218" t="s">
        <v>2616</v>
      </c>
      <c r="G204" s="219" t="s">
        <v>170</v>
      </c>
      <c r="H204" s="220">
        <v>4</v>
      </c>
      <c r="I204" s="221"/>
      <c r="J204" s="222">
        <f>ROUND(I204*H204,0)</f>
        <v>0</v>
      </c>
      <c r="K204" s="218" t="s">
        <v>161</v>
      </c>
      <c r="L204" s="223"/>
      <c r="M204" s="224" t="s">
        <v>5</v>
      </c>
      <c r="N204" s="225" t="s">
        <v>43</v>
      </c>
      <c r="O204" s="41"/>
      <c r="P204" s="182">
        <f>O204*H204</f>
        <v>0</v>
      </c>
      <c r="Q204" s="182">
        <v>1.25E-3</v>
      </c>
      <c r="R204" s="182">
        <f>Q204*H204</f>
        <v>5.0000000000000001E-3</v>
      </c>
      <c r="S204" s="182">
        <v>0</v>
      </c>
      <c r="T204" s="183">
        <f>S204*H204</f>
        <v>0</v>
      </c>
      <c r="AR204" s="23" t="s">
        <v>113</v>
      </c>
      <c r="AT204" s="23" t="s">
        <v>536</v>
      </c>
      <c r="AU204" s="23" t="s">
        <v>80</v>
      </c>
      <c r="AY204" s="23" t="s">
        <v>155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23" t="s">
        <v>11</v>
      </c>
      <c r="BK204" s="184">
        <f>ROUND(I204*H204,0)</f>
        <v>0</v>
      </c>
      <c r="BL204" s="23" t="s">
        <v>101</v>
      </c>
      <c r="BM204" s="23" t="s">
        <v>2617</v>
      </c>
    </row>
    <row r="205" spans="2:65" s="1" customFormat="1" ht="25.5" customHeight="1" x14ac:dyDescent="0.3">
      <c r="B205" s="172"/>
      <c r="C205" s="173" t="s">
        <v>546</v>
      </c>
      <c r="D205" s="173" t="s">
        <v>157</v>
      </c>
      <c r="E205" s="174" t="s">
        <v>2618</v>
      </c>
      <c r="F205" s="175" t="s">
        <v>2619</v>
      </c>
      <c r="G205" s="176" t="s">
        <v>170</v>
      </c>
      <c r="H205" s="177">
        <v>1</v>
      </c>
      <c r="I205" s="178"/>
      <c r="J205" s="179">
        <f>ROUND(I205*H205,0)</f>
        <v>0</v>
      </c>
      <c r="K205" s="175" t="s">
        <v>161</v>
      </c>
      <c r="L205" s="40"/>
      <c r="M205" s="180" t="s">
        <v>5</v>
      </c>
      <c r="N205" s="181" t="s">
        <v>43</v>
      </c>
      <c r="O205" s="41"/>
      <c r="P205" s="182">
        <f>O205*H205</f>
        <v>0</v>
      </c>
      <c r="Q205" s="182">
        <v>1.9272641740000001</v>
      </c>
      <c r="R205" s="182">
        <f>Q205*H205</f>
        <v>1.9272641740000001</v>
      </c>
      <c r="S205" s="182">
        <v>0</v>
      </c>
      <c r="T205" s="183">
        <f>S205*H205</f>
        <v>0</v>
      </c>
      <c r="AR205" s="23" t="s">
        <v>101</v>
      </c>
      <c r="AT205" s="23" t="s">
        <v>157</v>
      </c>
      <c r="AU205" s="23" t="s">
        <v>80</v>
      </c>
      <c r="AY205" s="23" t="s">
        <v>155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23" t="s">
        <v>11</v>
      </c>
      <c r="BK205" s="184">
        <f>ROUND(I205*H205,0)</f>
        <v>0</v>
      </c>
      <c r="BL205" s="23" t="s">
        <v>101</v>
      </c>
      <c r="BM205" s="23" t="s">
        <v>2620</v>
      </c>
    </row>
    <row r="206" spans="2:65" s="11" customFormat="1" x14ac:dyDescent="0.3">
      <c r="B206" s="185"/>
      <c r="D206" s="186" t="s">
        <v>163</v>
      </c>
      <c r="E206" s="187" t="s">
        <v>5</v>
      </c>
      <c r="F206" s="188" t="s">
        <v>2621</v>
      </c>
      <c r="H206" s="189">
        <v>1</v>
      </c>
      <c r="I206" s="190"/>
      <c r="L206" s="185"/>
      <c r="M206" s="191"/>
      <c r="N206" s="192"/>
      <c r="O206" s="192"/>
      <c r="P206" s="192"/>
      <c r="Q206" s="192"/>
      <c r="R206" s="192"/>
      <c r="S206" s="192"/>
      <c r="T206" s="193"/>
      <c r="AT206" s="187" t="s">
        <v>163</v>
      </c>
      <c r="AU206" s="187" t="s">
        <v>80</v>
      </c>
      <c r="AV206" s="11" t="s">
        <v>80</v>
      </c>
      <c r="AW206" s="11" t="s">
        <v>36</v>
      </c>
      <c r="AX206" s="11" t="s">
        <v>11</v>
      </c>
      <c r="AY206" s="187" t="s">
        <v>155</v>
      </c>
    </row>
    <row r="207" spans="2:65" s="1" customFormat="1" ht="16.5" customHeight="1" x14ac:dyDescent="0.3">
      <c r="B207" s="172"/>
      <c r="C207" s="173" t="s">
        <v>551</v>
      </c>
      <c r="D207" s="173" t="s">
        <v>157</v>
      </c>
      <c r="E207" s="174" t="s">
        <v>2443</v>
      </c>
      <c r="F207" s="175" t="s">
        <v>2444</v>
      </c>
      <c r="G207" s="176" t="s">
        <v>170</v>
      </c>
      <c r="H207" s="177">
        <v>2</v>
      </c>
      <c r="I207" s="178"/>
      <c r="J207" s="179">
        <f>ROUND(I207*H207,0)</f>
        <v>0</v>
      </c>
      <c r="K207" s="175" t="s">
        <v>161</v>
      </c>
      <c r="L207" s="40"/>
      <c r="M207" s="180" t="s">
        <v>5</v>
      </c>
      <c r="N207" s="181" t="s">
        <v>43</v>
      </c>
      <c r="O207" s="41"/>
      <c r="P207" s="182">
        <f>O207*H207</f>
        <v>0</v>
      </c>
      <c r="Q207" s="182">
        <v>9.1760000000000001E-3</v>
      </c>
      <c r="R207" s="182">
        <f>Q207*H207</f>
        <v>1.8352E-2</v>
      </c>
      <c r="S207" s="182">
        <v>0</v>
      </c>
      <c r="T207" s="183">
        <f>S207*H207</f>
        <v>0</v>
      </c>
      <c r="AR207" s="23" t="s">
        <v>101</v>
      </c>
      <c r="AT207" s="23" t="s">
        <v>157</v>
      </c>
      <c r="AU207" s="23" t="s">
        <v>80</v>
      </c>
      <c r="AY207" s="23" t="s">
        <v>155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23" t="s">
        <v>11</v>
      </c>
      <c r="BK207" s="184">
        <f>ROUND(I207*H207,0)</f>
        <v>0</v>
      </c>
      <c r="BL207" s="23" t="s">
        <v>101</v>
      </c>
      <c r="BM207" s="23" t="s">
        <v>2622</v>
      </c>
    </row>
    <row r="208" spans="2:65" s="11" customFormat="1" x14ac:dyDescent="0.3">
      <c r="B208" s="185"/>
      <c r="D208" s="186" t="s">
        <v>163</v>
      </c>
      <c r="E208" s="187" t="s">
        <v>5</v>
      </c>
      <c r="F208" s="188" t="s">
        <v>2446</v>
      </c>
      <c r="H208" s="189">
        <v>2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163</v>
      </c>
      <c r="AU208" s="187" t="s">
        <v>80</v>
      </c>
      <c r="AV208" s="11" t="s">
        <v>80</v>
      </c>
      <c r="AW208" s="11" t="s">
        <v>36</v>
      </c>
      <c r="AX208" s="11" t="s">
        <v>11</v>
      </c>
      <c r="AY208" s="187" t="s">
        <v>155</v>
      </c>
    </row>
    <row r="209" spans="2:65" s="1" customFormat="1" ht="16.5" customHeight="1" x14ac:dyDescent="0.3">
      <c r="B209" s="172"/>
      <c r="C209" s="216" t="s">
        <v>556</v>
      </c>
      <c r="D209" s="216" t="s">
        <v>536</v>
      </c>
      <c r="E209" s="217" t="s">
        <v>2447</v>
      </c>
      <c r="F209" s="218" t="s">
        <v>2448</v>
      </c>
      <c r="G209" s="219" t="s">
        <v>170</v>
      </c>
      <c r="H209" s="220">
        <v>1</v>
      </c>
      <c r="I209" s="221"/>
      <c r="J209" s="222">
        <f>ROUND(I209*H209,0)</f>
        <v>0</v>
      </c>
      <c r="K209" s="218" t="s">
        <v>161</v>
      </c>
      <c r="L209" s="223"/>
      <c r="M209" s="224" t="s">
        <v>5</v>
      </c>
      <c r="N209" s="225" t="s">
        <v>43</v>
      </c>
      <c r="O209" s="41"/>
      <c r="P209" s="182">
        <f>O209*H209</f>
        <v>0</v>
      </c>
      <c r="Q209" s="182">
        <v>0.37</v>
      </c>
      <c r="R209" s="182">
        <f>Q209*H209</f>
        <v>0.37</v>
      </c>
      <c r="S209" s="182">
        <v>0</v>
      </c>
      <c r="T209" s="183">
        <f>S209*H209</f>
        <v>0</v>
      </c>
      <c r="AR209" s="23" t="s">
        <v>113</v>
      </c>
      <c r="AT209" s="23" t="s">
        <v>536</v>
      </c>
      <c r="AU209" s="23" t="s">
        <v>80</v>
      </c>
      <c r="AY209" s="23" t="s">
        <v>155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23" t="s">
        <v>11</v>
      </c>
      <c r="BK209" s="184">
        <f>ROUND(I209*H209,0)</f>
        <v>0</v>
      </c>
      <c r="BL209" s="23" t="s">
        <v>101</v>
      </c>
      <c r="BM209" s="23" t="s">
        <v>2623</v>
      </c>
    </row>
    <row r="210" spans="2:65" s="11" customFormat="1" x14ac:dyDescent="0.3">
      <c r="B210" s="185"/>
      <c r="D210" s="186" t="s">
        <v>163</v>
      </c>
      <c r="E210" s="187" t="s">
        <v>5</v>
      </c>
      <c r="F210" s="188" t="s">
        <v>11</v>
      </c>
      <c r="H210" s="189">
        <v>1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163</v>
      </c>
      <c r="AU210" s="187" t="s">
        <v>80</v>
      </c>
      <c r="AV210" s="11" t="s">
        <v>80</v>
      </c>
      <c r="AW210" s="11" t="s">
        <v>36</v>
      </c>
      <c r="AX210" s="11" t="s">
        <v>11</v>
      </c>
      <c r="AY210" s="187" t="s">
        <v>155</v>
      </c>
    </row>
    <row r="211" spans="2:65" s="1" customFormat="1" ht="16.5" customHeight="1" x14ac:dyDescent="0.3">
      <c r="B211" s="172"/>
      <c r="C211" s="216" t="s">
        <v>560</v>
      </c>
      <c r="D211" s="216" t="s">
        <v>536</v>
      </c>
      <c r="E211" s="217" t="s">
        <v>2450</v>
      </c>
      <c r="F211" s="218" t="s">
        <v>2451</v>
      </c>
      <c r="G211" s="219" t="s">
        <v>170</v>
      </c>
      <c r="H211" s="220">
        <v>1</v>
      </c>
      <c r="I211" s="221"/>
      <c r="J211" s="222">
        <f>ROUND(I211*H211,0)</f>
        <v>0</v>
      </c>
      <c r="K211" s="218" t="s">
        <v>161</v>
      </c>
      <c r="L211" s="223"/>
      <c r="M211" s="224" t="s">
        <v>5</v>
      </c>
      <c r="N211" s="225" t="s">
        <v>43</v>
      </c>
      <c r="O211" s="41"/>
      <c r="P211" s="182">
        <f>O211*H211</f>
        <v>0</v>
      </c>
      <c r="Q211" s="182">
        <v>0.185</v>
      </c>
      <c r="R211" s="182">
        <f>Q211*H211</f>
        <v>0.185</v>
      </c>
      <c r="S211" s="182">
        <v>0</v>
      </c>
      <c r="T211" s="183">
        <f>S211*H211</f>
        <v>0</v>
      </c>
      <c r="AR211" s="23" t="s">
        <v>113</v>
      </c>
      <c r="AT211" s="23" t="s">
        <v>536</v>
      </c>
      <c r="AU211" s="23" t="s">
        <v>80</v>
      </c>
      <c r="AY211" s="23" t="s">
        <v>155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3" t="s">
        <v>11</v>
      </c>
      <c r="BK211" s="184">
        <f>ROUND(I211*H211,0)</f>
        <v>0</v>
      </c>
      <c r="BL211" s="23" t="s">
        <v>101</v>
      </c>
      <c r="BM211" s="23" t="s">
        <v>2624</v>
      </c>
    </row>
    <row r="212" spans="2:65" s="11" customFormat="1" x14ac:dyDescent="0.3">
      <c r="B212" s="185"/>
      <c r="D212" s="186" t="s">
        <v>163</v>
      </c>
      <c r="E212" s="187" t="s">
        <v>5</v>
      </c>
      <c r="F212" s="188" t="s">
        <v>11</v>
      </c>
      <c r="H212" s="189">
        <v>1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163</v>
      </c>
      <c r="AU212" s="187" t="s">
        <v>80</v>
      </c>
      <c r="AV212" s="11" t="s">
        <v>80</v>
      </c>
      <c r="AW212" s="11" t="s">
        <v>36</v>
      </c>
      <c r="AX212" s="11" t="s">
        <v>11</v>
      </c>
      <c r="AY212" s="187" t="s">
        <v>155</v>
      </c>
    </row>
    <row r="213" spans="2:65" s="1" customFormat="1" ht="16.5" customHeight="1" x14ac:dyDescent="0.3">
      <c r="B213" s="172"/>
      <c r="C213" s="173" t="s">
        <v>567</v>
      </c>
      <c r="D213" s="173" t="s">
        <v>157</v>
      </c>
      <c r="E213" s="174" t="s">
        <v>2453</v>
      </c>
      <c r="F213" s="175" t="s">
        <v>2454</v>
      </c>
      <c r="G213" s="176" t="s">
        <v>170</v>
      </c>
      <c r="H213" s="177">
        <v>2</v>
      </c>
      <c r="I213" s="178"/>
      <c r="J213" s="179">
        <f>ROUND(I213*H213,0)</f>
        <v>0</v>
      </c>
      <c r="K213" s="175" t="s">
        <v>161</v>
      </c>
      <c r="L213" s="40"/>
      <c r="M213" s="180" t="s">
        <v>5</v>
      </c>
      <c r="N213" s="181" t="s">
        <v>43</v>
      </c>
      <c r="O213" s="41"/>
      <c r="P213" s="182">
        <f>O213*H213</f>
        <v>0</v>
      </c>
      <c r="Q213" s="182">
        <v>1.1469999999999999E-2</v>
      </c>
      <c r="R213" s="182">
        <f>Q213*H213</f>
        <v>2.2939999999999999E-2</v>
      </c>
      <c r="S213" s="182">
        <v>0</v>
      </c>
      <c r="T213" s="183">
        <f>S213*H213</f>
        <v>0</v>
      </c>
      <c r="AR213" s="23" t="s">
        <v>101</v>
      </c>
      <c r="AT213" s="23" t="s">
        <v>157</v>
      </c>
      <c r="AU213" s="23" t="s">
        <v>80</v>
      </c>
      <c r="AY213" s="23" t="s">
        <v>155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23" t="s">
        <v>11</v>
      </c>
      <c r="BK213" s="184">
        <f>ROUND(I213*H213,0)</f>
        <v>0</v>
      </c>
      <c r="BL213" s="23" t="s">
        <v>101</v>
      </c>
      <c r="BM213" s="23" t="s">
        <v>2625</v>
      </c>
    </row>
    <row r="214" spans="2:65" s="11" customFormat="1" x14ac:dyDescent="0.3">
      <c r="B214" s="185"/>
      <c r="D214" s="186" t="s">
        <v>163</v>
      </c>
      <c r="E214" s="187" t="s">
        <v>5</v>
      </c>
      <c r="F214" s="188" t="s">
        <v>2626</v>
      </c>
      <c r="H214" s="189">
        <v>1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163</v>
      </c>
      <c r="AU214" s="187" t="s">
        <v>80</v>
      </c>
      <c r="AV214" s="11" t="s">
        <v>80</v>
      </c>
      <c r="AW214" s="11" t="s">
        <v>36</v>
      </c>
      <c r="AX214" s="11" t="s">
        <v>72</v>
      </c>
      <c r="AY214" s="187" t="s">
        <v>155</v>
      </c>
    </row>
    <row r="215" spans="2:65" s="11" customFormat="1" x14ac:dyDescent="0.3">
      <c r="B215" s="185"/>
      <c r="D215" s="186" t="s">
        <v>163</v>
      </c>
      <c r="E215" s="187" t="s">
        <v>5</v>
      </c>
      <c r="F215" s="188" t="s">
        <v>2627</v>
      </c>
      <c r="H215" s="189">
        <v>1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163</v>
      </c>
      <c r="AU215" s="187" t="s">
        <v>80</v>
      </c>
      <c r="AV215" s="11" t="s">
        <v>80</v>
      </c>
      <c r="AW215" s="11" t="s">
        <v>36</v>
      </c>
      <c r="AX215" s="11" t="s">
        <v>72</v>
      </c>
      <c r="AY215" s="187" t="s">
        <v>155</v>
      </c>
    </row>
    <row r="216" spans="2:65" s="12" customFormat="1" x14ac:dyDescent="0.3">
      <c r="B216" s="194"/>
      <c r="D216" s="186" t="s">
        <v>163</v>
      </c>
      <c r="E216" s="195" t="s">
        <v>5</v>
      </c>
      <c r="F216" s="196" t="s">
        <v>239</v>
      </c>
      <c r="H216" s="197">
        <v>2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163</v>
      </c>
      <c r="AU216" s="195" t="s">
        <v>80</v>
      </c>
      <c r="AV216" s="12" t="s">
        <v>98</v>
      </c>
      <c r="AW216" s="12" t="s">
        <v>36</v>
      </c>
      <c r="AX216" s="12" t="s">
        <v>11</v>
      </c>
      <c r="AY216" s="195" t="s">
        <v>155</v>
      </c>
    </row>
    <row r="217" spans="2:65" s="1" customFormat="1" ht="16.5" customHeight="1" x14ac:dyDescent="0.3">
      <c r="B217" s="172"/>
      <c r="C217" s="216" t="s">
        <v>572</v>
      </c>
      <c r="D217" s="216" t="s">
        <v>536</v>
      </c>
      <c r="E217" s="217" t="s">
        <v>2457</v>
      </c>
      <c r="F217" s="218" t="s">
        <v>2458</v>
      </c>
      <c r="G217" s="219" t="s">
        <v>170</v>
      </c>
      <c r="H217" s="220">
        <v>2</v>
      </c>
      <c r="I217" s="221"/>
      <c r="J217" s="222">
        <f>ROUND(I217*H217,0)</f>
        <v>0</v>
      </c>
      <c r="K217" s="218" t="s">
        <v>161</v>
      </c>
      <c r="L217" s="223"/>
      <c r="M217" s="224" t="s">
        <v>5</v>
      </c>
      <c r="N217" s="225" t="s">
        <v>43</v>
      </c>
      <c r="O217" s="41"/>
      <c r="P217" s="182">
        <f>O217*H217</f>
        <v>0</v>
      </c>
      <c r="Q217" s="182">
        <v>0.39600000000000002</v>
      </c>
      <c r="R217" s="182">
        <f>Q217*H217</f>
        <v>0.79200000000000004</v>
      </c>
      <c r="S217" s="182">
        <v>0</v>
      </c>
      <c r="T217" s="183">
        <f>S217*H217</f>
        <v>0</v>
      </c>
      <c r="AR217" s="23" t="s">
        <v>113</v>
      </c>
      <c r="AT217" s="23" t="s">
        <v>536</v>
      </c>
      <c r="AU217" s="23" t="s">
        <v>80</v>
      </c>
      <c r="AY217" s="23" t="s">
        <v>155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23" t="s">
        <v>11</v>
      </c>
      <c r="BK217" s="184">
        <f>ROUND(I217*H217,0)</f>
        <v>0</v>
      </c>
      <c r="BL217" s="23" t="s">
        <v>101</v>
      </c>
      <c r="BM217" s="23" t="s">
        <v>2628</v>
      </c>
    </row>
    <row r="218" spans="2:65" s="11" customFormat="1" x14ac:dyDescent="0.3">
      <c r="B218" s="185"/>
      <c r="D218" s="186" t="s">
        <v>163</v>
      </c>
      <c r="E218" s="187" t="s">
        <v>5</v>
      </c>
      <c r="F218" s="188" t="s">
        <v>2626</v>
      </c>
      <c r="H218" s="189">
        <v>1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163</v>
      </c>
      <c r="AU218" s="187" t="s">
        <v>80</v>
      </c>
      <c r="AV218" s="11" t="s">
        <v>80</v>
      </c>
      <c r="AW218" s="11" t="s">
        <v>36</v>
      </c>
      <c r="AX218" s="11" t="s">
        <v>72</v>
      </c>
      <c r="AY218" s="187" t="s">
        <v>155</v>
      </c>
    </row>
    <row r="219" spans="2:65" s="11" customFormat="1" x14ac:dyDescent="0.3">
      <c r="B219" s="185"/>
      <c r="D219" s="186" t="s">
        <v>163</v>
      </c>
      <c r="E219" s="187" t="s">
        <v>5</v>
      </c>
      <c r="F219" s="188" t="s">
        <v>2627</v>
      </c>
      <c r="H219" s="189">
        <v>1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163</v>
      </c>
      <c r="AU219" s="187" t="s">
        <v>80</v>
      </c>
      <c r="AV219" s="11" t="s">
        <v>80</v>
      </c>
      <c r="AW219" s="11" t="s">
        <v>36</v>
      </c>
      <c r="AX219" s="11" t="s">
        <v>72</v>
      </c>
      <c r="AY219" s="187" t="s">
        <v>155</v>
      </c>
    </row>
    <row r="220" spans="2:65" s="12" customFormat="1" x14ac:dyDescent="0.3">
      <c r="B220" s="194"/>
      <c r="D220" s="186" t="s">
        <v>163</v>
      </c>
      <c r="E220" s="195" t="s">
        <v>5</v>
      </c>
      <c r="F220" s="196" t="s">
        <v>239</v>
      </c>
      <c r="H220" s="197">
        <v>2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5" t="s">
        <v>163</v>
      </c>
      <c r="AU220" s="195" t="s">
        <v>80</v>
      </c>
      <c r="AV220" s="12" t="s">
        <v>98</v>
      </c>
      <c r="AW220" s="12" t="s">
        <v>36</v>
      </c>
      <c r="AX220" s="12" t="s">
        <v>11</v>
      </c>
      <c r="AY220" s="195" t="s">
        <v>155</v>
      </c>
    </row>
    <row r="221" spans="2:65" s="1" customFormat="1" ht="16.5" customHeight="1" x14ac:dyDescent="0.3">
      <c r="B221" s="172"/>
      <c r="C221" s="216" t="s">
        <v>593</v>
      </c>
      <c r="D221" s="216" t="s">
        <v>536</v>
      </c>
      <c r="E221" s="217" t="s">
        <v>2460</v>
      </c>
      <c r="F221" s="218" t="s">
        <v>2461</v>
      </c>
      <c r="G221" s="219" t="s">
        <v>170</v>
      </c>
      <c r="H221" s="220">
        <v>3</v>
      </c>
      <c r="I221" s="221"/>
      <c r="J221" s="222">
        <f>ROUND(I221*H221,0)</f>
        <v>0</v>
      </c>
      <c r="K221" s="218" t="s">
        <v>161</v>
      </c>
      <c r="L221" s="223"/>
      <c r="M221" s="224" t="s">
        <v>5</v>
      </c>
      <c r="N221" s="225" t="s">
        <v>43</v>
      </c>
      <c r="O221" s="41"/>
      <c r="P221" s="182">
        <f>O221*H221</f>
        <v>0</v>
      </c>
      <c r="Q221" s="182">
        <v>2E-3</v>
      </c>
      <c r="R221" s="182">
        <f>Q221*H221</f>
        <v>6.0000000000000001E-3</v>
      </c>
      <c r="S221" s="182">
        <v>0</v>
      </c>
      <c r="T221" s="183">
        <f>S221*H221</f>
        <v>0</v>
      </c>
      <c r="AR221" s="23" t="s">
        <v>113</v>
      </c>
      <c r="AT221" s="23" t="s">
        <v>536</v>
      </c>
      <c r="AU221" s="23" t="s">
        <v>80</v>
      </c>
      <c r="AY221" s="23" t="s">
        <v>155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23" t="s">
        <v>11</v>
      </c>
      <c r="BK221" s="184">
        <f>ROUND(I221*H221,0)</f>
        <v>0</v>
      </c>
      <c r="BL221" s="23" t="s">
        <v>101</v>
      </c>
      <c r="BM221" s="23" t="s">
        <v>2629</v>
      </c>
    </row>
    <row r="222" spans="2:65" s="11" customFormat="1" x14ac:dyDescent="0.3">
      <c r="B222" s="185"/>
      <c r="D222" s="186" t="s">
        <v>163</v>
      </c>
      <c r="E222" s="187" t="s">
        <v>5</v>
      </c>
      <c r="F222" s="188" t="s">
        <v>98</v>
      </c>
      <c r="H222" s="189">
        <v>3</v>
      </c>
      <c r="I222" s="190"/>
      <c r="L222" s="185"/>
      <c r="M222" s="191"/>
      <c r="N222" s="192"/>
      <c r="O222" s="192"/>
      <c r="P222" s="192"/>
      <c r="Q222" s="192"/>
      <c r="R222" s="192"/>
      <c r="S222" s="192"/>
      <c r="T222" s="193"/>
      <c r="AT222" s="187" t="s">
        <v>163</v>
      </c>
      <c r="AU222" s="187" t="s">
        <v>80</v>
      </c>
      <c r="AV222" s="11" t="s">
        <v>80</v>
      </c>
      <c r="AW222" s="11" t="s">
        <v>36</v>
      </c>
      <c r="AX222" s="11" t="s">
        <v>11</v>
      </c>
      <c r="AY222" s="187" t="s">
        <v>155</v>
      </c>
    </row>
    <row r="223" spans="2:65" s="1" customFormat="1" ht="25.5" customHeight="1" x14ac:dyDescent="0.3">
      <c r="B223" s="172"/>
      <c r="C223" s="173" t="s">
        <v>607</v>
      </c>
      <c r="D223" s="173" t="s">
        <v>157</v>
      </c>
      <c r="E223" s="174" t="s">
        <v>2469</v>
      </c>
      <c r="F223" s="175" t="s">
        <v>2470</v>
      </c>
      <c r="G223" s="176" t="s">
        <v>170</v>
      </c>
      <c r="H223" s="177">
        <v>1</v>
      </c>
      <c r="I223" s="178"/>
      <c r="J223" s="179">
        <f>ROUND(I223*H223,0)</f>
        <v>0</v>
      </c>
      <c r="K223" s="175" t="s">
        <v>161</v>
      </c>
      <c r="L223" s="40"/>
      <c r="M223" s="180" t="s">
        <v>5</v>
      </c>
      <c r="N223" s="181" t="s">
        <v>43</v>
      </c>
      <c r="O223" s="41"/>
      <c r="P223" s="182">
        <f>O223*H223</f>
        <v>0</v>
      </c>
      <c r="Q223" s="182">
        <v>6.8963499999999997E-2</v>
      </c>
      <c r="R223" s="182">
        <f>Q223*H223</f>
        <v>6.8963499999999997E-2</v>
      </c>
      <c r="S223" s="182">
        <v>0</v>
      </c>
      <c r="T223" s="183">
        <f>S223*H223</f>
        <v>0</v>
      </c>
      <c r="AR223" s="23" t="s">
        <v>101</v>
      </c>
      <c r="AT223" s="23" t="s">
        <v>157</v>
      </c>
      <c r="AU223" s="23" t="s">
        <v>80</v>
      </c>
      <c r="AY223" s="23" t="s">
        <v>155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23" t="s">
        <v>11</v>
      </c>
      <c r="BK223" s="184">
        <f>ROUND(I223*H223,0)</f>
        <v>0</v>
      </c>
      <c r="BL223" s="23" t="s">
        <v>101</v>
      </c>
      <c r="BM223" s="23" t="s">
        <v>2630</v>
      </c>
    </row>
    <row r="224" spans="2:65" s="11" customFormat="1" x14ac:dyDescent="0.3">
      <c r="B224" s="185"/>
      <c r="D224" s="186" t="s">
        <v>163</v>
      </c>
      <c r="E224" s="187" t="s">
        <v>5</v>
      </c>
      <c r="F224" s="188" t="s">
        <v>11</v>
      </c>
      <c r="H224" s="189">
        <v>1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163</v>
      </c>
      <c r="AU224" s="187" t="s">
        <v>80</v>
      </c>
      <c r="AV224" s="11" t="s">
        <v>80</v>
      </c>
      <c r="AW224" s="11" t="s">
        <v>36</v>
      </c>
      <c r="AX224" s="11" t="s">
        <v>11</v>
      </c>
      <c r="AY224" s="187" t="s">
        <v>155</v>
      </c>
    </row>
    <row r="225" spans="2:65" s="1" customFormat="1" ht="16.5" customHeight="1" x14ac:dyDescent="0.3">
      <c r="B225" s="172"/>
      <c r="C225" s="173" t="s">
        <v>620</v>
      </c>
      <c r="D225" s="173" t="s">
        <v>157</v>
      </c>
      <c r="E225" s="174" t="s">
        <v>2631</v>
      </c>
      <c r="F225" s="175" t="s">
        <v>2632</v>
      </c>
      <c r="G225" s="176" t="s">
        <v>170</v>
      </c>
      <c r="H225" s="177">
        <v>1</v>
      </c>
      <c r="I225" s="178"/>
      <c r="J225" s="179">
        <f>ROUND(I225*H225,0)</f>
        <v>0</v>
      </c>
      <c r="K225" s="175" t="s">
        <v>161</v>
      </c>
      <c r="L225" s="40"/>
      <c r="M225" s="180" t="s">
        <v>5</v>
      </c>
      <c r="N225" s="181" t="s">
        <v>43</v>
      </c>
      <c r="O225" s="41"/>
      <c r="P225" s="182">
        <f>O225*H225</f>
        <v>0</v>
      </c>
      <c r="Q225" s="182">
        <v>8.4145200000000003E-2</v>
      </c>
      <c r="R225" s="182">
        <f>Q225*H225</f>
        <v>8.4145200000000003E-2</v>
      </c>
      <c r="S225" s="182">
        <v>0</v>
      </c>
      <c r="T225" s="183">
        <f>S225*H225</f>
        <v>0</v>
      </c>
      <c r="AR225" s="23" t="s">
        <v>101</v>
      </c>
      <c r="AT225" s="23" t="s">
        <v>157</v>
      </c>
      <c r="AU225" s="23" t="s">
        <v>80</v>
      </c>
      <c r="AY225" s="23" t="s">
        <v>155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23" t="s">
        <v>11</v>
      </c>
      <c r="BK225" s="184">
        <f>ROUND(I225*H225,0)</f>
        <v>0</v>
      </c>
      <c r="BL225" s="23" t="s">
        <v>101</v>
      </c>
      <c r="BM225" s="23" t="s">
        <v>2633</v>
      </c>
    </row>
    <row r="226" spans="2:65" s="11" customFormat="1" x14ac:dyDescent="0.3">
      <c r="B226" s="185"/>
      <c r="D226" s="186" t="s">
        <v>163</v>
      </c>
      <c r="E226" s="187" t="s">
        <v>5</v>
      </c>
      <c r="F226" s="188" t="s">
        <v>11</v>
      </c>
      <c r="H226" s="189">
        <v>1</v>
      </c>
      <c r="I226" s="190"/>
      <c r="L226" s="185"/>
      <c r="M226" s="191"/>
      <c r="N226" s="192"/>
      <c r="O226" s="192"/>
      <c r="P226" s="192"/>
      <c r="Q226" s="192"/>
      <c r="R226" s="192"/>
      <c r="S226" s="192"/>
      <c r="T226" s="193"/>
      <c r="AT226" s="187" t="s">
        <v>163</v>
      </c>
      <c r="AU226" s="187" t="s">
        <v>80</v>
      </c>
      <c r="AV226" s="11" t="s">
        <v>80</v>
      </c>
      <c r="AW226" s="11" t="s">
        <v>36</v>
      </c>
      <c r="AX226" s="11" t="s">
        <v>11</v>
      </c>
      <c r="AY226" s="187" t="s">
        <v>155</v>
      </c>
    </row>
    <row r="227" spans="2:65" s="1" customFormat="1" ht="25.5" customHeight="1" x14ac:dyDescent="0.3">
      <c r="B227" s="172"/>
      <c r="C227" s="173" t="s">
        <v>626</v>
      </c>
      <c r="D227" s="173" t="s">
        <v>157</v>
      </c>
      <c r="E227" s="174" t="s">
        <v>2472</v>
      </c>
      <c r="F227" s="175" t="s">
        <v>2473</v>
      </c>
      <c r="G227" s="176" t="s">
        <v>170</v>
      </c>
      <c r="H227" s="177">
        <v>1</v>
      </c>
      <c r="I227" s="178"/>
      <c r="J227" s="179">
        <f t="shared" ref="J227:J233" si="0">ROUND(I227*H227,0)</f>
        <v>0</v>
      </c>
      <c r="K227" s="175" t="s">
        <v>161</v>
      </c>
      <c r="L227" s="40"/>
      <c r="M227" s="180" t="s">
        <v>5</v>
      </c>
      <c r="N227" s="181" t="s">
        <v>43</v>
      </c>
      <c r="O227" s="41"/>
      <c r="P227" s="182">
        <f t="shared" ref="P227:P233" si="1">O227*H227</f>
        <v>0</v>
      </c>
      <c r="Q227" s="182">
        <v>1.13524E-2</v>
      </c>
      <c r="R227" s="182">
        <f t="shared" ref="R227:R233" si="2">Q227*H227</f>
        <v>1.13524E-2</v>
      </c>
      <c r="S227" s="182">
        <v>0</v>
      </c>
      <c r="T227" s="183">
        <f t="shared" ref="T227:T233" si="3">S227*H227</f>
        <v>0</v>
      </c>
      <c r="AR227" s="23" t="s">
        <v>101</v>
      </c>
      <c r="AT227" s="23" t="s">
        <v>157</v>
      </c>
      <c r="AU227" s="23" t="s">
        <v>80</v>
      </c>
      <c r="AY227" s="23" t="s">
        <v>155</v>
      </c>
      <c r="BE227" s="184">
        <f t="shared" ref="BE227:BE233" si="4">IF(N227="základní",J227,0)</f>
        <v>0</v>
      </c>
      <c r="BF227" s="184">
        <f t="shared" ref="BF227:BF233" si="5">IF(N227="snížená",J227,0)</f>
        <v>0</v>
      </c>
      <c r="BG227" s="184">
        <f t="shared" ref="BG227:BG233" si="6">IF(N227="zákl. přenesená",J227,0)</f>
        <v>0</v>
      </c>
      <c r="BH227" s="184">
        <f t="shared" ref="BH227:BH233" si="7">IF(N227="sníž. přenesená",J227,0)</f>
        <v>0</v>
      </c>
      <c r="BI227" s="184">
        <f t="shared" ref="BI227:BI233" si="8">IF(N227="nulová",J227,0)</f>
        <v>0</v>
      </c>
      <c r="BJ227" s="23" t="s">
        <v>11</v>
      </c>
      <c r="BK227" s="184">
        <f t="shared" ref="BK227:BK233" si="9">ROUND(I227*H227,0)</f>
        <v>0</v>
      </c>
      <c r="BL227" s="23" t="s">
        <v>101</v>
      </c>
      <c r="BM227" s="23" t="s">
        <v>2634</v>
      </c>
    </row>
    <row r="228" spans="2:65" s="1" customFormat="1" ht="25.5" customHeight="1" x14ac:dyDescent="0.3">
      <c r="B228" s="172"/>
      <c r="C228" s="173" t="s">
        <v>632</v>
      </c>
      <c r="D228" s="173" t="s">
        <v>157</v>
      </c>
      <c r="E228" s="174" t="s">
        <v>2635</v>
      </c>
      <c r="F228" s="175" t="s">
        <v>2636</v>
      </c>
      <c r="G228" s="176" t="s">
        <v>170</v>
      </c>
      <c r="H228" s="177">
        <v>1</v>
      </c>
      <c r="I228" s="178"/>
      <c r="J228" s="179">
        <f t="shared" si="0"/>
        <v>0</v>
      </c>
      <c r="K228" s="175" t="s">
        <v>161</v>
      </c>
      <c r="L228" s="40"/>
      <c r="M228" s="180" t="s">
        <v>5</v>
      </c>
      <c r="N228" s="181" t="s">
        <v>43</v>
      </c>
      <c r="O228" s="41"/>
      <c r="P228" s="182">
        <f t="shared" si="1"/>
        <v>0</v>
      </c>
      <c r="Q228" s="182">
        <v>1.8180000000000002E-2</v>
      </c>
      <c r="R228" s="182">
        <f t="shared" si="2"/>
        <v>1.8180000000000002E-2</v>
      </c>
      <c r="S228" s="182">
        <v>0</v>
      </c>
      <c r="T228" s="183">
        <f t="shared" si="3"/>
        <v>0</v>
      </c>
      <c r="AR228" s="23" t="s">
        <v>101</v>
      </c>
      <c r="AT228" s="23" t="s">
        <v>157</v>
      </c>
      <c r="AU228" s="23" t="s">
        <v>80</v>
      </c>
      <c r="AY228" s="23" t="s">
        <v>155</v>
      </c>
      <c r="BE228" s="184">
        <f t="shared" si="4"/>
        <v>0</v>
      </c>
      <c r="BF228" s="184">
        <f t="shared" si="5"/>
        <v>0</v>
      </c>
      <c r="BG228" s="184">
        <f t="shared" si="6"/>
        <v>0</v>
      </c>
      <c r="BH228" s="184">
        <f t="shared" si="7"/>
        <v>0</v>
      </c>
      <c r="BI228" s="184">
        <f t="shared" si="8"/>
        <v>0</v>
      </c>
      <c r="BJ228" s="23" t="s">
        <v>11</v>
      </c>
      <c r="BK228" s="184">
        <f t="shared" si="9"/>
        <v>0</v>
      </c>
      <c r="BL228" s="23" t="s">
        <v>101</v>
      </c>
      <c r="BM228" s="23" t="s">
        <v>2637</v>
      </c>
    </row>
    <row r="229" spans="2:65" s="1" customFormat="1" ht="25.5" customHeight="1" x14ac:dyDescent="0.3">
      <c r="B229" s="172"/>
      <c r="C229" s="173" t="s">
        <v>637</v>
      </c>
      <c r="D229" s="173" t="s">
        <v>157</v>
      </c>
      <c r="E229" s="174" t="s">
        <v>2475</v>
      </c>
      <c r="F229" s="175" t="s">
        <v>2476</v>
      </c>
      <c r="G229" s="176" t="s">
        <v>170</v>
      </c>
      <c r="H229" s="177">
        <v>2</v>
      </c>
      <c r="I229" s="178"/>
      <c r="J229" s="179">
        <f t="shared" si="0"/>
        <v>0</v>
      </c>
      <c r="K229" s="175" t="s">
        <v>161</v>
      </c>
      <c r="L229" s="40"/>
      <c r="M229" s="180" t="s">
        <v>5</v>
      </c>
      <c r="N229" s="181" t="s">
        <v>43</v>
      </c>
      <c r="O229" s="41"/>
      <c r="P229" s="182">
        <f t="shared" si="1"/>
        <v>0</v>
      </c>
      <c r="Q229" s="182">
        <v>6.2164000000000004E-3</v>
      </c>
      <c r="R229" s="182">
        <f t="shared" si="2"/>
        <v>1.2432800000000001E-2</v>
      </c>
      <c r="S229" s="182">
        <v>0</v>
      </c>
      <c r="T229" s="183">
        <f t="shared" si="3"/>
        <v>0</v>
      </c>
      <c r="AR229" s="23" t="s">
        <v>101</v>
      </c>
      <c r="AT229" s="23" t="s">
        <v>157</v>
      </c>
      <c r="AU229" s="23" t="s">
        <v>80</v>
      </c>
      <c r="AY229" s="23" t="s">
        <v>155</v>
      </c>
      <c r="BE229" s="184">
        <f t="shared" si="4"/>
        <v>0</v>
      </c>
      <c r="BF229" s="184">
        <f t="shared" si="5"/>
        <v>0</v>
      </c>
      <c r="BG229" s="184">
        <f t="shared" si="6"/>
        <v>0</v>
      </c>
      <c r="BH229" s="184">
        <f t="shared" si="7"/>
        <v>0</v>
      </c>
      <c r="BI229" s="184">
        <f t="shared" si="8"/>
        <v>0</v>
      </c>
      <c r="BJ229" s="23" t="s">
        <v>11</v>
      </c>
      <c r="BK229" s="184">
        <f t="shared" si="9"/>
        <v>0</v>
      </c>
      <c r="BL229" s="23" t="s">
        <v>101</v>
      </c>
      <c r="BM229" s="23" t="s">
        <v>2638</v>
      </c>
    </row>
    <row r="230" spans="2:65" s="1" customFormat="1" ht="25.5" customHeight="1" x14ac:dyDescent="0.3">
      <c r="B230" s="172"/>
      <c r="C230" s="173" t="s">
        <v>642</v>
      </c>
      <c r="D230" s="173" t="s">
        <v>157</v>
      </c>
      <c r="E230" s="174" t="s">
        <v>2478</v>
      </c>
      <c r="F230" s="175" t="s">
        <v>2479</v>
      </c>
      <c r="G230" s="176" t="s">
        <v>170</v>
      </c>
      <c r="H230" s="177">
        <v>2</v>
      </c>
      <c r="I230" s="178"/>
      <c r="J230" s="179">
        <f t="shared" si="0"/>
        <v>0</v>
      </c>
      <c r="K230" s="175" t="s">
        <v>161</v>
      </c>
      <c r="L230" s="40"/>
      <c r="M230" s="180" t="s">
        <v>5</v>
      </c>
      <c r="N230" s="181" t="s">
        <v>43</v>
      </c>
      <c r="O230" s="41"/>
      <c r="P230" s="182">
        <f t="shared" si="1"/>
        <v>0</v>
      </c>
      <c r="Q230" s="182">
        <v>0</v>
      </c>
      <c r="R230" s="182">
        <f t="shared" si="2"/>
        <v>0</v>
      </c>
      <c r="S230" s="182">
        <v>0</v>
      </c>
      <c r="T230" s="183">
        <f t="shared" si="3"/>
        <v>0</v>
      </c>
      <c r="AR230" s="23" t="s">
        <v>101</v>
      </c>
      <c r="AT230" s="23" t="s">
        <v>157</v>
      </c>
      <c r="AU230" s="23" t="s">
        <v>80</v>
      </c>
      <c r="AY230" s="23" t="s">
        <v>155</v>
      </c>
      <c r="BE230" s="184">
        <f t="shared" si="4"/>
        <v>0</v>
      </c>
      <c r="BF230" s="184">
        <f t="shared" si="5"/>
        <v>0</v>
      </c>
      <c r="BG230" s="184">
        <f t="shared" si="6"/>
        <v>0</v>
      </c>
      <c r="BH230" s="184">
        <f t="shared" si="7"/>
        <v>0</v>
      </c>
      <c r="BI230" s="184">
        <f t="shared" si="8"/>
        <v>0</v>
      </c>
      <c r="BJ230" s="23" t="s">
        <v>11</v>
      </c>
      <c r="BK230" s="184">
        <f t="shared" si="9"/>
        <v>0</v>
      </c>
      <c r="BL230" s="23" t="s">
        <v>101</v>
      </c>
      <c r="BM230" s="23" t="s">
        <v>2639</v>
      </c>
    </row>
    <row r="231" spans="2:65" s="1" customFormat="1" ht="25.5" customHeight="1" x14ac:dyDescent="0.3">
      <c r="B231" s="172"/>
      <c r="C231" s="173" t="s">
        <v>647</v>
      </c>
      <c r="D231" s="173" t="s">
        <v>157</v>
      </c>
      <c r="E231" s="174" t="s">
        <v>2481</v>
      </c>
      <c r="F231" s="175" t="s">
        <v>2482</v>
      </c>
      <c r="G231" s="176" t="s">
        <v>170</v>
      </c>
      <c r="H231" s="177">
        <v>2</v>
      </c>
      <c r="I231" s="178"/>
      <c r="J231" s="179">
        <f t="shared" si="0"/>
        <v>0</v>
      </c>
      <c r="K231" s="175" t="s">
        <v>161</v>
      </c>
      <c r="L231" s="40"/>
      <c r="M231" s="180" t="s">
        <v>5</v>
      </c>
      <c r="N231" s="181" t="s">
        <v>43</v>
      </c>
      <c r="O231" s="41"/>
      <c r="P231" s="182">
        <f t="shared" si="1"/>
        <v>0</v>
      </c>
      <c r="Q231" s="182">
        <v>3.5349999999999999E-2</v>
      </c>
      <c r="R231" s="182">
        <f t="shared" si="2"/>
        <v>7.0699999999999999E-2</v>
      </c>
      <c r="S231" s="182">
        <v>0</v>
      </c>
      <c r="T231" s="183">
        <f t="shared" si="3"/>
        <v>0</v>
      </c>
      <c r="AR231" s="23" t="s">
        <v>101</v>
      </c>
      <c r="AT231" s="23" t="s">
        <v>157</v>
      </c>
      <c r="AU231" s="23" t="s">
        <v>80</v>
      </c>
      <c r="AY231" s="23" t="s">
        <v>155</v>
      </c>
      <c r="BE231" s="184">
        <f t="shared" si="4"/>
        <v>0</v>
      </c>
      <c r="BF231" s="184">
        <f t="shared" si="5"/>
        <v>0</v>
      </c>
      <c r="BG231" s="184">
        <f t="shared" si="6"/>
        <v>0</v>
      </c>
      <c r="BH231" s="184">
        <f t="shared" si="7"/>
        <v>0</v>
      </c>
      <c r="BI231" s="184">
        <f t="shared" si="8"/>
        <v>0</v>
      </c>
      <c r="BJ231" s="23" t="s">
        <v>11</v>
      </c>
      <c r="BK231" s="184">
        <f t="shared" si="9"/>
        <v>0</v>
      </c>
      <c r="BL231" s="23" t="s">
        <v>101</v>
      </c>
      <c r="BM231" s="23" t="s">
        <v>2640</v>
      </c>
    </row>
    <row r="232" spans="2:65" s="1" customFormat="1" ht="16.5" customHeight="1" x14ac:dyDescent="0.3">
      <c r="B232" s="172"/>
      <c r="C232" s="173" t="s">
        <v>651</v>
      </c>
      <c r="D232" s="173" t="s">
        <v>157</v>
      </c>
      <c r="E232" s="174" t="s">
        <v>2641</v>
      </c>
      <c r="F232" s="175" t="s">
        <v>2642</v>
      </c>
      <c r="G232" s="176" t="s">
        <v>170</v>
      </c>
      <c r="H232" s="177">
        <v>1</v>
      </c>
      <c r="I232" s="178"/>
      <c r="J232" s="179">
        <f t="shared" si="0"/>
        <v>0</v>
      </c>
      <c r="K232" s="175" t="s">
        <v>161</v>
      </c>
      <c r="L232" s="40"/>
      <c r="M232" s="180" t="s">
        <v>5</v>
      </c>
      <c r="N232" s="181" t="s">
        <v>43</v>
      </c>
      <c r="O232" s="41"/>
      <c r="P232" s="182">
        <f t="shared" si="1"/>
        <v>0</v>
      </c>
      <c r="Q232" s="182">
        <v>2.0730000000000002E-3</v>
      </c>
      <c r="R232" s="182">
        <f t="shared" si="2"/>
        <v>2.0730000000000002E-3</v>
      </c>
      <c r="S232" s="182">
        <v>0</v>
      </c>
      <c r="T232" s="183">
        <f t="shared" si="3"/>
        <v>0</v>
      </c>
      <c r="AR232" s="23" t="s">
        <v>101</v>
      </c>
      <c r="AT232" s="23" t="s">
        <v>157</v>
      </c>
      <c r="AU232" s="23" t="s">
        <v>80</v>
      </c>
      <c r="AY232" s="23" t="s">
        <v>155</v>
      </c>
      <c r="BE232" s="184">
        <f t="shared" si="4"/>
        <v>0</v>
      </c>
      <c r="BF232" s="184">
        <f t="shared" si="5"/>
        <v>0</v>
      </c>
      <c r="BG232" s="184">
        <f t="shared" si="6"/>
        <v>0</v>
      </c>
      <c r="BH232" s="184">
        <f t="shared" si="7"/>
        <v>0</v>
      </c>
      <c r="BI232" s="184">
        <f t="shared" si="8"/>
        <v>0</v>
      </c>
      <c r="BJ232" s="23" t="s">
        <v>11</v>
      </c>
      <c r="BK232" s="184">
        <f t="shared" si="9"/>
        <v>0</v>
      </c>
      <c r="BL232" s="23" t="s">
        <v>101</v>
      </c>
      <c r="BM232" s="23" t="s">
        <v>2643</v>
      </c>
    </row>
    <row r="233" spans="2:65" s="1" customFormat="1" ht="25.5" customHeight="1" x14ac:dyDescent="0.3">
      <c r="B233" s="172"/>
      <c r="C233" s="173" t="s">
        <v>655</v>
      </c>
      <c r="D233" s="173" t="s">
        <v>157</v>
      </c>
      <c r="E233" s="174" t="s">
        <v>2644</v>
      </c>
      <c r="F233" s="175" t="s">
        <v>2645</v>
      </c>
      <c r="G233" s="176" t="s">
        <v>1736</v>
      </c>
      <c r="H233" s="177">
        <v>1</v>
      </c>
      <c r="I233" s="178"/>
      <c r="J233" s="179">
        <f t="shared" si="0"/>
        <v>0</v>
      </c>
      <c r="K233" s="175" t="s">
        <v>161</v>
      </c>
      <c r="L233" s="40"/>
      <c r="M233" s="180" t="s">
        <v>5</v>
      </c>
      <c r="N233" s="181" t="s">
        <v>43</v>
      </c>
      <c r="O233" s="41"/>
      <c r="P233" s="182">
        <f t="shared" si="1"/>
        <v>0</v>
      </c>
      <c r="Q233" s="182">
        <v>21.528212</v>
      </c>
      <c r="R233" s="182">
        <f t="shared" si="2"/>
        <v>21.528212</v>
      </c>
      <c r="S233" s="182">
        <v>0</v>
      </c>
      <c r="T233" s="183">
        <f t="shared" si="3"/>
        <v>0</v>
      </c>
      <c r="AR233" s="23" t="s">
        <v>101</v>
      </c>
      <c r="AT233" s="23" t="s">
        <v>157</v>
      </c>
      <c r="AU233" s="23" t="s">
        <v>80</v>
      </c>
      <c r="AY233" s="23" t="s">
        <v>155</v>
      </c>
      <c r="BE233" s="184">
        <f t="shared" si="4"/>
        <v>0</v>
      </c>
      <c r="BF233" s="184">
        <f t="shared" si="5"/>
        <v>0</v>
      </c>
      <c r="BG233" s="184">
        <f t="shared" si="6"/>
        <v>0</v>
      </c>
      <c r="BH233" s="184">
        <f t="shared" si="7"/>
        <v>0</v>
      </c>
      <c r="BI233" s="184">
        <f t="shared" si="8"/>
        <v>0</v>
      </c>
      <c r="BJ233" s="23" t="s">
        <v>11</v>
      </c>
      <c r="BK233" s="184">
        <f t="shared" si="9"/>
        <v>0</v>
      </c>
      <c r="BL233" s="23" t="s">
        <v>101</v>
      </c>
      <c r="BM233" s="23" t="s">
        <v>2646</v>
      </c>
    </row>
    <row r="234" spans="2:65" s="11" customFormat="1" x14ac:dyDescent="0.3">
      <c r="B234" s="185"/>
      <c r="D234" s="186" t="s">
        <v>163</v>
      </c>
      <c r="E234" s="187" t="s">
        <v>5</v>
      </c>
      <c r="F234" s="188" t="s">
        <v>2647</v>
      </c>
      <c r="H234" s="189">
        <v>1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163</v>
      </c>
      <c r="AU234" s="187" t="s">
        <v>80</v>
      </c>
      <c r="AV234" s="11" t="s">
        <v>80</v>
      </c>
      <c r="AW234" s="11" t="s">
        <v>36</v>
      </c>
      <c r="AX234" s="11" t="s">
        <v>11</v>
      </c>
      <c r="AY234" s="187" t="s">
        <v>155</v>
      </c>
    </row>
    <row r="235" spans="2:65" s="1" customFormat="1" ht="16.5" customHeight="1" x14ac:dyDescent="0.3">
      <c r="B235" s="172"/>
      <c r="C235" s="173" t="s">
        <v>660</v>
      </c>
      <c r="D235" s="173" t="s">
        <v>157</v>
      </c>
      <c r="E235" s="174" t="s">
        <v>2484</v>
      </c>
      <c r="F235" s="175" t="s">
        <v>2485</v>
      </c>
      <c r="G235" s="176" t="s">
        <v>170</v>
      </c>
      <c r="H235" s="177">
        <v>2</v>
      </c>
      <c r="I235" s="178"/>
      <c r="J235" s="179">
        <f>ROUND(I235*H235,0)</f>
        <v>0</v>
      </c>
      <c r="K235" s="175" t="s">
        <v>161</v>
      </c>
      <c r="L235" s="40"/>
      <c r="M235" s="180" t="s">
        <v>5</v>
      </c>
      <c r="N235" s="181" t="s">
        <v>43</v>
      </c>
      <c r="O235" s="41"/>
      <c r="P235" s="182">
        <f>O235*H235</f>
        <v>0</v>
      </c>
      <c r="Q235" s="182">
        <v>7.0200000000000002E-3</v>
      </c>
      <c r="R235" s="182">
        <f>Q235*H235</f>
        <v>1.404E-2</v>
      </c>
      <c r="S235" s="182">
        <v>0</v>
      </c>
      <c r="T235" s="183">
        <f>S235*H235</f>
        <v>0</v>
      </c>
      <c r="AR235" s="23" t="s">
        <v>101</v>
      </c>
      <c r="AT235" s="23" t="s">
        <v>157</v>
      </c>
      <c r="AU235" s="23" t="s">
        <v>80</v>
      </c>
      <c r="AY235" s="23" t="s">
        <v>155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11</v>
      </c>
      <c r="BK235" s="184">
        <f>ROUND(I235*H235,0)</f>
        <v>0</v>
      </c>
      <c r="BL235" s="23" t="s">
        <v>101</v>
      </c>
      <c r="BM235" s="23" t="s">
        <v>2648</v>
      </c>
    </row>
    <row r="236" spans="2:65" s="11" customFormat="1" x14ac:dyDescent="0.3">
      <c r="B236" s="185"/>
      <c r="D236" s="186" t="s">
        <v>163</v>
      </c>
      <c r="E236" s="187" t="s">
        <v>5</v>
      </c>
      <c r="F236" s="188" t="s">
        <v>2649</v>
      </c>
      <c r="H236" s="189">
        <v>1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163</v>
      </c>
      <c r="AU236" s="187" t="s">
        <v>80</v>
      </c>
      <c r="AV236" s="11" t="s">
        <v>80</v>
      </c>
      <c r="AW236" s="11" t="s">
        <v>36</v>
      </c>
      <c r="AX236" s="11" t="s">
        <v>72</v>
      </c>
      <c r="AY236" s="187" t="s">
        <v>155</v>
      </c>
    </row>
    <row r="237" spans="2:65" s="11" customFormat="1" x14ac:dyDescent="0.3">
      <c r="B237" s="185"/>
      <c r="D237" s="186" t="s">
        <v>163</v>
      </c>
      <c r="E237" s="187" t="s">
        <v>5</v>
      </c>
      <c r="F237" s="188" t="s">
        <v>2650</v>
      </c>
      <c r="H237" s="189">
        <v>1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163</v>
      </c>
      <c r="AU237" s="187" t="s">
        <v>80</v>
      </c>
      <c r="AV237" s="11" t="s">
        <v>80</v>
      </c>
      <c r="AW237" s="11" t="s">
        <v>36</v>
      </c>
      <c r="AX237" s="11" t="s">
        <v>72</v>
      </c>
      <c r="AY237" s="187" t="s">
        <v>155</v>
      </c>
    </row>
    <row r="238" spans="2:65" s="12" customFormat="1" x14ac:dyDescent="0.3">
      <c r="B238" s="194"/>
      <c r="D238" s="186" t="s">
        <v>163</v>
      </c>
      <c r="E238" s="195" t="s">
        <v>5</v>
      </c>
      <c r="F238" s="196" t="s">
        <v>239</v>
      </c>
      <c r="H238" s="197">
        <v>2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163</v>
      </c>
      <c r="AU238" s="195" t="s">
        <v>80</v>
      </c>
      <c r="AV238" s="12" t="s">
        <v>98</v>
      </c>
      <c r="AW238" s="12" t="s">
        <v>36</v>
      </c>
      <c r="AX238" s="12" t="s">
        <v>11</v>
      </c>
      <c r="AY238" s="195" t="s">
        <v>155</v>
      </c>
    </row>
    <row r="239" spans="2:65" s="1" customFormat="1" ht="25.5" customHeight="1" x14ac:dyDescent="0.3">
      <c r="B239" s="172"/>
      <c r="C239" s="216" t="s">
        <v>664</v>
      </c>
      <c r="D239" s="216" t="s">
        <v>536</v>
      </c>
      <c r="E239" s="217" t="s">
        <v>2488</v>
      </c>
      <c r="F239" s="218" t="s">
        <v>2489</v>
      </c>
      <c r="G239" s="219" t="s">
        <v>170</v>
      </c>
      <c r="H239" s="220">
        <v>2</v>
      </c>
      <c r="I239" s="221"/>
      <c r="J239" s="222">
        <f>ROUND(I239*H239,0)</f>
        <v>0</v>
      </c>
      <c r="K239" s="218" t="s">
        <v>161</v>
      </c>
      <c r="L239" s="223"/>
      <c r="M239" s="224" t="s">
        <v>5</v>
      </c>
      <c r="N239" s="225" t="s">
        <v>43</v>
      </c>
      <c r="O239" s="41"/>
      <c r="P239" s="182">
        <f>O239*H239</f>
        <v>0</v>
      </c>
      <c r="Q239" s="182">
        <v>0.16200000000000001</v>
      </c>
      <c r="R239" s="182">
        <f>Q239*H239</f>
        <v>0.32400000000000001</v>
      </c>
      <c r="S239" s="182">
        <v>0</v>
      </c>
      <c r="T239" s="183">
        <f>S239*H239</f>
        <v>0</v>
      </c>
      <c r="AR239" s="23" t="s">
        <v>113</v>
      </c>
      <c r="AT239" s="23" t="s">
        <v>536</v>
      </c>
      <c r="AU239" s="23" t="s">
        <v>80</v>
      </c>
      <c r="AY239" s="23" t="s">
        <v>155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23" t="s">
        <v>11</v>
      </c>
      <c r="BK239" s="184">
        <f>ROUND(I239*H239,0)</f>
        <v>0</v>
      </c>
      <c r="BL239" s="23" t="s">
        <v>101</v>
      </c>
      <c r="BM239" s="23" t="s">
        <v>2651</v>
      </c>
    </row>
    <row r="240" spans="2:65" s="11" customFormat="1" x14ac:dyDescent="0.3">
      <c r="B240" s="185"/>
      <c r="D240" s="186" t="s">
        <v>163</v>
      </c>
      <c r="E240" s="187" t="s">
        <v>5</v>
      </c>
      <c r="F240" s="188" t="s">
        <v>2649</v>
      </c>
      <c r="H240" s="189">
        <v>1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163</v>
      </c>
      <c r="AU240" s="187" t="s">
        <v>80</v>
      </c>
      <c r="AV240" s="11" t="s">
        <v>80</v>
      </c>
      <c r="AW240" s="11" t="s">
        <v>36</v>
      </c>
      <c r="AX240" s="11" t="s">
        <v>72</v>
      </c>
      <c r="AY240" s="187" t="s">
        <v>155</v>
      </c>
    </row>
    <row r="241" spans="2:65" s="11" customFormat="1" x14ac:dyDescent="0.3">
      <c r="B241" s="185"/>
      <c r="D241" s="186" t="s">
        <v>163</v>
      </c>
      <c r="E241" s="187" t="s">
        <v>5</v>
      </c>
      <c r="F241" s="188" t="s">
        <v>2650</v>
      </c>
      <c r="H241" s="189">
        <v>1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163</v>
      </c>
      <c r="AU241" s="187" t="s">
        <v>80</v>
      </c>
      <c r="AV241" s="11" t="s">
        <v>80</v>
      </c>
      <c r="AW241" s="11" t="s">
        <v>36</v>
      </c>
      <c r="AX241" s="11" t="s">
        <v>72</v>
      </c>
      <c r="AY241" s="187" t="s">
        <v>155</v>
      </c>
    </row>
    <row r="242" spans="2:65" s="12" customFormat="1" x14ac:dyDescent="0.3">
      <c r="B242" s="194"/>
      <c r="D242" s="186" t="s">
        <v>163</v>
      </c>
      <c r="E242" s="195" t="s">
        <v>5</v>
      </c>
      <c r="F242" s="196" t="s">
        <v>239</v>
      </c>
      <c r="H242" s="197">
        <v>2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5" t="s">
        <v>163</v>
      </c>
      <c r="AU242" s="195" t="s">
        <v>80</v>
      </c>
      <c r="AV242" s="12" t="s">
        <v>98</v>
      </c>
      <c r="AW242" s="12" t="s">
        <v>36</v>
      </c>
      <c r="AX242" s="12" t="s">
        <v>11</v>
      </c>
      <c r="AY242" s="195" t="s">
        <v>155</v>
      </c>
    </row>
    <row r="243" spans="2:65" s="1" customFormat="1" ht="25.5" customHeight="1" x14ac:dyDescent="0.3">
      <c r="B243" s="172"/>
      <c r="C243" s="173" t="s">
        <v>669</v>
      </c>
      <c r="D243" s="173" t="s">
        <v>157</v>
      </c>
      <c r="E243" s="174" t="s">
        <v>2652</v>
      </c>
      <c r="F243" s="175" t="s">
        <v>2653</v>
      </c>
      <c r="G243" s="176" t="s">
        <v>187</v>
      </c>
      <c r="H243" s="177">
        <v>1.1399999999999999</v>
      </c>
      <c r="I243" s="178"/>
      <c r="J243" s="179">
        <f>ROUND(I243*H243,0)</f>
        <v>0</v>
      </c>
      <c r="K243" s="175" t="s">
        <v>161</v>
      </c>
      <c r="L243" s="40"/>
      <c r="M243" s="180" t="s">
        <v>5</v>
      </c>
      <c r="N243" s="181" t="s">
        <v>43</v>
      </c>
      <c r="O243" s="41"/>
      <c r="P243" s="182">
        <f>O243*H243</f>
        <v>0</v>
      </c>
      <c r="Q243" s="182">
        <v>2.45329</v>
      </c>
      <c r="R243" s="182">
        <f>Q243*H243</f>
        <v>2.7967505999999998</v>
      </c>
      <c r="S243" s="182">
        <v>0</v>
      </c>
      <c r="T243" s="183">
        <f>S243*H243</f>
        <v>0</v>
      </c>
      <c r="AR243" s="23" t="s">
        <v>101</v>
      </c>
      <c r="AT243" s="23" t="s">
        <v>157</v>
      </c>
      <c r="AU243" s="23" t="s">
        <v>80</v>
      </c>
      <c r="AY243" s="23" t="s">
        <v>155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11</v>
      </c>
      <c r="BK243" s="184">
        <f>ROUND(I243*H243,0)</f>
        <v>0</v>
      </c>
      <c r="BL243" s="23" t="s">
        <v>101</v>
      </c>
      <c r="BM243" s="23" t="s">
        <v>2654</v>
      </c>
    </row>
    <row r="244" spans="2:65" s="11" customFormat="1" x14ac:dyDescent="0.3">
      <c r="B244" s="185"/>
      <c r="D244" s="186" t="s">
        <v>163</v>
      </c>
      <c r="E244" s="187" t="s">
        <v>5</v>
      </c>
      <c r="F244" s="188" t="s">
        <v>2655</v>
      </c>
      <c r="H244" s="189">
        <v>1.1399999999999999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163</v>
      </c>
      <c r="AU244" s="187" t="s">
        <v>80</v>
      </c>
      <c r="AV244" s="11" t="s">
        <v>80</v>
      </c>
      <c r="AW244" s="11" t="s">
        <v>36</v>
      </c>
      <c r="AX244" s="11" t="s">
        <v>11</v>
      </c>
      <c r="AY244" s="187" t="s">
        <v>155</v>
      </c>
    </row>
    <row r="245" spans="2:65" s="10" customFormat="1" ht="29.85" customHeight="1" x14ac:dyDescent="0.3">
      <c r="B245" s="159"/>
      <c r="D245" s="160" t="s">
        <v>71</v>
      </c>
      <c r="E245" s="170" t="s">
        <v>190</v>
      </c>
      <c r="F245" s="170" t="s">
        <v>206</v>
      </c>
      <c r="I245" s="162"/>
      <c r="J245" s="171">
        <f>BK245</f>
        <v>0</v>
      </c>
      <c r="L245" s="159"/>
      <c r="M245" s="164"/>
      <c r="N245" s="165"/>
      <c r="O245" s="165"/>
      <c r="P245" s="166">
        <f>SUM(P246:P247)</f>
        <v>0</v>
      </c>
      <c r="Q245" s="165"/>
      <c r="R245" s="166">
        <f>SUM(R246:R247)</f>
        <v>2.1375000000000002E-4</v>
      </c>
      <c r="S245" s="165"/>
      <c r="T245" s="167">
        <f>SUM(T246:T247)</f>
        <v>7.6E-3</v>
      </c>
      <c r="AR245" s="160" t="s">
        <v>11</v>
      </c>
      <c r="AT245" s="168" t="s">
        <v>71</v>
      </c>
      <c r="AU245" s="168" t="s">
        <v>11</v>
      </c>
      <c r="AY245" s="160" t="s">
        <v>155</v>
      </c>
      <c r="BK245" s="169">
        <f>SUM(BK246:BK247)</f>
        <v>0</v>
      </c>
    </row>
    <row r="246" spans="2:65" s="1" customFormat="1" ht="16.5" customHeight="1" x14ac:dyDescent="0.3">
      <c r="B246" s="172"/>
      <c r="C246" s="173" t="s">
        <v>679</v>
      </c>
      <c r="D246" s="173" t="s">
        <v>157</v>
      </c>
      <c r="E246" s="174" t="s">
        <v>2656</v>
      </c>
      <c r="F246" s="175" t="s">
        <v>2657</v>
      </c>
      <c r="G246" s="176" t="s">
        <v>214</v>
      </c>
      <c r="H246" s="177">
        <v>0.2</v>
      </c>
      <c r="I246" s="178"/>
      <c r="J246" s="179">
        <f>ROUND(I246*H246,0)</f>
        <v>0</v>
      </c>
      <c r="K246" s="175" t="s">
        <v>161</v>
      </c>
      <c r="L246" s="40"/>
      <c r="M246" s="180" t="s">
        <v>5</v>
      </c>
      <c r="N246" s="181" t="s">
        <v>43</v>
      </c>
      <c r="O246" s="41"/>
      <c r="P246" s="182">
        <f>O246*H246</f>
        <v>0</v>
      </c>
      <c r="Q246" s="182">
        <v>1.06875E-3</v>
      </c>
      <c r="R246" s="182">
        <f>Q246*H246</f>
        <v>2.1375000000000002E-4</v>
      </c>
      <c r="S246" s="182">
        <v>3.7999999999999999E-2</v>
      </c>
      <c r="T246" s="183">
        <f>S246*H246</f>
        <v>7.6E-3</v>
      </c>
      <c r="AR246" s="23" t="s">
        <v>101</v>
      </c>
      <c r="AT246" s="23" t="s">
        <v>157</v>
      </c>
      <c r="AU246" s="23" t="s">
        <v>80</v>
      </c>
      <c r="AY246" s="23" t="s">
        <v>155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23" t="s">
        <v>11</v>
      </c>
      <c r="BK246" s="184">
        <f>ROUND(I246*H246,0)</f>
        <v>0</v>
      </c>
      <c r="BL246" s="23" t="s">
        <v>101</v>
      </c>
      <c r="BM246" s="23" t="s">
        <v>2658</v>
      </c>
    </row>
    <row r="247" spans="2:65" s="11" customFormat="1" x14ac:dyDescent="0.3">
      <c r="B247" s="185"/>
      <c r="D247" s="186" t="s">
        <v>163</v>
      </c>
      <c r="E247" s="187" t="s">
        <v>5</v>
      </c>
      <c r="F247" s="188" t="s">
        <v>2659</v>
      </c>
      <c r="H247" s="189">
        <v>0.2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163</v>
      </c>
      <c r="AU247" s="187" t="s">
        <v>80</v>
      </c>
      <c r="AV247" s="11" t="s">
        <v>80</v>
      </c>
      <c r="AW247" s="11" t="s">
        <v>36</v>
      </c>
      <c r="AX247" s="11" t="s">
        <v>11</v>
      </c>
      <c r="AY247" s="187" t="s">
        <v>155</v>
      </c>
    </row>
    <row r="248" spans="2:65" s="10" customFormat="1" ht="29.85" customHeight="1" x14ac:dyDescent="0.3">
      <c r="B248" s="159"/>
      <c r="D248" s="160" t="s">
        <v>71</v>
      </c>
      <c r="E248" s="170" t="s">
        <v>1040</v>
      </c>
      <c r="F248" s="170" t="s">
        <v>1041</v>
      </c>
      <c r="I248" s="162"/>
      <c r="J248" s="171">
        <f>BK248</f>
        <v>0</v>
      </c>
      <c r="L248" s="159"/>
      <c r="M248" s="164"/>
      <c r="N248" s="165"/>
      <c r="O248" s="165"/>
      <c r="P248" s="166">
        <f>SUM(P249:P250)</f>
        <v>0</v>
      </c>
      <c r="Q248" s="165"/>
      <c r="R248" s="166">
        <f>SUM(R249:R250)</f>
        <v>0</v>
      </c>
      <c r="S248" s="165"/>
      <c r="T248" s="167">
        <f>SUM(T249:T250)</f>
        <v>0</v>
      </c>
      <c r="AR248" s="160" t="s">
        <v>11</v>
      </c>
      <c r="AT248" s="168" t="s">
        <v>71</v>
      </c>
      <c r="AU248" s="168" t="s">
        <v>11</v>
      </c>
      <c r="AY248" s="160" t="s">
        <v>155</v>
      </c>
      <c r="BK248" s="169">
        <f>SUM(BK249:BK250)</f>
        <v>0</v>
      </c>
    </row>
    <row r="249" spans="2:65" s="1" customFormat="1" ht="16.5" customHeight="1" x14ac:dyDescent="0.3">
      <c r="B249" s="172"/>
      <c r="C249" s="173" t="s">
        <v>689</v>
      </c>
      <c r="D249" s="173" t="s">
        <v>157</v>
      </c>
      <c r="E249" s="174" t="s">
        <v>2378</v>
      </c>
      <c r="F249" s="175" t="s">
        <v>2379</v>
      </c>
      <c r="G249" s="176" t="s">
        <v>247</v>
      </c>
      <c r="H249" s="177">
        <v>364.24799999999999</v>
      </c>
      <c r="I249" s="178"/>
      <c r="J249" s="179">
        <f>ROUND(I249*H249,0)</f>
        <v>0</v>
      </c>
      <c r="K249" s="175" t="s">
        <v>161</v>
      </c>
      <c r="L249" s="40"/>
      <c r="M249" s="180" t="s">
        <v>5</v>
      </c>
      <c r="N249" s="181" t="s">
        <v>43</v>
      </c>
      <c r="O249" s="41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AR249" s="23" t="s">
        <v>101</v>
      </c>
      <c r="AT249" s="23" t="s">
        <v>157</v>
      </c>
      <c r="AU249" s="23" t="s">
        <v>80</v>
      </c>
      <c r="AY249" s="23" t="s">
        <v>155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23" t="s">
        <v>11</v>
      </c>
      <c r="BK249" s="184">
        <f>ROUND(I249*H249,0)</f>
        <v>0</v>
      </c>
      <c r="BL249" s="23" t="s">
        <v>101</v>
      </c>
      <c r="BM249" s="23" t="s">
        <v>2660</v>
      </c>
    </row>
    <row r="250" spans="2:65" s="1" customFormat="1" ht="16.5" customHeight="1" x14ac:dyDescent="0.3">
      <c r="B250" s="172"/>
      <c r="C250" s="173" t="s">
        <v>693</v>
      </c>
      <c r="D250" s="173" t="s">
        <v>157</v>
      </c>
      <c r="E250" s="174" t="s">
        <v>2381</v>
      </c>
      <c r="F250" s="175" t="s">
        <v>2382</v>
      </c>
      <c r="G250" s="176" t="s">
        <v>247</v>
      </c>
      <c r="H250" s="177">
        <v>0.56399999999999995</v>
      </c>
      <c r="I250" s="178"/>
      <c r="J250" s="179">
        <f>ROUND(I250*H250,0)</f>
        <v>0</v>
      </c>
      <c r="K250" s="175" t="s">
        <v>161</v>
      </c>
      <c r="L250" s="40"/>
      <c r="M250" s="180" t="s">
        <v>5</v>
      </c>
      <c r="N250" s="210" t="s">
        <v>43</v>
      </c>
      <c r="O250" s="211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3" t="s">
        <v>101</v>
      </c>
      <c r="AT250" s="23" t="s">
        <v>157</v>
      </c>
      <c r="AU250" s="23" t="s">
        <v>80</v>
      </c>
      <c r="AY250" s="23" t="s">
        <v>155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11</v>
      </c>
      <c r="BK250" s="184">
        <f>ROUND(I250*H250,0)</f>
        <v>0</v>
      </c>
      <c r="BL250" s="23" t="s">
        <v>101</v>
      </c>
      <c r="BM250" s="23" t="s">
        <v>2661</v>
      </c>
    </row>
    <row r="251" spans="2:65" s="1" customFormat="1" ht="6.95" customHeight="1" x14ac:dyDescent="0.3">
      <c r="B251" s="55"/>
      <c r="C251" s="56"/>
      <c r="D251" s="56"/>
      <c r="E251" s="56"/>
      <c r="F251" s="56"/>
      <c r="G251" s="56"/>
      <c r="H251" s="56"/>
      <c r="I251" s="126"/>
      <c r="J251" s="56"/>
      <c r="K251" s="56"/>
      <c r="L251" s="40"/>
    </row>
  </sheetData>
  <autoFilter ref="C83:K250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showGridLines="0" tabSelected="1" zoomScale="80" zoomScaleNormal="80" workbookViewId="0">
      <pane ySplit="1" topLeftCell="A31" activePane="bottomLeft" state="frozen"/>
      <selection pane="bottomLeft" activeCell="I87" sqref="I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5" width="9.33203125" hidden="1" customWidth="1"/>
    <col min="16" max="16" width="12" hidden="1" customWidth="1"/>
    <col min="17" max="17" width="9.33203125" hidden="1" customWidth="1"/>
    <col min="18" max="18" width="10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33203125" hidden="1" customWidth="1"/>
    <col min="64" max="65" width="9.33203125" hidden="1" customWidth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112</v>
      </c>
      <c r="AZ2" s="214" t="s">
        <v>269</v>
      </c>
      <c r="BA2" s="214" t="s">
        <v>2662</v>
      </c>
      <c r="BB2" s="214" t="s">
        <v>5</v>
      </c>
      <c r="BC2" s="214" t="s">
        <v>2663</v>
      </c>
      <c r="BD2" s="214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1998</v>
      </c>
      <c r="BA3" s="214" t="s">
        <v>2664</v>
      </c>
      <c r="BB3" s="214" t="s">
        <v>5</v>
      </c>
      <c r="BC3" s="214" t="s">
        <v>948</v>
      </c>
      <c r="BD3" s="214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2665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ROUND(J84,0)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ROUND(SUM(BE84:BE223), 0)</f>
        <v>0</v>
      </c>
      <c r="G30" s="41"/>
      <c r="H30" s="41"/>
      <c r="I30" s="118">
        <v>0.21</v>
      </c>
      <c r="J30" s="117">
        <f>ROUND(ROUND((SUM(BE84:BE223)),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ROUND(SUM(BF84:BF223), 0)</f>
        <v>0</v>
      </c>
      <c r="G31" s="41"/>
      <c r="H31" s="41"/>
      <c r="I31" s="118">
        <v>0.15</v>
      </c>
      <c r="J31" s="117">
        <f>ROUND(ROUND((SUM(BF84:BF223)),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ROUND(SUM(BG84:BG223),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ROUND(SUM(BH84:BH223),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ROUND(SUM(BI84:BI223),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7 - SO 07 - teplovodní přípojka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345</v>
      </c>
      <c r="E59" s="144"/>
      <c r="F59" s="144"/>
      <c r="G59" s="144"/>
      <c r="H59" s="144"/>
      <c r="I59" s="145"/>
      <c r="J59" s="146">
        <f>J132</f>
        <v>0</v>
      </c>
      <c r="K59" s="147"/>
    </row>
    <row r="60" spans="2:47" s="8" customFormat="1" ht="19.899999999999999" customHeight="1" x14ac:dyDescent="0.3">
      <c r="B60" s="141"/>
      <c r="C60" s="314"/>
      <c r="D60" s="143" t="s">
        <v>3474</v>
      </c>
      <c r="E60" s="144"/>
      <c r="F60" s="144"/>
      <c r="G60" s="144"/>
      <c r="H60" s="144"/>
      <c r="I60" s="144"/>
      <c r="J60" s="146">
        <f>J113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2005</v>
      </c>
      <c r="E61" s="144"/>
      <c r="F61" s="144"/>
      <c r="G61" s="144"/>
      <c r="H61" s="144"/>
      <c r="I61" s="145"/>
      <c r="J61" s="146">
        <f>J153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137</v>
      </c>
      <c r="E62" s="144"/>
      <c r="F62" s="144"/>
      <c r="G62" s="144"/>
      <c r="H62" s="144"/>
      <c r="I62" s="145"/>
      <c r="J62" s="146">
        <f>J197</f>
        <v>0</v>
      </c>
      <c r="K62" s="147"/>
    </row>
    <row r="63" spans="2:47" s="8" customFormat="1" ht="19.899999999999999" customHeight="1" x14ac:dyDescent="0.3">
      <c r="B63" s="141"/>
      <c r="C63" s="142"/>
      <c r="D63" s="143" t="s">
        <v>138</v>
      </c>
      <c r="E63" s="144"/>
      <c r="F63" s="144"/>
      <c r="G63" s="144"/>
      <c r="H63" s="144"/>
      <c r="I63" s="145"/>
      <c r="J63" s="146">
        <f>J214</f>
        <v>0</v>
      </c>
      <c r="K63" s="147"/>
    </row>
    <row r="64" spans="2:47" s="8" customFormat="1" ht="19.899999999999999" customHeight="1" x14ac:dyDescent="0.3">
      <c r="B64" s="141"/>
      <c r="C64" s="142"/>
      <c r="D64" s="143" t="s">
        <v>347</v>
      </c>
      <c r="E64" s="144"/>
      <c r="F64" s="144"/>
      <c r="G64" s="144"/>
      <c r="H64" s="144"/>
      <c r="I64" s="145"/>
      <c r="J64" s="146">
        <f>J222</f>
        <v>0</v>
      </c>
      <c r="K64" s="147"/>
    </row>
    <row r="65" spans="2:12" s="1" customFormat="1" ht="21.75" customHeight="1" x14ac:dyDescent="0.3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 x14ac:dyDescent="0.3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 x14ac:dyDescent="0.3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 x14ac:dyDescent="0.3">
      <c r="B71" s="40"/>
      <c r="C71" s="60" t="s">
        <v>139</v>
      </c>
      <c r="L71" s="40"/>
    </row>
    <row r="72" spans="2:12" s="1" customFormat="1" ht="6.95" customHeight="1" x14ac:dyDescent="0.3">
      <c r="B72" s="40"/>
      <c r="L72" s="40"/>
    </row>
    <row r="73" spans="2:12" s="1" customFormat="1" ht="14.45" customHeight="1" x14ac:dyDescent="0.3">
      <c r="B73" s="40"/>
      <c r="C73" s="62" t="s">
        <v>20</v>
      </c>
      <c r="L73" s="40"/>
    </row>
    <row r="74" spans="2:12" s="1" customFormat="1" ht="16.5" customHeight="1" x14ac:dyDescent="0.3">
      <c r="B74" s="40"/>
      <c r="E74" s="522" t="str">
        <f>E7</f>
        <v>Trutnov - Horní staré město - Požární zbrojnice</v>
      </c>
      <c r="F74" s="523"/>
      <c r="G74" s="523"/>
      <c r="H74" s="523"/>
      <c r="L74" s="40"/>
    </row>
    <row r="75" spans="2:12" s="1" customFormat="1" ht="14.45" customHeight="1" x14ac:dyDescent="0.3">
      <c r="B75" s="40"/>
      <c r="C75" s="62" t="s">
        <v>128</v>
      </c>
      <c r="L75" s="40"/>
    </row>
    <row r="76" spans="2:12" s="1" customFormat="1" ht="17.25" customHeight="1" x14ac:dyDescent="0.3">
      <c r="B76" s="40"/>
      <c r="E76" s="502" t="str">
        <f>E9</f>
        <v>7 - SO 07 - teplovodní přípojka</v>
      </c>
      <c r="F76" s="524"/>
      <c r="G76" s="524"/>
      <c r="H76" s="524"/>
      <c r="L76" s="40"/>
    </row>
    <row r="77" spans="2:12" s="1" customFormat="1" ht="6.95" customHeight="1" x14ac:dyDescent="0.3">
      <c r="B77" s="40"/>
      <c r="L77" s="40"/>
    </row>
    <row r="78" spans="2:12" s="1" customFormat="1" ht="18" customHeight="1" x14ac:dyDescent="0.3">
      <c r="B78" s="40"/>
      <c r="C78" s="62" t="s">
        <v>24</v>
      </c>
      <c r="F78" s="148" t="str">
        <f>F12</f>
        <v>Trutnov - Horní staré město</v>
      </c>
      <c r="I78" s="149" t="s">
        <v>26</v>
      </c>
      <c r="J78" s="66" t="str">
        <f>IF(J12="","",J12)</f>
        <v>24.10.2017</v>
      </c>
      <c r="L78" s="40"/>
    </row>
    <row r="79" spans="2:12" s="1" customFormat="1" ht="6.95" customHeight="1" x14ac:dyDescent="0.3">
      <c r="B79" s="40"/>
      <c r="L79" s="40"/>
    </row>
    <row r="80" spans="2:12" s="1" customFormat="1" ht="15" x14ac:dyDescent="0.3">
      <c r="B80" s="40"/>
      <c r="C80" s="62" t="s">
        <v>28</v>
      </c>
      <c r="F80" s="148" t="str">
        <f>E15</f>
        <v>Město Trutnov, Slovanské nám. 165, Trutnov</v>
      </c>
      <c r="I80" s="149" t="s">
        <v>34</v>
      </c>
      <c r="J80" s="148" t="str">
        <f>E21</f>
        <v>Tenet spol. s r.o., Horská 64, Trutnov</v>
      </c>
      <c r="L80" s="40"/>
    </row>
    <row r="81" spans="2:65" s="1" customFormat="1" ht="14.45" customHeight="1" x14ac:dyDescent="0.3">
      <c r="B81" s="40"/>
      <c r="C81" s="62" t="s">
        <v>32</v>
      </c>
      <c r="F81" s="148" t="str">
        <f>IF(E18="","",E18)</f>
        <v/>
      </c>
      <c r="L81" s="40"/>
    </row>
    <row r="82" spans="2:65" s="1" customFormat="1" ht="10.35" customHeight="1" x14ac:dyDescent="0.3">
      <c r="B82" s="40"/>
      <c r="L82" s="40"/>
    </row>
    <row r="83" spans="2:65" s="9" customFormat="1" ht="29.25" customHeight="1" x14ac:dyDescent="0.3">
      <c r="B83" s="150"/>
      <c r="C83" s="151" t="s">
        <v>140</v>
      </c>
      <c r="D83" s="152" t="s">
        <v>57</v>
      </c>
      <c r="E83" s="152" t="s">
        <v>53</v>
      </c>
      <c r="F83" s="152" t="s">
        <v>141</v>
      </c>
      <c r="G83" s="152" t="s">
        <v>142</v>
      </c>
      <c r="H83" s="152" t="s">
        <v>143</v>
      </c>
      <c r="I83" s="153" t="s">
        <v>144</v>
      </c>
      <c r="J83" s="152" t="s">
        <v>132</v>
      </c>
      <c r="K83" s="154" t="s">
        <v>145</v>
      </c>
      <c r="L83" s="150"/>
      <c r="M83" s="72" t="s">
        <v>146</v>
      </c>
      <c r="N83" s="73" t="s">
        <v>42</v>
      </c>
      <c r="O83" s="73" t="s">
        <v>147</v>
      </c>
      <c r="P83" s="73" t="s">
        <v>148</v>
      </c>
      <c r="Q83" s="73" t="s">
        <v>149</v>
      </c>
      <c r="R83" s="73" t="s">
        <v>150</v>
      </c>
      <c r="S83" s="73" t="s">
        <v>151</v>
      </c>
      <c r="T83" s="74" t="s">
        <v>152</v>
      </c>
    </row>
    <row r="84" spans="2:65" s="1" customFormat="1" ht="29.25" customHeight="1" x14ac:dyDescent="0.35">
      <c r="B84" s="40"/>
      <c r="C84" s="76" t="s">
        <v>133</v>
      </c>
      <c r="J84" s="155">
        <f>BK84</f>
        <v>0</v>
      </c>
      <c r="L84" s="40"/>
      <c r="M84" s="75"/>
      <c r="N84" s="67"/>
      <c r="O84" s="67"/>
      <c r="P84" s="156">
        <f>P85</f>
        <v>1970.27</v>
      </c>
      <c r="Q84" s="67"/>
      <c r="R84" s="156">
        <f>R85</f>
        <v>539.4396835</v>
      </c>
      <c r="S84" s="67"/>
      <c r="T84" s="157">
        <f>T85</f>
        <v>327.01499999999999</v>
      </c>
      <c r="AT84" s="23" t="s">
        <v>71</v>
      </c>
      <c r="AU84" s="23" t="s">
        <v>134</v>
      </c>
      <c r="BK84" s="158">
        <f>BK85</f>
        <v>0</v>
      </c>
    </row>
    <row r="85" spans="2:65" s="10" customFormat="1" ht="37.35" customHeight="1" x14ac:dyDescent="0.35">
      <c r="B85" s="159"/>
      <c r="D85" s="160" t="s">
        <v>71</v>
      </c>
      <c r="E85" s="161" t="s">
        <v>153</v>
      </c>
      <c r="F85" s="161" t="s">
        <v>154</v>
      </c>
      <c r="I85" s="162"/>
      <c r="J85" s="163">
        <f>BK85</f>
        <v>0</v>
      </c>
      <c r="L85" s="159"/>
      <c r="M85" s="164"/>
      <c r="N85" s="165"/>
      <c r="O85" s="165"/>
      <c r="P85" s="166">
        <f>P86+P132+P145+P153+P197+P214+P222</f>
        <v>1970.27</v>
      </c>
      <c r="Q85" s="165"/>
      <c r="R85" s="166">
        <f>R86+R132+R145+R153+R197+R214+R222</f>
        <v>539.4396835</v>
      </c>
      <c r="S85" s="165"/>
      <c r="T85" s="167">
        <f>T86+T132+T153+T197+T214+T222</f>
        <v>327.01499999999999</v>
      </c>
      <c r="AR85" s="160" t="s">
        <v>11</v>
      </c>
      <c r="AT85" s="168" t="s">
        <v>71</v>
      </c>
      <c r="AU85" s="168" t="s">
        <v>72</v>
      </c>
      <c r="AY85" s="160" t="s">
        <v>155</v>
      </c>
      <c r="BK85" s="169">
        <f>BK86+BK132+BK145+BK153+BK197+BK214+BK222</f>
        <v>0</v>
      </c>
    </row>
    <row r="86" spans="2:65" s="10" customFormat="1" ht="19.899999999999999" customHeight="1" x14ac:dyDescent="0.3">
      <c r="B86" s="159"/>
      <c r="D86" s="160" t="s">
        <v>71</v>
      </c>
      <c r="E86" s="170" t="s">
        <v>11</v>
      </c>
      <c r="F86" s="170" t="s">
        <v>156</v>
      </c>
      <c r="I86" s="162"/>
      <c r="J86" s="171">
        <f>BK86</f>
        <v>0</v>
      </c>
      <c r="L86" s="159"/>
      <c r="M86" s="164"/>
      <c r="N86" s="165"/>
      <c r="O86" s="165"/>
      <c r="P86" s="166">
        <f>SUM(P87:P131)</f>
        <v>5.3999999999999999E-2</v>
      </c>
      <c r="Q86" s="165"/>
      <c r="R86" s="166">
        <f>SUM(R87:R131)</f>
        <v>186.20069235999998</v>
      </c>
      <c r="S86" s="165"/>
      <c r="T86" s="167">
        <f>SUM(T87:T131)</f>
        <v>234</v>
      </c>
      <c r="AR86" s="160" t="s">
        <v>11</v>
      </c>
      <c r="AT86" s="168" t="s">
        <v>71</v>
      </c>
      <c r="AU86" s="168" t="s">
        <v>11</v>
      </c>
      <c r="AY86" s="160" t="s">
        <v>155</v>
      </c>
      <c r="BK86" s="169">
        <f>SUM(BK87:BK131)</f>
        <v>0</v>
      </c>
    </row>
    <row r="87" spans="2:65" s="1" customFormat="1" ht="16.5" customHeight="1" x14ac:dyDescent="0.3">
      <c r="B87" s="172"/>
      <c r="C87" s="173" t="s">
        <v>11</v>
      </c>
      <c r="D87" s="173" t="s">
        <v>157</v>
      </c>
      <c r="E87" s="174" t="s">
        <v>2666</v>
      </c>
      <c r="F87" s="175" t="s">
        <v>2667</v>
      </c>
      <c r="G87" s="176" t="s">
        <v>160</v>
      </c>
      <c r="H87" s="177">
        <v>260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0.44</v>
      </c>
      <c r="T87" s="183">
        <f>S87*H87</f>
        <v>114.4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2668</v>
      </c>
    </row>
    <row r="88" spans="2:65" s="11" customFormat="1" x14ac:dyDescent="0.3">
      <c r="B88" s="185"/>
      <c r="D88" s="186" t="s">
        <v>163</v>
      </c>
      <c r="E88" s="187" t="s">
        <v>5</v>
      </c>
      <c r="F88" s="188" t="s">
        <v>2669</v>
      </c>
      <c r="H88" s="189">
        <v>260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11</v>
      </c>
      <c r="AY88" s="187" t="s">
        <v>155</v>
      </c>
    </row>
    <row r="89" spans="2:65" s="1" customFormat="1" ht="16.5" customHeight="1" x14ac:dyDescent="0.3">
      <c r="B89" s="172"/>
      <c r="C89" s="173" t="s">
        <v>80</v>
      </c>
      <c r="D89" s="173" t="s">
        <v>157</v>
      </c>
      <c r="E89" s="174" t="s">
        <v>2670</v>
      </c>
      <c r="F89" s="175" t="s">
        <v>2671</v>
      </c>
      <c r="G89" s="176" t="s">
        <v>160</v>
      </c>
      <c r="H89" s="177">
        <v>260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0.24</v>
      </c>
      <c r="T89" s="183">
        <f>S89*H89</f>
        <v>62.4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2672</v>
      </c>
    </row>
    <row r="90" spans="2:65" s="11" customFormat="1" x14ac:dyDescent="0.3">
      <c r="B90" s="185"/>
      <c r="D90" s="186" t="s">
        <v>163</v>
      </c>
      <c r="E90" s="187" t="s">
        <v>5</v>
      </c>
      <c r="F90" s="188" t="s">
        <v>2673</v>
      </c>
      <c r="H90" s="189">
        <v>260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 x14ac:dyDescent="0.3">
      <c r="B91" s="172"/>
      <c r="C91" s="173" t="s">
        <v>98</v>
      </c>
      <c r="D91" s="173" t="s">
        <v>157</v>
      </c>
      <c r="E91" s="174" t="s">
        <v>2674</v>
      </c>
      <c r="F91" s="175" t="s">
        <v>2675</v>
      </c>
      <c r="G91" s="176" t="s">
        <v>160</v>
      </c>
      <c r="H91" s="177">
        <v>260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0.22</v>
      </c>
      <c r="T91" s="183">
        <f>S91*H91</f>
        <v>57.2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2676</v>
      </c>
    </row>
    <row r="92" spans="2:65" s="11" customFormat="1" x14ac:dyDescent="0.3">
      <c r="B92" s="185"/>
      <c r="D92" s="186" t="s">
        <v>163</v>
      </c>
      <c r="E92" s="187" t="s">
        <v>5</v>
      </c>
      <c r="F92" s="188" t="s">
        <v>2677</v>
      </c>
      <c r="H92" s="189">
        <v>260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16.5" customHeight="1" x14ac:dyDescent="0.3">
      <c r="B93" s="172"/>
      <c r="C93" s="173" t="s">
        <v>101</v>
      </c>
      <c r="D93" s="173" t="s">
        <v>157</v>
      </c>
      <c r="E93" s="174" t="s">
        <v>2678</v>
      </c>
      <c r="F93" s="175" t="s">
        <v>2679</v>
      </c>
      <c r="G93" s="176" t="s">
        <v>187</v>
      </c>
      <c r="H93" s="177">
        <v>131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2680</v>
      </c>
    </row>
    <row r="94" spans="2:65" s="11" customFormat="1" x14ac:dyDescent="0.3">
      <c r="B94" s="185"/>
      <c r="D94" s="186" t="s">
        <v>163</v>
      </c>
      <c r="E94" s="187" t="s">
        <v>5</v>
      </c>
      <c r="F94" s="188" t="s">
        <v>367</v>
      </c>
      <c r="H94" s="189">
        <v>131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" customFormat="1" ht="16.5" customHeight="1" x14ac:dyDescent="0.3">
      <c r="B95" s="172"/>
      <c r="C95" s="173" t="s">
        <v>104</v>
      </c>
      <c r="D95" s="173" t="s">
        <v>157</v>
      </c>
      <c r="E95" s="174" t="s">
        <v>2271</v>
      </c>
      <c r="F95" s="175" t="s">
        <v>2272</v>
      </c>
      <c r="G95" s="176" t="s">
        <v>187</v>
      </c>
      <c r="H95" s="177">
        <v>131</v>
      </c>
      <c r="I95" s="178"/>
      <c r="J95" s="179">
        <f>ROUND(I95*H95,0)</f>
        <v>0</v>
      </c>
      <c r="K95" s="175" t="s">
        <v>161</v>
      </c>
      <c r="L95" s="40"/>
      <c r="M95" s="180" t="s">
        <v>5</v>
      </c>
      <c r="N95" s="181" t="s">
        <v>43</v>
      </c>
      <c r="O95" s="41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11</v>
      </c>
      <c r="BK95" s="184">
        <f>ROUND(I95*H95,0)</f>
        <v>0</v>
      </c>
      <c r="BL95" s="23" t="s">
        <v>101</v>
      </c>
      <c r="BM95" s="23" t="s">
        <v>2681</v>
      </c>
    </row>
    <row r="96" spans="2:65" s="11" customFormat="1" x14ac:dyDescent="0.3">
      <c r="B96" s="185"/>
      <c r="D96" s="186" t="s">
        <v>163</v>
      </c>
      <c r="E96" s="187" t="s">
        <v>5</v>
      </c>
      <c r="F96" s="188" t="s">
        <v>2682</v>
      </c>
      <c r="H96" s="189">
        <v>234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163</v>
      </c>
      <c r="AU96" s="187" t="s">
        <v>80</v>
      </c>
      <c r="AV96" s="11" t="s">
        <v>80</v>
      </c>
      <c r="AW96" s="11" t="s">
        <v>36</v>
      </c>
      <c r="AX96" s="11" t="s">
        <v>72</v>
      </c>
      <c r="AY96" s="187" t="s">
        <v>155</v>
      </c>
    </row>
    <row r="97" spans="2:65" s="11" customFormat="1" x14ac:dyDescent="0.3">
      <c r="B97" s="185"/>
      <c r="D97" s="186" t="s">
        <v>163</v>
      </c>
      <c r="E97" s="187" t="s">
        <v>5</v>
      </c>
      <c r="F97" s="188" t="s">
        <v>2683</v>
      </c>
      <c r="H97" s="189">
        <v>28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72</v>
      </c>
      <c r="AY97" s="187" t="s">
        <v>155</v>
      </c>
    </row>
    <row r="98" spans="2:65" s="12" customFormat="1" x14ac:dyDescent="0.3">
      <c r="B98" s="194"/>
      <c r="D98" s="186" t="s">
        <v>163</v>
      </c>
      <c r="E98" s="195" t="s">
        <v>269</v>
      </c>
      <c r="F98" s="196" t="s">
        <v>239</v>
      </c>
      <c r="H98" s="197">
        <v>262</v>
      </c>
      <c r="I98" s="198"/>
      <c r="L98" s="194"/>
      <c r="M98" s="199"/>
      <c r="N98" s="200"/>
      <c r="O98" s="200"/>
      <c r="P98" s="200"/>
      <c r="Q98" s="200"/>
      <c r="R98" s="200"/>
      <c r="S98" s="200"/>
      <c r="T98" s="201"/>
      <c r="AT98" s="195" t="s">
        <v>163</v>
      </c>
      <c r="AU98" s="195" t="s">
        <v>80</v>
      </c>
      <c r="AV98" s="12" t="s">
        <v>98</v>
      </c>
      <c r="AW98" s="12" t="s">
        <v>36</v>
      </c>
      <c r="AX98" s="12" t="s">
        <v>72</v>
      </c>
      <c r="AY98" s="195" t="s">
        <v>155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367</v>
      </c>
      <c r="H99" s="189">
        <v>131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 x14ac:dyDescent="0.3">
      <c r="B100" s="172"/>
      <c r="C100" s="173" t="s">
        <v>107</v>
      </c>
      <c r="D100" s="173" t="s">
        <v>157</v>
      </c>
      <c r="E100" s="174" t="s">
        <v>2275</v>
      </c>
      <c r="F100" s="175" t="s">
        <v>2276</v>
      </c>
      <c r="G100" s="176" t="s">
        <v>187</v>
      </c>
      <c r="H100" s="177">
        <v>131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2684</v>
      </c>
    </row>
    <row r="101" spans="2:65" s="11" customFormat="1" x14ac:dyDescent="0.3">
      <c r="B101" s="185"/>
      <c r="D101" s="186" t="s">
        <v>163</v>
      </c>
      <c r="E101" s="187" t="s">
        <v>5</v>
      </c>
      <c r="F101" s="188" t="s">
        <v>367</v>
      </c>
      <c r="H101" s="189">
        <v>131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 x14ac:dyDescent="0.3">
      <c r="B102" s="172"/>
      <c r="C102" s="173" t="s">
        <v>110</v>
      </c>
      <c r="D102" s="173" t="s">
        <v>157</v>
      </c>
      <c r="E102" s="174" t="s">
        <v>2278</v>
      </c>
      <c r="F102" s="175" t="s">
        <v>2279</v>
      </c>
      <c r="G102" s="176" t="s">
        <v>187</v>
      </c>
      <c r="H102" s="177">
        <v>131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2685</v>
      </c>
    </row>
    <row r="103" spans="2:65" s="11" customFormat="1" x14ac:dyDescent="0.3">
      <c r="B103" s="185"/>
      <c r="D103" s="186" t="s">
        <v>163</v>
      </c>
      <c r="E103" s="187" t="s">
        <v>5</v>
      </c>
      <c r="F103" s="188" t="s">
        <v>367</v>
      </c>
      <c r="H103" s="189">
        <v>131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 x14ac:dyDescent="0.3">
      <c r="B104" s="172"/>
      <c r="C104" s="173" t="s">
        <v>113</v>
      </c>
      <c r="D104" s="173" t="s">
        <v>157</v>
      </c>
      <c r="E104" s="174" t="s">
        <v>2281</v>
      </c>
      <c r="F104" s="175" t="s">
        <v>2282</v>
      </c>
      <c r="G104" s="176" t="s">
        <v>187</v>
      </c>
      <c r="H104" s="177">
        <v>131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2686</v>
      </c>
    </row>
    <row r="105" spans="2:65" s="11" customFormat="1" x14ac:dyDescent="0.3">
      <c r="B105" s="185"/>
      <c r="D105" s="186" t="s">
        <v>163</v>
      </c>
      <c r="E105" s="187" t="s">
        <v>5</v>
      </c>
      <c r="F105" s="188" t="s">
        <v>367</v>
      </c>
      <c r="H105" s="189">
        <v>131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11</v>
      </c>
      <c r="AY105" s="187" t="s">
        <v>155</v>
      </c>
    </row>
    <row r="106" spans="2:65" s="1" customFormat="1" ht="16.5" customHeight="1" x14ac:dyDescent="0.3">
      <c r="B106" s="172"/>
      <c r="C106" s="173" t="s">
        <v>190</v>
      </c>
      <c r="D106" s="173" t="s">
        <v>157</v>
      </c>
      <c r="E106" s="174" t="s">
        <v>378</v>
      </c>
      <c r="F106" s="175" t="s">
        <v>379</v>
      </c>
      <c r="G106" s="176" t="s">
        <v>187</v>
      </c>
      <c r="H106" s="177">
        <v>98</v>
      </c>
      <c r="I106" s="178"/>
      <c r="J106" s="179">
        <f>ROUND(I106*H106,0)</f>
        <v>0</v>
      </c>
      <c r="K106" s="175" t="s">
        <v>161</v>
      </c>
      <c r="L106" s="40"/>
      <c r="M106" s="180" t="s">
        <v>5</v>
      </c>
      <c r="N106" s="181" t="s">
        <v>43</v>
      </c>
      <c r="O106" s="41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101</v>
      </c>
      <c r="AT106" s="23" t="s">
        <v>157</v>
      </c>
      <c r="AU106" s="23" t="s">
        <v>80</v>
      </c>
      <c r="AY106" s="23" t="s">
        <v>155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11</v>
      </c>
      <c r="BK106" s="184">
        <f>ROUND(I106*H106,0)</f>
        <v>0</v>
      </c>
      <c r="BL106" s="23" t="s">
        <v>101</v>
      </c>
      <c r="BM106" s="23" t="s">
        <v>2687</v>
      </c>
    </row>
    <row r="107" spans="2:65" s="11" customFormat="1" x14ac:dyDescent="0.3">
      <c r="B107" s="185"/>
      <c r="D107" s="186" t="s">
        <v>163</v>
      </c>
      <c r="E107" s="187" t="s">
        <v>5</v>
      </c>
      <c r="F107" s="188" t="s">
        <v>1998</v>
      </c>
      <c r="H107" s="189">
        <v>98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11</v>
      </c>
      <c r="AY107" s="187" t="s">
        <v>155</v>
      </c>
    </row>
    <row r="108" spans="2:65" s="1" customFormat="1" ht="25.5" customHeight="1" x14ac:dyDescent="0.3">
      <c r="B108" s="172"/>
      <c r="C108" s="173" t="s">
        <v>194</v>
      </c>
      <c r="D108" s="173" t="s">
        <v>157</v>
      </c>
      <c r="E108" s="174" t="s">
        <v>381</v>
      </c>
      <c r="F108" s="175" t="s">
        <v>382</v>
      </c>
      <c r="G108" s="176" t="s">
        <v>187</v>
      </c>
      <c r="H108" s="177">
        <v>98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2688</v>
      </c>
    </row>
    <row r="109" spans="2:65" s="11" customFormat="1" x14ac:dyDescent="0.3">
      <c r="B109" s="185"/>
      <c r="D109" s="186" t="s">
        <v>163</v>
      </c>
      <c r="E109" s="187" t="s">
        <v>5</v>
      </c>
      <c r="F109" s="188" t="s">
        <v>1998</v>
      </c>
      <c r="H109" s="189">
        <v>98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11</v>
      </c>
      <c r="AY109" s="187" t="s">
        <v>155</v>
      </c>
    </row>
    <row r="110" spans="2:65" s="1" customFormat="1" ht="16.5" customHeight="1" x14ac:dyDescent="0.3">
      <c r="B110" s="172"/>
      <c r="C110" s="173" t="s">
        <v>198</v>
      </c>
      <c r="D110" s="173" t="s">
        <v>157</v>
      </c>
      <c r="E110" s="174" t="s">
        <v>203</v>
      </c>
      <c r="F110" s="175" t="s">
        <v>204</v>
      </c>
      <c r="G110" s="176" t="s">
        <v>187</v>
      </c>
      <c r="H110" s="177">
        <v>262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2689</v>
      </c>
    </row>
    <row r="111" spans="2:65" s="11" customFormat="1" x14ac:dyDescent="0.3">
      <c r="B111" s="185"/>
      <c r="D111" s="186" t="s">
        <v>163</v>
      </c>
      <c r="E111" s="187" t="s">
        <v>5</v>
      </c>
      <c r="F111" s="188" t="s">
        <v>269</v>
      </c>
      <c r="H111" s="189">
        <v>262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11</v>
      </c>
      <c r="AY111" s="187" t="s">
        <v>155</v>
      </c>
    </row>
    <row r="112" spans="2:65" s="1" customFormat="1" ht="16.5" customHeight="1" x14ac:dyDescent="0.3">
      <c r="B112" s="172"/>
      <c r="C112" s="173" t="s">
        <v>202</v>
      </c>
      <c r="D112" s="173" t="s">
        <v>157</v>
      </c>
      <c r="E112" s="174" t="s">
        <v>385</v>
      </c>
      <c r="F112" s="175" t="s">
        <v>386</v>
      </c>
      <c r="G112" s="176" t="s">
        <v>247</v>
      </c>
      <c r="H112" s="177">
        <v>176.4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2690</v>
      </c>
    </row>
    <row r="113" spans="2:65" s="11" customFormat="1" x14ac:dyDescent="0.3">
      <c r="B113" s="185"/>
      <c r="D113" s="186" t="s">
        <v>163</v>
      </c>
      <c r="E113" s="187" t="s">
        <v>5</v>
      </c>
      <c r="F113" s="188" t="s">
        <v>2073</v>
      </c>
      <c r="H113" s="189">
        <v>176.4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 x14ac:dyDescent="0.3">
      <c r="B114" s="172"/>
      <c r="C114" s="173" t="s">
        <v>207</v>
      </c>
      <c r="D114" s="173" t="s">
        <v>157</v>
      </c>
      <c r="E114" s="174" t="s">
        <v>2289</v>
      </c>
      <c r="F114" s="175" t="s">
        <v>2290</v>
      </c>
      <c r="G114" s="176" t="s">
        <v>187</v>
      </c>
      <c r="H114" s="177">
        <v>164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2691</v>
      </c>
    </row>
    <row r="115" spans="2:65" s="11" customFormat="1" x14ac:dyDescent="0.3">
      <c r="B115" s="185"/>
      <c r="D115" s="186" t="s">
        <v>163</v>
      </c>
      <c r="E115" s="187" t="s">
        <v>5</v>
      </c>
      <c r="F115" s="188" t="s">
        <v>2692</v>
      </c>
      <c r="H115" s="189">
        <v>164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11</v>
      </c>
      <c r="AY115" s="187" t="s">
        <v>155</v>
      </c>
    </row>
    <row r="116" spans="2:65" s="1" customFormat="1" ht="16.5" customHeight="1" x14ac:dyDescent="0.3">
      <c r="B116" s="172"/>
      <c r="C116" s="173" t="s">
        <v>211</v>
      </c>
      <c r="D116" s="173" t="s">
        <v>157</v>
      </c>
      <c r="E116" s="174" t="s">
        <v>2295</v>
      </c>
      <c r="F116" s="175" t="s">
        <v>2296</v>
      </c>
      <c r="G116" s="176" t="s">
        <v>187</v>
      </c>
      <c r="H116" s="177">
        <v>98</v>
      </c>
      <c r="I116" s="178"/>
      <c r="J116" s="179">
        <f>ROUND(I116*H116,0)</f>
        <v>0</v>
      </c>
      <c r="K116" s="175" t="s">
        <v>161</v>
      </c>
      <c r="L116" s="40"/>
      <c r="M116" s="180" t="s">
        <v>5</v>
      </c>
      <c r="N116" s="181" t="s">
        <v>43</v>
      </c>
      <c r="O116" s="41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11</v>
      </c>
      <c r="BK116" s="184">
        <f>ROUND(I116*H116,0)</f>
        <v>0</v>
      </c>
      <c r="BL116" s="23" t="s">
        <v>101</v>
      </c>
      <c r="BM116" s="23" t="s">
        <v>2693</v>
      </c>
    </row>
    <row r="117" spans="2:65" s="11" customFormat="1" x14ac:dyDescent="0.3">
      <c r="B117" s="185"/>
      <c r="D117" s="186" t="s">
        <v>163</v>
      </c>
      <c r="E117" s="187" t="s">
        <v>5</v>
      </c>
      <c r="F117" s="188" t="s">
        <v>2694</v>
      </c>
      <c r="H117" s="189">
        <v>98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163</v>
      </c>
      <c r="AU117" s="187" t="s">
        <v>80</v>
      </c>
      <c r="AV117" s="11" t="s">
        <v>80</v>
      </c>
      <c r="AW117" s="11" t="s">
        <v>36</v>
      </c>
      <c r="AX117" s="11" t="s">
        <v>72</v>
      </c>
      <c r="AY117" s="187" t="s">
        <v>155</v>
      </c>
    </row>
    <row r="118" spans="2:65" s="12" customFormat="1" x14ac:dyDescent="0.3">
      <c r="B118" s="194"/>
      <c r="D118" s="186" t="s">
        <v>163</v>
      </c>
      <c r="E118" s="195" t="s">
        <v>1998</v>
      </c>
      <c r="F118" s="196" t="s">
        <v>239</v>
      </c>
      <c r="H118" s="197">
        <v>98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5" t="s">
        <v>163</v>
      </c>
      <c r="AU118" s="195" t="s">
        <v>80</v>
      </c>
      <c r="AV118" s="12" t="s">
        <v>98</v>
      </c>
      <c r="AW118" s="12" t="s">
        <v>36</v>
      </c>
      <c r="AX118" s="12" t="s">
        <v>11</v>
      </c>
      <c r="AY118" s="195" t="s">
        <v>155</v>
      </c>
    </row>
    <row r="119" spans="2:65" s="1" customFormat="1" ht="16.5" customHeight="1" x14ac:dyDescent="0.3">
      <c r="B119" s="172"/>
      <c r="C119" s="216" t="s">
        <v>12</v>
      </c>
      <c r="D119" s="216" t="s">
        <v>536</v>
      </c>
      <c r="E119" s="217" t="s">
        <v>1630</v>
      </c>
      <c r="F119" s="218" t="s">
        <v>1631</v>
      </c>
      <c r="G119" s="219" t="s">
        <v>247</v>
      </c>
      <c r="H119" s="220">
        <v>186.2</v>
      </c>
      <c r="I119" s="221"/>
      <c r="J119" s="222">
        <f>ROUND(I119*H119,0)</f>
        <v>0</v>
      </c>
      <c r="K119" s="218" t="s">
        <v>161</v>
      </c>
      <c r="L119" s="223"/>
      <c r="M119" s="224" t="s">
        <v>5</v>
      </c>
      <c r="N119" s="225" t="s">
        <v>43</v>
      </c>
      <c r="O119" s="41"/>
      <c r="P119" s="182">
        <f>O119*H119</f>
        <v>0</v>
      </c>
      <c r="Q119" s="182">
        <v>1</v>
      </c>
      <c r="R119" s="182">
        <f>Q119*H119</f>
        <v>186.2</v>
      </c>
      <c r="S119" s="182">
        <v>0</v>
      </c>
      <c r="T119" s="183">
        <f>S119*H119</f>
        <v>0</v>
      </c>
      <c r="AR119" s="23" t="s">
        <v>113</v>
      </c>
      <c r="AT119" s="23" t="s">
        <v>536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2695</v>
      </c>
    </row>
    <row r="120" spans="2:65" s="11" customFormat="1" x14ac:dyDescent="0.3">
      <c r="B120" s="185"/>
      <c r="D120" s="186" t="s">
        <v>163</v>
      </c>
      <c r="E120" s="187" t="s">
        <v>5</v>
      </c>
      <c r="F120" s="188" t="s">
        <v>2696</v>
      </c>
      <c r="H120" s="189">
        <v>186.2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11</v>
      </c>
      <c r="AY120" s="187" t="s">
        <v>155</v>
      </c>
    </row>
    <row r="121" spans="2:65" s="1" customFormat="1" ht="25.5" customHeight="1" x14ac:dyDescent="0.3">
      <c r="B121" s="172"/>
      <c r="C121" s="173" t="s">
        <v>221</v>
      </c>
      <c r="D121" s="173" t="s">
        <v>157</v>
      </c>
      <c r="E121" s="174" t="s">
        <v>2697</v>
      </c>
      <c r="F121" s="175" t="s">
        <v>2698</v>
      </c>
      <c r="G121" s="176" t="s">
        <v>160</v>
      </c>
      <c r="H121" s="177">
        <v>20</v>
      </c>
      <c r="I121" s="178"/>
      <c r="J121" s="179">
        <f>ROUND(I121*H121,0)</f>
        <v>0</v>
      </c>
      <c r="K121" s="175" t="s">
        <v>161</v>
      </c>
      <c r="L121" s="40"/>
      <c r="M121" s="180" t="s">
        <v>5</v>
      </c>
      <c r="N121" s="181" t="s">
        <v>43</v>
      </c>
      <c r="O121" s="41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23" t="s">
        <v>101</v>
      </c>
      <c r="AT121" s="23" t="s">
        <v>157</v>
      </c>
      <c r="AU121" s="23" t="s">
        <v>80</v>
      </c>
      <c r="AY121" s="23" t="s">
        <v>155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11</v>
      </c>
      <c r="BK121" s="184">
        <f>ROUND(I121*H121,0)</f>
        <v>0</v>
      </c>
      <c r="BL121" s="23" t="s">
        <v>101</v>
      </c>
      <c r="BM121" s="23" t="s">
        <v>2699</v>
      </c>
    </row>
    <row r="122" spans="2:65" s="11" customFormat="1" x14ac:dyDescent="0.3">
      <c r="B122" s="185"/>
      <c r="D122" s="186" t="s">
        <v>163</v>
      </c>
      <c r="E122" s="187" t="s">
        <v>5</v>
      </c>
      <c r="F122" s="188" t="s">
        <v>2700</v>
      </c>
      <c r="H122" s="189">
        <v>20</v>
      </c>
      <c r="I122" s="190"/>
      <c r="L122" s="185"/>
      <c r="M122" s="191"/>
      <c r="N122" s="192"/>
      <c r="O122" s="192"/>
      <c r="P122" s="192"/>
      <c r="Q122" s="192"/>
      <c r="R122" s="192"/>
      <c r="S122" s="192"/>
      <c r="T122" s="193"/>
      <c r="AT122" s="187" t="s">
        <v>163</v>
      </c>
      <c r="AU122" s="187" t="s">
        <v>80</v>
      </c>
      <c r="AV122" s="11" t="s">
        <v>80</v>
      </c>
      <c r="AW122" s="11" t="s">
        <v>36</v>
      </c>
      <c r="AX122" s="11" t="s">
        <v>11</v>
      </c>
      <c r="AY122" s="187" t="s">
        <v>155</v>
      </c>
    </row>
    <row r="123" spans="2:65" s="1" customFormat="1" ht="25.5" customHeight="1" x14ac:dyDescent="0.3">
      <c r="B123" s="172"/>
      <c r="C123" s="173" t="s">
        <v>226</v>
      </c>
      <c r="D123" s="173" t="s">
        <v>157</v>
      </c>
      <c r="E123" s="174" t="s">
        <v>2701</v>
      </c>
      <c r="F123" s="175" t="s">
        <v>2702</v>
      </c>
      <c r="G123" s="176" t="s">
        <v>160</v>
      </c>
      <c r="H123" s="177">
        <v>20</v>
      </c>
      <c r="I123" s="178"/>
      <c r="J123" s="179">
        <f>ROUND(I123*H123,0)</f>
        <v>0</v>
      </c>
      <c r="K123" s="175" t="s">
        <v>161</v>
      </c>
      <c r="L123" s="40"/>
      <c r="M123" s="180" t="s">
        <v>5</v>
      </c>
      <c r="N123" s="181" t="s">
        <v>43</v>
      </c>
      <c r="O123" s="41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AR123" s="23" t="s">
        <v>101</v>
      </c>
      <c r="AT123" s="23" t="s">
        <v>157</v>
      </c>
      <c r="AU123" s="23" t="s">
        <v>80</v>
      </c>
      <c r="AY123" s="23" t="s">
        <v>155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23" t="s">
        <v>11</v>
      </c>
      <c r="BK123" s="184">
        <f>ROUND(I123*H123,0)</f>
        <v>0</v>
      </c>
      <c r="BL123" s="23" t="s">
        <v>101</v>
      </c>
      <c r="BM123" s="23" t="s">
        <v>2703</v>
      </c>
    </row>
    <row r="124" spans="2:65" s="11" customFormat="1" x14ac:dyDescent="0.3">
      <c r="B124" s="185"/>
      <c r="D124" s="186" t="s">
        <v>163</v>
      </c>
      <c r="E124" s="187" t="s">
        <v>5</v>
      </c>
      <c r="F124" s="188" t="s">
        <v>2700</v>
      </c>
      <c r="H124" s="189">
        <v>20</v>
      </c>
      <c r="I124" s="190"/>
      <c r="L124" s="185"/>
      <c r="M124" s="191"/>
      <c r="N124" s="192"/>
      <c r="O124" s="192"/>
      <c r="P124" s="192"/>
      <c r="Q124" s="192"/>
      <c r="R124" s="192"/>
      <c r="S124" s="192"/>
      <c r="T124" s="193"/>
      <c r="AT124" s="187" t="s">
        <v>163</v>
      </c>
      <c r="AU124" s="187" t="s">
        <v>80</v>
      </c>
      <c r="AV124" s="11" t="s">
        <v>80</v>
      </c>
      <c r="AW124" s="11" t="s">
        <v>36</v>
      </c>
      <c r="AX124" s="11" t="s">
        <v>11</v>
      </c>
      <c r="AY124" s="187" t="s">
        <v>155</v>
      </c>
    </row>
    <row r="125" spans="2:65" s="1" customFormat="1" ht="16.5" customHeight="1" x14ac:dyDescent="0.3">
      <c r="B125" s="172"/>
      <c r="C125" s="216" t="s">
        <v>233</v>
      </c>
      <c r="D125" s="216" t="s">
        <v>536</v>
      </c>
      <c r="E125" s="217" t="s">
        <v>2704</v>
      </c>
      <c r="F125" s="218" t="s">
        <v>2705</v>
      </c>
      <c r="G125" s="219" t="s">
        <v>1059</v>
      </c>
      <c r="H125" s="220">
        <v>0.5</v>
      </c>
      <c r="I125" s="221"/>
      <c r="J125" s="222">
        <f>ROUND(I125*H125,0)</f>
        <v>0</v>
      </c>
      <c r="K125" s="218" t="s">
        <v>161</v>
      </c>
      <c r="L125" s="223"/>
      <c r="M125" s="224" t="s">
        <v>5</v>
      </c>
      <c r="N125" s="225" t="s">
        <v>43</v>
      </c>
      <c r="O125" s="41"/>
      <c r="P125" s="182">
        <f>O125*H125</f>
        <v>0</v>
      </c>
      <c r="Q125" s="182">
        <v>1E-3</v>
      </c>
      <c r="R125" s="182">
        <f>Q125*H125</f>
        <v>5.0000000000000001E-4</v>
      </c>
      <c r="S125" s="182">
        <v>0</v>
      </c>
      <c r="T125" s="183">
        <f>S125*H125</f>
        <v>0</v>
      </c>
      <c r="AR125" s="23" t="s">
        <v>113</v>
      </c>
      <c r="AT125" s="23" t="s">
        <v>536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2706</v>
      </c>
    </row>
    <row r="126" spans="2:65" s="11" customFormat="1" x14ac:dyDescent="0.3">
      <c r="B126" s="185"/>
      <c r="D126" s="186" t="s">
        <v>163</v>
      </c>
      <c r="E126" s="187" t="s">
        <v>5</v>
      </c>
      <c r="F126" s="188" t="s">
        <v>2707</v>
      </c>
      <c r="H126" s="189">
        <v>0.5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11</v>
      </c>
      <c r="AY126" s="187" t="s">
        <v>155</v>
      </c>
    </row>
    <row r="127" spans="2:65" s="1" customFormat="1" ht="16.5" customHeight="1" x14ac:dyDescent="0.3">
      <c r="B127" s="172"/>
      <c r="C127" s="173" t="s">
        <v>244</v>
      </c>
      <c r="D127" s="173" t="s">
        <v>157</v>
      </c>
      <c r="E127" s="174" t="s">
        <v>2708</v>
      </c>
      <c r="F127" s="175" t="s">
        <v>2709</v>
      </c>
      <c r="G127" s="176" t="s">
        <v>160</v>
      </c>
      <c r="H127" s="177">
        <v>20</v>
      </c>
      <c r="I127" s="178"/>
      <c r="J127" s="179">
        <f>ROUND(I127*H127,0)</f>
        <v>0</v>
      </c>
      <c r="K127" s="175" t="s">
        <v>161</v>
      </c>
      <c r="L127" s="40"/>
      <c r="M127" s="180" t="s">
        <v>5</v>
      </c>
      <c r="N127" s="181" t="s">
        <v>43</v>
      </c>
      <c r="O127" s="41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AR127" s="23" t="s">
        <v>101</v>
      </c>
      <c r="AT127" s="23" t="s">
        <v>157</v>
      </c>
      <c r="AU127" s="23" t="s">
        <v>80</v>
      </c>
      <c r="AY127" s="23" t="s">
        <v>155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23" t="s">
        <v>11</v>
      </c>
      <c r="BK127" s="184">
        <f>ROUND(I127*H127,0)</f>
        <v>0</v>
      </c>
      <c r="BL127" s="23" t="s">
        <v>101</v>
      </c>
      <c r="BM127" s="23" t="s">
        <v>2710</v>
      </c>
    </row>
    <row r="128" spans="2:65" s="11" customFormat="1" x14ac:dyDescent="0.3">
      <c r="B128" s="185"/>
      <c r="D128" s="186" t="s">
        <v>163</v>
      </c>
      <c r="E128" s="187" t="s">
        <v>5</v>
      </c>
      <c r="F128" s="188" t="s">
        <v>2700</v>
      </c>
      <c r="H128" s="189">
        <v>20</v>
      </c>
      <c r="I128" s="190"/>
      <c r="L128" s="185"/>
      <c r="M128" s="191"/>
      <c r="N128" s="192"/>
      <c r="O128" s="192"/>
      <c r="P128" s="192"/>
      <c r="Q128" s="192"/>
      <c r="R128" s="192"/>
      <c r="S128" s="192"/>
      <c r="T128" s="193"/>
      <c r="AT128" s="187" t="s">
        <v>163</v>
      </c>
      <c r="AU128" s="187" t="s">
        <v>80</v>
      </c>
      <c r="AV128" s="11" t="s">
        <v>80</v>
      </c>
      <c r="AW128" s="11" t="s">
        <v>36</v>
      </c>
      <c r="AX128" s="11" t="s">
        <v>11</v>
      </c>
      <c r="AY128" s="187" t="s">
        <v>155</v>
      </c>
    </row>
    <row r="129" spans="2:65" s="1" customFormat="1" ht="16.5" customHeight="1" x14ac:dyDescent="0.3">
      <c r="B129" s="172"/>
      <c r="C129" s="173" t="s">
        <v>249</v>
      </c>
      <c r="D129" s="173" t="s">
        <v>157</v>
      </c>
      <c r="E129" s="174" t="s">
        <v>2078</v>
      </c>
      <c r="F129" s="175" t="s">
        <v>2079</v>
      </c>
      <c r="G129" s="176" t="s">
        <v>160</v>
      </c>
      <c r="H129" s="177">
        <v>260</v>
      </c>
      <c r="I129" s="178"/>
      <c r="J129" s="179">
        <f>ROUND(I129*H129,0)</f>
        <v>0</v>
      </c>
      <c r="K129" s="175" t="s">
        <v>161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11</v>
      </c>
      <c r="BK129" s="184">
        <f>ROUND(I129*H129,0)</f>
        <v>0</v>
      </c>
      <c r="BL129" s="23" t="s">
        <v>101</v>
      </c>
      <c r="BM129" s="23" t="s">
        <v>2711</v>
      </c>
    </row>
    <row r="130" spans="2:65" s="11" customFormat="1" x14ac:dyDescent="0.3">
      <c r="B130" s="185"/>
      <c r="D130" s="186" t="s">
        <v>163</v>
      </c>
      <c r="E130" s="187" t="s">
        <v>5</v>
      </c>
      <c r="F130" s="188" t="s">
        <v>2712</v>
      </c>
      <c r="H130" s="189">
        <v>260</v>
      </c>
      <c r="I130" s="190"/>
      <c r="L130" s="185"/>
      <c r="M130" s="191"/>
      <c r="N130" s="192"/>
      <c r="O130" s="192"/>
      <c r="P130" s="192"/>
      <c r="Q130" s="192"/>
      <c r="R130" s="192"/>
      <c r="S130" s="192"/>
      <c r="T130" s="193"/>
      <c r="AT130" s="187" t="s">
        <v>163</v>
      </c>
      <c r="AU130" s="187" t="s">
        <v>80</v>
      </c>
      <c r="AV130" s="11" t="s">
        <v>80</v>
      </c>
      <c r="AW130" s="11" t="s">
        <v>36</v>
      </c>
      <c r="AX130" s="11" t="s">
        <v>11</v>
      </c>
      <c r="AY130" s="187" t="s">
        <v>155</v>
      </c>
    </row>
    <row r="131" spans="2:65" s="311" customFormat="1" ht="16.5" customHeight="1" x14ac:dyDescent="0.3">
      <c r="B131" s="172"/>
      <c r="C131" s="407">
        <v>21</v>
      </c>
      <c r="D131" s="407" t="s">
        <v>157</v>
      </c>
      <c r="E131" s="408"/>
      <c r="F131" s="409" t="s">
        <v>3473</v>
      </c>
      <c r="G131" s="410" t="s">
        <v>3067</v>
      </c>
      <c r="H131" s="411">
        <v>1</v>
      </c>
      <c r="I131" s="313"/>
      <c r="J131" s="312">
        <f t="shared" ref="J131" si="0">ROUND(I131*H131,0)</f>
        <v>0</v>
      </c>
      <c r="K131" s="409"/>
      <c r="L131" s="40"/>
      <c r="M131" s="402"/>
      <c r="N131" s="347" t="s">
        <v>43</v>
      </c>
      <c r="O131" s="348">
        <v>5.3999999999999999E-2</v>
      </c>
      <c r="P131" s="348">
        <f t="shared" ref="P131" si="1">O131*H131</f>
        <v>5.3999999999999999E-2</v>
      </c>
      <c r="Q131" s="348">
        <v>1.9236000000000001E-4</v>
      </c>
      <c r="R131" s="348">
        <f t="shared" ref="R131" si="2">Q131*H131</f>
        <v>1.9236000000000001E-4</v>
      </c>
      <c r="S131" s="348">
        <v>0</v>
      </c>
      <c r="T131" s="183">
        <f t="shared" ref="T131" si="3">S131*H131</f>
        <v>0</v>
      </c>
      <c r="U131" s="405"/>
      <c r="AR131" s="23" t="s">
        <v>101</v>
      </c>
      <c r="AS131" s="444"/>
      <c r="AT131" s="23" t="s">
        <v>157</v>
      </c>
      <c r="AU131" s="23" t="s">
        <v>80</v>
      </c>
      <c r="AV131" s="444"/>
      <c r="AW131" s="444"/>
      <c r="AX131" s="444"/>
      <c r="AY131" s="23" t="s">
        <v>155</v>
      </c>
      <c r="AZ131" s="444"/>
      <c r="BA131" s="444"/>
      <c r="BB131" s="444"/>
      <c r="BC131" s="444"/>
      <c r="BD131" s="444"/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/>
    </row>
    <row r="132" spans="2:65" s="10" customFormat="1" ht="29.85" customHeight="1" x14ac:dyDescent="0.3">
      <c r="B132" s="159"/>
      <c r="D132" s="160" t="s">
        <v>71</v>
      </c>
      <c r="E132" s="170" t="s">
        <v>104</v>
      </c>
      <c r="F132" s="170" t="s">
        <v>698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SUM(P133:P144)</f>
        <v>0</v>
      </c>
      <c r="Q132" s="165"/>
      <c r="R132" s="166">
        <f>SUM(R133:R144)</f>
        <v>271.537305</v>
      </c>
      <c r="S132" s="165"/>
      <c r="T132" s="167">
        <f>SUM(T133:T144)</f>
        <v>0</v>
      </c>
      <c r="AR132" s="11"/>
      <c r="AS132" s="11"/>
      <c r="AT132" s="187" t="s">
        <v>163</v>
      </c>
      <c r="AU132" s="187" t="s">
        <v>80</v>
      </c>
      <c r="AV132" s="11" t="s">
        <v>80</v>
      </c>
      <c r="AW132" s="11" t="s">
        <v>36</v>
      </c>
      <c r="AX132" s="11" t="s">
        <v>11</v>
      </c>
      <c r="AY132" s="187" t="s">
        <v>155</v>
      </c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2:65" s="1" customFormat="1" ht="25.5" customHeight="1" x14ac:dyDescent="0.3">
      <c r="B133" s="172"/>
      <c r="C133" s="173">
        <v>22</v>
      </c>
      <c r="D133" s="173" t="s">
        <v>157</v>
      </c>
      <c r="E133" s="174" t="s">
        <v>2713</v>
      </c>
      <c r="F133" s="175" t="s">
        <v>2714</v>
      </c>
      <c r="G133" s="176" t="s">
        <v>160</v>
      </c>
      <c r="H133" s="177">
        <v>260</v>
      </c>
      <c r="I133" s="178"/>
      <c r="J133" s="179">
        <f>ROUND(I133*H133,0)</f>
        <v>0</v>
      </c>
      <c r="K133" s="175" t="s">
        <v>161</v>
      </c>
      <c r="L133" s="40"/>
      <c r="M133" s="180" t="s">
        <v>5</v>
      </c>
      <c r="N133" s="181" t="s">
        <v>43</v>
      </c>
      <c r="O133" s="41"/>
      <c r="P133" s="182">
        <f>O133*H133</f>
        <v>0</v>
      </c>
      <c r="Q133" s="182">
        <v>0.28089999999999998</v>
      </c>
      <c r="R133" s="182">
        <f>Q133*H133</f>
        <v>73.033999999999992</v>
      </c>
      <c r="S133" s="182">
        <v>0</v>
      </c>
      <c r="T133" s="183">
        <f>S133*H133</f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11</v>
      </c>
      <c r="BK133" s="184">
        <f>ROUND(I133*H133,0)</f>
        <v>0</v>
      </c>
      <c r="BL133" s="23" t="s">
        <v>101</v>
      </c>
      <c r="BM133" s="23" t="s">
        <v>2715</v>
      </c>
    </row>
    <row r="134" spans="2:65" s="11" customFormat="1" x14ac:dyDescent="0.3">
      <c r="B134" s="185"/>
      <c r="D134" s="186" t="s">
        <v>163</v>
      </c>
      <c r="E134" s="187" t="s">
        <v>5</v>
      </c>
      <c r="F134" s="188" t="s">
        <v>2712</v>
      </c>
      <c r="H134" s="189">
        <v>260</v>
      </c>
      <c r="I134" s="190"/>
      <c r="L134" s="185"/>
      <c r="M134" s="191"/>
      <c r="N134" s="192"/>
      <c r="O134" s="192"/>
      <c r="P134" s="192"/>
      <c r="Q134" s="192"/>
      <c r="R134" s="192"/>
      <c r="S134" s="192"/>
      <c r="T134" s="193"/>
      <c r="AT134" s="187" t="s">
        <v>163</v>
      </c>
      <c r="AU134" s="187" t="s">
        <v>80</v>
      </c>
      <c r="AV134" s="11" t="s">
        <v>80</v>
      </c>
      <c r="AW134" s="11" t="s">
        <v>36</v>
      </c>
      <c r="AX134" s="11" t="s">
        <v>11</v>
      </c>
      <c r="AY134" s="187" t="s">
        <v>155</v>
      </c>
    </row>
    <row r="135" spans="2:65" s="1" customFormat="1" ht="25.5" customHeight="1" x14ac:dyDescent="0.3">
      <c r="B135" s="172"/>
      <c r="C135" s="173">
        <v>23</v>
      </c>
      <c r="D135" s="173" t="s">
        <v>157</v>
      </c>
      <c r="E135" s="174" t="s">
        <v>2716</v>
      </c>
      <c r="F135" s="175" t="s">
        <v>2717</v>
      </c>
      <c r="G135" s="176" t="s">
        <v>160</v>
      </c>
      <c r="H135" s="177">
        <v>260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181" t="s">
        <v>43</v>
      </c>
      <c r="O135" s="41"/>
      <c r="P135" s="182">
        <f>O135*H135</f>
        <v>0</v>
      </c>
      <c r="Q135" s="182">
        <v>0.37536425000000001</v>
      </c>
      <c r="R135" s="182">
        <f>Q135*H135</f>
        <v>97.594705000000005</v>
      </c>
      <c r="S135" s="182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2718</v>
      </c>
    </row>
    <row r="136" spans="2:65" s="11" customFormat="1" x14ac:dyDescent="0.3">
      <c r="B136" s="185"/>
      <c r="D136" s="186" t="s">
        <v>163</v>
      </c>
      <c r="E136" s="187" t="s">
        <v>5</v>
      </c>
      <c r="F136" s="188" t="s">
        <v>2712</v>
      </c>
      <c r="H136" s="189">
        <v>260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11</v>
      </c>
      <c r="AY136" s="187" t="s">
        <v>155</v>
      </c>
    </row>
    <row r="137" spans="2:65" s="1" customFormat="1" ht="25.5" customHeight="1" x14ac:dyDescent="0.3">
      <c r="B137" s="172"/>
      <c r="C137" s="173">
        <v>24</v>
      </c>
      <c r="D137" s="173" t="s">
        <v>157</v>
      </c>
      <c r="E137" s="174" t="s">
        <v>2719</v>
      </c>
      <c r="F137" s="175" t="s">
        <v>2720</v>
      </c>
      <c r="G137" s="176" t="s">
        <v>160</v>
      </c>
      <c r="H137" s="177">
        <v>260</v>
      </c>
      <c r="I137" s="178"/>
      <c r="J137" s="179">
        <f>ROUND(I137*H137,0)</f>
        <v>0</v>
      </c>
      <c r="K137" s="175" t="s">
        <v>161</v>
      </c>
      <c r="L137" s="40"/>
      <c r="M137" s="180" t="s">
        <v>5</v>
      </c>
      <c r="N137" s="181" t="s">
        <v>43</v>
      </c>
      <c r="O137" s="41"/>
      <c r="P137" s="182">
        <f>O137*H137</f>
        <v>0</v>
      </c>
      <c r="Q137" s="182">
        <v>0.12966</v>
      </c>
      <c r="R137" s="182">
        <f>Q137*H137</f>
        <v>33.711599999999997</v>
      </c>
      <c r="S137" s="182">
        <v>0</v>
      </c>
      <c r="T137" s="183">
        <f>S137*H137</f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11</v>
      </c>
      <c r="BK137" s="184">
        <f>ROUND(I137*H137,0)</f>
        <v>0</v>
      </c>
      <c r="BL137" s="23" t="s">
        <v>101</v>
      </c>
      <c r="BM137" s="23" t="s">
        <v>2721</v>
      </c>
    </row>
    <row r="138" spans="2:65" s="11" customFormat="1" x14ac:dyDescent="0.3">
      <c r="B138" s="185"/>
      <c r="D138" s="186" t="s">
        <v>163</v>
      </c>
      <c r="E138" s="187" t="s">
        <v>5</v>
      </c>
      <c r="F138" s="188" t="s">
        <v>2712</v>
      </c>
      <c r="H138" s="189">
        <v>260</v>
      </c>
      <c r="I138" s="190"/>
      <c r="L138" s="185"/>
      <c r="M138" s="191"/>
      <c r="N138" s="192"/>
      <c r="O138" s="192"/>
      <c r="P138" s="192"/>
      <c r="Q138" s="192"/>
      <c r="R138" s="192"/>
      <c r="S138" s="192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11</v>
      </c>
      <c r="AY138" s="187" t="s">
        <v>155</v>
      </c>
    </row>
    <row r="139" spans="2:65" s="1" customFormat="1" ht="25.5" customHeight="1" x14ac:dyDescent="0.3">
      <c r="B139" s="172"/>
      <c r="C139" s="173">
        <v>25</v>
      </c>
      <c r="D139" s="173" t="s">
        <v>157</v>
      </c>
      <c r="E139" s="174" t="s">
        <v>2722</v>
      </c>
      <c r="F139" s="175" t="s">
        <v>2723</v>
      </c>
      <c r="G139" s="176" t="s">
        <v>160</v>
      </c>
      <c r="H139" s="177">
        <v>260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181" t="s">
        <v>43</v>
      </c>
      <c r="O139" s="41"/>
      <c r="P139" s="182">
        <f>O139*H139</f>
        <v>0</v>
      </c>
      <c r="Q139" s="182">
        <v>0.20745</v>
      </c>
      <c r="R139" s="182">
        <f>Q139*H139</f>
        <v>53.936999999999998</v>
      </c>
      <c r="S139" s="182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2724</v>
      </c>
    </row>
    <row r="140" spans="2:65" s="11" customFormat="1" x14ac:dyDescent="0.3">
      <c r="B140" s="185"/>
      <c r="D140" s="186" t="s">
        <v>163</v>
      </c>
      <c r="E140" s="187" t="s">
        <v>5</v>
      </c>
      <c r="F140" s="188" t="s">
        <v>2712</v>
      </c>
      <c r="H140" s="189">
        <v>260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1" customFormat="1" ht="16.5" customHeight="1" x14ac:dyDescent="0.3">
      <c r="B141" s="172"/>
      <c r="C141" s="173">
        <v>26</v>
      </c>
      <c r="D141" s="173" t="s">
        <v>157</v>
      </c>
      <c r="E141" s="174" t="s">
        <v>2725</v>
      </c>
      <c r="F141" s="175" t="s">
        <v>2726</v>
      </c>
      <c r="G141" s="176" t="s">
        <v>160</v>
      </c>
      <c r="H141" s="177">
        <v>30</v>
      </c>
      <c r="I141" s="178"/>
      <c r="J141" s="179">
        <f>ROUND(I141*H141,0)</f>
        <v>0</v>
      </c>
      <c r="K141" s="175" t="s">
        <v>161</v>
      </c>
      <c r="L141" s="40"/>
      <c r="M141" s="180" t="s">
        <v>5</v>
      </c>
      <c r="N141" s="181" t="s">
        <v>43</v>
      </c>
      <c r="O141" s="41"/>
      <c r="P141" s="182">
        <f>O141*H141</f>
        <v>0</v>
      </c>
      <c r="Q141" s="182">
        <v>8.3500000000000005E-2</v>
      </c>
      <c r="R141" s="182">
        <f>Q141*H141</f>
        <v>2.5050000000000003</v>
      </c>
      <c r="S141" s="182">
        <v>0</v>
      </c>
      <c r="T141" s="183">
        <f>S141*H141</f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2727</v>
      </c>
    </row>
    <row r="142" spans="2:65" s="11" customFormat="1" x14ac:dyDescent="0.3">
      <c r="B142" s="185"/>
      <c r="D142" s="186" t="s">
        <v>163</v>
      </c>
      <c r="E142" s="187" t="s">
        <v>5</v>
      </c>
      <c r="F142" s="188" t="s">
        <v>164</v>
      </c>
      <c r="H142" s="189">
        <v>30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" customFormat="1" ht="16.5" customHeight="1" x14ac:dyDescent="0.3">
      <c r="B143" s="172"/>
      <c r="C143" s="216">
        <v>27</v>
      </c>
      <c r="D143" s="216" t="s">
        <v>536</v>
      </c>
      <c r="E143" s="217" t="s">
        <v>2728</v>
      </c>
      <c r="F143" s="218" t="s">
        <v>2729</v>
      </c>
      <c r="G143" s="219" t="s">
        <v>170</v>
      </c>
      <c r="H143" s="220">
        <v>15</v>
      </c>
      <c r="I143" s="221"/>
      <c r="J143" s="222">
        <f>ROUND(I143*H143,0)</f>
        <v>0</v>
      </c>
      <c r="K143" s="218" t="s">
        <v>161</v>
      </c>
      <c r="L143" s="223"/>
      <c r="M143" s="224" t="s">
        <v>5</v>
      </c>
      <c r="N143" s="225" t="s">
        <v>43</v>
      </c>
      <c r="O143" s="41"/>
      <c r="P143" s="182">
        <f>O143*H143</f>
        <v>0</v>
      </c>
      <c r="Q143" s="182">
        <v>0.71699999999999997</v>
      </c>
      <c r="R143" s="182">
        <f>Q143*H143</f>
        <v>10.754999999999999</v>
      </c>
      <c r="S143" s="182">
        <v>0</v>
      </c>
      <c r="T143" s="183">
        <f>S143*H143</f>
        <v>0</v>
      </c>
      <c r="AR143" s="23" t="s">
        <v>113</v>
      </c>
      <c r="AT143" s="23" t="s">
        <v>536</v>
      </c>
      <c r="AU143" s="23" t="s">
        <v>80</v>
      </c>
      <c r="AY143" s="23" t="s">
        <v>155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11</v>
      </c>
      <c r="BK143" s="184">
        <f>ROUND(I143*H143,0)</f>
        <v>0</v>
      </c>
      <c r="BL143" s="23" t="s">
        <v>101</v>
      </c>
      <c r="BM143" s="23" t="s">
        <v>2730</v>
      </c>
    </row>
    <row r="144" spans="2:65" s="11" customFormat="1" x14ac:dyDescent="0.3">
      <c r="B144" s="185"/>
      <c r="D144" s="186" t="s">
        <v>163</v>
      </c>
      <c r="E144" s="187" t="s">
        <v>5</v>
      </c>
      <c r="F144" s="188" t="s">
        <v>12</v>
      </c>
      <c r="H144" s="189">
        <v>15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11</v>
      </c>
      <c r="AY144" s="187" t="s">
        <v>155</v>
      </c>
    </row>
    <row r="145" spans="2:65" s="10" customFormat="1" ht="29.85" customHeight="1" x14ac:dyDescent="0.3">
      <c r="B145" s="159"/>
      <c r="C145" s="417"/>
      <c r="D145" s="418" t="s">
        <v>71</v>
      </c>
      <c r="E145" s="419">
        <v>7</v>
      </c>
      <c r="F145" s="419" t="s">
        <v>3475</v>
      </c>
      <c r="G145" s="417"/>
      <c r="H145" s="417"/>
      <c r="I145" s="417"/>
      <c r="J145" s="420">
        <f>BK145</f>
        <v>0</v>
      </c>
      <c r="K145" s="417"/>
      <c r="L145" s="159"/>
      <c r="M145" s="164"/>
      <c r="N145" s="338"/>
      <c r="O145" s="338"/>
      <c r="P145" s="339">
        <f>SUM(P146:P152)</f>
        <v>12.073999999999998</v>
      </c>
      <c r="Q145" s="338"/>
      <c r="R145" s="339">
        <f>SUM(R146:R152)</f>
        <v>8.434736000000001E-2</v>
      </c>
      <c r="S145" s="338"/>
      <c r="T145" s="167">
        <f>SUM(T146:T152)</f>
        <v>0.47699999999999998</v>
      </c>
      <c r="U145" s="406"/>
      <c r="AR145" s="160" t="s">
        <v>11</v>
      </c>
      <c r="AT145" s="168" t="s">
        <v>71</v>
      </c>
      <c r="AU145" s="168" t="s">
        <v>11</v>
      </c>
      <c r="AY145" s="160" t="s">
        <v>155</v>
      </c>
      <c r="BK145" s="169">
        <f>SUM(BK146:BK152)</f>
        <v>0</v>
      </c>
    </row>
    <row r="146" spans="2:65" s="311" customFormat="1" ht="16.5" customHeight="1" x14ac:dyDescent="0.3">
      <c r="B146" s="172"/>
      <c r="C146" s="407">
        <v>28</v>
      </c>
      <c r="D146" s="407" t="s">
        <v>157</v>
      </c>
      <c r="E146" s="408"/>
      <c r="F146" s="409" t="s">
        <v>3476</v>
      </c>
      <c r="G146" s="410" t="s">
        <v>214</v>
      </c>
      <c r="H146" s="411">
        <v>8</v>
      </c>
      <c r="I146" s="313"/>
      <c r="J146" s="312">
        <f>ROUND(I146*H146,0)</f>
        <v>0</v>
      </c>
      <c r="K146" s="409"/>
      <c r="L146" s="370"/>
      <c r="M146" s="402" t="s">
        <v>5</v>
      </c>
      <c r="N146" s="347" t="s">
        <v>43</v>
      </c>
      <c r="O146" s="348">
        <v>0.19600000000000001</v>
      </c>
      <c r="P146" s="348">
        <f>O146*H146</f>
        <v>1.5680000000000001</v>
      </c>
      <c r="Q146" s="348">
        <v>1.6449999999999999E-6</v>
      </c>
      <c r="R146" s="348">
        <f>Q146*H146</f>
        <v>1.3159999999999999E-5</v>
      </c>
      <c r="S146" s="348">
        <v>0</v>
      </c>
      <c r="T146" s="183">
        <f>S146*H146</f>
        <v>0</v>
      </c>
      <c r="U146" s="405"/>
      <c r="AR146" s="23" t="s">
        <v>101</v>
      </c>
      <c r="AT146" s="23" t="s">
        <v>157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2747</v>
      </c>
    </row>
    <row r="147" spans="2:65" s="311" customFormat="1" ht="16.5" customHeight="1" x14ac:dyDescent="0.3">
      <c r="B147" s="172"/>
      <c r="C147" s="412">
        <v>29</v>
      </c>
      <c r="D147" s="412" t="s">
        <v>536</v>
      </c>
      <c r="E147" s="413"/>
      <c r="F147" s="414" t="s">
        <v>3477</v>
      </c>
      <c r="G147" s="415" t="s">
        <v>214</v>
      </c>
      <c r="H147" s="416">
        <v>8</v>
      </c>
      <c r="I147" s="367"/>
      <c r="J147" s="366">
        <f t="shared" ref="J147" si="4">ROUND(I147*H147,0)</f>
        <v>0</v>
      </c>
      <c r="K147" s="414"/>
      <c r="L147" s="223"/>
      <c r="M147" s="403" t="s">
        <v>5</v>
      </c>
      <c r="N147" s="357" t="s">
        <v>43</v>
      </c>
      <c r="O147" s="348">
        <v>0</v>
      </c>
      <c r="P147" s="348">
        <f t="shared" ref="P147" si="5">O147*H147</f>
        <v>0</v>
      </c>
      <c r="Q147" s="348">
        <v>6.1900000000000002E-3</v>
      </c>
      <c r="R147" s="348">
        <f t="shared" ref="R147" si="6">Q147*H147</f>
        <v>4.9520000000000002E-2</v>
      </c>
      <c r="S147" s="348">
        <v>0</v>
      </c>
      <c r="T147" s="183">
        <f t="shared" ref="T147" si="7">S147*H147</f>
        <v>0</v>
      </c>
      <c r="U147" s="405"/>
      <c r="AR147" s="23" t="s">
        <v>113</v>
      </c>
      <c r="AT147" s="23" t="s">
        <v>536</v>
      </c>
      <c r="AU147" s="23" t="s">
        <v>80</v>
      </c>
      <c r="AY147" s="23" t="s">
        <v>155</v>
      </c>
      <c r="BE147" s="184">
        <f t="shared" ref="BE147" si="8">IF(N147="základní",J147,0)</f>
        <v>0</v>
      </c>
      <c r="BF147" s="184">
        <f t="shared" ref="BF147" si="9">IF(N147="snížená",J147,0)</f>
        <v>0</v>
      </c>
      <c r="BG147" s="184">
        <f t="shared" ref="BG147" si="10">IF(N147="zákl. přenesená",J147,0)</f>
        <v>0</v>
      </c>
      <c r="BH147" s="184">
        <f t="shared" ref="BH147" si="11">IF(N147="sníž. přenesená",J147,0)</f>
        <v>0</v>
      </c>
      <c r="BI147" s="184">
        <f t="shared" ref="BI147" si="12">IF(N147="nulová",J147,0)</f>
        <v>0</v>
      </c>
      <c r="BJ147" s="23" t="s">
        <v>11</v>
      </c>
      <c r="BK147" s="184">
        <f t="shared" ref="BK147" si="13">ROUND(I147*H147,0)</f>
        <v>0</v>
      </c>
      <c r="BL147" s="23" t="s">
        <v>101</v>
      </c>
      <c r="BM147" s="23" t="s">
        <v>2735</v>
      </c>
    </row>
    <row r="148" spans="2:65" s="311" customFormat="1" ht="16.5" customHeight="1" x14ac:dyDescent="0.3">
      <c r="B148" s="172"/>
      <c r="C148" s="407">
        <v>30</v>
      </c>
      <c r="D148" s="407" t="s">
        <v>157</v>
      </c>
      <c r="E148" s="408"/>
      <c r="F148" s="409" t="s">
        <v>3478</v>
      </c>
      <c r="G148" s="410" t="s">
        <v>3067</v>
      </c>
      <c r="H148" s="411">
        <v>2</v>
      </c>
      <c r="I148" s="313"/>
      <c r="J148" s="312">
        <f>ROUND(I148*H148,0)</f>
        <v>0</v>
      </c>
      <c r="K148" s="409"/>
      <c r="L148" s="40"/>
      <c r="M148" s="402" t="s">
        <v>5</v>
      </c>
      <c r="N148" s="347" t="s">
        <v>43</v>
      </c>
      <c r="O148" s="348">
        <v>0.30299999999999999</v>
      </c>
      <c r="P148" s="348">
        <f>O148*H148</f>
        <v>0.60599999999999998</v>
      </c>
      <c r="Q148" s="348">
        <v>2.3099999999999999E-5</v>
      </c>
      <c r="R148" s="348">
        <f>Q148*H148</f>
        <v>4.6199999999999998E-5</v>
      </c>
      <c r="S148" s="348">
        <v>0</v>
      </c>
      <c r="T148" s="183">
        <f>S148*H148</f>
        <v>0</v>
      </c>
      <c r="U148" s="405"/>
      <c r="AR148" s="23" t="s">
        <v>101</v>
      </c>
      <c r="AT148" s="23" t="s">
        <v>157</v>
      </c>
      <c r="AU148" s="23" t="s">
        <v>80</v>
      </c>
      <c r="AY148" s="23" t="s">
        <v>155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11</v>
      </c>
      <c r="BK148" s="184">
        <f>ROUND(I148*H148,0)</f>
        <v>0</v>
      </c>
      <c r="BL148" s="23" t="s">
        <v>101</v>
      </c>
      <c r="BM148" s="23" t="s">
        <v>2749</v>
      </c>
    </row>
    <row r="149" spans="2:65" s="311" customFormat="1" ht="16.5" customHeight="1" x14ac:dyDescent="0.3">
      <c r="B149" s="172"/>
      <c r="C149" s="412">
        <v>31</v>
      </c>
      <c r="D149" s="412" t="s">
        <v>536</v>
      </c>
      <c r="E149" s="413"/>
      <c r="F149" s="414" t="s">
        <v>3479</v>
      </c>
      <c r="G149" s="415" t="s">
        <v>3067</v>
      </c>
      <c r="H149" s="416">
        <v>2</v>
      </c>
      <c r="I149" s="367"/>
      <c r="J149" s="366">
        <f t="shared" ref="J149" si="14">ROUND(I149*H149,0)</f>
        <v>0</v>
      </c>
      <c r="K149" s="414"/>
      <c r="L149" s="223"/>
      <c r="M149" s="403" t="s">
        <v>5</v>
      </c>
      <c r="N149" s="357" t="s">
        <v>43</v>
      </c>
      <c r="O149" s="348">
        <v>0</v>
      </c>
      <c r="P149" s="348">
        <f t="shared" ref="P149" si="15">O149*H149</f>
        <v>0</v>
      </c>
      <c r="Q149" s="348">
        <v>6.1900000000000002E-3</v>
      </c>
      <c r="R149" s="348">
        <f t="shared" ref="R149" si="16">Q149*H149</f>
        <v>1.238E-2</v>
      </c>
      <c r="S149" s="348">
        <v>0</v>
      </c>
      <c r="T149" s="183">
        <f t="shared" ref="T149" si="17">S149*H149</f>
        <v>0</v>
      </c>
      <c r="U149" s="405"/>
      <c r="AR149" s="23" t="s">
        <v>113</v>
      </c>
      <c r="AT149" s="23" t="s">
        <v>536</v>
      </c>
      <c r="AU149" s="23" t="s">
        <v>80</v>
      </c>
      <c r="AY149" s="23" t="s">
        <v>155</v>
      </c>
      <c r="BE149" s="184">
        <f t="shared" ref="BE149" si="18">IF(N149="základní",J149,0)</f>
        <v>0</v>
      </c>
      <c r="BF149" s="184">
        <f t="shared" ref="BF149" si="19">IF(N149="snížená",J149,0)</f>
        <v>0</v>
      </c>
      <c r="BG149" s="184">
        <f t="shared" ref="BG149" si="20">IF(N149="zákl. přenesená",J149,0)</f>
        <v>0</v>
      </c>
      <c r="BH149" s="184">
        <f t="shared" ref="BH149" si="21">IF(N149="sníž. přenesená",J149,0)</f>
        <v>0</v>
      </c>
      <c r="BI149" s="184">
        <f t="shared" ref="BI149" si="22">IF(N149="nulová",J149,0)</f>
        <v>0</v>
      </c>
      <c r="BJ149" s="23" t="s">
        <v>11</v>
      </c>
      <c r="BK149" s="184">
        <f t="shared" ref="BK149" si="23">ROUND(I149*H149,0)</f>
        <v>0</v>
      </c>
      <c r="BL149" s="23" t="s">
        <v>101</v>
      </c>
      <c r="BM149" s="23" t="s">
        <v>2735</v>
      </c>
    </row>
    <row r="150" spans="2:65" s="311" customFormat="1" ht="16.5" customHeight="1" x14ac:dyDescent="0.3">
      <c r="B150" s="172"/>
      <c r="C150" s="407">
        <v>32</v>
      </c>
      <c r="D150" s="407" t="s">
        <v>157</v>
      </c>
      <c r="E150" s="408"/>
      <c r="F150" s="409" t="s">
        <v>3480</v>
      </c>
      <c r="G150" s="410" t="s">
        <v>3067</v>
      </c>
      <c r="H150" s="411">
        <v>2</v>
      </c>
      <c r="I150" s="313"/>
      <c r="J150" s="312">
        <f>ROUND(I150*H150,0)</f>
        <v>0</v>
      </c>
      <c r="K150" s="409"/>
      <c r="L150" s="40"/>
      <c r="M150" s="402" t="s">
        <v>5</v>
      </c>
      <c r="N150" s="347" t="s">
        <v>43</v>
      </c>
      <c r="O150" s="348">
        <v>3.3</v>
      </c>
      <c r="P150" s="348">
        <f>O150*H150</f>
        <v>6.6</v>
      </c>
      <c r="Q150" s="348">
        <v>3.336E-3</v>
      </c>
      <c r="R150" s="348">
        <f>Q150*H150</f>
        <v>6.672E-3</v>
      </c>
      <c r="S150" s="348">
        <v>0.159</v>
      </c>
      <c r="T150" s="183">
        <f>S150*H150</f>
        <v>0.318</v>
      </c>
      <c r="U150" s="405"/>
      <c r="AR150" s="23" t="s">
        <v>101</v>
      </c>
      <c r="AT150" s="23" t="s">
        <v>157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2750</v>
      </c>
    </row>
    <row r="151" spans="2:65" s="311" customFormat="1" ht="16.5" customHeight="1" x14ac:dyDescent="0.3">
      <c r="B151" s="172"/>
      <c r="C151" s="412">
        <v>33</v>
      </c>
      <c r="D151" s="412" t="s">
        <v>536</v>
      </c>
      <c r="E151" s="413"/>
      <c r="F151" s="414" t="s">
        <v>3481</v>
      </c>
      <c r="G151" s="415" t="s">
        <v>3067</v>
      </c>
      <c r="H151" s="416">
        <v>2</v>
      </c>
      <c r="I151" s="367"/>
      <c r="J151" s="366">
        <f t="shared" ref="J151" si="24">ROUND(I151*H151,0)</f>
        <v>0</v>
      </c>
      <c r="K151" s="414"/>
      <c r="L151" s="223"/>
      <c r="M151" s="403" t="s">
        <v>5</v>
      </c>
      <c r="N151" s="357" t="s">
        <v>43</v>
      </c>
      <c r="O151" s="348">
        <v>0</v>
      </c>
      <c r="P151" s="348">
        <f t="shared" ref="P151" si="25">O151*H151</f>
        <v>0</v>
      </c>
      <c r="Q151" s="348">
        <v>6.1900000000000002E-3</v>
      </c>
      <c r="R151" s="348">
        <f t="shared" ref="R151" si="26">Q151*H151</f>
        <v>1.238E-2</v>
      </c>
      <c r="S151" s="348">
        <v>0</v>
      </c>
      <c r="T151" s="183">
        <f t="shared" ref="T151" si="27">S151*H151</f>
        <v>0</v>
      </c>
      <c r="U151" s="405"/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 t="shared" ref="BE151" si="28">IF(N151="základní",J151,0)</f>
        <v>0</v>
      </c>
      <c r="BF151" s="184">
        <f t="shared" ref="BF151" si="29">IF(N151="snížená",J151,0)</f>
        <v>0</v>
      </c>
      <c r="BG151" s="184">
        <f t="shared" ref="BG151" si="30">IF(N151="zákl. přenesená",J151,0)</f>
        <v>0</v>
      </c>
      <c r="BH151" s="184">
        <f t="shared" ref="BH151" si="31">IF(N151="sníž. přenesená",J151,0)</f>
        <v>0</v>
      </c>
      <c r="BI151" s="184">
        <f t="shared" ref="BI151" si="32">IF(N151="nulová",J151,0)</f>
        <v>0</v>
      </c>
      <c r="BJ151" s="23" t="s">
        <v>11</v>
      </c>
      <c r="BK151" s="184">
        <f t="shared" ref="BK151" si="33">ROUND(I151*H151,0)</f>
        <v>0</v>
      </c>
      <c r="BL151" s="23" t="s">
        <v>101</v>
      </c>
      <c r="BM151" s="23" t="s">
        <v>2735</v>
      </c>
    </row>
    <row r="152" spans="2:65" s="311" customFormat="1" ht="16.5" customHeight="1" x14ac:dyDescent="0.3">
      <c r="B152" s="172"/>
      <c r="C152" s="407">
        <v>34</v>
      </c>
      <c r="D152" s="407" t="s">
        <v>157</v>
      </c>
      <c r="E152" s="408"/>
      <c r="F152" s="409" t="s">
        <v>3482</v>
      </c>
      <c r="G152" s="410" t="s">
        <v>3067</v>
      </c>
      <c r="H152" s="411">
        <v>1</v>
      </c>
      <c r="I152" s="313"/>
      <c r="J152" s="312">
        <f>ROUND(I152*H152,0)</f>
        <v>0</v>
      </c>
      <c r="K152" s="409"/>
      <c r="L152" s="40"/>
      <c r="M152" s="404"/>
      <c r="N152" s="347" t="s">
        <v>43</v>
      </c>
      <c r="O152" s="348">
        <v>3.3</v>
      </c>
      <c r="P152" s="348">
        <f>O152*H152</f>
        <v>3.3</v>
      </c>
      <c r="Q152" s="348">
        <v>3.336E-3</v>
      </c>
      <c r="R152" s="348">
        <f>Q152*H152</f>
        <v>3.336E-3</v>
      </c>
      <c r="S152" s="348">
        <v>0.159</v>
      </c>
      <c r="T152" s="183">
        <f>S152*H152</f>
        <v>0.159</v>
      </c>
      <c r="U152" s="405"/>
      <c r="AR152" s="23" t="s">
        <v>101</v>
      </c>
      <c r="AT152" s="23" t="s">
        <v>157</v>
      </c>
      <c r="AU152" s="23" t="s">
        <v>80</v>
      </c>
      <c r="AY152" s="23" t="s">
        <v>155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11</v>
      </c>
      <c r="BK152" s="184">
        <f>ROUND(I152*H152,0)</f>
        <v>0</v>
      </c>
      <c r="BL152" s="23" t="s">
        <v>101</v>
      </c>
      <c r="BM152" s="23" t="s">
        <v>2750</v>
      </c>
    </row>
    <row r="153" spans="2:65" s="10" customFormat="1" ht="29.85" customHeight="1" x14ac:dyDescent="0.3">
      <c r="B153" s="159"/>
      <c r="D153" s="160" t="s">
        <v>71</v>
      </c>
      <c r="E153" s="170" t="s">
        <v>113</v>
      </c>
      <c r="F153" s="170" t="s">
        <v>2147</v>
      </c>
      <c r="I153" s="162"/>
      <c r="J153" s="171">
        <f>BK153</f>
        <v>0</v>
      </c>
      <c r="L153" s="159"/>
      <c r="M153" s="164"/>
      <c r="N153" s="165"/>
      <c r="O153" s="165"/>
      <c r="P153" s="166">
        <f>SUM(P154:P196)</f>
        <v>30.942</v>
      </c>
      <c r="Q153" s="165"/>
      <c r="R153" s="166">
        <f>SUM(R154:R196)</f>
        <v>20.830345080000001</v>
      </c>
      <c r="S153" s="165"/>
      <c r="T153" s="167">
        <f>SUM(T154:T196)</f>
        <v>0</v>
      </c>
      <c r="AR153" s="160" t="s">
        <v>11</v>
      </c>
      <c r="AT153" s="168" t="s">
        <v>71</v>
      </c>
      <c r="AU153" s="168" t="s">
        <v>11</v>
      </c>
      <c r="AY153" s="160" t="s">
        <v>155</v>
      </c>
      <c r="BK153" s="169">
        <f>SUM(BK154:BK196)</f>
        <v>0</v>
      </c>
    </row>
    <row r="154" spans="2:65" s="1" customFormat="1" ht="25.5" customHeight="1" x14ac:dyDescent="0.3">
      <c r="B154" s="172"/>
      <c r="C154" s="173">
        <v>35</v>
      </c>
      <c r="D154" s="173" t="s">
        <v>157</v>
      </c>
      <c r="E154" s="174" t="s">
        <v>2731</v>
      </c>
      <c r="F154" s="175" t="s">
        <v>3632</v>
      </c>
      <c r="G154" s="176" t="s">
        <v>214</v>
      </c>
      <c r="H154" s="177">
        <v>280</v>
      </c>
      <c r="I154" s="178"/>
      <c r="J154" s="179">
        <f>ROUND(I154*H154,0)</f>
        <v>0</v>
      </c>
      <c r="K154" s="175" t="s">
        <v>161</v>
      </c>
      <c r="L154" s="40"/>
      <c r="M154" s="180" t="s">
        <v>5</v>
      </c>
      <c r="N154" s="181" t="s">
        <v>43</v>
      </c>
      <c r="O154" s="41"/>
      <c r="P154" s="182">
        <f>O154*H154</f>
        <v>0</v>
      </c>
      <c r="Q154" s="182">
        <v>5.5599999999999996E-4</v>
      </c>
      <c r="R154" s="182">
        <f>Q154*H154</f>
        <v>0.15567999999999999</v>
      </c>
      <c r="S154" s="182">
        <v>0</v>
      </c>
      <c r="T154" s="183">
        <f>S154*H154</f>
        <v>0</v>
      </c>
      <c r="AR154" s="23" t="s">
        <v>101</v>
      </c>
      <c r="AT154" s="23" t="s">
        <v>157</v>
      </c>
      <c r="AU154" s="23" t="s">
        <v>80</v>
      </c>
      <c r="AY154" s="23" t="s">
        <v>155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3" t="s">
        <v>11</v>
      </c>
      <c r="BK154" s="184">
        <f>ROUND(I154*H154,0)</f>
        <v>0</v>
      </c>
      <c r="BL154" s="23" t="s">
        <v>101</v>
      </c>
      <c r="BM154" s="23" t="s">
        <v>2732</v>
      </c>
    </row>
    <row r="155" spans="2:65" s="11" customFormat="1" x14ac:dyDescent="0.3">
      <c r="B155" s="185"/>
      <c r="D155" s="186" t="s">
        <v>163</v>
      </c>
      <c r="E155" s="187" t="s">
        <v>5</v>
      </c>
      <c r="F155" s="188" t="s">
        <v>2733</v>
      </c>
      <c r="H155" s="189">
        <v>280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11</v>
      </c>
      <c r="AY155" s="187" t="s">
        <v>155</v>
      </c>
    </row>
    <row r="156" spans="2:65" s="1" customFormat="1" ht="25.5" customHeight="1" x14ac:dyDescent="0.3">
      <c r="B156" s="172"/>
      <c r="C156" s="216">
        <v>36</v>
      </c>
      <c r="D156" s="216" t="s">
        <v>536</v>
      </c>
      <c r="E156" s="217" t="s">
        <v>2734</v>
      </c>
      <c r="F156" s="218" t="s">
        <v>3633</v>
      </c>
      <c r="G156" s="219" t="s">
        <v>214</v>
      </c>
      <c r="H156" s="220">
        <v>280</v>
      </c>
      <c r="I156" s="221"/>
      <c r="J156" s="222">
        <f>ROUND(I156*H156,0)</f>
        <v>0</v>
      </c>
      <c r="K156" s="218" t="s">
        <v>161</v>
      </c>
      <c r="L156" s="223"/>
      <c r="M156" s="224" t="s">
        <v>5</v>
      </c>
      <c r="N156" s="225" t="s">
        <v>43</v>
      </c>
      <c r="O156" s="41"/>
      <c r="P156" s="182">
        <f>O156*H156</f>
        <v>0</v>
      </c>
      <c r="Q156" s="182">
        <v>6.1900000000000002E-3</v>
      </c>
      <c r="R156" s="182">
        <f>Q156*H156</f>
        <v>1.7332000000000001</v>
      </c>
      <c r="S156" s="182">
        <v>0</v>
      </c>
      <c r="T156" s="183">
        <f>S156*H156</f>
        <v>0</v>
      </c>
      <c r="AR156" s="23" t="s">
        <v>113</v>
      </c>
      <c r="AT156" s="23" t="s">
        <v>536</v>
      </c>
      <c r="AU156" s="23" t="s">
        <v>80</v>
      </c>
      <c r="AY156" s="23" t="s">
        <v>155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3" t="s">
        <v>11</v>
      </c>
      <c r="BK156" s="184">
        <f>ROUND(I156*H156,0)</f>
        <v>0</v>
      </c>
      <c r="BL156" s="23" t="s">
        <v>101</v>
      </c>
      <c r="BM156" s="23" t="s">
        <v>2735</v>
      </c>
    </row>
    <row r="157" spans="2:65" s="11" customFormat="1" x14ac:dyDescent="0.3">
      <c r="B157" s="185"/>
      <c r="D157" s="186" t="s">
        <v>163</v>
      </c>
      <c r="E157" s="187" t="s">
        <v>5</v>
      </c>
      <c r="F157" s="188" t="s">
        <v>2733</v>
      </c>
      <c r="H157" s="189">
        <v>280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163</v>
      </c>
      <c r="AU157" s="187" t="s">
        <v>80</v>
      </c>
      <c r="AV157" s="11" t="s">
        <v>80</v>
      </c>
      <c r="AW157" s="11" t="s">
        <v>36</v>
      </c>
      <c r="AX157" s="11" t="s">
        <v>11</v>
      </c>
      <c r="AY157" s="187" t="s">
        <v>155</v>
      </c>
    </row>
    <row r="158" spans="2:65" s="1" customFormat="1" ht="16.5" customHeight="1" x14ac:dyDescent="0.3">
      <c r="B158" s="172"/>
      <c r="C158" s="173">
        <v>37</v>
      </c>
      <c r="D158" s="173" t="s">
        <v>157</v>
      </c>
      <c r="E158" s="174" t="s">
        <v>2356</v>
      </c>
      <c r="F158" s="175" t="s">
        <v>2357</v>
      </c>
      <c r="G158" s="176" t="s">
        <v>214</v>
      </c>
      <c r="H158" s="177">
        <v>140</v>
      </c>
      <c r="I158" s="178"/>
      <c r="J158" s="179">
        <f>ROUND(I158*H158,0)</f>
        <v>0</v>
      </c>
      <c r="K158" s="175" t="s">
        <v>161</v>
      </c>
      <c r="L158" s="40"/>
      <c r="M158" s="180" t="s">
        <v>5</v>
      </c>
      <c r="N158" s="181" t="s">
        <v>43</v>
      </c>
      <c r="O158" s="41"/>
      <c r="P158" s="182">
        <f>O158*H158</f>
        <v>0</v>
      </c>
      <c r="Q158" s="182">
        <v>1.9236000000000001E-4</v>
      </c>
      <c r="R158" s="182">
        <f>Q158*H158</f>
        <v>2.69304E-2</v>
      </c>
      <c r="S158" s="182">
        <v>0</v>
      </c>
      <c r="T158" s="183">
        <f>S158*H158</f>
        <v>0</v>
      </c>
      <c r="AR158" s="23" t="s">
        <v>101</v>
      </c>
      <c r="AT158" s="23" t="s">
        <v>157</v>
      </c>
      <c r="AU158" s="23" t="s">
        <v>80</v>
      </c>
      <c r="AY158" s="23" t="s">
        <v>155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3" t="s">
        <v>11</v>
      </c>
      <c r="BK158" s="184">
        <f>ROUND(I158*H158,0)</f>
        <v>0</v>
      </c>
      <c r="BL158" s="23" t="s">
        <v>101</v>
      </c>
      <c r="BM158" s="23" t="s">
        <v>2736</v>
      </c>
    </row>
    <row r="159" spans="2:65" s="11" customFormat="1" x14ac:dyDescent="0.3">
      <c r="B159" s="185"/>
      <c r="D159" s="186" t="s">
        <v>163</v>
      </c>
      <c r="E159" s="187" t="s">
        <v>5</v>
      </c>
      <c r="F159" s="188" t="s">
        <v>2737</v>
      </c>
      <c r="H159" s="189">
        <v>140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11</v>
      </c>
      <c r="AY159" s="187" t="s">
        <v>155</v>
      </c>
    </row>
    <row r="160" spans="2:65" s="1" customFormat="1" ht="16.5" customHeight="1" x14ac:dyDescent="0.3">
      <c r="B160" s="172"/>
      <c r="C160" s="173">
        <v>38</v>
      </c>
      <c r="D160" s="173" t="s">
        <v>157</v>
      </c>
      <c r="E160" s="174" t="s">
        <v>2359</v>
      </c>
      <c r="F160" s="175" t="s">
        <v>2360</v>
      </c>
      <c r="G160" s="176" t="s">
        <v>214</v>
      </c>
      <c r="H160" s="177">
        <v>420</v>
      </c>
      <c r="I160" s="178"/>
      <c r="J160" s="179">
        <f>ROUND(I160*H160,0)</f>
        <v>0</v>
      </c>
      <c r="K160" s="175" t="s">
        <v>161</v>
      </c>
      <c r="L160" s="40"/>
      <c r="M160" s="180" t="s">
        <v>5</v>
      </c>
      <c r="N160" s="181" t="s">
        <v>43</v>
      </c>
      <c r="O160" s="41"/>
      <c r="P160" s="182">
        <f>O160*H160</f>
        <v>0</v>
      </c>
      <c r="Q160" s="182">
        <v>7.3499999999999998E-5</v>
      </c>
      <c r="R160" s="182">
        <f>Q160*H160</f>
        <v>3.0869999999999998E-2</v>
      </c>
      <c r="S160" s="182">
        <v>0</v>
      </c>
      <c r="T160" s="183">
        <f>S160*H160</f>
        <v>0</v>
      </c>
      <c r="AR160" s="23" t="s">
        <v>101</v>
      </c>
      <c r="AT160" s="23" t="s">
        <v>157</v>
      </c>
      <c r="AU160" s="23" t="s">
        <v>80</v>
      </c>
      <c r="AY160" s="23" t="s">
        <v>155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11</v>
      </c>
      <c r="BK160" s="184">
        <f>ROUND(I160*H160,0)</f>
        <v>0</v>
      </c>
      <c r="BL160" s="23" t="s">
        <v>101</v>
      </c>
      <c r="BM160" s="23" t="s">
        <v>2738</v>
      </c>
    </row>
    <row r="161" spans="2:65" s="11" customFormat="1" x14ac:dyDescent="0.3">
      <c r="B161" s="185"/>
      <c r="D161" s="186" t="s">
        <v>163</v>
      </c>
      <c r="E161" s="187" t="s">
        <v>5</v>
      </c>
      <c r="F161" s="188" t="s">
        <v>2739</v>
      </c>
      <c r="H161" s="189">
        <v>420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11</v>
      </c>
      <c r="AY161" s="187" t="s">
        <v>155</v>
      </c>
    </row>
    <row r="162" spans="2:65" s="1" customFormat="1" ht="16.5" customHeight="1" x14ac:dyDescent="0.3">
      <c r="B162" s="172"/>
      <c r="C162" s="173">
        <v>39</v>
      </c>
      <c r="D162" s="173" t="s">
        <v>157</v>
      </c>
      <c r="E162" s="174" t="s">
        <v>2740</v>
      </c>
      <c r="F162" s="175" t="s">
        <v>2741</v>
      </c>
      <c r="G162" s="176" t="s">
        <v>214</v>
      </c>
      <c r="H162" s="177">
        <v>2</v>
      </c>
      <c r="I162" s="178"/>
      <c r="J162" s="179">
        <f>ROUND(I162*H162,0)</f>
        <v>0</v>
      </c>
      <c r="K162" s="175" t="s">
        <v>161</v>
      </c>
      <c r="L162" s="40"/>
      <c r="M162" s="180" t="s">
        <v>5</v>
      </c>
      <c r="N162" s="181" t="s">
        <v>43</v>
      </c>
      <c r="O162" s="41"/>
      <c r="P162" s="182">
        <f>O162*H162</f>
        <v>0</v>
      </c>
      <c r="Q162" s="182">
        <v>5.2119999999999998E-4</v>
      </c>
      <c r="R162" s="182">
        <f>Q162*H162</f>
        <v>1.0424E-3</v>
      </c>
      <c r="S162" s="182">
        <v>0</v>
      </c>
      <c r="T162" s="183">
        <f>S162*H162</f>
        <v>0</v>
      </c>
      <c r="AR162" s="23" t="s">
        <v>101</v>
      </c>
      <c r="AT162" s="23" t="s">
        <v>157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2742</v>
      </c>
    </row>
    <row r="163" spans="2:65" s="11" customFormat="1" x14ac:dyDescent="0.3">
      <c r="B163" s="185"/>
      <c r="D163" s="186" t="s">
        <v>163</v>
      </c>
      <c r="E163" s="187" t="s">
        <v>5</v>
      </c>
      <c r="F163" s="188" t="s">
        <v>2743</v>
      </c>
      <c r="H163" s="189">
        <v>2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11</v>
      </c>
      <c r="AY163" s="187" t="s">
        <v>155</v>
      </c>
    </row>
    <row r="164" spans="2:65" s="1" customFormat="1" ht="16.5" customHeight="1" x14ac:dyDescent="0.3">
      <c r="B164" s="172"/>
      <c r="C164" s="216">
        <v>40</v>
      </c>
      <c r="D164" s="216" t="s">
        <v>536</v>
      </c>
      <c r="E164" s="217" t="s">
        <v>2744</v>
      </c>
      <c r="F164" s="218" t="s">
        <v>2745</v>
      </c>
      <c r="G164" s="219" t="s">
        <v>214</v>
      </c>
      <c r="H164" s="220">
        <v>2</v>
      </c>
      <c r="I164" s="221"/>
      <c r="J164" s="222">
        <f>ROUND(I164*H164,0)</f>
        <v>0</v>
      </c>
      <c r="K164" s="218" t="s">
        <v>161</v>
      </c>
      <c r="L164" s="223"/>
      <c r="M164" s="224" t="s">
        <v>5</v>
      </c>
      <c r="N164" s="225" t="s">
        <v>43</v>
      </c>
      <c r="O164" s="41"/>
      <c r="P164" s="182">
        <f>O164*H164</f>
        <v>0</v>
      </c>
      <c r="Q164" s="182">
        <v>3.3050000000000003E-2</v>
      </c>
      <c r="R164" s="182">
        <f>Q164*H164</f>
        <v>6.6100000000000006E-2</v>
      </c>
      <c r="S164" s="182">
        <v>0</v>
      </c>
      <c r="T164" s="183">
        <f>S164*H164</f>
        <v>0</v>
      </c>
      <c r="AR164" s="23" t="s">
        <v>113</v>
      </c>
      <c r="AT164" s="23" t="s">
        <v>536</v>
      </c>
      <c r="AU164" s="23" t="s">
        <v>80</v>
      </c>
      <c r="AY164" s="23" t="s">
        <v>155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23" t="s">
        <v>11</v>
      </c>
      <c r="BK164" s="184">
        <f>ROUND(I164*H164,0)</f>
        <v>0</v>
      </c>
      <c r="BL164" s="23" t="s">
        <v>101</v>
      </c>
      <c r="BM164" s="23" t="s">
        <v>2746</v>
      </c>
    </row>
    <row r="165" spans="2:65" s="11" customFormat="1" x14ac:dyDescent="0.3">
      <c r="B165" s="185"/>
      <c r="D165" s="186" t="s">
        <v>163</v>
      </c>
      <c r="E165" s="187" t="s">
        <v>5</v>
      </c>
      <c r="F165" s="188" t="s">
        <v>2743</v>
      </c>
      <c r="H165" s="189">
        <v>2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163</v>
      </c>
      <c r="AU165" s="187" t="s">
        <v>80</v>
      </c>
      <c r="AV165" s="11" t="s">
        <v>80</v>
      </c>
      <c r="AW165" s="11" t="s">
        <v>36</v>
      </c>
      <c r="AX165" s="11" t="s">
        <v>11</v>
      </c>
      <c r="AY165" s="187" t="s">
        <v>155</v>
      </c>
    </row>
    <row r="166" spans="2:65" s="311" customFormat="1" ht="16.5" customHeight="1" x14ac:dyDescent="0.3">
      <c r="B166" s="172"/>
      <c r="C166" s="407">
        <v>41</v>
      </c>
      <c r="D166" s="407" t="s">
        <v>157</v>
      </c>
      <c r="E166" s="408"/>
      <c r="F166" s="409" t="s">
        <v>3483</v>
      </c>
      <c r="G166" s="410" t="s">
        <v>3067</v>
      </c>
      <c r="H166" s="411">
        <v>2</v>
      </c>
      <c r="I166" s="313"/>
      <c r="J166" s="312">
        <f t="shared" ref="J166:J167" si="34">ROUND(I166*H166,0)</f>
        <v>0</v>
      </c>
      <c r="K166" s="409"/>
      <c r="L166" s="40"/>
      <c r="M166" s="402"/>
      <c r="N166" s="347" t="s">
        <v>43</v>
      </c>
      <c r="O166" s="348">
        <v>5.3999999999999999E-2</v>
      </c>
      <c r="P166" s="348">
        <f t="shared" ref="P166:P196" si="35">O166*H166</f>
        <v>0.108</v>
      </c>
      <c r="Q166" s="348">
        <v>1.9236000000000001E-4</v>
      </c>
      <c r="R166" s="348">
        <f t="shared" ref="R166:R196" si="36">Q166*H166</f>
        <v>3.8472000000000002E-4</v>
      </c>
      <c r="S166" s="348">
        <v>0</v>
      </c>
      <c r="T166" s="183">
        <f t="shared" ref="T166:T196" si="37">S166*H166</f>
        <v>0</v>
      </c>
      <c r="U166" s="405"/>
      <c r="AR166" s="23" t="s">
        <v>101</v>
      </c>
      <c r="AT166" s="23" t="s">
        <v>157</v>
      </c>
      <c r="AU166" s="23" t="s">
        <v>80</v>
      </c>
      <c r="AY166" s="23" t="s">
        <v>155</v>
      </c>
      <c r="BE166" s="184">
        <f t="shared" ref="BE166:BE196" si="38">IF(N166="základní",J166,0)</f>
        <v>0</v>
      </c>
      <c r="BF166" s="184">
        <f t="shared" ref="BF166:BF196" si="39">IF(N166="snížená",J166,0)</f>
        <v>0</v>
      </c>
      <c r="BG166" s="184">
        <f t="shared" ref="BG166:BG196" si="40">IF(N166="zákl. přenesená",J166,0)</f>
        <v>0</v>
      </c>
      <c r="BH166" s="184">
        <f t="shared" ref="BH166:BH196" si="41">IF(N166="sníž. přenesená",J166,0)</f>
        <v>0</v>
      </c>
      <c r="BI166" s="184">
        <f t="shared" ref="BI166:BI196" si="42">IF(N166="nulová",J166,0)</f>
        <v>0</v>
      </c>
      <c r="BJ166" s="23" t="s">
        <v>11</v>
      </c>
      <c r="BK166" s="184">
        <f t="shared" ref="BK166:BK196" si="43">ROUND(I166*H166,0)</f>
        <v>0</v>
      </c>
      <c r="BL166" s="23" t="s">
        <v>101</v>
      </c>
      <c r="BM166" s="23" t="s">
        <v>2736</v>
      </c>
    </row>
    <row r="167" spans="2:65" s="311" customFormat="1" ht="16.5" customHeight="1" x14ac:dyDescent="0.3">
      <c r="B167" s="172"/>
      <c r="C167" s="407">
        <v>42</v>
      </c>
      <c r="D167" s="407" t="s">
        <v>157</v>
      </c>
      <c r="E167" s="408"/>
      <c r="F167" s="409" t="s">
        <v>3484</v>
      </c>
      <c r="G167" s="410" t="s">
        <v>3067</v>
      </c>
      <c r="H167" s="411">
        <v>2</v>
      </c>
      <c r="I167" s="313"/>
      <c r="J167" s="312">
        <f t="shared" si="34"/>
        <v>0</v>
      </c>
      <c r="K167" s="409"/>
      <c r="L167" s="40"/>
      <c r="M167" s="402"/>
      <c r="N167" s="347" t="s">
        <v>43</v>
      </c>
      <c r="O167" s="348">
        <v>5.3999999999999999E-2</v>
      </c>
      <c r="P167" s="348">
        <f t="shared" si="35"/>
        <v>0.108</v>
      </c>
      <c r="Q167" s="348">
        <v>1.9236000000000001E-4</v>
      </c>
      <c r="R167" s="348">
        <f t="shared" si="36"/>
        <v>3.8472000000000002E-4</v>
      </c>
      <c r="S167" s="348">
        <v>0</v>
      </c>
      <c r="T167" s="183">
        <f t="shared" si="37"/>
        <v>0</v>
      </c>
      <c r="U167" s="405"/>
      <c r="AR167" s="23" t="s">
        <v>101</v>
      </c>
      <c r="AT167" s="23" t="s">
        <v>157</v>
      </c>
      <c r="AU167" s="23" t="s">
        <v>80</v>
      </c>
      <c r="AY167" s="23" t="s">
        <v>155</v>
      </c>
      <c r="BE167" s="184">
        <f t="shared" si="38"/>
        <v>0</v>
      </c>
      <c r="BF167" s="184">
        <f t="shared" si="39"/>
        <v>0</v>
      </c>
      <c r="BG167" s="184">
        <f t="shared" si="40"/>
        <v>0</v>
      </c>
      <c r="BH167" s="184">
        <f t="shared" si="41"/>
        <v>0</v>
      </c>
      <c r="BI167" s="184">
        <f t="shared" si="42"/>
        <v>0</v>
      </c>
      <c r="BJ167" s="23" t="s">
        <v>11</v>
      </c>
      <c r="BK167" s="184">
        <f t="shared" si="43"/>
        <v>0</v>
      </c>
      <c r="BL167" s="23" t="s">
        <v>101</v>
      </c>
      <c r="BM167" s="23" t="s">
        <v>2738</v>
      </c>
    </row>
    <row r="168" spans="2:65" s="311" customFormat="1" ht="16.5" customHeight="1" x14ac:dyDescent="0.3">
      <c r="B168" s="172"/>
      <c r="C168" s="407">
        <v>43</v>
      </c>
      <c r="D168" s="407" t="s">
        <v>157</v>
      </c>
      <c r="E168" s="408"/>
      <c r="F168" s="409" t="s">
        <v>3485</v>
      </c>
      <c r="G168" s="410" t="s">
        <v>3067</v>
      </c>
      <c r="H168" s="411">
        <v>2</v>
      </c>
      <c r="I168" s="313"/>
      <c r="J168" s="312">
        <f>ROUND(I168*H168,0)</f>
        <v>0</v>
      </c>
      <c r="K168" s="409"/>
      <c r="L168" s="40"/>
      <c r="M168" s="402"/>
      <c r="N168" s="347" t="s">
        <v>43</v>
      </c>
      <c r="O168" s="348">
        <v>5.3999999999999999E-2</v>
      </c>
      <c r="P168" s="348">
        <f t="shared" si="35"/>
        <v>0.108</v>
      </c>
      <c r="Q168" s="348">
        <v>1.9236000000000001E-4</v>
      </c>
      <c r="R168" s="348">
        <f t="shared" si="36"/>
        <v>3.8472000000000002E-4</v>
      </c>
      <c r="S168" s="348">
        <v>0</v>
      </c>
      <c r="T168" s="183">
        <f t="shared" si="37"/>
        <v>0</v>
      </c>
      <c r="U168" s="405"/>
      <c r="AR168" s="23" t="s">
        <v>101</v>
      </c>
      <c r="AT168" s="23" t="s">
        <v>157</v>
      </c>
      <c r="AU168" s="23" t="s">
        <v>80</v>
      </c>
      <c r="AY168" s="23" t="s">
        <v>155</v>
      </c>
      <c r="BE168" s="184">
        <f t="shared" si="38"/>
        <v>0</v>
      </c>
      <c r="BF168" s="184">
        <f t="shared" si="39"/>
        <v>0</v>
      </c>
      <c r="BG168" s="184">
        <f t="shared" si="40"/>
        <v>0</v>
      </c>
      <c r="BH168" s="184">
        <f t="shared" si="41"/>
        <v>0</v>
      </c>
      <c r="BI168" s="184">
        <f t="shared" si="42"/>
        <v>0</v>
      </c>
      <c r="BJ168" s="23" t="s">
        <v>11</v>
      </c>
      <c r="BK168" s="184">
        <f t="shared" si="43"/>
        <v>0</v>
      </c>
      <c r="BL168" s="23" t="s">
        <v>101</v>
      </c>
      <c r="BM168" s="23" t="s">
        <v>2742</v>
      </c>
    </row>
    <row r="169" spans="2:65" s="311" customFormat="1" ht="16.5" customHeight="1" x14ac:dyDescent="0.3">
      <c r="B169" s="172"/>
      <c r="C169" s="412">
        <v>44</v>
      </c>
      <c r="D169" s="412" t="s">
        <v>536</v>
      </c>
      <c r="E169" s="413"/>
      <c r="F169" s="414" t="s">
        <v>3486</v>
      </c>
      <c r="G169" s="415" t="s">
        <v>3067</v>
      </c>
      <c r="H169" s="416">
        <v>2</v>
      </c>
      <c r="I169" s="367"/>
      <c r="J169" s="366">
        <f t="shared" ref="J169" si="44">ROUND(I169*H169,0)</f>
        <v>0</v>
      </c>
      <c r="K169" s="414"/>
      <c r="L169" s="223"/>
      <c r="M169" s="403" t="s">
        <v>5</v>
      </c>
      <c r="N169" s="357" t="s">
        <v>43</v>
      </c>
      <c r="O169" s="348">
        <v>0</v>
      </c>
      <c r="P169" s="348">
        <f t="shared" si="35"/>
        <v>0</v>
      </c>
      <c r="Q169" s="348">
        <v>3.3050000000000003E-2</v>
      </c>
      <c r="R169" s="348">
        <f t="shared" si="36"/>
        <v>6.6100000000000006E-2</v>
      </c>
      <c r="S169" s="348">
        <v>0</v>
      </c>
      <c r="T169" s="183">
        <f t="shared" si="37"/>
        <v>0</v>
      </c>
      <c r="U169" s="405"/>
      <c r="AR169" s="23" t="s">
        <v>113</v>
      </c>
      <c r="AT169" s="23" t="s">
        <v>536</v>
      </c>
      <c r="AU169" s="23" t="s">
        <v>80</v>
      </c>
      <c r="AY169" s="23" t="s">
        <v>155</v>
      </c>
      <c r="BE169" s="184">
        <f t="shared" si="38"/>
        <v>0</v>
      </c>
      <c r="BF169" s="184">
        <f t="shared" si="39"/>
        <v>0</v>
      </c>
      <c r="BG169" s="184">
        <f t="shared" si="40"/>
        <v>0</v>
      </c>
      <c r="BH169" s="184">
        <f t="shared" si="41"/>
        <v>0</v>
      </c>
      <c r="BI169" s="184">
        <f t="shared" si="42"/>
        <v>0</v>
      </c>
      <c r="BJ169" s="23" t="s">
        <v>11</v>
      </c>
      <c r="BK169" s="184">
        <f t="shared" si="43"/>
        <v>0</v>
      </c>
      <c r="BL169" s="23" t="s">
        <v>101</v>
      </c>
      <c r="BM169" s="23" t="s">
        <v>2746</v>
      </c>
    </row>
    <row r="170" spans="2:65" s="477" customFormat="1" ht="16.5" customHeight="1" x14ac:dyDescent="0.3">
      <c r="B170" s="172"/>
      <c r="C170" s="545" t="s">
        <v>3634</v>
      </c>
      <c r="D170" s="545" t="s">
        <v>157</v>
      </c>
      <c r="E170" s="546"/>
      <c r="F170" s="547" t="s">
        <v>3635</v>
      </c>
      <c r="G170" s="548" t="s">
        <v>3321</v>
      </c>
      <c r="H170" s="549">
        <v>6</v>
      </c>
      <c r="I170" s="550"/>
      <c r="J170" s="551">
        <f>ROUND(I170*H170,0)</f>
        <v>0</v>
      </c>
      <c r="K170" s="547"/>
      <c r="L170" s="40"/>
      <c r="M170" s="402"/>
      <c r="N170" s="347" t="s">
        <v>43</v>
      </c>
      <c r="O170" s="348">
        <v>5.3999999999999999E-2</v>
      </c>
      <c r="P170" s="348">
        <f t="shared" ref="P170:P173" si="45">O170*H170</f>
        <v>0.32400000000000001</v>
      </c>
      <c r="Q170" s="348">
        <v>1.9236000000000001E-4</v>
      </c>
      <c r="R170" s="348">
        <f t="shared" ref="R170:R173" si="46">Q170*H170</f>
        <v>1.15416E-3</v>
      </c>
      <c r="S170" s="348">
        <v>0</v>
      </c>
      <c r="T170" s="183">
        <f t="shared" ref="T170:T173" si="47">S170*H170</f>
        <v>0</v>
      </c>
      <c r="U170" s="405"/>
      <c r="AR170" s="23" t="s">
        <v>101</v>
      </c>
      <c r="AT170" s="23" t="s">
        <v>157</v>
      </c>
      <c r="AU170" s="23" t="s">
        <v>80</v>
      </c>
      <c r="AY170" s="23" t="s">
        <v>155</v>
      </c>
      <c r="BE170" s="184">
        <f t="shared" ref="BE170:BE173" si="48">IF(N170="základní",J170,0)</f>
        <v>0</v>
      </c>
      <c r="BF170" s="184">
        <f t="shared" ref="BF170:BF173" si="49">IF(N170="snížená",J170,0)</f>
        <v>0</v>
      </c>
      <c r="BG170" s="184">
        <f t="shared" ref="BG170:BG173" si="50">IF(N170="zákl. přenesená",J170,0)</f>
        <v>0</v>
      </c>
      <c r="BH170" s="184">
        <f t="shared" ref="BH170:BH173" si="51">IF(N170="sníž. přenesená",J170,0)</f>
        <v>0</v>
      </c>
      <c r="BI170" s="184">
        <f t="shared" ref="BI170:BI173" si="52">IF(N170="nulová",J170,0)</f>
        <v>0</v>
      </c>
      <c r="BJ170" s="23" t="s">
        <v>11</v>
      </c>
      <c r="BK170" s="184">
        <f t="shared" ref="BK170:BK173" si="53">ROUND(I170*H170,0)</f>
        <v>0</v>
      </c>
      <c r="BL170" s="23" t="s">
        <v>101</v>
      </c>
      <c r="BM170" s="23" t="s">
        <v>2742</v>
      </c>
    </row>
    <row r="171" spans="2:65" s="477" customFormat="1" ht="16.5" customHeight="1" x14ac:dyDescent="0.3">
      <c r="B171" s="172"/>
      <c r="C171" s="545" t="s">
        <v>3636</v>
      </c>
      <c r="D171" s="545" t="s">
        <v>157</v>
      </c>
      <c r="E171" s="546"/>
      <c r="F171" s="547" t="s">
        <v>3637</v>
      </c>
      <c r="G171" s="548" t="s">
        <v>3321</v>
      </c>
      <c r="H171" s="549">
        <v>2</v>
      </c>
      <c r="I171" s="550"/>
      <c r="J171" s="551">
        <f t="shared" ref="J171" si="54">ROUND(I171*H171,0)</f>
        <v>0</v>
      </c>
      <c r="K171" s="547"/>
      <c r="L171" s="223"/>
      <c r="M171" s="403" t="s">
        <v>5</v>
      </c>
      <c r="N171" s="357" t="s">
        <v>43</v>
      </c>
      <c r="O171" s="348">
        <v>0</v>
      </c>
      <c r="P171" s="348">
        <f t="shared" si="45"/>
        <v>0</v>
      </c>
      <c r="Q171" s="348">
        <v>3.3050000000000003E-2</v>
      </c>
      <c r="R171" s="348">
        <f t="shared" si="46"/>
        <v>6.6100000000000006E-2</v>
      </c>
      <c r="S171" s="348">
        <v>0</v>
      </c>
      <c r="T171" s="183">
        <f t="shared" si="47"/>
        <v>0</v>
      </c>
      <c r="U171" s="405"/>
      <c r="AR171" s="23" t="s">
        <v>113</v>
      </c>
      <c r="AT171" s="23" t="s">
        <v>536</v>
      </c>
      <c r="AU171" s="23" t="s">
        <v>80</v>
      </c>
      <c r="AY171" s="23" t="s">
        <v>155</v>
      </c>
      <c r="BE171" s="184">
        <f t="shared" si="48"/>
        <v>0</v>
      </c>
      <c r="BF171" s="184">
        <f t="shared" si="49"/>
        <v>0</v>
      </c>
      <c r="BG171" s="184">
        <f t="shared" si="50"/>
        <v>0</v>
      </c>
      <c r="BH171" s="184">
        <f t="shared" si="51"/>
        <v>0</v>
      </c>
      <c r="BI171" s="184">
        <f t="shared" si="52"/>
        <v>0</v>
      </c>
      <c r="BJ171" s="23" t="s">
        <v>11</v>
      </c>
      <c r="BK171" s="184">
        <f t="shared" si="53"/>
        <v>0</v>
      </c>
      <c r="BL171" s="23" t="s">
        <v>101</v>
      </c>
      <c r="BM171" s="23" t="s">
        <v>2746</v>
      </c>
    </row>
    <row r="172" spans="2:65" s="477" customFormat="1" ht="16.5" customHeight="1" x14ac:dyDescent="0.3">
      <c r="B172" s="172"/>
      <c r="C172" s="545" t="s">
        <v>3638</v>
      </c>
      <c r="D172" s="545" t="s">
        <v>157</v>
      </c>
      <c r="E172" s="546"/>
      <c r="F172" s="547" t="s">
        <v>3639</v>
      </c>
      <c r="G172" s="548" t="s">
        <v>3321</v>
      </c>
      <c r="H172" s="549">
        <v>2</v>
      </c>
      <c r="I172" s="550"/>
      <c r="J172" s="551">
        <f>ROUND(I172*H172,0)</f>
        <v>0</v>
      </c>
      <c r="K172" s="547"/>
      <c r="L172" s="40"/>
      <c r="M172" s="402"/>
      <c r="N172" s="347" t="s">
        <v>43</v>
      </c>
      <c r="O172" s="348">
        <v>5.3999999999999999E-2</v>
      </c>
      <c r="P172" s="348">
        <f t="shared" si="45"/>
        <v>0.108</v>
      </c>
      <c r="Q172" s="348">
        <v>1.9236000000000001E-4</v>
      </c>
      <c r="R172" s="348">
        <f t="shared" si="46"/>
        <v>3.8472000000000002E-4</v>
      </c>
      <c r="S172" s="348">
        <v>0</v>
      </c>
      <c r="T172" s="183">
        <f t="shared" si="47"/>
        <v>0</v>
      </c>
      <c r="U172" s="405"/>
      <c r="AR172" s="23" t="s">
        <v>101</v>
      </c>
      <c r="AT172" s="23" t="s">
        <v>157</v>
      </c>
      <c r="AU172" s="23" t="s">
        <v>80</v>
      </c>
      <c r="AY172" s="23" t="s">
        <v>155</v>
      </c>
      <c r="BE172" s="184">
        <f t="shared" si="48"/>
        <v>0</v>
      </c>
      <c r="BF172" s="184">
        <f t="shared" si="49"/>
        <v>0</v>
      </c>
      <c r="BG172" s="184">
        <f t="shared" si="50"/>
        <v>0</v>
      </c>
      <c r="BH172" s="184">
        <f t="shared" si="51"/>
        <v>0</v>
      </c>
      <c r="BI172" s="184">
        <f t="shared" si="52"/>
        <v>0</v>
      </c>
      <c r="BJ172" s="23" t="s">
        <v>11</v>
      </c>
      <c r="BK172" s="184">
        <f t="shared" si="53"/>
        <v>0</v>
      </c>
      <c r="BL172" s="23" t="s">
        <v>101</v>
      </c>
      <c r="BM172" s="23" t="s">
        <v>2742</v>
      </c>
    </row>
    <row r="173" spans="2:65" s="477" customFormat="1" ht="16.5" customHeight="1" x14ac:dyDescent="0.3">
      <c r="B173" s="172"/>
      <c r="C173" s="545" t="s">
        <v>3640</v>
      </c>
      <c r="D173" s="545" t="s">
        <v>157</v>
      </c>
      <c r="E173" s="546"/>
      <c r="F173" s="547" t="s">
        <v>3641</v>
      </c>
      <c r="G173" s="548" t="s">
        <v>3321</v>
      </c>
      <c r="H173" s="549">
        <v>4</v>
      </c>
      <c r="I173" s="550"/>
      <c r="J173" s="551">
        <f t="shared" ref="J173" si="55">ROUND(I173*H173,0)</f>
        <v>0</v>
      </c>
      <c r="K173" s="547"/>
      <c r="L173" s="223"/>
      <c r="M173" s="403" t="s">
        <v>5</v>
      </c>
      <c r="N173" s="357" t="s">
        <v>43</v>
      </c>
      <c r="O173" s="348">
        <v>0</v>
      </c>
      <c r="P173" s="348">
        <f t="shared" si="45"/>
        <v>0</v>
      </c>
      <c r="Q173" s="348">
        <v>3.3050000000000003E-2</v>
      </c>
      <c r="R173" s="348">
        <f t="shared" si="46"/>
        <v>0.13220000000000001</v>
      </c>
      <c r="S173" s="348">
        <v>0</v>
      </c>
      <c r="T173" s="183">
        <f t="shared" si="47"/>
        <v>0</v>
      </c>
      <c r="U173" s="405"/>
      <c r="AR173" s="23" t="s">
        <v>113</v>
      </c>
      <c r="AT173" s="23" t="s">
        <v>536</v>
      </c>
      <c r="AU173" s="23" t="s">
        <v>80</v>
      </c>
      <c r="AY173" s="23" t="s">
        <v>155</v>
      </c>
      <c r="BE173" s="184">
        <f t="shared" si="48"/>
        <v>0</v>
      </c>
      <c r="BF173" s="184">
        <f t="shared" si="49"/>
        <v>0</v>
      </c>
      <c r="BG173" s="184">
        <f t="shared" si="50"/>
        <v>0</v>
      </c>
      <c r="BH173" s="184">
        <f t="shared" si="51"/>
        <v>0</v>
      </c>
      <c r="BI173" s="184">
        <f t="shared" si="52"/>
        <v>0</v>
      </c>
      <c r="BJ173" s="23" t="s">
        <v>11</v>
      </c>
      <c r="BK173" s="184">
        <f t="shared" si="53"/>
        <v>0</v>
      </c>
      <c r="BL173" s="23" t="s">
        <v>101</v>
      </c>
      <c r="BM173" s="23" t="s">
        <v>2746</v>
      </c>
    </row>
    <row r="174" spans="2:65" s="311" customFormat="1" ht="16.5" customHeight="1" x14ac:dyDescent="0.3">
      <c r="B174" s="172"/>
      <c r="C174" s="407">
        <v>45</v>
      </c>
      <c r="D174" s="407" t="s">
        <v>157</v>
      </c>
      <c r="E174" s="408"/>
      <c r="F174" s="409" t="s">
        <v>3487</v>
      </c>
      <c r="G174" s="410" t="s">
        <v>3067</v>
      </c>
      <c r="H174" s="411">
        <v>200</v>
      </c>
      <c r="I174" s="313"/>
      <c r="J174" s="312">
        <f>ROUND(I174*H174,0)</f>
        <v>0</v>
      </c>
      <c r="K174" s="409"/>
      <c r="L174" s="40"/>
      <c r="M174" s="402"/>
      <c r="N174" s="347" t="s">
        <v>43</v>
      </c>
      <c r="O174" s="348">
        <v>5.3999999999999999E-2</v>
      </c>
      <c r="P174" s="348">
        <f t="shared" si="35"/>
        <v>10.8</v>
      </c>
      <c r="Q174" s="348">
        <v>1.9236000000000001E-4</v>
      </c>
      <c r="R174" s="348">
        <f t="shared" si="36"/>
        <v>3.8471999999999999E-2</v>
      </c>
      <c r="S174" s="348">
        <v>0</v>
      </c>
      <c r="T174" s="183">
        <f t="shared" si="37"/>
        <v>0</v>
      </c>
      <c r="U174" s="405"/>
      <c r="AR174" s="23" t="s">
        <v>101</v>
      </c>
      <c r="AT174" s="23" t="s">
        <v>157</v>
      </c>
      <c r="AU174" s="23" t="s">
        <v>80</v>
      </c>
      <c r="AY174" s="23" t="s">
        <v>155</v>
      </c>
      <c r="BE174" s="184">
        <f t="shared" si="38"/>
        <v>0</v>
      </c>
      <c r="BF174" s="184">
        <f t="shared" si="39"/>
        <v>0</v>
      </c>
      <c r="BG174" s="184">
        <f t="shared" si="40"/>
        <v>0</v>
      </c>
      <c r="BH174" s="184">
        <f t="shared" si="41"/>
        <v>0</v>
      </c>
      <c r="BI174" s="184">
        <f t="shared" si="42"/>
        <v>0</v>
      </c>
      <c r="BJ174" s="23" t="s">
        <v>11</v>
      </c>
      <c r="BK174" s="184">
        <f t="shared" si="43"/>
        <v>0</v>
      </c>
      <c r="BL174" s="23" t="s">
        <v>101</v>
      </c>
      <c r="BM174" s="23" t="s">
        <v>2742</v>
      </c>
    </row>
    <row r="175" spans="2:65" s="311" customFormat="1" ht="16.5" customHeight="1" x14ac:dyDescent="0.3">
      <c r="B175" s="172"/>
      <c r="C175" s="412">
        <v>46</v>
      </c>
      <c r="D175" s="412" t="s">
        <v>536</v>
      </c>
      <c r="E175" s="413"/>
      <c r="F175" s="414" t="s">
        <v>3488</v>
      </c>
      <c r="G175" s="415" t="s">
        <v>3067</v>
      </c>
      <c r="H175" s="416">
        <v>200</v>
      </c>
      <c r="I175" s="367"/>
      <c r="J175" s="366">
        <f t="shared" ref="J175" si="56">ROUND(I175*H175,0)</f>
        <v>0</v>
      </c>
      <c r="K175" s="414"/>
      <c r="L175" s="223"/>
      <c r="M175" s="403" t="s">
        <v>5</v>
      </c>
      <c r="N175" s="357" t="s">
        <v>43</v>
      </c>
      <c r="O175" s="348">
        <v>0</v>
      </c>
      <c r="P175" s="348">
        <f t="shared" si="35"/>
        <v>0</v>
      </c>
      <c r="Q175" s="348">
        <v>3.3050000000000003E-2</v>
      </c>
      <c r="R175" s="348">
        <f t="shared" si="36"/>
        <v>6.61</v>
      </c>
      <c r="S175" s="348">
        <v>0</v>
      </c>
      <c r="T175" s="183">
        <f t="shared" si="37"/>
        <v>0</v>
      </c>
      <c r="U175" s="405"/>
      <c r="AR175" s="23" t="s">
        <v>113</v>
      </c>
      <c r="AT175" s="23" t="s">
        <v>536</v>
      </c>
      <c r="AU175" s="23" t="s">
        <v>80</v>
      </c>
      <c r="AY175" s="23" t="s">
        <v>155</v>
      </c>
      <c r="BE175" s="184">
        <f t="shared" si="38"/>
        <v>0</v>
      </c>
      <c r="BF175" s="184">
        <f t="shared" si="39"/>
        <v>0</v>
      </c>
      <c r="BG175" s="184">
        <f t="shared" si="40"/>
        <v>0</v>
      </c>
      <c r="BH175" s="184">
        <f t="shared" si="41"/>
        <v>0</v>
      </c>
      <c r="BI175" s="184">
        <f t="shared" si="42"/>
        <v>0</v>
      </c>
      <c r="BJ175" s="23" t="s">
        <v>11</v>
      </c>
      <c r="BK175" s="184">
        <f t="shared" si="43"/>
        <v>0</v>
      </c>
      <c r="BL175" s="23" t="s">
        <v>101</v>
      </c>
      <c r="BM175" s="23" t="s">
        <v>2746</v>
      </c>
    </row>
    <row r="176" spans="2:65" s="311" customFormat="1" ht="16.5" customHeight="1" x14ac:dyDescent="0.3">
      <c r="B176" s="172"/>
      <c r="C176" s="407">
        <v>47</v>
      </c>
      <c r="D176" s="407" t="s">
        <v>157</v>
      </c>
      <c r="E176" s="408"/>
      <c r="F176" s="409" t="s">
        <v>3489</v>
      </c>
      <c r="G176" s="410" t="s">
        <v>3067</v>
      </c>
      <c r="H176" s="411">
        <v>90</v>
      </c>
      <c r="I176" s="313"/>
      <c r="J176" s="312">
        <f>ROUND(I176*H176,0)</f>
        <v>0</v>
      </c>
      <c r="K176" s="409"/>
      <c r="L176" s="40"/>
      <c r="M176" s="402"/>
      <c r="N176" s="347" t="s">
        <v>43</v>
      </c>
      <c r="O176" s="348">
        <v>5.3999999999999999E-2</v>
      </c>
      <c r="P176" s="348">
        <f t="shared" si="35"/>
        <v>4.8600000000000003</v>
      </c>
      <c r="Q176" s="348">
        <v>1.9236000000000001E-4</v>
      </c>
      <c r="R176" s="348">
        <f t="shared" si="36"/>
        <v>1.7312400000000002E-2</v>
      </c>
      <c r="S176" s="348">
        <v>0</v>
      </c>
      <c r="T176" s="183">
        <f t="shared" si="37"/>
        <v>0</v>
      </c>
      <c r="U176" s="405"/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 t="shared" si="38"/>
        <v>0</v>
      </c>
      <c r="BF176" s="184">
        <f t="shared" si="39"/>
        <v>0</v>
      </c>
      <c r="BG176" s="184">
        <f t="shared" si="40"/>
        <v>0</v>
      </c>
      <c r="BH176" s="184">
        <f t="shared" si="41"/>
        <v>0</v>
      </c>
      <c r="BI176" s="184">
        <f t="shared" si="42"/>
        <v>0</v>
      </c>
      <c r="BJ176" s="23" t="s">
        <v>11</v>
      </c>
      <c r="BK176" s="184">
        <f t="shared" si="43"/>
        <v>0</v>
      </c>
      <c r="BL176" s="23" t="s">
        <v>101</v>
      </c>
      <c r="BM176" s="23" t="s">
        <v>2742</v>
      </c>
    </row>
    <row r="177" spans="2:65" s="311" customFormat="1" ht="16.5" customHeight="1" x14ac:dyDescent="0.3">
      <c r="B177" s="172"/>
      <c r="C177" s="412">
        <v>48</v>
      </c>
      <c r="D177" s="412" t="s">
        <v>536</v>
      </c>
      <c r="E177" s="413"/>
      <c r="F177" s="414" t="s">
        <v>3490</v>
      </c>
      <c r="G177" s="415" t="s">
        <v>3067</v>
      </c>
      <c r="H177" s="416">
        <v>90</v>
      </c>
      <c r="I177" s="367"/>
      <c r="J177" s="366">
        <f t="shared" ref="J177" si="57">ROUND(I177*H177,0)</f>
        <v>0</v>
      </c>
      <c r="K177" s="414"/>
      <c r="L177" s="223"/>
      <c r="M177" s="403" t="s">
        <v>5</v>
      </c>
      <c r="N177" s="357" t="s">
        <v>43</v>
      </c>
      <c r="O177" s="348">
        <v>0</v>
      </c>
      <c r="P177" s="348">
        <f t="shared" si="35"/>
        <v>0</v>
      </c>
      <c r="Q177" s="348">
        <v>3.3050000000000003E-2</v>
      </c>
      <c r="R177" s="348">
        <f t="shared" si="36"/>
        <v>2.9745000000000004</v>
      </c>
      <c r="S177" s="348">
        <v>0</v>
      </c>
      <c r="T177" s="183">
        <f t="shared" si="37"/>
        <v>0</v>
      </c>
      <c r="U177" s="405"/>
      <c r="AR177" s="23" t="s">
        <v>113</v>
      </c>
      <c r="AT177" s="23" t="s">
        <v>536</v>
      </c>
      <c r="AU177" s="23" t="s">
        <v>80</v>
      </c>
      <c r="AY177" s="23" t="s">
        <v>155</v>
      </c>
      <c r="BE177" s="184">
        <f t="shared" si="38"/>
        <v>0</v>
      </c>
      <c r="BF177" s="184">
        <f t="shared" si="39"/>
        <v>0</v>
      </c>
      <c r="BG177" s="184">
        <f t="shared" si="40"/>
        <v>0</v>
      </c>
      <c r="BH177" s="184">
        <f t="shared" si="41"/>
        <v>0</v>
      </c>
      <c r="BI177" s="184">
        <f t="shared" si="42"/>
        <v>0</v>
      </c>
      <c r="BJ177" s="23" t="s">
        <v>11</v>
      </c>
      <c r="BK177" s="184">
        <f t="shared" si="43"/>
        <v>0</v>
      </c>
      <c r="BL177" s="23" t="s">
        <v>101</v>
      </c>
      <c r="BM177" s="23" t="s">
        <v>2746</v>
      </c>
    </row>
    <row r="178" spans="2:65" s="311" customFormat="1" ht="16.5" customHeight="1" x14ac:dyDescent="0.3">
      <c r="B178" s="172"/>
      <c r="C178" s="407">
        <v>49</v>
      </c>
      <c r="D178" s="407" t="s">
        <v>157</v>
      </c>
      <c r="E178" s="408"/>
      <c r="F178" s="409" t="s">
        <v>3491</v>
      </c>
      <c r="G178" s="410" t="s">
        <v>1032</v>
      </c>
      <c r="H178" s="411">
        <v>6</v>
      </c>
      <c r="I178" s="313"/>
      <c r="J178" s="312">
        <f>ROUND(I178*H178,0)</f>
        <v>0</v>
      </c>
      <c r="K178" s="409"/>
      <c r="L178" s="40"/>
      <c r="M178" s="402"/>
      <c r="N178" s="347" t="s">
        <v>43</v>
      </c>
      <c r="O178" s="348">
        <v>5.3999999999999999E-2</v>
      </c>
      <c r="P178" s="348">
        <f t="shared" si="35"/>
        <v>0.32400000000000001</v>
      </c>
      <c r="Q178" s="348">
        <v>1.9236000000000001E-4</v>
      </c>
      <c r="R178" s="348">
        <f t="shared" si="36"/>
        <v>1.15416E-3</v>
      </c>
      <c r="S178" s="348">
        <v>0</v>
      </c>
      <c r="T178" s="183">
        <f t="shared" si="37"/>
        <v>0</v>
      </c>
      <c r="U178" s="405"/>
      <c r="AR178" s="23" t="s">
        <v>101</v>
      </c>
      <c r="AT178" s="23" t="s">
        <v>157</v>
      </c>
      <c r="AU178" s="23" t="s">
        <v>80</v>
      </c>
      <c r="AY178" s="23" t="s">
        <v>155</v>
      </c>
      <c r="BE178" s="184">
        <f t="shared" si="38"/>
        <v>0</v>
      </c>
      <c r="BF178" s="184">
        <f t="shared" si="39"/>
        <v>0</v>
      </c>
      <c r="BG178" s="184">
        <f t="shared" si="40"/>
        <v>0</v>
      </c>
      <c r="BH178" s="184">
        <f t="shared" si="41"/>
        <v>0</v>
      </c>
      <c r="BI178" s="184">
        <f t="shared" si="42"/>
        <v>0</v>
      </c>
      <c r="BJ178" s="23" t="s">
        <v>11</v>
      </c>
      <c r="BK178" s="184">
        <f t="shared" si="43"/>
        <v>0</v>
      </c>
      <c r="BL178" s="23" t="s">
        <v>101</v>
      </c>
      <c r="BM178" s="23" t="s">
        <v>2742</v>
      </c>
    </row>
    <row r="179" spans="2:65" s="311" customFormat="1" ht="16.5" customHeight="1" x14ac:dyDescent="0.3">
      <c r="B179" s="172"/>
      <c r="C179" s="412">
        <v>50</v>
      </c>
      <c r="D179" s="412" t="s">
        <v>536</v>
      </c>
      <c r="E179" s="413"/>
      <c r="F179" s="414" t="s">
        <v>3492</v>
      </c>
      <c r="G179" s="415" t="s">
        <v>1032</v>
      </c>
      <c r="H179" s="416">
        <v>6</v>
      </c>
      <c r="I179" s="367"/>
      <c r="J179" s="366">
        <f t="shared" ref="J179" si="58">ROUND(I179*H179,0)</f>
        <v>0</v>
      </c>
      <c r="K179" s="414"/>
      <c r="L179" s="223"/>
      <c r="M179" s="403" t="s">
        <v>5</v>
      </c>
      <c r="N179" s="357" t="s">
        <v>43</v>
      </c>
      <c r="O179" s="348">
        <v>0</v>
      </c>
      <c r="P179" s="348">
        <f t="shared" si="35"/>
        <v>0</v>
      </c>
      <c r="Q179" s="348">
        <v>3.3050000000000003E-2</v>
      </c>
      <c r="R179" s="348">
        <f t="shared" si="36"/>
        <v>0.19830000000000003</v>
      </c>
      <c r="S179" s="348">
        <v>0</v>
      </c>
      <c r="T179" s="183">
        <f t="shared" si="37"/>
        <v>0</v>
      </c>
      <c r="U179" s="405"/>
      <c r="AR179" s="23" t="s">
        <v>113</v>
      </c>
      <c r="AT179" s="23" t="s">
        <v>536</v>
      </c>
      <c r="AU179" s="23" t="s">
        <v>80</v>
      </c>
      <c r="AY179" s="23" t="s">
        <v>155</v>
      </c>
      <c r="BE179" s="184">
        <f t="shared" si="38"/>
        <v>0</v>
      </c>
      <c r="BF179" s="184">
        <f t="shared" si="39"/>
        <v>0</v>
      </c>
      <c r="BG179" s="184">
        <f t="shared" si="40"/>
        <v>0</v>
      </c>
      <c r="BH179" s="184">
        <f t="shared" si="41"/>
        <v>0</v>
      </c>
      <c r="BI179" s="184">
        <f t="shared" si="42"/>
        <v>0</v>
      </c>
      <c r="BJ179" s="23" t="s">
        <v>11</v>
      </c>
      <c r="BK179" s="184">
        <f t="shared" si="43"/>
        <v>0</v>
      </c>
      <c r="BL179" s="23" t="s">
        <v>101</v>
      </c>
      <c r="BM179" s="23" t="s">
        <v>2746</v>
      </c>
    </row>
    <row r="180" spans="2:65" s="311" customFormat="1" ht="16.5" customHeight="1" x14ac:dyDescent="0.3">
      <c r="B180" s="172"/>
      <c r="C180" s="407">
        <v>51</v>
      </c>
      <c r="D180" s="407" t="s">
        <v>157</v>
      </c>
      <c r="E180" s="408"/>
      <c r="F180" s="409" t="s">
        <v>3493</v>
      </c>
      <c r="G180" s="410" t="s">
        <v>1032</v>
      </c>
      <c r="H180" s="411">
        <v>60</v>
      </c>
      <c r="I180" s="313"/>
      <c r="J180" s="312">
        <f>ROUND(I180*H180,0)</f>
        <v>0</v>
      </c>
      <c r="K180" s="409"/>
      <c r="L180" s="40"/>
      <c r="M180" s="402"/>
      <c r="N180" s="347" t="s">
        <v>43</v>
      </c>
      <c r="O180" s="348">
        <v>5.3999999999999999E-2</v>
      </c>
      <c r="P180" s="348">
        <f t="shared" si="35"/>
        <v>3.2399999999999998</v>
      </c>
      <c r="Q180" s="348">
        <v>1.9236000000000001E-4</v>
      </c>
      <c r="R180" s="348">
        <f t="shared" si="36"/>
        <v>1.1541600000000001E-2</v>
      </c>
      <c r="S180" s="348">
        <v>0</v>
      </c>
      <c r="T180" s="183">
        <f t="shared" si="37"/>
        <v>0</v>
      </c>
      <c r="U180" s="405"/>
      <c r="AR180" s="23" t="s">
        <v>101</v>
      </c>
      <c r="AT180" s="23" t="s">
        <v>157</v>
      </c>
      <c r="AU180" s="23" t="s">
        <v>80</v>
      </c>
      <c r="AY180" s="23" t="s">
        <v>155</v>
      </c>
      <c r="BE180" s="184">
        <f t="shared" si="38"/>
        <v>0</v>
      </c>
      <c r="BF180" s="184">
        <f t="shared" si="39"/>
        <v>0</v>
      </c>
      <c r="BG180" s="184">
        <f t="shared" si="40"/>
        <v>0</v>
      </c>
      <c r="BH180" s="184">
        <f t="shared" si="41"/>
        <v>0</v>
      </c>
      <c r="BI180" s="184">
        <f t="shared" si="42"/>
        <v>0</v>
      </c>
      <c r="BJ180" s="23" t="s">
        <v>11</v>
      </c>
      <c r="BK180" s="184">
        <f t="shared" si="43"/>
        <v>0</v>
      </c>
      <c r="BL180" s="23" t="s">
        <v>101</v>
      </c>
      <c r="BM180" s="23" t="s">
        <v>2742</v>
      </c>
    </row>
    <row r="181" spans="2:65" s="311" customFormat="1" ht="16.5" customHeight="1" x14ac:dyDescent="0.3">
      <c r="B181" s="172"/>
      <c r="C181" s="412">
        <v>52</v>
      </c>
      <c r="D181" s="412" t="s">
        <v>536</v>
      </c>
      <c r="E181" s="413"/>
      <c r="F181" s="414" t="s">
        <v>3494</v>
      </c>
      <c r="G181" s="415" t="s">
        <v>1032</v>
      </c>
      <c r="H181" s="416">
        <v>60</v>
      </c>
      <c r="I181" s="367"/>
      <c r="J181" s="366">
        <f t="shared" ref="J181" si="59">ROUND(I181*H181,0)</f>
        <v>0</v>
      </c>
      <c r="K181" s="414"/>
      <c r="L181" s="223"/>
      <c r="M181" s="403" t="s">
        <v>5</v>
      </c>
      <c r="N181" s="357" t="s">
        <v>43</v>
      </c>
      <c r="O181" s="348">
        <v>0</v>
      </c>
      <c r="P181" s="348">
        <f t="shared" si="35"/>
        <v>0</v>
      </c>
      <c r="Q181" s="348">
        <v>3.3050000000000003E-2</v>
      </c>
      <c r="R181" s="348">
        <f t="shared" si="36"/>
        <v>1.9830000000000001</v>
      </c>
      <c r="S181" s="348">
        <v>0</v>
      </c>
      <c r="T181" s="183">
        <f t="shared" si="37"/>
        <v>0</v>
      </c>
      <c r="U181" s="405"/>
      <c r="AR181" s="23" t="s">
        <v>113</v>
      </c>
      <c r="AT181" s="23" t="s">
        <v>536</v>
      </c>
      <c r="AU181" s="23" t="s">
        <v>80</v>
      </c>
      <c r="AY181" s="23" t="s">
        <v>155</v>
      </c>
      <c r="BE181" s="184">
        <f t="shared" si="38"/>
        <v>0</v>
      </c>
      <c r="BF181" s="184">
        <f t="shared" si="39"/>
        <v>0</v>
      </c>
      <c r="BG181" s="184">
        <f t="shared" si="40"/>
        <v>0</v>
      </c>
      <c r="BH181" s="184">
        <f t="shared" si="41"/>
        <v>0</v>
      </c>
      <c r="BI181" s="184">
        <f t="shared" si="42"/>
        <v>0</v>
      </c>
      <c r="BJ181" s="23" t="s">
        <v>11</v>
      </c>
      <c r="BK181" s="184">
        <f t="shared" si="43"/>
        <v>0</v>
      </c>
      <c r="BL181" s="23" t="s">
        <v>101</v>
      </c>
      <c r="BM181" s="23" t="s">
        <v>2746</v>
      </c>
    </row>
    <row r="182" spans="2:65" s="311" customFormat="1" ht="16.5" customHeight="1" x14ac:dyDescent="0.3">
      <c r="B182" s="172"/>
      <c r="C182" s="407">
        <v>53</v>
      </c>
      <c r="D182" s="407" t="s">
        <v>157</v>
      </c>
      <c r="E182" s="408"/>
      <c r="F182" s="409" t="s">
        <v>3495</v>
      </c>
      <c r="G182" s="410" t="s">
        <v>1032</v>
      </c>
      <c r="H182" s="411">
        <v>2</v>
      </c>
      <c r="I182" s="313"/>
      <c r="J182" s="312">
        <f>ROUND(I182*H182,0)</f>
        <v>0</v>
      </c>
      <c r="K182" s="409"/>
      <c r="L182" s="40"/>
      <c r="M182" s="402"/>
      <c r="N182" s="347" t="s">
        <v>43</v>
      </c>
      <c r="O182" s="348">
        <v>5.3999999999999999E-2</v>
      </c>
      <c r="P182" s="348">
        <f t="shared" si="35"/>
        <v>0.108</v>
      </c>
      <c r="Q182" s="348">
        <v>1.9236000000000001E-4</v>
      </c>
      <c r="R182" s="348">
        <f t="shared" si="36"/>
        <v>3.8472000000000002E-4</v>
      </c>
      <c r="S182" s="348">
        <v>0</v>
      </c>
      <c r="T182" s="183">
        <f t="shared" si="37"/>
        <v>0</v>
      </c>
      <c r="U182" s="405"/>
      <c r="AR182" s="23" t="s">
        <v>101</v>
      </c>
      <c r="AT182" s="23" t="s">
        <v>157</v>
      </c>
      <c r="AU182" s="23" t="s">
        <v>80</v>
      </c>
      <c r="AY182" s="23" t="s">
        <v>155</v>
      </c>
      <c r="BE182" s="184">
        <f t="shared" si="38"/>
        <v>0</v>
      </c>
      <c r="BF182" s="184">
        <f t="shared" si="39"/>
        <v>0</v>
      </c>
      <c r="BG182" s="184">
        <f t="shared" si="40"/>
        <v>0</v>
      </c>
      <c r="BH182" s="184">
        <f t="shared" si="41"/>
        <v>0</v>
      </c>
      <c r="BI182" s="184">
        <f t="shared" si="42"/>
        <v>0</v>
      </c>
      <c r="BJ182" s="23" t="s">
        <v>11</v>
      </c>
      <c r="BK182" s="184">
        <f t="shared" si="43"/>
        <v>0</v>
      </c>
      <c r="BL182" s="23" t="s">
        <v>101</v>
      </c>
      <c r="BM182" s="23" t="s">
        <v>2742</v>
      </c>
    </row>
    <row r="183" spans="2:65" s="311" customFormat="1" ht="16.5" customHeight="1" x14ac:dyDescent="0.3">
      <c r="B183" s="172"/>
      <c r="C183" s="412">
        <v>54</v>
      </c>
      <c r="D183" s="412" t="s">
        <v>536</v>
      </c>
      <c r="E183" s="413"/>
      <c r="F183" s="414" t="s">
        <v>3496</v>
      </c>
      <c r="G183" s="415" t="s">
        <v>1032</v>
      </c>
      <c r="H183" s="416">
        <v>2</v>
      </c>
      <c r="I183" s="367"/>
      <c r="J183" s="366">
        <f t="shared" ref="J183" si="60">ROUND(I183*H183,0)</f>
        <v>0</v>
      </c>
      <c r="K183" s="414"/>
      <c r="L183" s="223"/>
      <c r="M183" s="403" t="s">
        <v>5</v>
      </c>
      <c r="N183" s="357" t="s">
        <v>43</v>
      </c>
      <c r="O183" s="348">
        <v>0</v>
      </c>
      <c r="P183" s="348">
        <f t="shared" si="35"/>
        <v>0</v>
      </c>
      <c r="Q183" s="348">
        <v>3.3050000000000003E-2</v>
      </c>
      <c r="R183" s="348">
        <f t="shared" si="36"/>
        <v>6.6100000000000006E-2</v>
      </c>
      <c r="S183" s="348">
        <v>0</v>
      </c>
      <c r="T183" s="183">
        <f t="shared" si="37"/>
        <v>0</v>
      </c>
      <c r="U183" s="405"/>
      <c r="AR183" s="23" t="s">
        <v>113</v>
      </c>
      <c r="AT183" s="23" t="s">
        <v>536</v>
      </c>
      <c r="AU183" s="23" t="s">
        <v>80</v>
      </c>
      <c r="AY183" s="23" t="s">
        <v>155</v>
      </c>
      <c r="BE183" s="184">
        <f t="shared" si="38"/>
        <v>0</v>
      </c>
      <c r="BF183" s="184">
        <f t="shared" si="39"/>
        <v>0</v>
      </c>
      <c r="BG183" s="184">
        <f t="shared" si="40"/>
        <v>0</v>
      </c>
      <c r="BH183" s="184">
        <f t="shared" si="41"/>
        <v>0</v>
      </c>
      <c r="BI183" s="184">
        <f t="shared" si="42"/>
        <v>0</v>
      </c>
      <c r="BJ183" s="23" t="s">
        <v>11</v>
      </c>
      <c r="BK183" s="184">
        <f t="shared" si="43"/>
        <v>0</v>
      </c>
      <c r="BL183" s="23" t="s">
        <v>101</v>
      </c>
      <c r="BM183" s="23" t="s">
        <v>2746</v>
      </c>
    </row>
    <row r="184" spans="2:65" s="311" customFormat="1" ht="16.5" customHeight="1" x14ac:dyDescent="0.3">
      <c r="B184" s="172"/>
      <c r="C184" s="407">
        <v>55</v>
      </c>
      <c r="D184" s="407" t="s">
        <v>157</v>
      </c>
      <c r="E184" s="408"/>
      <c r="F184" s="409" t="s">
        <v>3497</v>
      </c>
      <c r="G184" s="410" t="s">
        <v>1032</v>
      </c>
      <c r="H184" s="411">
        <v>2</v>
      </c>
      <c r="I184" s="313"/>
      <c r="J184" s="312">
        <f>ROUND(I184*H184,0)</f>
        <v>0</v>
      </c>
      <c r="K184" s="409"/>
      <c r="L184" s="40"/>
      <c r="M184" s="402"/>
      <c r="N184" s="347" t="s">
        <v>43</v>
      </c>
      <c r="O184" s="348">
        <v>5.3999999999999999E-2</v>
      </c>
      <c r="P184" s="348">
        <f t="shared" si="35"/>
        <v>0.108</v>
      </c>
      <c r="Q184" s="348">
        <v>1.9236000000000001E-4</v>
      </c>
      <c r="R184" s="348">
        <f t="shared" si="36"/>
        <v>3.8472000000000002E-4</v>
      </c>
      <c r="S184" s="348">
        <v>0</v>
      </c>
      <c r="T184" s="183">
        <f t="shared" si="37"/>
        <v>0</v>
      </c>
      <c r="U184" s="405"/>
      <c r="AR184" s="23" t="s">
        <v>101</v>
      </c>
      <c r="AT184" s="23" t="s">
        <v>157</v>
      </c>
      <c r="AU184" s="23" t="s">
        <v>80</v>
      </c>
      <c r="AY184" s="23" t="s">
        <v>155</v>
      </c>
      <c r="BE184" s="184">
        <f t="shared" si="38"/>
        <v>0</v>
      </c>
      <c r="BF184" s="184">
        <f t="shared" si="39"/>
        <v>0</v>
      </c>
      <c r="BG184" s="184">
        <f t="shared" si="40"/>
        <v>0</v>
      </c>
      <c r="BH184" s="184">
        <f t="shared" si="41"/>
        <v>0</v>
      </c>
      <c r="BI184" s="184">
        <f t="shared" si="42"/>
        <v>0</v>
      </c>
      <c r="BJ184" s="23" t="s">
        <v>11</v>
      </c>
      <c r="BK184" s="184">
        <f t="shared" si="43"/>
        <v>0</v>
      </c>
      <c r="BL184" s="23" t="s">
        <v>101</v>
      </c>
      <c r="BM184" s="23" t="s">
        <v>2742</v>
      </c>
    </row>
    <row r="185" spans="2:65" s="311" customFormat="1" ht="16.5" customHeight="1" x14ac:dyDescent="0.3">
      <c r="B185" s="172"/>
      <c r="C185" s="412">
        <v>56</v>
      </c>
      <c r="D185" s="412" t="s">
        <v>536</v>
      </c>
      <c r="E185" s="413"/>
      <c r="F185" s="414" t="s">
        <v>3498</v>
      </c>
      <c r="G185" s="415" t="s">
        <v>1032</v>
      </c>
      <c r="H185" s="416">
        <v>2</v>
      </c>
      <c r="I185" s="367"/>
      <c r="J185" s="366">
        <f t="shared" ref="J185" si="61">ROUND(I185*H185,0)</f>
        <v>0</v>
      </c>
      <c r="K185" s="414"/>
      <c r="L185" s="223"/>
      <c r="M185" s="403" t="s">
        <v>5</v>
      </c>
      <c r="N185" s="357" t="s">
        <v>43</v>
      </c>
      <c r="O185" s="348">
        <v>0</v>
      </c>
      <c r="P185" s="348">
        <f t="shared" si="35"/>
        <v>0</v>
      </c>
      <c r="Q185" s="348">
        <v>3.3050000000000003E-2</v>
      </c>
      <c r="R185" s="348">
        <f t="shared" si="36"/>
        <v>6.6100000000000006E-2</v>
      </c>
      <c r="S185" s="348">
        <v>0</v>
      </c>
      <c r="T185" s="183">
        <f t="shared" si="37"/>
        <v>0</v>
      </c>
      <c r="U185" s="405"/>
      <c r="AR185" s="23" t="s">
        <v>113</v>
      </c>
      <c r="AT185" s="23" t="s">
        <v>536</v>
      </c>
      <c r="AU185" s="23" t="s">
        <v>80</v>
      </c>
      <c r="AY185" s="23" t="s">
        <v>155</v>
      </c>
      <c r="BE185" s="184">
        <f t="shared" si="38"/>
        <v>0</v>
      </c>
      <c r="BF185" s="184">
        <f t="shared" si="39"/>
        <v>0</v>
      </c>
      <c r="BG185" s="184">
        <f t="shared" si="40"/>
        <v>0</v>
      </c>
      <c r="BH185" s="184">
        <f t="shared" si="41"/>
        <v>0</v>
      </c>
      <c r="BI185" s="184">
        <f t="shared" si="42"/>
        <v>0</v>
      </c>
      <c r="BJ185" s="23" t="s">
        <v>11</v>
      </c>
      <c r="BK185" s="184">
        <f t="shared" si="43"/>
        <v>0</v>
      </c>
      <c r="BL185" s="23" t="s">
        <v>101</v>
      </c>
      <c r="BM185" s="23" t="s">
        <v>2746</v>
      </c>
    </row>
    <row r="186" spans="2:65" s="311" customFormat="1" ht="16.5" customHeight="1" x14ac:dyDescent="0.3">
      <c r="B186" s="172"/>
      <c r="C186" s="407">
        <v>57</v>
      </c>
      <c r="D186" s="407" t="s">
        <v>157</v>
      </c>
      <c r="E186" s="408"/>
      <c r="F186" s="409" t="s">
        <v>3499</v>
      </c>
      <c r="G186" s="410" t="s">
        <v>1032</v>
      </c>
      <c r="H186" s="411">
        <v>2</v>
      </c>
      <c r="I186" s="313"/>
      <c r="J186" s="312">
        <f>ROUND(I186*H186,0)</f>
        <v>0</v>
      </c>
      <c r="K186" s="409"/>
      <c r="L186" s="40"/>
      <c r="M186" s="402"/>
      <c r="N186" s="347" t="s">
        <v>43</v>
      </c>
      <c r="O186" s="348">
        <v>5.3999999999999999E-2</v>
      </c>
      <c r="P186" s="348">
        <f t="shared" si="35"/>
        <v>0.108</v>
      </c>
      <c r="Q186" s="348">
        <v>1.9236000000000001E-4</v>
      </c>
      <c r="R186" s="348">
        <f t="shared" si="36"/>
        <v>3.8472000000000002E-4</v>
      </c>
      <c r="S186" s="348">
        <v>0</v>
      </c>
      <c r="T186" s="183">
        <f t="shared" si="37"/>
        <v>0</v>
      </c>
      <c r="U186" s="405"/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 t="shared" si="38"/>
        <v>0</v>
      </c>
      <c r="BF186" s="184">
        <f t="shared" si="39"/>
        <v>0</v>
      </c>
      <c r="BG186" s="184">
        <f t="shared" si="40"/>
        <v>0</v>
      </c>
      <c r="BH186" s="184">
        <f t="shared" si="41"/>
        <v>0</v>
      </c>
      <c r="BI186" s="184">
        <f t="shared" si="42"/>
        <v>0</v>
      </c>
      <c r="BJ186" s="23" t="s">
        <v>11</v>
      </c>
      <c r="BK186" s="184">
        <f t="shared" si="43"/>
        <v>0</v>
      </c>
      <c r="BL186" s="23" t="s">
        <v>101</v>
      </c>
      <c r="BM186" s="23" t="s">
        <v>2742</v>
      </c>
    </row>
    <row r="187" spans="2:65" s="311" customFormat="1" ht="16.5" customHeight="1" x14ac:dyDescent="0.3">
      <c r="B187" s="172"/>
      <c r="C187" s="412">
        <v>58</v>
      </c>
      <c r="D187" s="412" t="s">
        <v>536</v>
      </c>
      <c r="E187" s="413"/>
      <c r="F187" s="414" t="s">
        <v>3500</v>
      </c>
      <c r="G187" s="415" t="s">
        <v>1032</v>
      </c>
      <c r="H187" s="416">
        <v>2</v>
      </c>
      <c r="I187" s="367"/>
      <c r="J187" s="366">
        <f t="shared" ref="J187" si="62">ROUND(I187*H187,0)</f>
        <v>0</v>
      </c>
      <c r="K187" s="414"/>
      <c r="L187" s="223"/>
      <c r="M187" s="403" t="s">
        <v>5</v>
      </c>
      <c r="N187" s="357" t="s">
        <v>43</v>
      </c>
      <c r="O187" s="348">
        <v>0</v>
      </c>
      <c r="P187" s="348">
        <f t="shared" si="35"/>
        <v>0</v>
      </c>
      <c r="Q187" s="348">
        <v>3.3050000000000003E-2</v>
      </c>
      <c r="R187" s="348">
        <f t="shared" si="36"/>
        <v>6.6100000000000006E-2</v>
      </c>
      <c r="S187" s="348">
        <v>0</v>
      </c>
      <c r="T187" s="183">
        <f t="shared" si="37"/>
        <v>0</v>
      </c>
      <c r="U187" s="405"/>
      <c r="AR187" s="23" t="s">
        <v>113</v>
      </c>
      <c r="AT187" s="23" t="s">
        <v>536</v>
      </c>
      <c r="AU187" s="23" t="s">
        <v>80</v>
      </c>
      <c r="AY187" s="23" t="s">
        <v>155</v>
      </c>
      <c r="BE187" s="184">
        <f t="shared" si="38"/>
        <v>0</v>
      </c>
      <c r="BF187" s="184">
        <f t="shared" si="39"/>
        <v>0</v>
      </c>
      <c r="BG187" s="184">
        <f t="shared" si="40"/>
        <v>0</v>
      </c>
      <c r="BH187" s="184">
        <f t="shared" si="41"/>
        <v>0</v>
      </c>
      <c r="BI187" s="184">
        <f t="shared" si="42"/>
        <v>0</v>
      </c>
      <c r="BJ187" s="23" t="s">
        <v>11</v>
      </c>
      <c r="BK187" s="184">
        <f t="shared" si="43"/>
        <v>0</v>
      </c>
      <c r="BL187" s="23" t="s">
        <v>101</v>
      </c>
      <c r="BM187" s="23" t="s">
        <v>2746</v>
      </c>
    </row>
    <row r="188" spans="2:65" s="311" customFormat="1" ht="16.5" customHeight="1" x14ac:dyDescent="0.3">
      <c r="B188" s="172"/>
      <c r="C188" s="407">
        <v>59</v>
      </c>
      <c r="D188" s="407" t="s">
        <v>157</v>
      </c>
      <c r="E188" s="408"/>
      <c r="F188" s="409" t="s">
        <v>3501</v>
      </c>
      <c r="G188" s="410" t="s">
        <v>1032</v>
      </c>
      <c r="H188" s="411">
        <v>62</v>
      </c>
      <c r="I188" s="313"/>
      <c r="J188" s="312">
        <f>ROUND(I188*H188,0)</f>
        <v>0</v>
      </c>
      <c r="K188" s="409"/>
      <c r="L188" s="40"/>
      <c r="M188" s="402"/>
      <c r="N188" s="347" t="s">
        <v>43</v>
      </c>
      <c r="O188" s="348">
        <v>5.3999999999999999E-2</v>
      </c>
      <c r="P188" s="348">
        <f t="shared" si="35"/>
        <v>3.3479999999999999</v>
      </c>
      <c r="Q188" s="348">
        <v>1.9236000000000001E-4</v>
      </c>
      <c r="R188" s="348">
        <f t="shared" si="36"/>
        <v>1.1926320000000001E-2</v>
      </c>
      <c r="S188" s="348">
        <v>0</v>
      </c>
      <c r="T188" s="183">
        <f t="shared" si="37"/>
        <v>0</v>
      </c>
      <c r="U188" s="405"/>
      <c r="AR188" s="23" t="s">
        <v>101</v>
      </c>
      <c r="AT188" s="23" t="s">
        <v>157</v>
      </c>
      <c r="AU188" s="23" t="s">
        <v>80</v>
      </c>
      <c r="AY188" s="23" t="s">
        <v>155</v>
      </c>
      <c r="BE188" s="184">
        <f t="shared" si="38"/>
        <v>0</v>
      </c>
      <c r="BF188" s="184">
        <f t="shared" si="39"/>
        <v>0</v>
      </c>
      <c r="BG188" s="184">
        <f t="shared" si="40"/>
        <v>0</v>
      </c>
      <c r="BH188" s="184">
        <f t="shared" si="41"/>
        <v>0</v>
      </c>
      <c r="BI188" s="184">
        <f t="shared" si="42"/>
        <v>0</v>
      </c>
      <c r="BJ188" s="23" t="s">
        <v>11</v>
      </c>
      <c r="BK188" s="184">
        <f t="shared" si="43"/>
        <v>0</v>
      </c>
      <c r="BL188" s="23" t="s">
        <v>101</v>
      </c>
      <c r="BM188" s="23" t="s">
        <v>2742</v>
      </c>
    </row>
    <row r="189" spans="2:65" s="311" customFormat="1" ht="16.5" customHeight="1" x14ac:dyDescent="0.3">
      <c r="B189" s="172"/>
      <c r="C189" s="412">
        <v>60</v>
      </c>
      <c r="D189" s="412" t="s">
        <v>536</v>
      </c>
      <c r="E189" s="413"/>
      <c r="F189" s="414" t="s">
        <v>3502</v>
      </c>
      <c r="G189" s="415" t="s">
        <v>1032</v>
      </c>
      <c r="H189" s="416">
        <v>62</v>
      </c>
      <c r="I189" s="367"/>
      <c r="J189" s="366">
        <f t="shared" ref="J189" si="63">ROUND(I189*H189,0)</f>
        <v>0</v>
      </c>
      <c r="K189" s="414"/>
      <c r="L189" s="223"/>
      <c r="M189" s="403" t="s">
        <v>5</v>
      </c>
      <c r="N189" s="357" t="s">
        <v>43</v>
      </c>
      <c r="O189" s="348">
        <v>0</v>
      </c>
      <c r="P189" s="348">
        <f t="shared" si="35"/>
        <v>0</v>
      </c>
      <c r="Q189" s="348">
        <v>3.3050000000000003E-2</v>
      </c>
      <c r="R189" s="348">
        <f t="shared" si="36"/>
        <v>2.0491000000000001</v>
      </c>
      <c r="S189" s="348">
        <v>0</v>
      </c>
      <c r="T189" s="183">
        <f t="shared" si="37"/>
        <v>0</v>
      </c>
      <c r="U189" s="405"/>
      <c r="AR189" s="23" t="s">
        <v>113</v>
      </c>
      <c r="AT189" s="23" t="s">
        <v>536</v>
      </c>
      <c r="AU189" s="23" t="s">
        <v>80</v>
      </c>
      <c r="AY189" s="23" t="s">
        <v>155</v>
      </c>
      <c r="BE189" s="184">
        <f t="shared" si="38"/>
        <v>0</v>
      </c>
      <c r="BF189" s="184">
        <f t="shared" si="39"/>
        <v>0</v>
      </c>
      <c r="BG189" s="184">
        <f t="shared" si="40"/>
        <v>0</v>
      </c>
      <c r="BH189" s="184">
        <f t="shared" si="41"/>
        <v>0</v>
      </c>
      <c r="BI189" s="184">
        <f t="shared" si="42"/>
        <v>0</v>
      </c>
      <c r="BJ189" s="23" t="s">
        <v>11</v>
      </c>
      <c r="BK189" s="184">
        <f t="shared" si="43"/>
        <v>0</v>
      </c>
      <c r="BL189" s="23" t="s">
        <v>101</v>
      </c>
      <c r="BM189" s="23" t="s">
        <v>2746</v>
      </c>
    </row>
    <row r="190" spans="2:65" s="311" customFormat="1" ht="16.5" customHeight="1" x14ac:dyDescent="0.3">
      <c r="B190" s="172"/>
      <c r="C190" s="407">
        <v>61</v>
      </c>
      <c r="D190" s="407" t="s">
        <v>157</v>
      </c>
      <c r="E190" s="408"/>
      <c r="F190" s="409" t="s">
        <v>3503</v>
      </c>
      <c r="G190" s="410" t="s">
        <v>3321</v>
      </c>
      <c r="H190" s="411">
        <v>108</v>
      </c>
      <c r="I190" s="313"/>
      <c r="J190" s="312">
        <f>ROUND(I190*H190,0)</f>
        <v>0</v>
      </c>
      <c r="K190" s="409"/>
      <c r="L190" s="40"/>
      <c r="M190" s="402"/>
      <c r="N190" s="347" t="s">
        <v>43</v>
      </c>
      <c r="O190" s="348">
        <v>5.3999999999999999E-2</v>
      </c>
      <c r="P190" s="348">
        <f t="shared" si="35"/>
        <v>5.8319999999999999</v>
      </c>
      <c r="Q190" s="348">
        <v>1.9236000000000001E-4</v>
      </c>
      <c r="R190" s="348">
        <f t="shared" si="36"/>
        <v>2.0774880000000003E-2</v>
      </c>
      <c r="S190" s="348">
        <v>0</v>
      </c>
      <c r="T190" s="183">
        <f t="shared" si="37"/>
        <v>0</v>
      </c>
      <c r="U190" s="405"/>
      <c r="AR190" s="23" t="s">
        <v>101</v>
      </c>
      <c r="AT190" s="23" t="s">
        <v>157</v>
      </c>
      <c r="AU190" s="23" t="s">
        <v>80</v>
      </c>
      <c r="AY190" s="23" t="s">
        <v>155</v>
      </c>
      <c r="BE190" s="184">
        <f t="shared" si="38"/>
        <v>0</v>
      </c>
      <c r="BF190" s="184">
        <f t="shared" si="39"/>
        <v>0</v>
      </c>
      <c r="BG190" s="184">
        <f t="shared" si="40"/>
        <v>0</v>
      </c>
      <c r="BH190" s="184">
        <f t="shared" si="41"/>
        <v>0</v>
      </c>
      <c r="BI190" s="184">
        <f t="shared" si="42"/>
        <v>0</v>
      </c>
      <c r="BJ190" s="23" t="s">
        <v>11</v>
      </c>
      <c r="BK190" s="184">
        <f t="shared" si="43"/>
        <v>0</v>
      </c>
      <c r="BL190" s="23" t="s">
        <v>101</v>
      </c>
      <c r="BM190" s="23" t="s">
        <v>2742</v>
      </c>
    </row>
    <row r="191" spans="2:65" s="311" customFormat="1" ht="16.5" customHeight="1" x14ac:dyDescent="0.3">
      <c r="B191" s="172"/>
      <c r="C191" s="412">
        <v>62</v>
      </c>
      <c r="D191" s="412" t="s">
        <v>536</v>
      </c>
      <c r="E191" s="413"/>
      <c r="F191" s="414" t="s">
        <v>3504</v>
      </c>
      <c r="G191" s="415" t="s">
        <v>3321</v>
      </c>
      <c r="H191" s="416">
        <v>108</v>
      </c>
      <c r="I191" s="367"/>
      <c r="J191" s="366">
        <f t="shared" ref="J191" si="64">ROUND(I191*H191,0)</f>
        <v>0</v>
      </c>
      <c r="K191" s="414"/>
      <c r="L191" s="223"/>
      <c r="M191" s="403" t="s">
        <v>5</v>
      </c>
      <c r="N191" s="357" t="s">
        <v>43</v>
      </c>
      <c r="O191" s="348">
        <v>0</v>
      </c>
      <c r="P191" s="348">
        <f t="shared" si="35"/>
        <v>0</v>
      </c>
      <c r="Q191" s="348">
        <v>3.3050000000000003E-2</v>
      </c>
      <c r="R191" s="348">
        <f t="shared" si="36"/>
        <v>3.5694000000000004</v>
      </c>
      <c r="S191" s="348">
        <v>0</v>
      </c>
      <c r="T191" s="183">
        <f t="shared" si="37"/>
        <v>0</v>
      </c>
      <c r="U191" s="405"/>
      <c r="AR191" s="23" t="s">
        <v>113</v>
      </c>
      <c r="AT191" s="23" t="s">
        <v>536</v>
      </c>
      <c r="AU191" s="23" t="s">
        <v>80</v>
      </c>
      <c r="AY191" s="23" t="s">
        <v>155</v>
      </c>
      <c r="BE191" s="184">
        <f t="shared" si="38"/>
        <v>0</v>
      </c>
      <c r="BF191" s="184">
        <f t="shared" si="39"/>
        <v>0</v>
      </c>
      <c r="BG191" s="184">
        <f t="shared" si="40"/>
        <v>0</v>
      </c>
      <c r="BH191" s="184">
        <f t="shared" si="41"/>
        <v>0</v>
      </c>
      <c r="BI191" s="184">
        <f t="shared" si="42"/>
        <v>0</v>
      </c>
      <c r="BJ191" s="23" t="s">
        <v>11</v>
      </c>
      <c r="BK191" s="184">
        <f t="shared" si="43"/>
        <v>0</v>
      </c>
      <c r="BL191" s="23" t="s">
        <v>101</v>
      </c>
      <c r="BM191" s="23" t="s">
        <v>2746</v>
      </c>
    </row>
    <row r="192" spans="2:65" s="311" customFormat="1" ht="16.5" customHeight="1" x14ac:dyDescent="0.3">
      <c r="B192" s="172"/>
      <c r="C192" s="407">
        <v>63</v>
      </c>
      <c r="D192" s="407" t="s">
        <v>157</v>
      </c>
      <c r="E192" s="408"/>
      <c r="F192" s="409" t="s">
        <v>3505</v>
      </c>
      <c r="G192" s="410" t="s">
        <v>3321</v>
      </c>
      <c r="H192" s="411">
        <v>24</v>
      </c>
      <c r="I192" s="313"/>
      <c r="J192" s="312">
        <f>ROUND(I192*H192,0)</f>
        <v>0</v>
      </c>
      <c r="K192" s="409"/>
      <c r="L192" s="40"/>
      <c r="M192" s="402"/>
      <c r="N192" s="347" t="s">
        <v>43</v>
      </c>
      <c r="O192" s="348">
        <v>5.3999999999999999E-2</v>
      </c>
      <c r="P192" s="348">
        <f t="shared" si="35"/>
        <v>1.296</v>
      </c>
      <c r="Q192" s="348">
        <v>1.9236000000000001E-4</v>
      </c>
      <c r="R192" s="348">
        <f t="shared" si="36"/>
        <v>4.61664E-3</v>
      </c>
      <c r="S192" s="348">
        <v>0</v>
      </c>
      <c r="T192" s="183">
        <f t="shared" si="37"/>
        <v>0</v>
      </c>
      <c r="U192" s="405"/>
      <c r="AR192" s="23" t="s">
        <v>101</v>
      </c>
      <c r="AT192" s="23" t="s">
        <v>157</v>
      </c>
      <c r="AU192" s="23" t="s">
        <v>80</v>
      </c>
      <c r="AY192" s="23" t="s">
        <v>155</v>
      </c>
      <c r="BE192" s="184">
        <f t="shared" si="38"/>
        <v>0</v>
      </c>
      <c r="BF192" s="184">
        <f t="shared" si="39"/>
        <v>0</v>
      </c>
      <c r="BG192" s="184">
        <f t="shared" si="40"/>
        <v>0</v>
      </c>
      <c r="BH192" s="184">
        <f t="shared" si="41"/>
        <v>0</v>
      </c>
      <c r="BI192" s="184">
        <f t="shared" si="42"/>
        <v>0</v>
      </c>
      <c r="BJ192" s="23" t="s">
        <v>11</v>
      </c>
      <c r="BK192" s="184">
        <f t="shared" si="43"/>
        <v>0</v>
      </c>
      <c r="BL192" s="23" t="s">
        <v>101</v>
      </c>
      <c r="BM192" s="23" t="s">
        <v>2742</v>
      </c>
    </row>
    <row r="193" spans="2:65" s="311" customFormat="1" ht="16.5" customHeight="1" x14ac:dyDescent="0.3">
      <c r="B193" s="172"/>
      <c r="C193" s="412">
        <v>64</v>
      </c>
      <c r="D193" s="412" t="s">
        <v>536</v>
      </c>
      <c r="E193" s="413"/>
      <c r="F193" s="414" t="s">
        <v>3506</v>
      </c>
      <c r="G193" s="415" t="s">
        <v>3321</v>
      </c>
      <c r="H193" s="416">
        <v>24</v>
      </c>
      <c r="I193" s="367"/>
      <c r="J193" s="366">
        <f t="shared" ref="J193" si="65">ROUND(I193*H193,0)</f>
        <v>0</v>
      </c>
      <c r="K193" s="414"/>
      <c r="L193" s="223"/>
      <c r="M193" s="403" t="s">
        <v>5</v>
      </c>
      <c r="N193" s="357" t="s">
        <v>43</v>
      </c>
      <c r="O193" s="348">
        <v>0</v>
      </c>
      <c r="P193" s="348">
        <f t="shared" si="35"/>
        <v>0</v>
      </c>
      <c r="Q193" s="348">
        <v>3.3050000000000003E-2</v>
      </c>
      <c r="R193" s="348">
        <f t="shared" si="36"/>
        <v>0.79320000000000013</v>
      </c>
      <c r="S193" s="348">
        <v>0</v>
      </c>
      <c r="T193" s="183">
        <f t="shared" si="37"/>
        <v>0</v>
      </c>
      <c r="U193" s="405"/>
      <c r="AR193" s="23" t="s">
        <v>113</v>
      </c>
      <c r="AT193" s="23" t="s">
        <v>536</v>
      </c>
      <c r="AU193" s="23" t="s">
        <v>80</v>
      </c>
      <c r="AY193" s="23" t="s">
        <v>155</v>
      </c>
      <c r="BE193" s="184">
        <f t="shared" si="38"/>
        <v>0</v>
      </c>
      <c r="BF193" s="184">
        <f t="shared" si="39"/>
        <v>0</v>
      </c>
      <c r="BG193" s="184">
        <f t="shared" si="40"/>
        <v>0</v>
      </c>
      <c r="BH193" s="184">
        <f t="shared" si="41"/>
        <v>0</v>
      </c>
      <c r="BI193" s="184">
        <f t="shared" si="42"/>
        <v>0</v>
      </c>
      <c r="BJ193" s="23" t="s">
        <v>11</v>
      </c>
      <c r="BK193" s="184">
        <f t="shared" si="43"/>
        <v>0</v>
      </c>
      <c r="BL193" s="23" t="s">
        <v>101</v>
      </c>
      <c r="BM193" s="23" t="s">
        <v>2746</v>
      </c>
    </row>
    <row r="194" spans="2:65" s="311" customFormat="1" ht="16.5" customHeight="1" x14ac:dyDescent="0.3">
      <c r="B194" s="172"/>
      <c r="C194" s="407">
        <v>65</v>
      </c>
      <c r="D194" s="407" t="s">
        <v>157</v>
      </c>
      <c r="E194" s="408"/>
      <c r="F194" s="409" t="s">
        <v>3507</v>
      </c>
      <c r="G194" s="410" t="s">
        <v>3321</v>
      </c>
      <c r="H194" s="411">
        <v>2</v>
      </c>
      <c r="I194" s="313"/>
      <c r="J194" s="312">
        <f>ROUND(I194*H194,0)</f>
        <v>0</v>
      </c>
      <c r="K194" s="409"/>
      <c r="L194" s="40"/>
      <c r="M194" s="402"/>
      <c r="N194" s="347" t="s">
        <v>43</v>
      </c>
      <c r="O194" s="348">
        <v>5.3999999999999999E-2</v>
      </c>
      <c r="P194" s="348">
        <f t="shared" si="35"/>
        <v>0.108</v>
      </c>
      <c r="Q194" s="348">
        <v>1.9236000000000001E-4</v>
      </c>
      <c r="R194" s="348">
        <f t="shared" si="36"/>
        <v>3.8472000000000002E-4</v>
      </c>
      <c r="S194" s="348">
        <v>0</v>
      </c>
      <c r="T194" s="183">
        <f t="shared" si="37"/>
        <v>0</v>
      </c>
      <c r="U194" s="405"/>
      <c r="AR194" s="23" t="s">
        <v>101</v>
      </c>
      <c r="AT194" s="23" t="s">
        <v>157</v>
      </c>
      <c r="AU194" s="23" t="s">
        <v>80</v>
      </c>
      <c r="AY194" s="23" t="s">
        <v>155</v>
      </c>
      <c r="BE194" s="184">
        <f t="shared" si="38"/>
        <v>0</v>
      </c>
      <c r="BF194" s="184">
        <f t="shared" si="39"/>
        <v>0</v>
      </c>
      <c r="BG194" s="184">
        <f t="shared" si="40"/>
        <v>0</v>
      </c>
      <c r="BH194" s="184">
        <f t="shared" si="41"/>
        <v>0</v>
      </c>
      <c r="BI194" s="184">
        <f t="shared" si="42"/>
        <v>0</v>
      </c>
      <c r="BJ194" s="23" t="s">
        <v>11</v>
      </c>
      <c r="BK194" s="184">
        <f t="shared" si="43"/>
        <v>0</v>
      </c>
      <c r="BL194" s="23" t="s">
        <v>101</v>
      </c>
      <c r="BM194" s="23" t="s">
        <v>2742</v>
      </c>
    </row>
    <row r="195" spans="2:65" s="311" customFormat="1" ht="16.5" customHeight="1" x14ac:dyDescent="0.3">
      <c r="B195" s="172"/>
      <c r="C195" s="412">
        <v>66</v>
      </c>
      <c r="D195" s="412" t="s">
        <v>536</v>
      </c>
      <c r="E195" s="413"/>
      <c r="F195" s="414" t="s">
        <v>3508</v>
      </c>
      <c r="G195" s="415" t="s">
        <v>3321</v>
      </c>
      <c r="H195" s="416">
        <v>2</v>
      </c>
      <c r="I195" s="367"/>
      <c r="J195" s="366">
        <f t="shared" ref="J195" si="66">ROUND(I195*H195,0)</f>
        <v>0</v>
      </c>
      <c r="K195" s="414"/>
      <c r="L195" s="223"/>
      <c r="M195" s="403" t="s">
        <v>5</v>
      </c>
      <c r="N195" s="357" t="s">
        <v>43</v>
      </c>
      <c r="O195" s="348">
        <v>0</v>
      </c>
      <c r="P195" s="348">
        <f t="shared" si="35"/>
        <v>0</v>
      </c>
      <c r="Q195" s="348">
        <v>3.3050000000000003E-2</v>
      </c>
      <c r="R195" s="348">
        <f t="shared" si="36"/>
        <v>6.6100000000000006E-2</v>
      </c>
      <c r="S195" s="348">
        <v>0</v>
      </c>
      <c r="T195" s="183">
        <f t="shared" si="37"/>
        <v>0</v>
      </c>
      <c r="U195" s="405"/>
      <c r="AR195" s="23" t="s">
        <v>113</v>
      </c>
      <c r="AT195" s="23" t="s">
        <v>536</v>
      </c>
      <c r="AU195" s="23" t="s">
        <v>80</v>
      </c>
      <c r="AY195" s="23" t="s">
        <v>155</v>
      </c>
      <c r="BE195" s="184">
        <f t="shared" si="38"/>
        <v>0</v>
      </c>
      <c r="BF195" s="184">
        <f t="shared" si="39"/>
        <v>0</v>
      </c>
      <c r="BG195" s="184">
        <f t="shared" si="40"/>
        <v>0</v>
      </c>
      <c r="BH195" s="184">
        <f t="shared" si="41"/>
        <v>0</v>
      </c>
      <c r="BI195" s="184">
        <f t="shared" si="42"/>
        <v>0</v>
      </c>
      <c r="BJ195" s="23" t="s">
        <v>11</v>
      </c>
      <c r="BK195" s="184">
        <f t="shared" si="43"/>
        <v>0</v>
      </c>
      <c r="BL195" s="23" t="s">
        <v>101</v>
      </c>
      <c r="BM195" s="23" t="s">
        <v>2746</v>
      </c>
    </row>
    <row r="196" spans="2:65" s="311" customFormat="1" ht="16.5" customHeight="1" x14ac:dyDescent="0.3">
      <c r="B196" s="172"/>
      <c r="C196" s="407">
        <v>67</v>
      </c>
      <c r="D196" s="407" t="s">
        <v>157</v>
      </c>
      <c r="E196" s="408"/>
      <c r="F196" s="409" t="s">
        <v>3509</v>
      </c>
      <c r="G196" s="410" t="s">
        <v>3067</v>
      </c>
      <c r="H196" s="411">
        <v>1</v>
      </c>
      <c r="I196" s="313"/>
      <c r="J196" s="312">
        <f>ROUND(I196*H196,0)</f>
        <v>0</v>
      </c>
      <c r="K196" s="409"/>
      <c r="L196" s="40"/>
      <c r="M196" s="402"/>
      <c r="N196" s="347" t="s">
        <v>43</v>
      </c>
      <c r="O196" s="348">
        <v>5.3999999999999999E-2</v>
      </c>
      <c r="P196" s="348">
        <f t="shared" si="35"/>
        <v>5.3999999999999999E-2</v>
      </c>
      <c r="Q196" s="348">
        <v>1.9236000000000001E-4</v>
      </c>
      <c r="R196" s="348">
        <f t="shared" si="36"/>
        <v>1.9236000000000001E-4</v>
      </c>
      <c r="S196" s="348">
        <v>0</v>
      </c>
      <c r="T196" s="183">
        <f t="shared" si="37"/>
        <v>0</v>
      </c>
      <c r="U196" s="405"/>
      <c r="AR196" s="23" t="s">
        <v>101</v>
      </c>
      <c r="AT196" s="23" t="s">
        <v>157</v>
      </c>
      <c r="AU196" s="23" t="s">
        <v>80</v>
      </c>
      <c r="AY196" s="23" t="s">
        <v>155</v>
      </c>
      <c r="BE196" s="184">
        <f t="shared" si="38"/>
        <v>0</v>
      </c>
      <c r="BF196" s="184">
        <f t="shared" si="39"/>
        <v>0</v>
      </c>
      <c r="BG196" s="184">
        <f t="shared" si="40"/>
        <v>0</v>
      </c>
      <c r="BH196" s="184">
        <f t="shared" si="41"/>
        <v>0</v>
      </c>
      <c r="BI196" s="184">
        <f t="shared" si="42"/>
        <v>0</v>
      </c>
      <c r="BJ196" s="23" t="s">
        <v>11</v>
      </c>
      <c r="BK196" s="184">
        <f t="shared" si="43"/>
        <v>0</v>
      </c>
      <c r="BL196" s="23" t="s">
        <v>101</v>
      </c>
      <c r="BM196" s="23" t="s">
        <v>2742</v>
      </c>
    </row>
    <row r="197" spans="2:65" s="10" customFormat="1" ht="29.85" customHeight="1" x14ac:dyDescent="0.3">
      <c r="B197" s="159"/>
      <c r="D197" s="160" t="s">
        <v>71</v>
      </c>
      <c r="E197" s="170" t="s">
        <v>190</v>
      </c>
      <c r="F197" s="170" t="s">
        <v>206</v>
      </c>
      <c r="I197" s="162"/>
      <c r="J197" s="171">
        <f>BK197</f>
        <v>0</v>
      </c>
      <c r="L197" s="159"/>
      <c r="M197" s="164"/>
      <c r="N197" s="165"/>
      <c r="O197" s="165"/>
      <c r="P197" s="166">
        <f>SUM(P198:P213)</f>
        <v>1927.2</v>
      </c>
      <c r="Q197" s="165"/>
      <c r="R197" s="166">
        <f>SUM(R198:R213)</f>
        <v>60.786993700000011</v>
      </c>
      <c r="S197" s="165"/>
      <c r="T197" s="167">
        <f>SUM(T198:T213)</f>
        <v>93.015000000000001</v>
      </c>
      <c r="AR197" s="160" t="s">
        <v>11</v>
      </c>
      <c r="AT197" s="168" t="s">
        <v>71</v>
      </c>
      <c r="AU197" s="168" t="s">
        <v>11</v>
      </c>
      <c r="AY197" s="160" t="s">
        <v>155</v>
      </c>
      <c r="BK197" s="169">
        <f>SUM(BK198:BK213)</f>
        <v>0</v>
      </c>
    </row>
    <row r="198" spans="2:65" s="1" customFormat="1" ht="16.5" customHeight="1" x14ac:dyDescent="0.3">
      <c r="B198" s="172"/>
      <c r="C198" s="173">
        <v>68</v>
      </c>
      <c r="D198" s="173" t="s">
        <v>157</v>
      </c>
      <c r="E198" s="174" t="s">
        <v>2362</v>
      </c>
      <c r="F198" s="175" t="s">
        <v>2363</v>
      </c>
      <c r="G198" s="176" t="s">
        <v>214</v>
      </c>
      <c r="H198" s="177">
        <v>260</v>
      </c>
      <c r="I198" s="178"/>
      <c r="J198" s="179">
        <f>ROUND(I198*H198,0)</f>
        <v>0</v>
      </c>
      <c r="K198" s="175" t="s">
        <v>161</v>
      </c>
      <c r="L198" s="40"/>
      <c r="M198" s="180" t="s">
        <v>5</v>
      </c>
      <c r="N198" s="181" t="s">
        <v>43</v>
      </c>
      <c r="O198" s="41"/>
      <c r="P198" s="182">
        <f>O198*H198</f>
        <v>0</v>
      </c>
      <c r="Q198" s="182">
        <v>1.6449999999999999E-6</v>
      </c>
      <c r="R198" s="182">
        <f>Q198*H198</f>
        <v>4.2769999999999999E-4</v>
      </c>
      <c r="S198" s="182">
        <v>0</v>
      </c>
      <c r="T198" s="183">
        <f>S198*H198</f>
        <v>0</v>
      </c>
      <c r="AR198" s="23" t="s">
        <v>101</v>
      </c>
      <c r="AT198" s="23" t="s">
        <v>157</v>
      </c>
      <c r="AU198" s="23" t="s">
        <v>80</v>
      </c>
      <c r="AY198" s="23" t="s">
        <v>155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11</v>
      </c>
      <c r="BK198" s="184">
        <f>ROUND(I198*H198,0)</f>
        <v>0</v>
      </c>
      <c r="BL198" s="23" t="s">
        <v>101</v>
      </c>
      <c r="BM198" s="23" t="s">
        <v>2747</v>
      </c>
    </row>
    <row r="199" spans="2:65" s="11" customFormat="1" x14ac:dyDescent="0.3">
      <c r="B199" s="185"/>
      <c r="D199" s="186" t="s">
        <v>163</v>
      </c>
      <c r="E199" s="187" t="s">
        <v>5</v>
      </c>
      <c r="F199" s="188" t="s">
        <v>2748</v>
      </c>
      <c r="H199" s="189">
        <v>260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11</v>
      </c>
      <c r="AY199" s="187" t="s">
        <v>155</v>
      </c>
    </row>
    <row r="200" spans="2:65" s="1" customFormat="1" ht="16.5" customHeight="1" x14ac:dyDescent="0.3">
      <c r="B200" s="172"/>
      <c r="C200" s="173">
        <v>69</v>
      </c>
      <c r="D200" s="173" t="s">
        <v>157</v>
      </c>
      <c r="E200" s="174" t="s">
        <v>2366</v>
      </c>
      <c r="F200" s="175" t="s">
        <v>2367</v>
      </c>
      <c r="G200" s="176" t="s">
        <v>214</v>
      </c>
      <c r="H200" s="177">
        <v>260</v>
      </c>
      <c r="I200" s="178"/>
      <c r="J200" s="179">
        <f>ROUND(I200*H200,0)</f>
        <v>0</v>
      </c>
      <c r="K200" s="175" t="s">
        <v>161</v>
      </c>
      <c r="L200" s="40"/>
      <c r="M200" s="180" t="s">
        <v>5</v>
      </c>
      <c r="N200" s="181" t="s">
        <v>43</v>
      </c>
      <c r="O200" s="41"/>
      <c r="P200" s="182">
        <f>O200*H200</f>
        <v>0</v>
      </c>
      <c r="Q200" s="182">
        <v>2.3099999999999999E-5</v>
      </c>
      <c r="R200" s="182">
        <f>Q200*H200</f>
        <v>6.0060000000000001E-3</v>
      </c>
      <c r="S200" s="182">
        <v>0</v>
      </c>
      <c r="T200" s="183">
        <f>S200*H200</f>
        <v>0</v>
      </c>
      <c r="AR200" s="23" t="s">
        <v>101</v>
      </c>
      <c r="AT200" s="23" t="s">
        <v>157</v>
      </c>
      <c r="AU200" s="23" t="s">
        <v>80</v>
      </c>
      <c r="AY200" s="23" t="s">
        <v>155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23" t="s">
        <v>11</v>
      </c>
      <c r="BK200" s="184">
        <f>ROUND(I200*H200,0)</f>
        <v>0</v>
      </c>
      <c r="BL200" s="23" t="s">
        <v>101</v>
      </c>
      <c r="BM200" s="23" t="s">
        <v>2749</v>
      </c>
    </row>
    <row r="201" spans="2:65" s="11" customFormat="1" x14ac:dyDescent="0.3">
      <c r="B201" s="185"/>
      <c r="D201" s="186" t="s">
        <v>163</v>
      </c>
      <c r="E201" s="187" t="s">
        <v>5</v>
      </c>
      <c r="F201" s="188" t="s">
        <v>2748</v>
      </c>
      <c r="H201" s="189">
        <v>260</v>
      </c>
      <c r="I201" s="190"/>
      <c r="L201" s="185"/>
      <c r="M201" s="191"/>
      <c r="N201" s="192"/>
      <c r="O201" s="192"/>
      <c r="P201" s="192"/>
      <c r="Q201" s="192"/>
      <c r="R201" s="192"/>
      <c r="S201" s="192"/>
      <c r="T201" s="193"/>
      <c r="AT201" s="187" t="s">
        <v>163</v>
      </c>
      <c r="AU201" s="187" t="s">
        <v>80</v>
      </c>
      <c r="AV201" s="11" t="s">
        <v>80</v>
      </c>
      <c r="AW201" s="11" t="s">
        <v>36</v>
      </c>
      <c r="AX201" s="11" t="s">
        <v>11</v>
      </c>
      <c r="AY201" s="187" t="s">
        <v>155</v>
      </c>
    </row>
    <row r="202" spans="2:65" s="1" customFormat="1" ht="16.5" customHeight="1" x14ac:dyDescent="0.3">
      <c r="B202" s="172"/>
      <c r="C202" s="173">
        <v>70</v>
      </c>
      <c r="D202" s="173" t="s">
        <v>157</v>
      </c>
      <c r="E202" s="174" t="s">
        <v>2491</v>
      </c>
      <c r="F202" s="175" t="s">
        <v>2492</v>
      </c>
      <c r="G202" s="176" t="s">
        <v>214</v>
      </c>
      <c r="H202" s="177">
        <v>1</v>
      </c>
      <c r="I202" s="178"/>
      <c r="J202" s="179">
        <f>ROUND(I202*H202,0)</f>
        <v>0</v>
      </c>
      <c r="K202" s="175" t="s">
        <v>161</v>
      </c>
      <c r="L202" s="40"/>
      <c r="M202" s="180" t="s">
        <v>5</v>
      </c>
      <c r="N202" s="181" t="s">
        <v>43</v>
      </c>
      <c r="O202" s="41"/>
      <c r="P202" s="182">
        <f>O202*H202</f>
        <v>0</v>
      </c>
      <c r="Q202" s="182">
        <v>3.336E-3</v>
      </c>
      <c r="R202" s="182">
        <f>Q202*H202</f>
        <v>3.336E-3</v>
      </c>
      <c r="S202" s="182">
        <v>0.159</v>
      </c>
      <c r="T202" s="183">
        <f>S202*H202</f>
        <v>0.159</v>
      </c>
      <c r="AR202" s="23" t="s">
        <v>101</v>
      </c>
      <c r="AT202" s="23" t="s">
        <v>157</v>
      </c>
      <c r="AU202" s="23" t="s">
        <v>80</v>
      </c>
      <c r="AY202" s="23" t="s">
        <v>155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23" t="s">
        <v>11</v>
      </c>
      <c r="BK202" s="184">
        <f>ROUND(I202*H202,0)</f>
        <v>0</v>
      </c>
      <c r="BL202" s="23" t="s">
        <v>101</v>
      </c>
      <c r="BM202" s="23" t="s">
        <v>2750</v>
      </c>
    </row>
    <row r="203" spans="2:65" s="11" customFormat="1" x14ac:dyDescent="0.3">
      <c r="B203" s="185"/>
      <c r="D203" s="186" t="s">
        <v>163</v>
      </c>
      <c r="E203" s="187" t="s">
        <v>5</v>
      </c>
      <c r="F203" s="188" t="s">
        <v>2751</v>
      </c>
      <c r="H203" s="189">
        <v>1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163</v>
      </c>
      <c r="AU203" s="187" t="s">
        <v>80</v>
      </c>
      <c r="AV203" s="11" t="s">
        <v>80</v>
      </c>
      <c r="AW203" s="11" t="s">
        <v>36</v>
      </c>
      <c r="AX203" s="11" t="s">
        <v>11</v>
      </c>
      <c r="AY203" s="187" t="s">
        <v>155</v>
      </c>
    </row>
    <row r="204" spans="2:65" s="311" customFormat="1" ht="16.5" customHeight="1" x14ac:dyDescent="0.3">
      <c r="B204" s="172"/>
      <c r="C204" s="407">
        <v>71</v>
      </c>
      <c r="D204" s="407" t="s">
        <v>157</v>
      </c>
      <c r="E204" s="408"/>
      <c r="F204" s="409" t="s">
        <v>3088</v>
      </c>
      <c r="G204" s="410" t="s">
        <v>3067</v>
      </c>
      <c r="H204" s="411">
        <v>1</v>
      </c>
      <c r="I204" s="313"/>
      <c r="J204" s="312">
        <f t="shared" ref="J204:J207" si="67">ROUND(I204*H204,0)</f>
        <v>0</v>
      </c>
      <c r="K204" s="409"/>
      <c r="L204" s="40"/>
      <c r="M204" s="402" t="s">
        <v>5</v>
      </c>
      <c r="N204" s="347" t="s">
        <v>43</v>
      </c>
      <c r="O204" s="348">
        <v>3.3</v>
      </c>
      <c r="P204" s="348">
        <f t="shared" ref="P204:P207" si="68">O204*H204</f>
        <v>3.3</v>
      </c>
      <c r="Q204" s="348">
        <v>3.336E-3</v>
      </c>
      <c r="R204" s="348">
        <f t="shared" ref="R204:R207" si="69">Q204*H204</f>
        <v>3.336E-3</v>
      </c>
      <c r="S204" s="348">
        <v>0.159</v>
      </c>
      <c r="T204" s="183">
        <f t="shared" ref="T204:T207" si="70">S204*H204</f>
        <v>0.159</v>
      </c>
      <c r="U204" s="405"/>
      <c r="AR204" s="23" t="s">
        <v>101</v>
      </c>
      <c r="AT204" s="23" t="s">
        <v>157</v>
      </c>
      <c r="AU204" s="23" t="s">
        <v>80</v>
      </c>
      <c r="AY204" s="23" t="s">
        <v>155</v>
      </c>
      <c r="BE204" s="184">
        <f t="shared" ref="BE204:BE207" si="71">IF(N204="základní",J204,0)</f>
        <v>0</v>
      </c>
      <c r="BF204" s="184">
        <f t="shared" ref="BF204:BF207" si="72">IF(N204="snížená",J204,0)</f>
        <v>0</v>
      </c>
      <c r="BG204" s="184">
        <f t="shared" ref="BG204:BG207" si="73">IF(N204="zákl. přenesená",J204,0)</f>
        <v>0</v>
      </c>
      <c r="BH204" s="184">
        <f t="shared" ref="BH204:BH207" si="74">IF(N204="sníž. přenesená",J204,0)</f>
        <v>0</v>
      </c>
      <c r="BI204" s="184">
        <f t="shared" ref="BI204:BI207" si="75">IF(N204="nulová",J204,0)</f>
        <v>0</v>
      </c>
      <c r="BJ204" s="23" t="s">
        <v>11</v>
      </c>
      <c r="BK204" s="184">
        <f t="shared" ref="BK204:BK207" si="76">ROUND(I204*H204,0)</f>
        <v>0</v>
      </c>
      <c r="BL204" s="23" t="s">
        <v>101</v>
      </c>
      <c r="BM204" s="23" t="s">
        <v>2750</v>
      </c>
    </row>
    <row r="205" spans="2:65" s="311" customFormat="1" ht="16.5" customHeight="1" x14ac:dyDescent="0.3">
      <c r="B205" s="172"/>
      <c r="C205" s="407">
        <v>72</v>
      </c>
      <c r="D205" s="407" t="s">
        <v>157</v>
      </c>
      <c r="E205" s="408"/>
      <c r="F205" s="409" t="s">
        <v>3089</v>
      </c>
      <c r="G205" s="410" t="s">
        <v>3067</v>
      </c>
      <c r="H205" s="411">
        <v>1</v>
      </c>
      <c r="I205" s="313"/>
      <c r="J205" s="312">
        <f t="shared" si="67"/>
        <v>0</v>
      </c>
      <c r="K205" s="409"/>
      <c r="L205" s="40"/>
      <c r="M205" s="402" t="s">
        <v>5</v>
      </c>
      <c r="N205" s="347" t="s">
        <v>43</v>
      </c>
      <c r="O205" s="348">
        <v>3.3</v>
      </c>
      <c r="P205" s="348">
        <f t="shared" si="68"/>
        <v>3.3</v>
      </c>
      <c r="Q205" s="348">
        <v>3.336E-3</v>
      </c>
      <c r="R205" s="348">
        <f t="shared" si="69"/>
        <v>3.336E-3</v>
      </c>
      <c r="S205" s="348">
        <v>0.159</v>
      </c>
      <c r="T205" s="183">
        <f t="shared" si="70"/>
        <v>0.159</v>
      </c>
      <c r="U205" s="405"/>
      <c r="AR205" s="23" t="s">
        <v>101</v>
      </c>
      <c r="AT205" s="23" t="s">
        <v>157</v>
      </c>
      <c r="AU205" s="23" t="s">
        <v>80</v>
      </c>
      <c r="AY205" s="23" t="s">
        <v>155</v>
      </c>
      <c r="BE205" s="184">
        <f t="shared" si="71"/>
        <v>0</v>
      </c>
      <c r="BF205" s="184">
        <f t="shared" si="72"/>
        <v>0</v>
      </c>
      <c r="BG205" s="184">
        <f t="shared" si="73"/>
        <v>0</v>
      </c>
      <c r="BH205" s="184">
        <f t="shared" si="74"/>
        <v>0</v>
      </c>
      <c r="BI205" s="184">
        <f t="shared" si="75"/>
        <v>0</v>
      </c>
      <c r="BJ205" s="23" t="s">
        <v>11</v>
      </c>
      <c r="BK205" s="184">
        <f t="shared" si="76"/>
        <v>0</v>
      </c>
      <c r="BL205" s="23" t="s">
        <v>101</v>
      </c>
      <c r="BM205" s="23" t="s">
        <v>2750</v>
      </c>
    </row>
    <row r="206" spans="2:65" s="311" customFormat="1" ht="16.5" customHeight="1" x14ac:dyDescent="0.3">
      <c r="B206" s="172"/>
      <c r="C206" s="407">
        <v>73</v>
      </c>
      <c r="D206" s="407" t="s">
        <v>157</v>
      </c>
      <c r="E206" s="408"/>
      <c r="F206" s="409" t="s">
        <v>3510</v>
      </c>
      <c r="G206" s="410" t="s">
        <v>214</v>
      </c>
      <c r="H206" s="411">
        <v>160</v>
      </c>
      <c r="I206" s="313"/>
      <c r="J206" s="312">
        <f t="shared" si="67"/>
        <v>0</v>
      </c>
      <c r="K206" s="409"/>
      <c r="L206" s="40"/>
      <c r="M206" s="402" t="s">
        <v>5</v>
      </c>
      <c r="N206" s="347" t="s">
        <v>43</v>
      </c>
      <c r="O206" s="348">
        <v>3.3</v>
      </c>
      <c r="P206" s="348">
        <f t="shared" si="68"/>
        <v>528</v>
      </c>
      <c r="Q206" s="348">
        <v>3.336E-3</v>
      </c>
      <c r="R206" s="348">
        <f t="shared" si="69"/>
        <v>0.53376000000000001</v>
      </c>
      <c r="S206" s="348">
        <v>0.159</v>
      </c>
      <c r="T206" s="183">
        <f t="shared" si="70"/>
        <v>25.44</v>
      </c>
      <c r="U206" s="405"/>
      <c r="AR206" s="23" t="s">
        <v>101</v>
      </c>
      <c r="AT206" s="23" t="s">
        <v>157</v>
      </c>
      <c r="AU206" s="23" t="s">
        <v>80</v>
      </c>
      <c r="AY206" s="23" t="s">
        <v>155</v>
      </c>
      <c r="BE206" s="184">
        <f t="shared" si="71"/>
        <v>0</v>
      </c>
      <c r="BF206" s="184">
        <f t="shared" si="72"/>
        <v>0</v>
      </c>
      <c r="BG206" s="184">
        <f t="shared" si="73"/>
        <v>0</v>
      </c>
      <c r="BH206" s="184">
        <f t="shared" si="74"/>
        <v>0</v>
      </c>
      <c r="BI206" s="184">
        <f t="shared" si="75"/>
        <v>0</v>
      </c>
      <c r="BJ206" s="23" t="s">
        <v>11</v>
      </c>
      <c r="BK206" s="184">
        <f t="shared" si="76"/>
        <v>0</v>
      </c>
      <c r="BL206" s="23" t="s">
        <v>101</v>
      </c>
      <c r="BM206" s="23" t="s">
        <v>2750</v>
      </c>
    </row>
    <row r="207" spans="2:65" s="311" customFormat="1" ht="16.5" customHeight="1" x14ac:dyDescent="0.3">
      <c r="B207" s="172"/>
      <c r="C207" s="412">
        <v>74</v>
      </c>
      <c r="D207" s="412" t="s">
        <v>536</v>
      </c>
      <c r="E207" s="413"/>
      <c r="F207" s="414" t="s">
        <v>3511</v>
      </c>
      <c r="G207" s="415" t="s">
        <v>214</v>
      </c>
      <c r="H207" s="416">
        <v>160</v>
      </c>
      <c r="I207" s="367"/>
      <c r="J207" s="366">
        <f t="shared" si="67"/>
        <v>0</v>
      </c>
      <c r="K207" s="414"/>
      <c r="L207" s="223"/>
      <c r="M207" s="403" t="s">
        <v>5</v>
      </c>
      <c r="N207" s="357" t="s">
        <v>43</v>
      </c>
      <c r="O207" s="348">
        <v>0</v>
      </c>
      <c r="P207" s="348">
        <f t="shared" si="68"/>
        <v>0</v>
      </c>
      <c r="Q207" s="348">
        <v>3.3050000000000003E-2</v>
      </c>
      <c r="R207" s="348">
        <f t="shared" si="69"/>
        <v>5.2880000000000003</v>
      </c>
      <c r="S207" s="348">
        <v>0</v>
      </c>
      <c r="T207" s="183">
        <f t="shared" si="70"/>
        <v>0</v>
      </c>
      <c r="U207" s="405"/>
      <c r="AR207" s="23" t="s">
        <v>113</v>
      </c>
      <c r="AT207" s="23" t="s">
        <v>536</v>
      </c>
      <c r="AU207" s="23" t="s">
        <v>80</v>
      </c>
      <c r="AY207" s="23" t="s">
        <v>155</v>
      </c>
      <c r="BE207" s="184">
        <f t="shared" si="71"/>
        <v>0</v>
      </c>
      <c r="BF207" s="184">
        <f t="shared" si="72"/>
        <v>0</v>
      </c>
      <c r="BG207" s="184">
        <f t="shared" si="73"/>
        <v>0</v>
      </c>
      <c r="BH207" s="184">
        <f t="shared" si="74"/>
        <v>0</v>
      </c>
      <c r="BI207" s="184">
        <f t="shared" si="75"/>
        <v>0</v>
      </c>
      <c r="BJ207" s="23" t="s">
        <v>11</v>
      </c>
      <c r="BK207" s="184">
        <f t="shared" si="76"/>
        <v>0</v>
      </c>
      <c r="BL207" s="23" t="s">
        <v>101</v>
      </c>
      <c r="BM207" s="23" t="s">
        <v>2746</v>
      </c>
    </row>
    <row r="208" spans="2:65" s="311" customFormat="1" ht="16.5" customHeight="1" x14ac:dyDescent="0.3">
      <c r="B208" s="172"/>
      <c r="C208" s="407">
        <v>75</v>
      </c>
      <c r="D208" s="407" t="s">
        <v>157</v>
      </c>
      <c r="E208" s="408"/>
      <c r="F208" s="409" t="s">
        <v>3512</v>
      </c>
      <c r="G208" s="410" t="s">
        <v>3067</v>
      </c>
      <c r="H208" s="411">
        <v>1</v>
      </c>
      <c r="I208" s="313"/>
      <c r="J208" s="312">
        <f>ROUND(I208*H208,0)</f>
        <v>0</v>
      </c>
      <c r="K208" s="409"/>
      <c r="L208" s="40"/>
      <c r="M208" s="402" t="s">
        <v>5</v>
      </c>
      <c r="N208" s="347" t="s">
        <v>43</v>
      </c>
      <c r="O208" s="348">
        <v>3.3</v>
      </c>
      <c r="P208" s="348">
        <f>O208*H208</f>
        <v>3.3</v>
      </c>
      <c r="Q208" s="348">
        <v>3.336E-3</v>
      </c>
      <c r="R208" s="348">
        <f>Q208*H208</f>
        <v>3.336E-3</v>
      </c>
      <c r="S208" s="348">
        <v>0.159</v>
      </c>
      <c r="T208" s="183">
        <f>S208*H208</f>
        <v>0.159</v>
      </c>
      <c r="U208" s="405"/>
      <c r="AR208" s="23" t="s">
        <v>101</v>
      </c>
      <c r="AT208" s="23" t="s">
        <v>157</v>
      </c>
      <c r="AU208" s="23" t="s">
        <v>80</v>
      </c>
      <c r="AY208" s="23" t="s">
        <v>155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23" t="s">
        <v>11</v>
      </c>
      <c r="BK208" s="184">
        <f>ROUND(I208*H208,0)</f>
        <v>0</v>
      </c>
      <c r="BL208" s="23" t="s">
        <v>101</v>
      </c>
      <c r="BM208" s="23" t="s">
        <v>2750</v>
      </c>
    </row>
    <row r="209" spans="2:65" s="311" customFormat="1" ht="16.5" customHeight="1" x14ac:dyDescent="0.3">
      <c r="B209" s="172"/>
      <c r="C209" s="407">
        <v>76</v>
      </c>
      <c r="D209" s="407" t="s">
        <v>157</v>
      </c>
      <c r="E209" s="408"/>
      <c r="F209" s="409" t="s">
        <v>3513</v>
      </c>
      <c r="G209" s="410" t="s">
        <v>214</v>
      </c>
      <c r="H209" s="411">
        <v>420</v>
      </c>
      <c r="I209" s="313"/>
      <c r="J209" s="312">
        <f>ROUND(I209*H209,0)</f>
        <v>0</v>
      </c>
      <c r="K209" s="409"/>
      <c r="L209" s="40"/>
      <c r="M209" s="402" t="s">
        <v>5</v>
      </c>
      <c r="N209" s="347" t="s">
        <v>43</v>
      </c>
      <c r="O209" s="348">
        <v>3.3</v>
      </c>
      <c r="P209" s="348">
        <f>O209*H209</f>
        <v>1386</v>
      </c>
      <c r="Q209" s="348">
        <v>3.336E-3</v>
      </c>
      <c r="R209" s="348">
        <f>Q209*H209</f>
        <v>1.4011199999999999</v>
      </c>
      <c r="S209" s="348">
        <v>0.159</v>
      </c>
      <c r="T209" s="183">
        <f>S209*H209</f>
        <v>66.78</v>
      </c>
      <c r="U209" s="405"/>
      <c r="AR209" s="23" t="s">
        <v>101</v>
      </c>
      <c r="AT209" s="23" t="s">
        <v>157</v>
      </c>
      <c r="AU209" s="23" t="s">
        <v>80</v>
      </c>
      <c r="AY209" s="23" t="s">
        <v>155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23" t="s">
        <v>11</v>
      </c>
      <c r="BK209" s="184">
        <f>ROUND(I209*H209,0)</f>
        <v>0</v>
      </c>
      <c r="BL209" s="23" t="s">
        <v>101</v>
      </c>
      <c r="BM209" s="23" t="s">
        <v>2750</v>
      </c>
    </row>
    <row r="210" spans="2:65" s="311" customFormat="1" ht="16.5" customHeight="1" x14ac:dyDescent="0.3">
      <c r="B210" s="172"/>
      <c r="C210" s="412">
        <v>77</v>
      </c>
      <c r="D210" s="412" t="s">
        <v>536</v>
      </c>
      <c r="E210" s="413"/>
      <c r="F210" s="414" t="s">
        <v>3514</v>
      </c>
      <c r="G210" s="415" t="s">
        <v>214</v>
      </c>
      <c r="H210" s="416">
        <v>280</v>
      </c>
      <c r="I210" s="367"/>
      <c r="J210" s="366">
        <f t="shared" ref="J210:J211" si="77">ROUND(I210*H210,0)</f>
        <v>0</v>
      </c>
      <c r="K210" s="414"/>
      <c r="L210" s="223"/>
      <c r="M210" s="403" t="s">
        <v>5</v>
      </c>
      <c r="N210" s="357" t="s">
        <v>43</v>
      </c>
      <c r="O210" s="348">
        <v>0</v>
      </c>
      <c r="P210" s="348">
        <f t="shared" ref="P210:P211" si="78">O210*H210</f>
        <v>0</v>
      </c>
      <c r="Q210" s="348">
        <v>3.3050000000000003E-2</v>
      </c>
      <c r="R210" s="348">
        <f t="shared" ref="R210:R211" si="79">Q210*H210</f>
        <v>9.2540000000000013</v>
      </c>
      <c r="S210" s="348">
        <v>0</v>
      </c>
      <c r="T210" s="183">
        <f t="shared" ref="T210:T211" si="80">S210*H210</f>
        <v>0</v>
      </c>
      <c r="U210" s="405"/>
      <c r="AR210" s="23" t="s">
        <v>113</v>
      </c>
      <c r="AT210" s="23" t="s">
        <v>536</v>
      </c>
      <c r="AU210" s="23" t="s">
        <v>80</v>
      </c>
      <c r="AY210" s="23" t="s">
        <v>155</v>
      </c>
      <c r="BE210" s="184">
        <f t="shared" ref="BE210:BE211" si="81">IF(N210="základní",J210,0)</f>
        <v>0</v>
      </c>
      <c r="BF210" s="184">
        <f t="shared" ref="BF210:BF211" si="82">IF(N210="snížená",J210,0)</f>
        <v>0</v>
      </c>
      <c r="BG210" s="184">
        <f t="shared" ref="BG210:BG211" si="83">IF(N210="zákl. přenesená",J210,0)</f>
        <v>0</v>
      </c>
      <c r="BH210" s="184">
        <f t="shared" ref="BH210:BH211" si="84">IF(N210="sníž. přenesená",J210,0)</f>
        <v>0</v>
      </c>
      <c r="BI210" s="184">
        <f t="shared" ref="BI210:BI211" si="85">IF(N210="nulová",J210,0)</f>
        <v>0</v>
      </c>
      <c r="BJ210" s="23" t="s">
        <v>11</v>
      </c>
      <c r="BK210" s="184">
        <f t="shared" ref="BK210:BK211" si="86">ROUND(I210*H210,0)</f>
        <v>0</v>
      </c>
      <c r="BL210" s="23" t="s">
        <v>101</v>
      </c>
      <c r="BM210" s="23" t="s">
        <v>2746</v>
      </c>
    </row>
    <row r="211" spans="2:65" s="311" customFormat="1" ht="16.5" customHeight="1" x14ac:dyDescent="0.3">
      <c r="B211" s="172"/>
      <c r="C211" s="412">
        <v>78</v>
      </c>
      <c r="D211" s="412" t="s">
        <v>536</v>
      </c>
      <c r="E211" s="413"/>
      <c r="F211" s="414" t="s">
        <v>3515</v>
      </c>
      <c r="G211" s="415" t="s">
        <v>214</v>
      </c>
      <c r="H211" s="416">
        <v>140</v>
      </c>
      <c r="I211" s="367"/>
      <c r="J211" s="366">
        <f t="shared" si="77"/>
        <v>0</v>
      </c>
      <c r="K211" s="414"/>
      <c r="L211" s="223"/>
      <c r="M211" s="403" t="s">
        <v>5</v>
      </c>
      <c r="N211" s="357" t="s">
        <v>43</v>
      </c>
      <c r="O211" s="348">
        <v>0</v>
      </c>
      <c r="P211" s="348">
        <f t="shared" si="78"/>
        <v>0</v>
      </c>
      <c r="Q211" s="348">
        <v>3.3050000000000003E-2</v>
      </c>
      <c r="R211" s="348">
        <f t="shared" si="79"/>
        <v>4.6270000000000007</v>
      </c>
      <c r="S211" s="348">
        <v>0</v>
      </c>
      <c r="T211" s="183">
        <f t="shared" si="80"/>
        <v>0</v>
      </c>
      <c r="U211" s="405"/>
      <c r="AR211" s="23" t="s">
        <v>113</v>
      </c>
      <c r="AT211" s="23" t="s">
        <v>536</v>
      </c>
      <c r="AU211" s="23" t="s">
        <v>80</v>
      </c>
      <c r="AY211" s="23" t="s">
        <v>155</v>
      </c>
      <c r="BE211" s="184">
        <f t="shared" si="81"/>
        <v>0</v>
      </c>
      <c r="BF211" s="184">
        <f t="shared" si="82"/>
        <v>0</v>
      </c>
      <c r="BG211" s="184">
        <f t="shared" si="83"/>
        <v>0</v>
      </c>
      <c r="BH211" s="184">
        <f t="shared" si="84"/>
        <v>0</v>
      </c>
      <c r="BI211" s="184">
        <f t="shared" si="85"/>
        <v>0</v>
      </c>
      <c r="BJ211" s="23" t="s">
        <v>11</v>
      </c>
      <c r="BK211" s="184">
        <f t="shared" si="86"/>
        <v>0</v>
      </c>
      <c r="BL211" s="23" t="s">
        <v>101</v>
      </c>
      <c r="BM211" s="23" t="s">
        <v>2746</v>
      </c>
    </row>
    <row r="212" spans="2:65" s="311" customFormat="1" ht="16.5" customHeight="1" x14ac:dyDescent="0.3">
      <c r="B212" s="172"/>
      <c r="C212" s="407">
        <v>79</v>
      </c>
      <c r="D212" s="407" t="s">
        <v>157</v>
      </c>
      <c r="E212" s="408"/>
      <c r="F212" s="409" t="s">
        <v>3516</v>
      </c>
      <c r="G212" s="410" t="s">
        <v>3067</v>
      </c>
      <c r="H212" s="411">
        <v>1</v>
      </c>
      <c r="I212" s="313"/>
      <c r="J212" s="312">
        <f>ROUND(I212*H212,0)</f>
        <v>0</v>
      </c>
      <c r="K212" s="409"/>
      <c r="L212" s="40"/>
      <c r="M212" s="402" t="s">
        <v>5</v>
      </c>
      <c r="N212" s="347" t="s">
        <v>43</v>
      </c>
      <c r="O212" s="348">
        <v>3.3</v>
      </c>
      <c r="P212" s="348">
        <f>O212*H212</f>
        <v>3.3</v>
      </c>
      <c r="Q212" s="348">
        <v>3.336E-3</v>
      </c>
      <c r="R212" s="348">
        <f>Q212*H212</f>
        <v>3.336E-3</v>
      </c>
      <c r="S212" s="348">
        <v>0.159</v>
      </c>
      <c r="T212" s="183">
        <f>S212*H212</f>
        <v>0.159</v>
      </c>
      <c r="U212" s="405"/>
      <c r="AR212" s="23" t="s">
        <v>101</v>
      </c>
      <c r="AT212" s="23" t="s">
        <v>157</v>
      </c>
      <c r="AU212" s="23" t="s">
        <v>80</v>
      </c>
      <c r="AY212" s="23" t="s">
        <v>155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23" t="s">
        <v>11</v>
      </c>
      <c r="BK212" s="184">
        <f>ROUND(I212*H212,0)</f>
        <v>0</v>
      </c>
      <c r="BL212" s="23" t="s">
        <v>101</v>
      </c>
      <c r="BM212" s="23" t="s">
        <v>2750</v>
      </c>
    </row>
    <row r="213" spans="2:65" s="311" customFormat="1" ht="16.5" customHeight="1" x14ac:dyDescent="0.3">
      <c r="B213" s="172"/>
      <c r="C213" s="412">
        <v>80</v>
      </c>
      <c r="D213" s="412" t="s">
        <v>536</v>
      </c>
      <c r="E213" s="413"/>
      <c r="F213" s="414" t="s">
        <v>3517</v>
      </c>
      <c r="G213" s="415" t="s">
        <v>3067</v>
      </c>
      <c r="H213" s="416">
        <v>1200</v>
      </c>
      <c r="I213" s="367"/>
      <c r="J213" s="366">
        <f t="shared" ref="J213" si="87">ROUND(I213*H213,0)</f>
        <v>0</v>
      </c>
      <c r="K213" s="414"/>
      <c r="L213" s="223"/>
      <c r="M213" s="403" t="s">
        <v>5</v>
      </c>
      <c r="N213" s="357" t="s">
        <v>43</v>
      </c>
      <c r="O213" s="348">
        <v>0</v>
      </c>
      <c r="P213" s="348">
        <f t="shared" ref="P213" si="88">O213*H213</f>
        <v>0</v>
      </c>
      <c r="Q213" s="348">
        <v>3.3050000000000003E-2</v>
      </c>
      <c r="R213" s="348">
        <f t="shared" ref="R213" si="89">Q213*H213</f>
        <v>39.660000000000004</v>
      </c>
      <c r="S213" s="348">
        <v>0</v>
      </c>
      <c r="T213" s="183">
        <f t="shared" ref="T213" si="90">S213*H213</f>
        <v>0</v>
      </c>
      <c r="U213" s="405"/>
      <c r="AR213" s="23" t="s">
        <v>113</v>
      </c>
      <c r="AT213" s="23" t="s">
        <v>536</v>
      </c>
      <c r="AU213" s="23" t="s">
        <v>80</v>
      </c>
      <c r="AY213" s="23" t="s">
        <v>155</v>
      </c>
      <c r="BE213" s="184">
        <f t="shared" ref="BE213" si="91">IF(N213="základní",J213,0)</f>
        <v>0</v>
      </c>
      <c r="BF213" s="184">
        <f t="shared" ref="BF213" si="92">IF(N213="snížená",J213,0)</f>
        <v>0</v>
      </c>
      <c r="BG213" s="184">
        <f t="shared" ref="BG213" si="93">IF(N213="zákl. přenesená",J213,0)</f>
        <v>0</v>
      </c>
      <c r="BH213" s="184">
        <f t="shared" ref="BH213" si="94">IF(N213="sníž. přenesená",J213,0)</f>
        <v>0</v>
      </c>
      <c r="BI213" s="184">
        <f t="shared" ref="BI213" si="95">IF(N213="nulová",J213,0)</f>
        <v>0</v>
      </c>
      <c r="BJ213" s="23" t="s">
        <v>11</v>
      </c>
      <c r="BK213" s="184">
        <f t="shared" ref="BK213" si="96">ROUND(I213*H213,0)</f>
        <v>0</v>
      </c>
      <c r="BL213" s="23" t="s">
        <v>101</v>
      </c>
      <c r="BM213" s="23" t="s">
        <v>2746</v>
      </c>
    </row>
    <row r="214" spans="2:65" s="10" customFormat="1" ht="29.85" customHeight="1" x14ac:dyDescent="0.3">
      <c r="B214" s="159"/>
      <c r="D214" s="160" t="s">
        <v>71</v>
      </c>
      <c r="E214" s="170" t="s">
        <v>242</v>
      </c>
      <c r="F214" s="170" t="s">
        <v>243</v>
      </c>
      <c r="I214" s="162"/>
      <c r="J214" s="171">
        <f>BK214</f>
        <v>0</v>
      </c>
      <c r="L214" s="159"/>
      <c r="M214" s="164"/>
      <c r="N214" s="165"/>
      <c r="O214" s="165"/>
      <c r="P214" s="166">
        <f>SUM(P215:P221)</f>
        <v>0</v>
      </c>
      <c r="Q214" s="165"/>
      <c r="R214" s="166">
        <f>SUM(R215:R221)</f>
        <v>0</v>
      </c>
      <c r="S214" s="165"/>
      <c r="T214" s="167">
        <f>SUM(T215:T221)</f>
        <v>0</v>
      </c>
      <c r="AR214" s="160" t="s">
        <v>11</v>
      </c>
      <c r="AT214" s="168" t="s">
        <v>71</v>
      </c>
      <c r="AU214" s="168" t="s">
        <v>11</v>
      </c>
      <c r="AY214" s="160" t="s">
        <v>155</v>
      </c>
      <c r="BK214" s="169">
        <f>SUM(BK215:BK221)</f>
        <v>0</v>
      </c>
    </row>
    <row r="215" spans="2:65" s="1" customFormat="1" ht="16.5" customHeight="1" x14ac:dyDescent="0.3">
      <c r="B215" s="172"/>
      <c r="C215" s="173">
        <v>81</v>
      </c>
      <c r="D215" s="173" t="s">
        <v>157</v>
      </c>
      <c r="E215" s="174" t="s">
        <v>2220</v>
      </c>
      <c r="F215" s="175" t="s">
        <v>2221</v>
      </c>
      <c r="G215" s="176" t="s">
        <v>247</v>
      </c>
      <c r="H215" s="177">
        <v>234.15899999999999</v>
      </c>
      <c r="I215" s="178"/>
      <c r="J215" s="179">
        <f>ROUND(I215*H215,0)</f>
        <v>0</v>
      </c>
      <c r="K215" s="175" t="s">
        <v>161</v>
      </c>
      <c r="L215" s="40"/>
      <c r="M215" s="180" t="s">
        <v>5</v>
      </c>
      <c r="N215" s="181" t="s">
        <v>43</v>
      </c>
      <c r="O215" s="41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AR215" s="23" t="s">
        <v>101</v>
      </c>
      <c r="AT215" s="23" t="s">
        <v>157</v>
      </c>
      <c r="AU215" s="23" t="s">
        <v>80</v>
      </c>
      <c r="AY215" s="23" t="s">
        <v>155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23" t="s">
        <v>11</v>
      </c>
      <c r="BK215" s="184">
        <f>ROUND(I215*H215,0)</f>
        <v>0</v>
      </c>
      <c r="BL215" s="23" t="s">
        <v>101</v>
      </c>
      <c r="BM215" s="23" t="s">
        <v>2752</v>
      </c>
    </row>
    <row r="216" spans="2:65" s="1" customFormat="1" ht="16.5" customHeight="1" x14ac:dyDescent="0.3">
      <c r="B216" s="172"/>
      <c r="C216" s="173">
        <v>82</v>
      </c>
      <c r="D216" s="173" t="s">
        <v>157</v>
      </c>
      <c r="E216" s="174" t="s">
        <v>2223</v>
      </c>
      <c r="F216" s="175" t="s">
        <v>2224</v>
      </c>
      <c r="G216" s="176" t="s">
        <v>247</v>
      </c>
      <c r="H216" s="177">
        <v>3044.067</v>
      </c>
      <c r="I216" s="178"/>
      <c r="J216" s="179">
        <f>ROUND(I216*H216,0)</f>
        <v>0</v>
      </c>
      <c r="K216" s="175" t="s">
        <v>161</v>
      </c>
      <c r="L216" s="40"/>
      <c r="M216" s="180" t="s">
        <v>5</v>
      </c>
      <c r="N216" s="181" t="s">
        <v>43</v>
      </c>
      <c r="O216" s="4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AR216" s="23" t="s">
        <v>101</v>
      </c>
      <c r="AT216" s="23" t="s">
        <v>157</v>
      </c>
      <c r="AU216" s="23" t="s">
        <v>80</v>
      </c>
      <c r="AY216" s="23" t="s">
        <v>155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23" t="s">
        <v>11</v>
      </c>
      <c r="BK216" s="184">
        <f>ROUND(I216*H216,0)</f>
        <v>0</v>
      </c>
      <c r="BL216" s="23" t="s">
        <v>101</v>
      </c>
      <c r="BM216" s="23" t="s">
        <v>2753</v>
      </c>
    </row>
    <row r="217" spans="2:65" s="11" customFormat="1" x14ac:dyDescent="0.3">
      <c r="B217" s="185"/>
      <c r="D217" s="186" t="s">
        <v>163</v>
      </c>
      <c r="F217" s="188" t="s">
        <v>2754</v>
      </c>
      <c r="H217" s="189">
        <v>3044.067</v>
      </c>
      <c r="I217" s="190"/>
      <c r="L217" s="185"/>
      <c r="M217" s="191"/>
      <c r="N217" s="192"/>
      <c r="O217" s="192"/>
      <c r="P217" s="192"/>
      <c r="Q217" s="192"/>
      <c r="R217" s="192"/>
      <c r="S217" s="192"/>
      <c r="T217" s="193"/>
      <c r="AT217" s="187" t="s">
        <v>163</v>
      </c>
      <c r="AU217" s="187" t="s">
        <v>80</v>
      </c>
      <c r="AV217" s="11" t="s">
        <v>80</v>
      </c>
      <c r="AW217" s="11" t="s">
        <v>6</v>
      </c>
      <c r="AX217" s="11" t="s">
        <v>11</v>
      </c>
      <c r="AY217" s="187" t="s">
        <v>155</v>
      </c>
    </row>
    <row r="218" spans="2:65" s="1" customFormat="1" ht="16.5" customHeight="1" x14ac:dyDescent="0.3">
      <c r="B218" s="172"/>
      <c r="C218" s="173">
        <v>83</v>
      </c>
      <c r="D218" s="173" t="s">
        <v>157</v>
      </c>
      <c r="E218" s="174" t="s">
        <v>2372</v>
      </c>
      <c r="F218" s="175" t="s">
        <v>2373</v>
      </c>
      <c r="G218" s="176" t="s">
        <v>247</v>
      </c>
      <c r="H218" s="177">
        <v>234.15899999999999</v>
      </c>
      <c r="I218" s="178"/>
      <c r="J218" s="179">
        <f>ROUND(I218*H218,0)</f>
        <v>0</v>
      </c>
      <c r="K218" s="175" t="s">
        <v>161</v>
      </c>
      <c r="L218" s="40"/>
      <c r="M218" s="180" t="s">
        <v>5</v>
      </c>
      <c r="N218" s="181" t="s">
        <v>43</v>
      </c>
      <c r="O218" s="41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AR218" s="23" t="s">
        <v>101</v>
      </c>
      <c r="AT218" s="23" t="s">
        <v>157</v>
      </c>
      <c r="AU218" s="23" t="s">
        <v>80</v>
      </c>
      <c r="AY218" s="23" t="s">
        <v>155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23" t="s">
        <v>11</v>
      </c>
      <c r="BK218" s="184">
        <f>ROUND(I218*H218,0)</f>
        <v>0</v>
      </c>
      <c r="BL218" s="23" t="s">
        <v>101</v>
      </c>
      <c r="BM218" s="23" t="s">
        <v>2755</v>
      </c>
    </row>
    <row r="219" spans="2:65" s="1" customFormat="1" ht="16.5" customHeight="1" x14ac:dyDescent="0.3">
      <c r="B219" s="172"/>
      <c r="C219" s="173">
        <v>84</v>
      </c>
      <c r="D219" s="173" t="s">
        <v>157</v>
      </c>
      <c r="E219" s="174" t="s">
        <v>2234</v>
      </c>
      <c r="F219" s="175" t="s">
        <v>2235</v>
      </c>
      <c r="G219" s="176" t="s">
        <v>247</v>
      </c>
      <c r="H219" s="177">
        <v>62.558999999999997</v>
      </c>
      <c r="I219" s="178"/>
      <c r="J219" s="179">
        <f>ROUND(I219*H219,0)</f>
        <v>0</v>
      </c>
      <c r="K219" s="175" t="s">
        <v>161</v>
      </c>
      <c r="L219" s="40"/>
      <c r="M219" s="180" t="s">
        <v>5</v>
      </c>
      <c r="N219" s="181" t="s">
        <v>43</v>
      </c>
      <c r="O219" s="41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AR219" s="23" t="s">
        <v>101</v>
      </c>
      <c r="AT219" s="23" t="s">
        <v>157</v>
      </c>
      <c r="AU219" s="23" t="s">
        <v>80</v>
      </c>
      <c r="AY219" s="23" t="s">
        <v>155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23" t="s">
        <v>11</v>
      </c>
      <c r="BK219" s="184">
        <f>ROUND(I219*H219,0)</f>
        <v>0</v>
      </c>
      <c r="BL219" s="23" t="s">
        <v>101</v>
      </c>
      <c r="BM219" s="23" t="s">
        <v>2756</v>
      </c>
    </row>
    <row r="220" spans="2:65" s="1" customFormat="1" ht="25.5" customHeight="1" x14ac:dyDescent="0.3">
      <c r="B220" s="172"/>
      <c r="C220" s="173">
        <v>85</v>
      </c>
      <c r="D220" s="173" t="s">
        <v>157</v>
      </c>
      <c r="E220" s="174" t="s">
        <v>2237</v>
      </c>
      <c r="F220" s="175" t="s">
        <v>2238</v>
      </c>
      <c r="G220" s="176" t="s">
        <v>247</v>
      </c>
      <c r="H220" s="177">
        <v>57.2</v>
      </c>
      <c r="I220" s="178"/>
      <c r="J220" s="179">
        <f>ROUND(I220*H220,0)</f>
        <v>0</v>
      </c>
      <c r="K220" s="175" t="s">
        <v>161</v>
      </c>
      <c r="L220" s="40"/>
      <c r="M220" s="180" t="s">
        <v>5</v>
      </c>
      <c r="N220" s="181" t="s">
        <v>43</v>
      </c>
      <c r="O220" s="4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AR220" s="23" t="s">
        <v>101</v>
      </c>
      <c r="AT220" s="23" t="s">
        <v>157</v>
      </c>
      <c r="AU220" s="23" t="s">
        <v>80</v>
      </c>
      <c r="AY220" s="23" t="s">
        <v>155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23" t="s">
        <v>11</v>
      </c>
      <c r="BK220" s="184">
        <f>ROUND(I220*H220,0)</f>
        <v>0</v>
      </c>
      <c r="BL220" s="23" t="s">
        <v>101</v>
      </c>
      <c r="BM220" s="23" t="s">
        <v>2757</v>
      </c>
    </row>
    <row r="221" spans="2:65" s="1" customFormat="1" ht="16.5" customHeight="1" x14ac:dyDescent="0.3">
      <c r="B221" s="172"/>
      <c r="C221" s="173">
        <v>86</v>
      </c>
      <c r="D221" s="173" t="s">
        <v>157</v>
      </c>
      <c r="E221" s="174" t="s">
        <v>2240</v>
      </c>
      <c r="F221" s="175" t="s">
        <v>2241</v>
      </c>
      <c r="G221" s="176" t="s">
        <v>247</v>
      </c>
      <c r="H221" s="177">
        <v>114.4</v>
      </c>
      <c r="I221" s="178"/>
      <c r="J221" s="179">
        <f>ROUND(I221*H221,0)</f>
        <v>0</v>
      </c>
      <c r="K221" s="175" t="s">
        <v>161</v>
      </c>
      <c r="L221" s="40"/>
      <c r="M221" s="180" t="s">
        <v>5</v>
      </c>
      <c r="N221" s="181" t="s">
        <v>43</v>
      </c>
      <c r="O221" s="41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AR221" s="23" t="s">
        <v>101</v>
      </c>
      <c r="AT221" s="23" t="s">
        <v>157</v>
      </c>
      <c r="AU221" s="23" t="s">
        <v>80</v>
      </c>
      <c r="AY221" s="23" t="s">
        <v>155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23" t="s">
        <v>11</v>
      </c>
      <c r="BK221" s="184">
        <f>ROUND(I221*H221,0)</f>
        <v>0</v>
      </c>
      <c r="BL221" s="23" t="s">
        <v>101</v>
      </c>
      <c r="BM221" s="23" t="s">
        <v>2758</v>
      </c>
    </row>
    <row r="222" spans="2:65" s="10" customFormat="1" ht="29.85" customHeight="1" x14ac:dyDescent="0.3">
      <c r="B222" s="159"/>
      <c r="D222" s="160" t="s">
        <v>71</v>
      </c>
      <c r="E222" s="170" t="s">
        <v>1040</v>
      </c>
      <c r="F222" s="170" t="s">
        <v>1041</v>
      </c>
      <c r="I222" s="162"/>
      <c r="J222" s="171">
        <f>BK222</f>
        <v>0</v>
      </c>
      <c r="L222" s="159"/>
      <c r="M222" s="164"/>
      <c r="N222" s="165"/>
      <c r="O222" s="165"/>
      <c r="P222" s="166">
        <f>P223</f>
        <v>0</v>
      </c>
      <c r="Q222" s="165"/>
      <c r="R222" s="166">
        <f>R223</f>
        <v>0</v>
      </c>
      <c r="S222" s="165"/>
      <c r="T222" s="167">
        <f>T223</f>
        <v>0</v>
      </c>
      <c r="AR222" s="160" t="s">
        <v>11</v>
      </c>
      <c r="AT222" s="168" t="s">
        <v>71</v>
      </c>
      <c r="AU222" s="168" t="s">
        <v>11</v>
      </c>
      <c r="AY222" s="160" t="s">
        <v>155</v>
      </c>
      <c r="BK222" s="169">
        <f>BK223</f>
        <v>0</v>
      </c>
    </row>
    <row r="223" spans="2:65" s="1" customFormat="1" ht="25.5" customHeight="1" x14ac:dyDescent="0.3">
      <c r="B223" s="172"/>
      <c r="C223" s="173">
        <v>87</v>
      </c>
      <c r="D223" s="173" t="s">
        <v>157</v>
      </c>
      <c r="E223" s="174" t="s">
        <v>2243</v>
      </c>
      <c r="F223" s="175" t="s">
        <v>2244</v>
      </c>
      <c r="G223" s="176" t="s">
        <v>247</v>
      </c>
      <c r="H223" s="177">
        <v>459.76100000000002</v>
      </c>
      <c r="I223" s="178"/>
      <c r="J223" s="179">
        <f>ROUND(I223*H223,0)</f>
        <v>0</v>
      </c>
      <c r="K223" s="175" t="s">
        <v>161</v>
      </c>
      <c r="L223" s="40"/>
      <c r="M223" s="180" t="s">
        <v>5</v>
      </c>
      <c r="N223" s="181" t="s">
        <v>43</v>
      </c>
      <c r="O223" s="41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AR223" s="23" t="s">
        <v>101</v>
      </c>
      <c r="AT223" s="23" t="s">
        <v>157</v>
      </c>
      <c r="AU223" s="23" t="s">
        <v>80</v>
      </c>
      <c r="AY223" s="23" t="s">
        <v>155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23" t="s">
        <v>11</v>
      </c>
      <c r="BK223" s="184">
        <f>ROUND(I223*H223,0)</f>
        <v>0</v>
      </c>
      <c r="BL223" s="23" t="s">
        <v>101</v>
      </c>
      <c r="BM223" s="23" t="s">
        <v>2759</v>
      </c>
    </row>
    <row r="224" spans="2:65" s="1" customFormat="1" ht="6.95" customHeight="1" x14ac:dyDescent="0.3">
      <c r="B224" s="55"/>
      <c r="C224" s="56"/>
      <c r="D224" s="56"/>
      <c r="E224" s="56"/>
      <c r="F224" s="56"/>
      <c r="G224" s="56"/>
      <c r="H224" s="56"/>
      <c r="I224" s="126"/>
      <c r="J224" s="56"/>
      <c r="K224" s="56"/>
      <c r="L224" s="40"/>
    </row>
  </sheetData>
  <autoFilter ref="C83:K223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115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2760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ROUND(J82,0)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ROUND(SUM(BE82:BE121), 0)</f>
        <v>0</v>
      </c>
      <c r="G30" s="41"/>
      <c r="H30" s="41"/>
      <c r="I30" s="118">
        <v>0.21</v>
      </c>
      <c r="J30" s="117">
        <f>ROUND(ROUND((SUM(BE82:BE121)),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ROUND(SUM(BF82:BF121), 0)</f>
        <v>0</v>
      </c>
      <c r="G31" s="41"/>
      <c r="H31" s="41"/>
      <c r="I31" s="118">
        <v>0.15</v>
      </c>
      <c r="J31" s="117">
        <f>ROUND(ROUND((SUM(BF82:BF121)),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ROUND(SUM(BG82:BG121),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ROUND(SUM(BH82:BH121),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ROUND(SUM(BI82:BI121),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8 - SO 09 - oplocení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343</v>
      </c>
      <c r="E59" s="144"/>
      <c r="F59" s="144"/>
      <c r="G59" s="144"/>
      <c r="H59" s="144"/>
      <c r="I59" s="145"/>
      <c r="J59" s="146">
        <f>J88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344</v>
      </c>
      <c r="E60" s="144"/>
      <c r="F60" s="144"/>
      <c r="G60" s="144"/>
      <c r="H60" s="144"/>
      <c r="I60" s="145"/>
      <c r="J60" s="146">
        <f>J106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345</v>
      </c>
      <c r="E61" s="144"/>
      <c r="F61" s="144"/>
      <c r="G61" s="144"/>
      <c r="H61" s="144"/>
      <c r="I61" s="145"/>
      <c r="J61" s="146">
        <f>J113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347</v>
      </c>
      <c r="E62" s="144"/>
      <c r="F62" s="144"/>
      <c r="G62" s="144"/>
      <c r="H62" s="144"/>
      <c r="I62" s="145"/>
      <c r="J62" s="146">
        <f>J120</f>
        <v>0</v>
      </c>
      <c r="K62" s="147"/>
    </row>
    <row r="63" spans="2:47" s="1" customFormat="1" ht="21.75" customHeight="1" x14ac:dyDescent="0.3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 x14ac:dyDescent="0.3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 x14ac:dyDescent="0.3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 x14ac:dyDescent="0.3">
      <c r="B69" s="40"/>
      <c r="C69" s="60" t="s">
        <v>139</v>
      </c>
      <c r="L69" s="40"/>
    </row>
    <row r="70" spans="2:12" s="1" customFormat="1" ht="6.95" customHeight="1" x14ac:dyDescent="0.3">
      <c r="B70" s="40"/>
      <c r="L70" s="40"/>
    </row>
    <row r="71" spans="2:12" s="1" customFormat="1" ht="14.45" customHeight="1" x14ac:dyDescent="0.3">
      <c r="B71" s="40"/>
      <c r="C71" s="62" t="s">
        <v>20</v>
      </c>
      <c r="L71" s="40"/>
    </row>
    <row r="72" spans="2:12" s="1" customFormat="1" ht="16.5" customHeight="1" x14ac:dyDescent="0.3">
      <c r="B72" s="40"/>
      <c r="E72" s="522" t="str">
        <f>E7</f>
        <v>Trutnov - Horní staré město - Požární zbrojnice</v>
      </c>
      <c r="F72" s="523"/>
      <c r="G72" s="523"/>
      <c r="H72" s="523"/>
      <c r="L72" s="40"/>
    </row>
    <row r="73" spans="2:12" s="1" customFormat="1" ht="14.45" customHeight="1" x14ac:dyDescent="0.3">
      <c r="B73" s="40"/>
      <c r="C73" s="62" t="s">
        <v>128</v>
      </c>
      <c r="L73" s="40"/>
    </row>
    <row r="74" spans="2:12" s="1" customFormat="1" ht="17.25" customHeight="1" x14ac:dyDescent="0.3">
      <c r="B74" s="40"/>
      <c r="E74" s="502" t="str">
        <f>E9</f>
        <v>8 - SO 09 - oplocení</v>
      </c>
      <c r="F74" s="524"/>
      <c r="G74" s="524"/>
      <c r="H74" s="524"/>
      <c r="L74" s="40"/>
    </row>
    <row r="75" spans="2:12" s="1" customFormat="1" ht="6.95" customHeight="1" x14ac:dyDescent="0.3">
      <c r="B75" s="40"/>
      <c r="L75" s="40"/>
    </row>
    <row r="76" spans="2:12" s="1" customFormat="1" ht="18" customHeight="1" x14ac:dyDescent="0.3">
      <c r="B76" s="40"/>
      <c r="C76" s="62" t="s">
        <v>24</v>
      </c>
      <c r="F76" s="148" t="str">
        <f>F12</f>
        <v>Trutnov - Horní staré město</v>
      </c>
      <c r="I76" s="149" t="s">
        <v>26</v>
      </c>
      <c r="J76" s="66" t="str">
        <f>IF(J12="","",J12)</f>
        <v>24.10.2017</v>
      </c>
      <c r="L76" s="40"/>
    </row>
    <row r="77" spans="2:12" s="1" customFormat="1" ht="6.95" customHeight="1" x14ac:dyDescent="0.3">
      <c r="B77" s="40"/>
      <c r="L77" s="40"/>
    </row>
    <row r="78" spans="2:12" s="1" customFormat="1" ht="15" x14ac:dyDescent="0.3">
      <c r="B78" s="40"/>
      <c r="C78" s="62" t="s">
        <v>28</v>
      </c>
      <c r="F78" s="148" t="str">
        <f>E15</f>
        <v>Město Trutnov, Slovanské nám. 165, Trutnov</v>
      </c>
      <c r="I78" s="149" t="s">
        <v>34</v>
      </c>
      <c r="J78" s="148" t="str">
        <f>E21</f>
        <v>Tenet spol. s r.o., Horská 64, Trutnov</v>
      </c>
      <c r="L78" s="40"/>
    </row>
    <row r="79" spans="2:12" s="1" customFormat="1" ht="14.45" customHeight="1" x14ac:dyDescent="0.3">
      <c r="B79" s="40"/>
      <c r="C79" s="62" t="s">
        <v>32</v>
      </c>
      <c r="F79" s="148" t="str">
        <f>IF(E18="","",E18)</f>
        <v/>
      </c>
      <c r="L79" s="40"/>
    </row>
    <row r="80" spans="2:12" s="1" customFormat="1" ht="10.35" customHeight="1" x14ac:dyDescent="0.3">
      <c r="B80" s="40"/>
      <c r="L80" s="40"/>
    </row>
    <row r="81" spans="2:65" s="9" customFormat="1" ht="29.25" customHeight="1" x14ac:dyDescent="0.3">
      <c r="B81" s="150"/>
      <c r="C81" s="151" t="s">
        <v>140</v>
      </c>
      <c r="D81" s="152" t="s">
        <v>57</v>
      </c>
      <c r="E81" s="152" t="s">
        <v>53</v>
      </c>
      <c r="F81" s="152" t="s">
        <v>141</v>
      </c>
      <c r="G81" s="152" t="s">
        <v>142</v>
      </c>
      <c r="H81" s="152" t="s">
        <v>143</v>
      </c>
      <c r="I81" s="153" t="s">
        <v>144</v>
      </c>
      <c r="J81" s="152" t="s">
        <v>132</v>
      </c>
      <c r="K81" s="154" t="s">
        <v>145</v>
      </c>
      <c r="L81" s="150"/>
      <c r="M81" s="72" t="s">
        <v>146</v>
      </c>
      <c r="N81" s="73" t="s">
        <v>42</v>
      </c>
      <c r="O81" s="73" t="s">
        <v>147</v>
      </c>
      <c r="P81" s="73" t="s">
        <v>148</v>
      </c>
      <c r="Q81" s="73" t="s">
        <v>149</v>
      </c>
      <c r="R81" s="73" t="s">
        <v>150</v>
      </c>
      <c r="S81" s="73" t="s">
        <v>151</v>
      </c>
      <c r="T81" s="74" t="s">
        <v>152</v>
      </c>
    </row>
    <row r="82" spans="2:65" s="1" customFormat="1" ht="29.25" customHeight="1" x14ac:dyDescent="0.35">
      <c r="B82" s="40"/>
      <c r="C82" s="76" t="s">
        <v>133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32.419134</v>
      </c>
      <c r="S82" s="67"/>
      <c r="T82" s="157">
        <f>T83</f>
        <v>0</v>
      </c>
      <c r="AT82" s="23" t="s">
        <v>71</v>
      </c>
      <c r="AU82" s="23" t="s">
        <v>134</v>
      </c>
      <c r="BK82" s="158">
        <f>BK83</f>
        <v>0</v>
      </c>
    </row>
    <row r="83" spans="2:65" s="10" customFormat="1" ht="37.35" customHeight="1" x14ac:dyDescent="0.35">
      <c r="B83" s="159"/>
      <c r="D83" s="160" t="s">
        <v>71</v>
      </c>
      <c r="E83" s="161" t="s">
        <v>153</v>
      </c>
      <c r="F83" s="161" t="s">
        <v>154</v>
      </c>
      <c r="I83" s="162"/>
      <c r="J83" s="163">
        <f>BK83</f>
        <v>0</v>
      </c>
      <c r="L83" s="159"/>
      <c r="M83" s="164"/>
      <c r="N83" s="165"/>
      <c r="O83" s="165"/>
      <c r="P83" s="166">
        <f>P84+P88+P106+P113+P120</f>
        <v>0</v>
      </c>
      <c r="Q83" s="165"/>
      <c r="R83" s="166">
        <f>R84+R88+R106+R113+R120</f>
        <v>32.419134</v>
      </c>
      <c r="S83" s="165"/>
      <c r="T83" s="167">
        <f>T84+T88+T106+T113+T120</f>
        <v>0</v>
      </c>
      <c r="AR83" s="160" t="s">
        <v>11</v>
      </c>
      <c r="AT83" s="168" t="s">
        <v>71</v>
      </c>
      <c r="AU83" s="168" t="s">
        <v>72</v>
      </c>
      <c r="AY83" s="160" t="s">
        <v>155</v>
      </c>
      <c r="BK83" s="169">
        <f>BK84+BK88+BK106+BK113+BK120</f>
        <v>0</v>
      </c>
    </row>
    <row r="84" spans="2:65" s="10" customFormat="1" ht="19.899999999999999" customHeight="1" x14ac:dyDescent="0.3">
      <c r="B84" s="159"/>
      <c r="D84" s="160" t="s">
        <v>71</v>
      </c>
      <c r="E84" s="170" t="s">
        <v>11</v>
      </c>
      <c r="F84" s="170" t="s">
        <v>156</v>
      </c>
      <c r="I84" s="162"/>
      <c r="J84" s="171">
        <f>BK84</f>
        <v>0</v>
      </c>
      <c r="L84" s="159"/>
      <c r="M84" s="164"/>
      <c r="N84" s="165"/>
      <c r="O84" s="165"/>
      <c r="P84" s="166">
        <f>SUM(P85:P87)</f>
        <v>0</v>
      </c>
      <c r="Q84" s="165"/>
      <c r="R84" s="166">
        <f>SUM(R85:R87)</f>
        <v>0</v>
      </c>
      <c r="S84" s="165"/>
      <c r="T84" s="167">
        <f>SUM(T85:T87)</f>
        <v>0</v>
      </c>
      <c r="AR84" s="160" t="s">
        <v>11</v>
      </c>
      <c r="AT84" s="168" t="s">
        <v>71</v>
      </c>
      <c r="AU84" s="168" t="s">
        <v>11</v>
      </c>
      <c r="AY84" s="160" t="s">
        <v>155</v>
      </c>
      <c r="BK84" s="169">
        <f>SUM(BK85:BK87)</f>
        <v>0</v>
      </c>
    </row>
    <row r="85" spans="2:65" s="1" customFormat="1" ht="16.5" customHeight="1" x14ac:dyDescent="0.3">
      <c r="B85" s="172"/>
      <c r="C85" s="173" t="s">
        <v>11</v>
      </c>
      <c r="D85" s="173" t="s">
        <v>157</v>
      </c>
      <c r="E85" s="174" t="s">
        <v>2761</v>
      </c>
      <c r="F85" s="175" t="s">
        <v>2762</v>
      </c>
      <c r="G85" s="176" t="s">
        <v>214</v>
      </c>
      <c r="H85" s="177">
        <v>50.4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101</v>
      </c>
      <c r="BM85" s="23" t="s">
        <v>2763</v>
      </c>
    </row>
    <row r="86" spans="2:65" s="11" customFormat="1" x14ac:dyDescent="0.3">
      <c r="B86" s="185"/>
      <c r="D86" s="186" t="s">
        <v>163</v>
      </c>
      <c r="E86" s="187" t="s">
        <v>5</v>
      </c>
      <c r="F86" s="188" t="s">
        <v>2764</v>
      </c>
      <c r="H86" s="189">
        <v>50.4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72</v>
      </c>
      <c r="AY86" s="187" t="s">
        <v>155</v>
      </c>
    </row>
    <row r="87" spans="2:65" s="12" customFormat="1" x14ac:dyDescent="0.3">
      <c r="B87" s="194"/>
      <c r="D87" s="186" t="s">
        <v>163</v>
      </c>
      <c r="E87" s="195" t="s">
        <v>5</v>
      </c>
      <c r="F87" s="196" t="s">
        <v>239</v>
      </c>
      <c r="H87" s="197">
        <v>50.4</v>
      </c>
      <c r="I87" s="198"/>
      <c r="L87" s="194"/>
      <c r="M87" s="199"/>
      <c r="N87" s="200"/>
      <c r="O87" s="200"/>
      <c r="P87" s="200"/>
      <c r="Q87" s="200"/>
      <c r="R87" s="200"/>
      <c r="S87" s="200"/>
      <c r="T87" s="201"/>
      <c r="AT87" s="195" t="s">
        <v>163</v>
      </c>
      <c r="AU87" s="195" t="s">
        <v>80</v>
      </c>
      <c r="AV87" s="12" t="s">
        <v>98</v>
      </c>
      <c r="AW87" s="12" t="s">
        <v>36</v>
      </c>
      <c r="AX87" s="12" t="s">
        <v>11</v>
      </c>
      <c r="AY87" s="195" t="s">
        <v>155</v>
      </c>
    </row>
    <row r="88" spans="2:65" s="10" customFormat="1" ht="29.85" customHeight="1" x14ac:dyDescent="0.3">
      <c r="B88" s="159"/>
      <c r="D88" s="160" t="s">
        <v>71</v>
      </c>
      <c r="E88" s="170" t="s">
        <v>98</v>
      </c>
      <c r="F88" s="170" t="s">
        <v>454</v>
      </c>
      <c r="I88" s="162"/>
      <c r="J88" s="171">
        <f>BK88</f>
        <v>0</v>
      </c>
      <c r="L88" s="159"/>
      <c r="M88" s="164"/>
      <c r="N88" s="165"/>
      <c r="O88" s="165"/>
      <c r="P88" s="166">
        <f>SUM(P89:P105)</f>
        <v>0</v>
      </c>
      <c r="Q88" s="165"/>
      <c r="R88" s="166">
        <f>SUM(R89:R105)</f>
        <v>16.408943999999998</v>
      </c>
      <c r="S88" s="165"/>
      <c r="T88" s="167">
        <f>SUM(T89:T105)</f>
        <v>0</v>
      </c>
      <c r="AR88" s="160" t="s">
        <v>11</v>
      </c>
      <c r="AT88" s="168" t="s">
        <v>71</v>
      </c>
      <c r="AU88" s="168" t="s">
        <v>11</v>
      </c>
      <c r="AY88" s="160" t="s">
        <v>155</v>
      </c>
      <c r="BK88" s="169">
        <f>SUM(BK89:BK105)</f>
        <v>0</v>
      </c>
    </row>
    <row r="89" spans="2:65" s="1" customFormat="1" ht="16.5" customHeight="1" x14ac:dyDescent="0.3">
      <c r="B89" s="172"/>
      <c r="C89" s="173" t="s">
        <v>80</v>
      </c>
      <c r="D89" s="173" t="s">
        <v>157</v>
      </c>
      <c r="E89" s="174" t="s">
        <v>2765</v>
      </c>
      <c r="F89" s="175" t="s">
        <v>2766</v>
      </c>
      <c r="G89" s="176" t="s">
        <v>170</v>
      </c>
      <c r="H89" s="177">
        <v>63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0.17488799999999999</v>
      </c>
      <c r="R89" s="182">
        <f>Q89*H89</f>
        <v>11.017944</v>
      </c>
      <c r="S89" s="182">
        <v>0</v>
      </c>
      <c r="T89" s="183">
        <f>S89*H89</f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2767</v>
      </c>
    </row>
    <row r="90" spans="2:65" s="11" customFormat="1" x14ac:dyDescent="0.3">
      <c r="B90" s="185"/>
      <c r="D90" s="186" t="s">
        <v>163</v>
      </c>
      <c r="E90" s="187" t="s">
        <v>5</v>
      </c>
      <c r="F90" s="188" t="s">
        <v>2768</v>
      </c>
      <c r="H90" s="189">
        <v>63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72</v>
      </c>
      <c r="AY90" s="187" t="s">
        <v>155</v>
      </c>
    </row>
    <row r="91" spans="2:65" s="12" customFormat="1" x14ac:dyDescent="0.3">
      <c r="B91" s="194"/>
      <c r="D91" s="186" t="s">
        <v>163</v>
      </c>
      <c r="E91" s="195" t="s">
        <v>5</v>
      </c>
      <c r="F91" s="196" t="s">
        <v>239</v>
      </c>
      <c r="H91" s="197">
        <v>63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195" t="s">
        <v>163</v>
      </c>
      <c r="AU91" s="195" t="s">
        <v>80</v>
      </c>
      <c r="AV91" s="12" t="s">
        <v>98</v>
      </c>
      <c r="AW91" s="12" t="s">
        <v>36</v>
      </c>
      <c r="AX91" s="12" t="s">
        <v>11</v>
      </c>
      <c r="AY91" s="195" t="s">
        <v>155</v>
      </c>
    </row>
    <row r="92" spans="2:65" s="1" customFormat="1" ht="16.5" customHeight="1" x14ac:dyDescent="0.3">
      <c r="B92" s="172"/>
      <c r="C92" s="173" t="s">
        <v>98</v>
      </c>
      <c r="D92" s="173" t="s">
        <v>157</v>
      </c>
      <c r="E92" s="174" t="s">
        <v>2769</v>
      </c>
      <c r="F92" s="175" t="s">
        <v>2770</v>
      </c>
      <c r="G92" s="176" t="s">
        <v>170</v>
      </c>
      <c r="H92" s="177">
        <v>2</v>
      </c>
      <c r="I92" s="178"/>
      <c r="J92" s="179">
        <f>ROUND(I92*H92,0)</f>
        <v>0</v>
      </c>
      <c r="K92" s="175" t="s">
        <v>161</v>
      </c>
      <c r="L92" s="40"/>
      <c r="M92" s="180" t="s">
        <v>5</v>
      </c>
      <c r="N92" s="181" t="s">
        <v>43</v>
      </c>
      <c r="O92" s="41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23" t="s">
        <v>101</v>
      </c>
      <c r="AT92" s="23" t="s">
        <v>157</v>
      </c>
      <c r="AU92" s="23" t="s">
        <v>80</v>
      </c>
      <c r="AY92" s="23" t="s">
        <v>155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11</v>
      </c>
      <c r="BK92" s="184">
        <f>ROUND(I92*H92,0)</f>
        <v>0</v>
      </c>
      <c r="BL92" s="23" t="s">
        <v>101</v>
      </c>
      <c r="BM92" s="23" t="s">
        <v>2771</v>
      </c>
    </row>
    <row r="93" spans="2:65" s="11" customFormat="1" x14ac:dyDescent="0.3">
      <c r="B93" s="185"/>
      <c r="D93" s="186" t="s">
        <v>163</v>
      </c>
      <c r="E93" s="187" t="s">
        <v>5</v>
      </c>
      <c r="F93" s="188" t="s">
        <v>80</v>
      </c>
      <c r="H93" s="189">
        <v>2</v>
      </c>
      <c r="I93" s="190"/>
      <c r="L93" s="185"/>
      <c r="M93" s="191"/>
      <c r="N93" s="192"/>
      <c r="O93" s="192"/>
      <c r="P93" s="192"/>
      <c r="Q93" s="192"/>
      <c r="R93" s="192"/>
      <c r="S93" s="192"/>
      <c r="T93" s="193"/>
      <c r="AT93" s="187" t="s">
        <v>163</v>
      </c>
      <c r="AU93" s="187" t="s">
        <v>80</v>
      </c>
      <c r="AV93" s="11" t="s">
        <v>80</v>
      </c>
      <c r="AW93" s="11" t="s">
        <v>36</v>
      </c>
      <c r="AX93" s="11" t="s">
        <v>11</v>
      </c>
      <c r="AY93" s="187" t="s">
        <v>155</v>
      </c>
    </row>
    <row r="94" spans="2:65" s="1" customFormat="1" ht="16.5" customHeight="1" x14ac:dyDescent="0.3">
      <c r="B94" s="172"/>
      <c r="C94" s="216" t="s">
        <v>101</v>
      </c>
      <c r="D94" s="216" t="s">
        <v>536</v>
      </c>
      <c r="E94" s="217" t="s">
        <v>2772</v>
      </c>
      <c r="F94" s="218" t="s">
        <v>2773</v>
      </c>
      <c r="G94" s="219" t="s">
        <v>170</v>
      </c>
      <c r="H94" s="220">
        <v>2</v>
      </c>
      <c r="I94" s="221"/>
      <c r="J94" s="222">
        <f>ROUND(I94*H94,0)</f>
        <v>0</v>
      </c>
      <c r="K94" s="218" t="s">
        <v>5</v>
      </c>
      <c r="L94" s="223"/>
      <c r="M94" s="224" t="s">
        <v>5</v>
      </c>
      <c r="N94" s="225" t="s">
        <v>43</v>
      </c>
      <c r="O94" s="41"/>
      <c r="P94" s="182">
        <f>O94*H94</f>
        <v>0</v>
      </c>
      <c r="Q94" s="182">
        <v>9.8500000000000004E-2</v>
      </c>
      <c r="R94" s="182">
        <f>Q94*H94</f>
        <v>0.19700000000000001</v>
      </c>
      <c r="S94" s="182">
        <v>0</v>
      </c>
      <c r="T94" s="183">
        <f>S94*H94</f>
        <v>0</v>
      </c>
      <c r="AR94" s="23" t="s">
        <v>113</v>
      </c>
      <c r="AT94" s="23" t="s">
        <v>536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2774</v>
      </c>
    </row>
    <row r="95" spans="2:65" s="11" customFormat="1" x14ac:dyDescent="0.3">
      <c r="B95" s="185"/>
      <c r="D95" s="186" t="s">
        <v>163</v>
      </c>
      <c r="E95" s="187" t="s">
        <v>5</v>
      </c>
      <c r="F95" s="188" t="s">
        <v>80</v>
      </c>
      <c r="H95" s="189">
        <v>2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11</v>
      </c>
      <c r="AY95" s="187" t="s">
        <v>155</v>
      </c>
    </row>
    <row r="96" spans="2:65" s="1" customFormat="1" ht="16.5" customHeight="1" x14ac:dyDescent="0.3">
      <c r="B96" s="172"/>
      <c r="C96" s="173" t="s">
        <v>104</v>
      </c>
      <c r="D96" s="173" t="s">
        <v>157</v>
      </c>
      <c r="E96" s="174" t="s">
        <v>2775</v>
      </c>
      <c r="F96" s="175" t="s">
        <v>2776</v>
      </c>
      <c r="G96" s="176" t="s">
        <v>170</v>
      </c>
      <c r="H96" s="177">
        <v>1</v>
      </c>
      <c r="I96" s="178"/>
      <c r="J96" s="179">
        <f>ROUND(I96*H96,0)</f>
        <v>0</v>
      </c>
      <c r="K96" s="175" t="s">
        <v>161</v>
      </c>
      <c r="L96" s="40"/>
      <c r="M96" s="180" t="s">
        <v>5</v>
      </c>
      <c r="N96" s="181" t="s">
        <v>43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101</v>
      </c>
      <c r="AT96" s="23" t="s">
        <v>157</v>
      </c>
      <c r="AU96" s="23" t="s">
        <v>80</v>
      </c>
      <c r="AY96" s="23" t="s">
        <v>155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11</v>
      </c>
      <c r="BK96" s="184">
        <f>ROUND(I96*H96,0)</f>
        <v>0</v>
      </c>
      <c r="BL96" s="23" t="s">
        <v>101</v>
      </c>
      <c r="BM96" s="23" t="s">
        <v>2777</v>
      </c>
    </row>
    <row r="97" spans="2:65" s="11" customFormat="1" x14ac:dyDescent="0.3">
      <c r="B97" s="185"/>
      <c r="D97" s="186" t="s">
        <v>163</v>
      </c>
      <c r="E97" s="187" t="s">
        <v>5</v>
      </c>
      <c r="F97" s="188" t="s">
        <v>11</v>
      </c>
      <c r="H97" s="189">
        <v>1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 x14ac:dyDescent="0.3">
      <c r="B98" s="172"/>
      <c r="C98" s="216" t="s">
        <v>107</v>
      </c>
      <c r="D98" s="216" t="s">
        <v>536</v>
      </c>
      <c r="E98" s="217" t="s">
        <v>2778</v>
      </c>
      <c r="F98" s="218" t="s">
        <v>2779</v>
      </c>
      <c r="G98" s="219" t="s">
        <v>170</v>
      </c>
      <c r="H98" s="220">
        <v>1</v>
      </c>
      <c r="I98" s="221"/>
      <c r="J98" s="222">
        <f>ROUND(I98*H98,0)</f>
        <v>0</v>
      </c>
      <c r="K98" s="218" t="s">
        <v>5</v>
      </c>
      <c r="L98" s="223"/>
      <c r="M98" s="224" t="s">
        <v>5</v>
      </c>
      <c r="N98" s="225" t="s">
        <v>43</v>
      </c>
      <c r="O98" s="41"/>
      <c r="P98" s="182">
        <f>O98*H98</f>
        <v>0</v>
      </c>
      <c r="Q98" s="182">
        <v>0.154</v>
      </c>
      <c r="R98" s="182">
        <f>Q98*H98</f>
        <v>0.154</v>
      </c>
      <c r="S98" s="182">
        <v>0</v>
      </c>
      <c r="T98" s="183">
        <f>S98*H98</f>
        <v>0</v>
      </c>
      <c r="AR98" s="23" t="s">
        <v>113</v>
      </c>
      <c r="AT98" s="23" t="s">
        <v>536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2780</v>
      </c>
    </row>
    <row r="99" spans="2:65" s="11" customFormat="1" x14ac:dyDescent="0.3">
      <c r="B99" s="185"/>
      <c r="D99" s="186" t="s">
        <v>163</v>
      </c>
      <c r="E99" s="187" t="s">
        <v>5</v>
      </c>
      <c r="F99" s="188" t="s">
        <v>11</v>
      </c>
      <c r="H99" s="189">
        <v>1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 x14ac:dyDescent="0.3">
      <c r="B100" s="172"/>
      <c r="C100" s="173" t="s">
        <v>110</v>
      </c>
      <c r="D100" s="173" t="s">
        <v>157</v>
      </c>
      <c r="E100" s="174" t="s">
        <v>2781</v>
      </c>
      <c r="F100" s="175" t="s">
        <v>2782</v>
      </c>
      <c r="G100" s="176" t="s">
        <v>214</v>
      </c>
      <c r="H100" s="177">
        <v>126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2783</v>
      </c>
    </row>
    <row r="101" spans="2:65" s="11" customFormat="1" x14ac:dyDescent="0.3">
      <c r="B101" s="185"/>
      <c r="D101" s="186" t="s">
        <v>163</v>
      </c>
      <c r="E101" s="187" t="s">
        <v>5</v>
      </c>
      <c r="F101" s="188" t="s">
        <v>2784</v>
      </c>
      <c r="H101" s="189">
        <v>126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72</v>
      </c>
      <c r="AY101" s="187" t="s">
        <v>155</v>
      </c>
    </row>
    <row r="102" spans="2:65" s="12" customFormat="1" x14ac:dyDescent="0.3">
      <c r="B102" s="194"/>
      <c r="D102" s="186" t="s">
        <v>163</v>
      </c>
      <c r="E102" s="195" t="s">
        <v>5</v>
      </c>
      <c r="F102" s="196" t="s">
        <v>239</v>
      </c>
      <c r="H102" s="197">
        <v>126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5" t="s">
        <v>163</v>
      </c>
      <c r="AU102" s="195" t="s">
        <v>80</v>
      </c>
      <c r="AV102" s="12" t="s">
        <v>98</v>
      </c>
      <c r="AW102" s="12" t="s">
        <v>36</v>
      </c>
      <c r="AX102" s="12" t="s">
        <v>11</v>
      </c>
      <c r="AY102" s="195" t="s">
        <v>155</v>
      </c>
    </row>
    <row r="103" spans="2:65" s="1" customFormat="1" ht="16.5" customHeight="1" x14ac:dyDescent="0.3">
      <c r="B103" s="172"/>
      <c r="C103" s="216" t="s">
        <v>113</v>
      </c>
      <c r="D103" s="216" t="s">
        <v>536</v>
      </c>
      <c r="E103" s="217" t="s">
        <v>2785</v>
      </c>
      <c r="F103" s="218" t="s">
        <v>2786</v>
      </c>
      <c r="G103" s="219" t="s">
        <v>214</v>
      </c>
      <c r="H103" s="220">
        <v>126</v>
      </c>
      <c r="I103" s="221"/>
      <c r="J103" s="222">
        <f>ROUND(I103*H103,0)</f>
        <v>0</v>
      </c>
      <c r="K103" s="218" t="s">
        <v>5</v>
      </c>
      <c r="L103" s="223"/>
      <c r="M103" s="224" t="s">
        <v>5</v>
      </c>
      <c r="N103" s="225" t="s">
        <v>43</v>
      </c>
      <c r="O103" s="41"/>
      <c r="P103" s="182">
        <f>O103*H103</f>
        <v>0</v>
      </c>
      <c r="Q103" s="182">
        <v>0.04</v>
      </c>
      <c r="R103" s="182">
        <f>Q103*H103</f>
        <v>5.04</v>
      </c>
      <c r="S103" s="182">
        <v>0</v>
      </c>
      <c r="T103" s="183">
        <f>S103*H103</f>
        <v>0</v>
      </c>
      <c r="AR103" s="23" t="s">
        <v>113</v>
      </c>
      <c r="AT103" s="23" t="s">
        <v>536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2787</v>
      </c>
    </row>
    <row r="104" spans="2:65" s="11" customFormat="1" x14ac:dyDescent="0.3">
      <c r="B104" s="185"/>
      <c r="D104" s="186" t="s">
        <v>163</v>
      </c>
      <c r="E104" s="187" t="s">
        <v>5</v>
      </c>
      <c r="F104" s="188" t="s">
        <v>2784</v>
      </c>
      <c r="H104" s="189">
        <v>126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72</v>
      </c>
      <c r="AY104" s="187" t="s">
        <v>155</v>
      </c>
    </row>
    <row r="105" spans="2:65" s="12" customFormat="1" x14ac:dyDescent="0.3">
      <c r="B105" s="194"/>
      <c r="D105" s="186" t="s">
        <v>163</v>
      </c>
      <c r="E105" s="195" t="s">
        <v>5</v>
      </c>
      <c r="F105" s="196" t="s">
        <v>239</v>
      </c>
      <c r="H105" s="197">
        <v>126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5" t="s">
        <v>163</v>
      </c>
      <c r="AU105" s="195" t="s">
        <v>80</v>
      </c>
      <c r="AV105" s="12" t="s">
        <v>98</v>
      </c>
      <c r="AW105" s="12" t="s">
        <v>36</v>
      </c>
      <c r="AX105" s="12" t="s">
        <v>11</v>
      </c>
      <c r="AY105" s="195" t="s">
        <v>155</v>
      </c>
    </row>
    <row r="106" spans="2:65" s="10" customFormat="1" ht="29.85" customHeight="1" x14ac:dyDescent="0.3">
      <c r="B106" s="159"/>
      <c r="D106" s="160" t="s">
        <v>71</v>
      </c>
      <c r="E106" s="170" t="s">
        <v>101</v>
      </c>
      <c r="F106" s="170" t="s">
        <v>592</v>
      </c>
      <c r="I106" s="162"/>
      <c r="J106" s="171">
        <f>BK106</f>
        <v>0</v>
      </c>
      <c r="L106" s="159"/>
      <c r="M106" s="164"/>
      <c r="N106" s="165"/>
      <c r="O106" s="165"/>
      <c r="P106" s="166">
        <f>SUM(P107:P112)</f>
        <v>0</v>
      </c>
      <c r="Q106" s="165"/>
      <c r="R106" s="166">
        <f>SUM(R107:R112)</f>
        <v>8.4157919999999997</v>
      </c>
      <c r="S106" s="165"/>
      <c r="T106" s="167">
        <f>SUM(T107:T112)</f>
        <v>0</v>
      </c>
      <c r="AR106" s="160" t="s">
        <v>11</v>
      </c>
      <c r="AT106" s="168" t="s">
        <v>71</v>
      </c>
      <c r="AU106" s="168" t="s">
        <v>11</v>
      </c>
      <c r="AY106" s="160" t="s">
        <v>155</v>
      </c>
      <c r="BK106" s="169">
        <f>SUM(BK107:BK112)</f>
        <v>0</v>
      </c>
    </row>
    <row r="107" spans="2:65" s="1" customFormat="1" ht="25.5" customHeight="1" x14ac:dyDescent="0.3">
      <c r="B107" s="172"/>
      <c r="C107" s="173" t="s">
        <v>190</v>
      </c>
      <c r="D107" s="173" t="s">
        <v>157</v>
      </c>
      <c r="E107" s="174" t="s">
        <v>2788</v>
      </c>
      <c r="F107" s="175" t="s">
        <v>2789</v>
      </c>
      <c r="G107" s="176" t="s">
        <v>160</v>
      </c>
      <c r="H107" s="177">
        <v>37.799999999999997</v>
      </c>
      <c r="I107" s="178"/>
      <c r="J107" s="179">
        <f>ROUND(I107*H107,0)</f>
        <v>0</v>
      </c>
      <c r="K107" s="175" t="s">
        <v>161</v>
      </c>
      <c r="L107" s="40"/>
      <c r="M107" s="180" t="s">
        <v>5</v>
      </c>
      <c r="N107" s="181" t="s">
        <v>43</v>
      </c>
      <c r="O107" s="41"/>
      <c r="P107" s="182">
        <f>O107*H107</f>
        <v>0</v>
      </c>
      <c r="Q107" s="182">
        <v>0.16192000000000001</v>
      </c>
      <c r="R107" s="182">
        <f>Q107*H107</f>
        <v>6.1205759999999998</v>
      </c>
      <c r="S107" s="182">
        <v>0</v>
      </c>
      <c r="T107" s="183">
        <f>S107*H107</f>
        <v>0</v>
      </c>
      <c r="AR107" s="23" t="s">
        <v>101</v>
      </c>
      <c r="AT107" s="23" t="s">
        <v>157</v>
      </c>
      <c r="AU107" s="23" t="s">
        <v>80</v>
      </c>
      <c r="AY107" s="23" t="s">
        <v>155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11</v>
      </c>
      <c r="BK107" s="184">
        <f>ROUND(I107*H107,0)</f>
        <v>0</v>
      </c>
      <c r="BL107" s="23" t="s">
        <v>101</v>
      </c>
      <c r="BM107" s="23" t="s">
        <v>2790</v>
      </c>
    </row>
    <row r="108" spans="2:65" s="11" customFormat="1" x14ac:dyDescent="0.3">
      <c r="B108" s="185"/>
      <c r="D108" s="186" t="s">
        <v>163</v>
      </c>
      <c r="E108" s="187" t="s">
        <v>5</v>
      </c>
      <c r="F108" s="188" t="s">
        <v>2791</v>
      </c>
      <c r="H108" s="189">
        <v>37.799999999999997</v>
      </c>
      <c r="I108" s="190"/>
      <c r="L108" s="185"/>
      <c r="M108" s="191"/>
      <c r="N108" s="192"/>
      <c r="O108" s="192"/>
      <c r="P108" s="192"/>
      <c r="Q108" s="192"/>
      <c r="R108" s="192"/>
      <c r="S108" s="192"/>
      <c r="T108" s="193"/>
      <c r="AT108" s="187" t="s">
        <v>163</v>
      </c>
      <c r="AU108" s="187" t="s">
        <v>80</v>
      </c>
      <c r="AV108" s="11" t="s">
        <v>80</v>
      </c>
      <c r="AW108" s="11" t="s">
        <v>36</v>
      </c>
      <c r="AX108" s="11" t="s">
        <v>72</v>
      </c>
      <c r="AY108" s="187" t="s">
        <v>155</v>
      </c>
    </row>
    <row r="109" spans="2:65" s="12" customFormat="1" x14ac:dyDescent="0.3">
      <c r="B109" s="194"/>
      <c r="D109" s="186" t="s">
        <v>163</v>
      </c>
      <c r="E109" s="195" t="s">
        <v>5</v>
      </c>
      <c r="F109" s="196" t="s">
        <v>239</v>
      </c>
      <c r="H109" s="197">
        <v>37.799999999999997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5" t="s">
        <v>163</v>
      </c>
      <c r="AU109" s="195" t="s">
        <v>80</v>
      </c>
      <c r="AV109" s="12" t="s">
        <v>98</v>
      </c>
      <c r="AW109" s="12" t="s">
        <v>36</v>
      </c>
      <c r="AX109" s="12" t="s">
        <v>11</v>
      </c>
      <c r="AY109" s="195" t="s">
        <v>155</v>
      </c>
    </row>
    <row r="110" spans="2:65" s="1" customFormat="1" ht="25.5" customHeight="1" x14ac:dyDescent="0.3">
      <c r="B110" s="172"/>
      <c r="C110" s="173" t="s">
        <v>194</v>
      </c>
      <c r="D110" s="173" t="s">
        <v>157</v>
      </c>
      <c r="E110" s="174" t="s">
        <v>2792</v>
      </c>
      <c r="F110" s="175" t="s">
        <v>2793</v>
      </c>
      <c r="G110" s="176" t="s">
        <v>160</v>
      </c>
      <c r="H110" s="177">
        <v>113.4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2.0240000000000001E-2</v>
      </c>
      <c r="R110" s="182">
        <f>Q110*H110</f>
        <v>2.2952160000000004</v>
      </c>
      <c r="S110" s="182">
        <v>0</v>
      </c>
      <c r="T110" s="183">
        <f>S110*H110</f>
        <v>0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2794</v>
      </c>
    </row>
    <row r="111" spans="2:65" s="11" customFormat="1" x14ac:dyDescent="0.3">
      <c r="B111" s="185"/>
      <c r="D111" s="186" t="s">
        <v>163</v>
      </c>
      <c r="E111" s="187" t="s">
        <v>5</v>
      </c>
      <c r="F111" s="188" t="s">
        <v>2795</v>
      </c>
      <c r="H111" s="189">
        <v>113.4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72</v>
      </c>
      <c r="AY111" s="187" t="s">
        <v>155</v>
      </c>
    </row>
    <row r="112" spans="2:65" s="12" customFormat="1" x14ac:dyDescent="0.3">
      <c r="B112" s="194"/>
      <c r="D112" s="186" t="s">
        <v>163</v>
      </c>
      <c r="E112" s="195" t="s">
        <v>5</v>
      </c>
      <c r="F112" s="196" t="s">
        <v>239</v>
      </c>
      <c r="H112" s="197">
        <v>113.4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5" t="s">
        <v>163</v>
      </c>
      <c r="AU112" s="195" t="s">
        <v>80</v>
      </c>
      <c r="AV112" s="12" t="s">
        <v>98</v>
      </c>
      <c r="AW112" s="12" t="s">
        <v>36</v>
      </c>
      <c r="AX112" s="12" t="s">
        <v>11</v>
      </c>
      <c r="AY112" s="195" t="s">
        <v>155</v>
      </c>
    </row>
    <row r="113" spans="2:65" s="10" customFormat="1" ht="29.85" customHeight="1" x14ac:dyDescent="0.3">
      <c r="B113" s="159"/>
      <c r="D113" s="160" t="s">
        <v>71</v>
      </c>
      <c r="E113" s="170" t="s">
        <v>104</v>
      </c>
      <c r="F113" s="170" t="s">
        <v>698</v>
      </c>
      <c r="I113" s="162"/>
      <c r="J113" s="171">
        <f>BK113</f>
        <v>0</v>
      </c>
      <c r="L113" s="159"/>
      <c r="M113" s="164"/>
      <c r="N113" s="165"/>
      <c r="O113" s="165"/>
      <c r="P113" s="166">
        <f>SUM(P114:P119)</f>
        <v>0</v>
      </c>
      <c r="Q113" s="165"/>
      <c r="R113" s="166">
        <f>SUM(R114:R119)</f>
        <v>7.594398</v>
      </c>
      <c r="S113" s="165"/>
      <c r="T113" s="167">
        <f>SUM(T114:T119)</f>
        <v>0</v>
      </c>
      <c r="AR113" s="160" t="s">
        <v>11</v>
      </c>
      <c r="AT113" s="168" t="s">
        <v>71</v>
      </c>
      <c r="AU113" s="168" t="s">
        <v>11</v>
      </c>
      <c r="AY113" s="160" t="s">
        <v>155</v>
      </c>
      <c r="BK113" s="169">
        <f>SUM(BK114:BK119)</f>
        <v>0</v>
      </c>
    </row>
    <row r="114" spans="2:65" s="1" customFormat="1" ht="25.5" customHeight="1" x14ac:dyDescent="0.3">
      <c r="B114" s="172"/>
      <c r="C114" s="173" t="s">
        <v>198</v>
      </c>
      <c r="D114" s="173" t="s">
        <v>157</v>
      </c>
      <c r="E114" s="174" t="s">
        <v>2796</v>
      </c>
      <c r="F114" s="175" t="s">
        <v>2797</v>
      </c>
      <c r="G114" s="176" t="s">
        <v>160</v>
      </c>
      <c r="H114" s="177">
        <v>37.799999999999997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0.10100000000000001</v>
      </c>
      <c r="R114" s="182">
        <f>Q114*H114</f>
        <v>3.8178000000000001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2798</v>
      </c>
    </row>
    <row r="115" spans="2:65" s="11" customFormat="1" x14ac:dyDescent="0.3">
      <c r="B115" s="185"/>
      <c r="D115" s="186" t="s">
        <v>163</v>
      </c>
      <c r="E115" s="187" t="s">
        <v>5</v>
      </c>
      <c r="F115" s="188" t="s">
        <v>2791</v>
      </c>
      <c r="H115" s="189">
        <v>37.799999999999997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72</v>
      </c>
      <c r="AY115" s="187" t="s">
        <v>155</v>
      </c>
    </row>
    <row r="116" spans="2:65" s="12" customFormat="1" x14ac:dyDescent="0.3">
      <c r="B116" s="194"/>
      <c r="D116" s="186" t="s">
        <v>163</v>
      </c>
      <c r="E116" s="195" t="s">
        <v>5</v>
      </c>
      <c r="F116" s="196" t="s">
        <v>239</v>
      </c>
      <c r="H116" s="197">
        <v>37.799999999999997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5" t="s">
        <v>163</v>
      </c>
      <c r="AU116" s="195" t="s">
        <v>80</v>
      </c>
      <c r="AV116" s="12" t="s">
        <v>98</v>
      </c>
      <c r="AW116" s="12" t="s">
        <v>36</v>
      </c>
      <c r="AX116" s="12" t="s">
        <v>11</v>
      </c>
      <c r="AY116" s="195" t="s">
        <v>155</v>
      </c>
    </row>
    <row r="117" spans="2:65" s="1" customFormat="1" ht="16.5" customHeight="1" x14ac:dyDescent="0.3">
      <c r="B117" s="172"/>
      <c r="C117" s="216" t="s">
        <v>202</v>
      </c>
      <c r="D117" s="216" t="s">
        <v>536</v>
      </c>
      <c r="E117" s="217" t="s">
        <v>2799</v>
      </c>
      <c r="F117" s="218" t="s">
        <v>2800</v>
      </c>
      <c r="G117" s="219" t="s">
        <v>160</v>
      </c>
      <c r="H117" s="220">
        <v>38.933999999999997</v>
      </c>
      <c r="I117" s="221"/>
      <c r="J117" s="222">
        <f>ROUND(I117*H117,0)</f>
        <v>0</v>
      </c>
      <c r="K117" s="218" t="s">
        <v>161</v>
      </c>
      <c r="L117" s="223"/>
      <c r="M117" s="224" t="s">
        <v>5</v>
      </c>
      <c r="N117" s="225" t="s">
        <v>43</v>
      </c>
      <c r="O117" s="41"/>
      <c r="P117" s="182">
        <f>O117*H117</f>
        <v>0</v>
      </c>
      <c r="Q117" s="182">
        <v>9.7000000000000003E-2</v>
      </c>
      <c r="R117" s="182">
        <f>Q117*H117</f>
        <v>3.7765979999999999</v>
      </c>
      <c r="S117" s="182">
        <v>0</v>
      </c>
      <c r="T117" s="183">
        <f>S117*H117</f>
        <v>0</v>
      </c>
      <c r="AR117" s="23" t="s">
        <v>113</v>
      </c>
      <c r="AT117" s="23" t="s">
        <v>536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2801</v>
      </c>
    </row>
    <row r="118" spans="2:65" s="11" customFormat="1" x14ac:dyDescent="0.3">
      <c r="B118" s="185"/>
      <c r="D118" s="186" t="s">
        <v>163</v>
      </c>
      <c r="E118" s="187" t="s">
        <v>5</v>
      </c>
      <c r="F118" s="188" t="s">
        <v>2802</v>
      </c>
      <c r="H118" s="189">
        <v>38.933999999999997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72</v>
      </c>
      <c r="AY118" s="187" t="s">
        <v>155</v>
      </c>
    </row>
    <row r="119" spans="2:65" s="12" customFormat="1" x14ac:dyDescent="0.3">
      <c r="B119" s="194"/>
      <c r="D119" s="186" t="s">
        <v>163</v>
      </c>
      <c r="E119" s="195" t="s">
        <v>5</v>
      </c>
      <c r="F119" s="196" t="s">
        <v>239</v>
      </c>
      <c r="H119" s="197">
        <v>38.933999999999997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5" t="s">
        <v>163</v>
      </c>
      <c r="AU119" s="195" t="s">
        <v>80</v>
      </c>
      <c r="AV119" s="12" t="s">
        <v>98</v>
      </c>
      <c r="AW119" s="12" t="s">
        <v>36</v>
      </c>
      <c r="AX119" s="12" t="s">
        <v>11</v>
      </c>
      <c r="AY119" s="195" t="s">
        <v>155</v>
      </c>
    </row>
    <row r="120" spans="2:65" s="10" customFormat="1" ht="29.85" customHeight="1" x14ac:dyDescent="0.3">
      <c r="B120" s="159"/>
      <c r="D120" s="160" t="s">
        <v>71</v>
      </c>
      <c r="E120" s="170" t="s">
        <v>1040</v>
      </c>
      <c r="F120" s="170" t="s">
        <v>1041</v>
      </c>
      <c r="I120" s="162"/>
      <c r="J120" s="171">
        <f>BK120</f>
        <v>0</v>
      </c>
      <c r="L120" s="159"/>
      <c r="M120" s="164"/>
      <c r="N120" s="165"/>
      <c r="O120" s="165"/>
      <c r="P120" s="166">
        <f>P121</f>
        <v>0</v>
      </c>
      <c r="Q120" s="165"/>
      <c r="R120" s="166">
        <f>R121</f>
        <v>0</v>
      </c>
      <c r="S120" s="165"/>
      <c r="T120" s="167">
        <f>T121</f>
        <v>0</v>
      </c>
      <c r="AR120" s="160" t="s">
        <v>11</v>
      </c>
      <c r="AT120" s="168" t="s">
        <v>71</v>
      </c>
      <c r="AU120" s="168" t="s">
        <v>11</v>
      </c>
      <c r="AY120" s="160" t="s">
        <v>155</v>
      </c>
      <c r="BK120" s="169">
        <f>BK121</f>
        <v>0</v>
      </c>
    </row>
    <row r="121" spans="2:65" s="1" customFormat="1" ht="16.5" customHeight="1" x14ac:dyDescent="0.3">
      <c r="B121" s="172"/>
      <c r="C121" s="173" t="s">
        <v>207</v>
      </c>
      <c r="D121" s="173" t="s">
        <v>157</v>
      </c>
      <c r="E121" s="174" t="s">
        <v>2803</v>
      </c>
      <c r="F121" s="175" t="s">
        <v>2804</v>
      </c>
      <c r="G121" s="176" t="s">
        <v>247</v>
      </c>
      <c r="H121" s="177">
        <v>32.418999999999997</v>
      </c>
      <c r="I121" s="178"/>
      <c r="J121" s="179">
        <f>ROUND(I121*H121,0)</f>
        <v>0</v>
      </c>
      <c r="K121" s="175" t="s">
        <v>161</v>
      </c>
      <c r="L121" s="40"/>
      <c r="M121" s="180" t="s">
        <v>5</v>
      </c>
      <c r="N121" s="210" t="s">
        <v>43</v>
      </c>
      <c r="O121" s="211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3" t="s">
        <v>101</v>
      </c>
      <c r="AT121" s="23" t="s">
        <v>157</v>
      </c>
      <c r="AU121" s="23" t="s">
        <v>80</v>
      </c>
      <c r="AY121" s="23" t="s">
        <v>155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11</v>
      </c>
      <c r="BK121" s="184">
        <f>ROUND(I121*H121,0)</f>
        <v>0</v>
      </c>
      <c r="BL121" s="23" t="s">
        <v>101</v>
      </c>
      <c r="BM121" s="23" t="s">
        <v>2805</v>
      </c>
    </row>
    <row r="122" spans="2:65" s="1" customFormat="1" ht="6.95" customHeight="1" x14ac:dyDescent="0.3">
      <c r="B122" s="55"/>
      <c r="C122" s="56"/>
      <c r="D122" s="56"/>
      <c r="E122" s="56"/>
      <c r="F122" s="56"/>
      <c r="G122" s="56"/>
      <c r="H122" s="56"/>
      <c r="I122" s="126"/>
      <c r="J122" s="56"/>
      <c r="K122" s="56"/>
      <c r="L122" s="40"/>
    </row>
  </sheetData>
  <autoFilter ref="C81:K121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R109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118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2806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ROUND(J81,0)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ROUND(SUM(BE81:BE108), 0)</f>
        <v>0</v>
      </c>
      <c r="G30" s="41"/>
      <c r="H30" s="41"/>
      <c r="I30" s="118">
        <v>0.21</v>
      </c>
      <c r="J30" s="117">
        <f>ROUND(ROUND((SUM(BE81:BE108)),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ROUND(SUM(BF81:BF108), 0)</f>
        <v>0</v>
      </c>
      <c r="G31" s="41"/>
      <c r="H31" s="41"/>
      <c r="I31" s="118">
        <v>0.15</v>
      </c>
      <c r="J31" s="117">
        <f>ROUND(ROUND((SUM(BF81:BF108)),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ROUND(SUM(BG81:BG108),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ROUND(SUM(BH81:BH108),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ROUND(SUM(BI81:BI108),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91 - SO 10 - konečné terénní úpravy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345</v>
      </c>
      <c r="E59" s="144"/>
      <c r="F59" s="144"/>
      <c r="G59" s="144"/>
      <c r="H59" s="144"/>
      <c r="I59" s="145"/>
      <c r="J59" s="146">
        <f>J96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137</v>
      </c>
      <c r="E60" s="144"/>
      <c r="F60" s="144"/>
      <c r="G60" s="144"/>
      <c r="H60" s="144"/>
      <c r="I60" s="145"/>
      <c r="J60" s="146">
        <f>J100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347</v>
      </c>
      <c r="E61" s="144"/>
      <c r="F61" s="144"/>
      <c r="G61" s="144"/>
      <c r="H61" s="144"/>
      <c r="I61" s="145"/>
      <c r="J61" s="146">
        <f>J107</f>
        <v>0</v>
      </c>
      <c r="K61" s="147"/>
    </row>
    <row r="62" spans="2:47" s="1" customFormat="1" ht="21.75" customHeight="1" x14ac:dyDescent="0.3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 x14ac:dyDescent="0.3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 x14ac:dyDescent="0.3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 x14ac:dyDescent="0.3">
      <c r="B68" s="40"/>
      <c r="C68" s="60" t="s">
        <v>139</v>
      </c>
      <c r="L68" s="40"/>
    </row>
    <row r="69" spans="2:20" s="1" customFormat="1" ht="6.95" customHeight="1" x14ac:dyDescent="0.3">
      <c r="B69" s="40"/>
      <c r="L69" s="40"/>
    </row>
    <row r="70" spans="2:20" s="1" customFormat="1" ht="14.45" customHeight="1" x14ac:dyDescent="0.3">
      <c r="B70" s="40"/>
      <c r="C70" s="62" t="s">
        <v>20</v>
      </c>
      <c r="L70" s="40"/>
    </row>
    <row r="71" spans="2:20" s="1" customFormat="1" ht="16.5" customHeight="1" x14ac:dyDescent="0.3">
      <c r="B71" s="40"/>
      <c r="E71" s="522" t="str">
        <f>E7</f>
        <v>Trutnov - Horní staré město - Požární zbrojnice</v>
      </c>
      <c r="F71" s="523"/>
      <c r="G71" s="523"/>
      <c r="H71" s="523"/>
      <c r="L71" s="40"/>
    </row>
    <row r="72" spans="2:20" s="1" customFormat="1" ht="14.45" customHeight="1" x14ac:dyDescent="0.3">
      <c r="B72" s="40"/>
      <c r="C72" s="62" t="s">
        <v>128</v>
      </c>
      <c r="L72" s="40"/>
    </row>
    <row r="73" spans="2:20" s="1" customFormat="1" ht="17.25" customHeight="1" x14ac:dyDescent="0.3">
      <c r="B73" s="40"/>
      <c r="E73" s="502" t="str">
        <f>E9</f>
        <v>91 - SO 10 - konečné terénní úpravy</v>
      </c>
      <c r="F73" s="524"/>
      <c r="G73" s="524"/>
      <c r="H73" s="524"/>
      <c r="L73" s="40"/>
    </row>
    <row r="74" spans="2:20" s="1" customFormat="1" ht="6.95" customHeight="1" x14ac:dyDescent="0.3">
      <c r="B74" s="40"/>
      <c r="L74" s="40"/>
    </row>
    <row r="75" spans="2:20" s="1" customFormat="1" ht="18" customHeight="1" x14ac:dyDescent="0.3">
      <c r="B75" s="40"/>
      <c r="C75" s="62" t="s">
        <v>24</v>
      </c>
      <c r="F75" s="148" t="str">
        <f>F12</f>
        <v>Trutnov - Horní staré město</v>
      </c>
      <c r="I75" s="149" t="s">
        <v>26</v>
      </c>
      <c r="J75" s="66" t="str">
        <f>IF(J12="","",J12)</f>
        <v>24.10.2017</v>
      </c>
      <c r="L75" s="40"/>
    </row>
    <row r="76" spans="2:20" s="1" customFormat="1" ht="6.95" customHeight="1" x14ac:dyDescent="0.3">
      <c r="B76" s="40"/>
      <c r="L76" s="40"/>
    </row>
    <row r="77" spans="2:20" s="1" customFormat="1" ht="15" x14ac:dyDescent="0.3">
      <c r="B77" s="40"/>
      <c r="C77" s="62" t="s">
        <v>28</v>
      </c>
      <c r="F77" s="148" t="str">
        <f>E15</f>
        <v>Město Trutnov, Slovanské nám. 165, Trutnov</v>
      </c>
      <c r="I77" s="149" t="s">
        <v>34</v>
      </c>
      <c r="J77" s="148" t="str">
        <f>E21</f>
        <v>Tenet spol. s r.o., Horská 64, Trutnov</v>
      </c>
      <c r="L77" s="40"/>
    </row>
    <row r="78" spans="2:20" s="1" customFormat="1" ht="14.45" customHeight="1" x14ac:dyDescent="0.3">
      <c r="B78" s="40"/>
      <c r="C78" s="62" t="s">
        <v>32</v>
      </c>
      <c r="F78" s="148" t="str">
        <f>IF(E18="","",E18)</f>
        <v/>
      </c>
      <c r="L78" s="40"/>
    </row>
    <row r="79" spans="2:20" s="1" customFormat="1" ht="10.35" customHeight="1" x14ac:dyDescent="0.3">
      <c r="B79" s="40"/>
      <c r="L79" s="40"/>
    </row>
    <row r="80" spans="2:20" s="9" customFormat="1" ht="29.25" customHeight="1" x14ac:dyDescent="0.3">
      <c r="B80" s="150"/>
      <c r="C80" s="151" t="s">
        <v>140</v>
      </c>
      <c r="D80" s="152" t="s">
        <v>57</v>
      </c>
      <c r="E80" s="152" t="s">
        <v>53</v>
      </c>
      <c r="F80" s="152" t="s">
        <v>141</v>
      </c>
      <c r="G80" s="152" t="s">
        <v>142</v>
      </c>
      <c r="H80" s="152" t="s">
        <v>143</v>
      </c>
      <c r="I80" s="153" t="s">
        <v>144</v>
      </c>
      <c r="J80" s="152" t="s">
        <v>132</v>
      </c>
      <c r="K80" s="154" t="s">
        <v>145</v>
      </c>
      <c r="L80" s="150"/>
      <c r="M80" s="72" t="s">
        <v>146</v>
      </c>
      <c r="N80" s="73" t="s">
        <v>42</v>
      </c>
      <c r="O80" s="73" t="s">
        <v>147</v>
      </c>
      <c r="P80" s="73" t="s">
        <v>148</v>
      </c>
      <c r="Q80" s="73" t="s">
        <v>149</v>
      </c>
      <c r="R80" s="73" t="s">
        <v>150</v>
      </c>
      <c r="S80" s="73" t="s">
        <v>151</v>
      </c>
      <c r="T80" s="74" t="s">
        <v>152</v>
      </c>
    </row>
    <row r="81" spans="2:65" s="1" customFormat="1" ht="29.25" customHeight="1" x14ac:dyDescent="0.35">
      <c r="B81" s="40"/>
      <c r="C81" s="76" t="s">
        <v>133</v>
      </c>
      <c r="J81" s="155">
        <f>BK81</f>
        <v>0</v>
      </c>
      <c r="L81" s="40"/>
      <c r="M81" s="75"/>
      <c r="N81" s="67"/>
      <c r="O81" s="67"/>
      <c r="P81" s="156">
        <f>P82</f>
        <v>0</v>
      </c>
      <c r="Q81" s="67"/>
      <c r="R81" s="156">
        <f>R82</f>
        <v>23.551540599999996</v>
      </c>
      <c r="S81" s="67"/>
      <c r="T81" s="157">
        <f>T82</f>
        <v>0</v>
      </c>
      <c r="AT81" s="23" t="s">
        <v>71</v>
      </c>
      <c r="AU81" s="23" t="s">
        <v>134</v>
      </c>
      <c r="BK81" s="158">
        <f>BK82</f>
        <v>0</v>
      </c>
    </row>
    <row r="82" spans="2:65" s="10" customFormat="1" ht="37.35" customHeight="1" x14ac:dyDescent="0.35">
      <c r="B82" s="159"/>
      <c r="D82" s="160" t="s">
        <v>71</v>
      </c>
      <c r="E82" s="161" t="s">
        <v>153</v>
      </c>
      <c r="F82" s="161" t="s">
        <v>154</v>
      </c>
      <c r="I82" s="162"/>
      <c r="J82" s="163">
        <f>BK82</f>
        <v>0</v>
      </c>
      <c r="L82" s="159"/>
      <c r="M82" s="164"/>
      <c r="N82" s="165"/>
      <c r="O82" s="165"/>
      <c r="P82" s="166">
        <f>P83+P96+P100+P107</f>
        <v>0</v>
      </c>
      <c r="Q82" s="165"/>
      <c r="R82" s="166">
        <f>R83+R96+R100+R107</f>
        <v>23.551540599999996</v>
      </c>
      <c r="S82" s="165"/>
      <c r="T82" s="167">
        <f>T83+T96+T100+T107</f>
        <v>0</v>
      </c>
      <c r="AR82" s="160" t="s">
        <v>11</v>
      </c>
      <c r="AT82" s="168" t="s">
        <v>71</v>
      </c>
      <c r="AU82" s="168" t="s">
        <v>72</v>
      </c>
      <c r="AY82" s="160" t="s">
        <v>155</v>
      </c>
      <c r="BK82" s="169">
        <f>BK83+BK96+BK100+BK107</f>
        <v>0</v>
      </c>
    </row>
    <row r="83" spans="2:65" s="10" customFormat="1" ht="19.899999999999999" customHeight="1" x14ac:dyDescent="0.3">
      <c r="B83" s="159"/>
      <c r="D83" s="160" t="s">
        <v>71</v>
      </c>
      <c r="E83" s="170" t="s">
        <v>11</v>
      </c>
      <c r="F83" s="170" t="s">
        <v>156</v>
      </c>
      <c r="I83" s="162"/>
      <c r="J83" s="171">
        <f>BK83</f>
        <v>0</v>
      </c>
      <c r="L83" s="159"/>
      <c r="M83" s="164"/>
      <c r="N83" s="165"/>
      <c r="O83" s="165"/>
      <c r="P83" s="166">
        <f>SUM(P84:P95)</f>
        <v>0</v>
      </c>
      <c r="Q83" s="165"/>
      <c r="R83" s="166">
        <f>SUM(R84:R95)</f>
        <v>1.7500000000000002E-2</v>
      </c>
      <c r="S83" s="165"/>
      <c r="T83" s="167">
        <f>SUM(T84:T95)</f>
        <v>0</v>
      </c>
      <c r="AR83" s="160" t="s">
        <v>11</v>
      </c>
      <c r="AT83" s="168" t="s">
        <v>71</v>
      </c>
      <c r="AU83" s="168" t="s">
        <v>11</v>
      </c>
      <c r="AY83" s="160" t="s">
        <v>155</v>
      </c>
      <c r="BK83" s="169">
        <f>SUM(BK84:BK95)</f>
        <v>0</v>
      </c>
    </row>
    <row r="84" spans="2:65" s="1" customFormat="1" ht="16.5" customHeight="1" x14ac:dyDescent="0.3">
      <c r="B84" s="172"/>
      <c r="C84" s="173" t="s">
        <v>11</v>
      </c>
      <c r="D84" s="173" t="s">
        <v>157</v>
      </c>
      <c r="E84" s="174" t="s">
        <v>2807</v>
      </c>
      <c r="F84" s="175" t="s">
        <v>2808</v>
      </c>
      <c r="G84" s="176" t="s">
        <v>187</v>
      </c>
      <c r="H84" s="177">
        <v>172.5</v>
      </c>
      <c r="I84" s="178"/>
      <c r="J84" s="179">
        <f>ROUND(I84*H84,0)</f>
        <v>0</v>
      </c>
      <c r="K84" s="175" t="s">
        <v>161</v>
      </c>
      <c r="L84" s="40"/>
      <c r="M84" s="180" t="s">
        <v>5</v>
      </c>
      <c r="N84" s="181" t="s">
        <v>43</v>
      </c>
      <c r="O84" s="41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23" t="s">
        <v>101</v>
      </c>
      <c r="AT84" s="23" t="s">
        <v>157</v>
      </c>
      <c r="AU84" s="23" t="s">
        <v>80</v>
      </c>
      <c r="AY84" s="23" t="s">
        <v>155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23" t="s">
        <v>11</v>
      </c>
      <c r="BK84" s="184">
        <f>ROUND(I84*H84,0)</f>
        <v>0</v>
      </c>
      <c r="BL84" s="23" t="s">
        <v>101</v>
      </c>
      <c r="BM84" s="23" t="s">
        <v>2809</v>
      </c>
    </row>
    <row r="85" spans="2:65" s="11" customFormat="1" hidden="1" x14ac:dyDescent="0.3">
      <c r="B85" s="185"/>
      <c r="D85" s="186" t="s">
        <v>163</v>
      </c>
      <c r="E85" s="187" t="s">
        <v>5</v>
      </c>
      <c r="F85" s="188" t="s">
        <v>189</v>
      </c>
      <c r="H85" s="189">
        <v>172.5</v>
      </c>
      <c r="I85" s="190"/>
      <c r="L85" s="185"/>
      <c r="M85" s="191"/>
      <c r="N85" s="192"/>
      <c r="O85" s="192"/>
      <c r="P85" s="192"/>
      <c r="Q85" s="192"/>
      <c r="R85" s="192"/>
      <c r="S85" s="192"/>
      <c r="T85" s="193"/>
      <c r="AT85" s="187" t="s">
        <v>163</v>
      </c>
      <c r="AU85" s="187" t="s">
        <v>80</v>
      </c>
      <c r="AV85" s="11" t="s">
        <v>80</v>
      </c>
      <c r="AW85" s="11" t="s">
        <v>36</v>
      </c>
      <c r="AX85" s="11" t="s">
        <v>11</v>
      </c>
      <c r="AY85" s="187" t="s">
        <v>155</v>
      </c>
    </row>
    <row r="86" spans="2:65" s="1" customFormat="1" ht="16.5" customHeight="1" x14ac:dyDescent="0.3">
      <c r="B86" s="172"/>
      <c r="C86" s="173" t="s">
        <v>80</v>
      </c>
      <c r="D86" s="173" t="s">
        <v>157</v>
      </c>
      <c r="E86" s="174" t="s">
        <v>2810</v>
      </c>
      <c r="F86" s="175" t="s">
        <v>2811</v>
      </c>
      <c r="G86" s="176" t="s">
        <v>187</v>
      </c>
      <c r="H86" s="177">
        <v>172.5</v>
      </c>
      <c r="I86" s="178"/>
      <c r="J86" s="179">
        <f>ROUND(I86*H86,0)</f>
        <v>0</v>
      </c>
      <c r="K86" s="175" t="s">
        <v>161</v>
      </c>
      <c r="L86" s="40"/>
      <c r="M86" s="180" t="s">
        <v>5</v>
      </c>
      <c r="N86" s="181" t="s">
        <v>43</v>
      </c>
      <c r="O86" s="41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23" t="s">
        <v>101</v>
      </c>
      <c r="AT86" s="23" t="s">
        <v>157</v>
      </c>
      <c r="AU86" s="23" t="s">
        <v>80</v>
      </c>
      <c r="AY86" s="23" t="s">
        <v>155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11</v>
      </c>
      <c r="BK86" s="184">
        <f>ROUND(I86*H86,0)</f>
        <v>0</v>
      </c>
      <c r="BL86" s="23" t="s">
        <v>101</v>
      </c>
      <c r="BM86" s="23" t="s">
        <v>2812</v>
      </c>
    </row>
    <row r="87" spans="2:65" s="11" customFormat="1" hidden="1" x14ac:dyDescent="0.3">
      <c r="B87" s="185"/>
      <c r="D87" s="186" t="s">
        <v>163</v>
      </c>
      <c r="E87" s="187" t="s">
        <v>5</v>
      </c>
      <c r="F87" s="188" t="s">
        <v>189</v>
      </c>
      <c r="H87" s="189">
        <v>172.5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163</v>
      </c>
      <c r="AU87" s="187" t="s">
        <v>80</v>
      </c>
      <c r="AV87" s="11" t="s">
        <v>80</v>
      </c>
      <c r="AW87" s="11" t="s">
        <v>36</v>
      </c>
      <c r="AX87" s="11" t="s">
        <v>11</v>
      </c>
      <c r="AY87" s="187" t="s">
        <v>155</v>
      </c>
    </row>
    <row r="88" spans="2:65" s="1" customFormat="1" ht="25.5" customHeight="1" x14ac:dyDescent="0.3">
      <c r="B88" s="172"/>
      <c r="C88" s="173" t="s">
        <v>98</v>
      </c>
      <c r="D88" s="173" t="s">
        <v>157</v>
      </c>
      <c r="E88" s="174" t="s">
        <v>2813</v>
      </c>
      <c r="F88" s="175" t="s">
        <v>2814</v>
      </c>
      <c r="G88" s="176" t="s">
        <v>160</v>
      </c>
      <c r="H88" s="177">
        <v>700</v>
      </c>
      <c r="I88" s="178"/>
      <c r="J88" s="179">
        <f>ROUND(I88*H88,0)</f>
        <v>0</v>
      </c>
      <c r="K88" s="175" t="s">
        <v>161</v>
      </c>
      <c r="L88" s="40"/>
      <c r="M88" s="180" t="s">
        <v>5</v>
      </c>
      <c r="N88" s="181" t="s">
        <v>43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101</v>
      </c>
      <c r="AT88" s="23" t="s">
        <v>157</v>
      </c>
      <c r="AU88" s="23" t="s">
        <v>80</v>
      </c>
      <c r="AY88" s="23" t="s">
        <v>155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11</v>
      </c>
      <c r="BK88" s="184">
        <f>ROUND(I88*H88,0)</f>
        <v>0</v>
      </c>
      <c r="BL88" s="23" t="s">
        <v>101</v>
      </c>
      <c r="BM88" s="23" t="s">
        <v>2815</v>
      </c>
    </row>
    <row r="89" spans="2:65" s="11" customFormat="1" hidden="1" x14ac:dyDescent="0.3">
      <c r="B89" s="185"/>
      <c r="D89" s="186" t="s">
        <v>163</v>
      </c>
      <c r="E89" s="187" t="s">
        <v>5</v>
      </c>
      <c r="F89" s="188" t="s">
        <v>2816</v>
      </c>
      <c r="H89" s="189">
        <v>700</v>
      </c>
      <c r="I89" s="190"/>
      <c r="L89" s="185"/>
      <c r="M89" s="191"/>
      <c r="N89" s="192"/>
      <c r="O89" s="192"/>
      <c r="P89" s="192"/>
      <c r="Q89" s="192"/>
      <c r="R89" s="192"/>
      <c r="S89" s="192"/>
      <c r="T89" s="193"/>
      <c r="AT89" s="187" t="s">
        <v>163</v>
      </c>
      <c r="AU89" s="187" t="s">
        <v>80</v>
      </c>
      <c r="AV89" s="11" t="s">
        <v>80</v>
      </c>
      <c r="AW89" s="11" t="s">
        <v>36</v>
      </c>
      <c r="AX89" s="11" t="s">
        <v>11</v>
      </c>
      <c r="AY89" s="187" t="s">
        <v>155</v>
      </c>
    </row>
    <row r="90" spans="2:65" s="1" customFormat="1" ht="25.5" customHeight="1" x14ac:dyDescent="0.3">
      <c r="B90" s="172"/>
      <c r="C90" s="173" t="s">
        <v>101</v>
      </c>
      <c r="D90" s="173" t="s">
        <v>157</v>
      </c>
      <c r="E90" s="174" t="s">
        <v>2701</v>
      </c>
      <c r="F90" s="175" t="s">
        <v>2702</v>
      </c>
      <c r="G90" s="176" t="s">
        <v>160</v>
      </c>
      <c r="H90" s="177">
        <v>700</v>
      </c>
      <c r="I90" s="178"/>
      <c r="J90" s="179">
        <f>ROUND(I90*H90,0)</f>
        <v>0</v>
      </c>
      <c r="K90" s="175" t="s">
        <v>161</v>
      </c>
      <c r="L90" s="40"/>
      <c r="M90" s="180" t="s">
        <v>5</v>
      </c>
      <c r="N90" s="181" t="s">
        <v>43</v>
      </c>
      <c r="O90" s="41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23" t="s">
        <v>101</v>
      </c>
      <c r="AT90" s="23" t="s">
        <v>157</v>
      </c>
      <c r="AU90" s="23" t="s">
        <v>80</v>
      </c>
      <c r="AY90" s="23" t="s">
        <v>155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11</v>
      </c>
      <c r="BK90" s="184">
        <f>ROUND(I90*H90,0)</f>
        <v>0</v>
      </c>
      <c r="BL90" s="23" t="s">
        <v>101</v>
      </c>
      <c r="BM90" s="23" t="s">
        <v>2817</v>
      </c>
    </row>
    <row r="91" spans="2:65" s="11" customFormat="1" hidden="1" x14ac:dyDescent="0.3">
      <c r="B91" s="185"/>
      <c r="D91" s="186" t="s">
        <v>163</v>
      </c>
      <c r="E91" s="187" t="s">
        <v>5</v>
      </c>
      <c r="F91" s="188" t="s">
        <v>2816</v>
      </c>
      <c r="H91" s="189">
        <v>700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163</v>
      </c>
      <c r="AU91" s="187" t="s">
        <v>80</v>
      </c>
      <c r="AV91" s="11" t="s">
        <v>80</v>
      </c>
      <c r="AW91" s="11" t="s">
        <v>36</v>
      </c>
      <c r="AX91" s="11" t="s">
        <v>11</v>
      </c>
      <c r="AY91" s="187" t="s">
        <v>155</v>
      </c>
    </row>
    <row r="92" spans="2:65" s="1" customFormat="1" ht="16.5" customHeight="1" x14ac:dyDescent="0.3">
      <c r="B92" s="172"/>
      <c r="C92" s="216" t="s">
        <v>104</v>
      </c>
      <c r="D92" s="216" t="s">
        <v>536</v>
      </c>
      <c r="E92" s="217" t="s">
        <v>2704</v>
      </c>
      <c r="F92" s="218" t="s">
        <v>2705</v>
      </c>
      <c r="G92" s="219" t="s">
        <v>1059</v>
      </c>
      <c r="H92" s="220">
        <v>17.5</v>
      </c>
      <c r="I92" s="221"/>
      <c r="J92" s="222">
        <f>ROUND(I92*H92,0)</f>
        <v>0</v>
      </c>
      <c r="K92" s="218" t="s">
        <v>161</v>
      </c>
      <c r="L92" s="223"/>
      <c r="M92" s="224" t="s">
        <v>5</v>
      </c>
      <c r="N92" s="225" t="s">
        <v>43</v>
      </c>
      <c r="O92" s="41"/>
      <c r="P92" s="182">
        <f>O92*H92</f>
        <v>0</v>
      </c>
      <c r="Q92" s="182">
        <v>1E-3</v>
      </c>
      <c r="R92" s="182">
        <f>Q92*H92</f>
        <v>1.7500000000000002E-2</v>
      </c>
      <c r="S92" s="182">
        <v>0</v>
      </c>
      <c r="T92" s="183">
        <f>S92*H92</f>
        <v>0</v>
      </c>
      <c r="AR92" s="23" t="s">
        <v>113</v>
      </c>
      <c r="AT92" s="23" t="s">
        <v>536</v>
      </c>
      <c r="AU92" s="23" t="s">
        <v>80</v>
      </c>
      <c r="AY92" s="23" t="s">
        <v>155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11</v>
      </c>
      <c r="BK92" s="184">
        <f>ROUND(I92*H92,0)</f>
        <v>0</v>
      </c>
      <c r="BL92" s="23" t="s">
        <v>101</v>
      </c>
      <c r="BM92" s="23" t="s">
        <v>2818</v>
      </c>
    </row>
    <row r="93" spans="2:65" s="11" customFormat="1" hidden="1" x14ac:dyDescent="0.3">
      <c r="B93" s="185"/>
      <c r="D93" s="186" t="s">
        <v>163</v>
      </c>
      <c r="E93" s="187" t="s">
        <v>5</v>
      </c>
      <c r="F93" s="188" t="s">
        <v>2819</v>
      </c>
      <c r="H93" s="189">
        <v>17.5</v>
      </c>
      <c r="I93" s="190"/>
      <c r="L93" s="185"/>
      <c r="M93" s="191"/>
      <c r="N93" s="192"/>
      <c r="O93" s="192"/>
      <c r="P93" s="192"/>
      <c r="Q93" s="192"/>
      <c r="R93" s="192"/>
      <c r="S93" s="192"/>
      <c r="T93" s="193"/>
      <c r="AT93" s="187" t="s">
        <v>163</v>
      </c>
      <c r="AU93" s="187" t="s">
        <v>80</v>
      </c>
      <c r="AV93" s="11" t="s">
        <v>80</v>
      </c>
      <c r="AW93" s="11" t="s">
        <v>36</v>
      </c>
      <c r="AX93" s="11" t="s">
        <v>11</v>
      </c>
      <c r="AY93" s="187" t="s">
        <v>155</v>
      </c>
    </row>
    <row r="94" spans="2:65" s="1" customFormat="1" ht="16.5" customHeight="1" x14ac:dyDescent="0.3">
      <c r="B94" s="172"/>
      <c r="C94" s="173" t="s">
        <v>107</v>
      </c>
      <c r="D94" s="173" t="s">
        <v>157</v>
      </c>
      <c r="E94" s="174" t="s">
        <v>2708</v>
      </c>
      <c r="F94" s="175" t="s">
        <v>2709</v>
      </c>
      <c r="G94" s="176" t="s">
        <v>160</v>
      </c>
      <c r="H94" s="177">
        <v>700</v>
      </c>
      <c r="I94" s="178"/>
      <c r="J94" s="179">
        <f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101</v>
      </c>
      <c r="AT94" s="23" t="s">
        <v>157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2820</v>
      </c>
    </row>
    <row r="95" spans="2:65" s="11" customFormat="1" hidden="1" x14ac:dyDescent="0.3">
      <c r="B95" s="185"/>
      <c r="D95" s="186" t="s">
        <v>163</v>
      </c>
      <c r="E95" s="187" t="s">
        <v>5</v>
      </c>
      <c r="F95" s="188" t="s">
        <v>2816</v>
      </c>
      <c r="H95" s="189">
        <v>700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11</v>
      </c>
      <c r="AY95" s="187" t="s">
        <v>155</v>
      </c>
    </row>
    <row r="96" spans="2:65" s="10" customFormat="1" ht="29.85" customHeight="1" x14ac:dyDescent="0.3">
      <c r="B96" s="159"/>
      <c r="D96" s="160" t="s">
        <v>71</v>
      </c>
      <c r="E96" s="170" t="s">
        <v>104</v>
      </c>
      <c r="F96" s="170" t="s">
        <v>698</v>
      </c>
      <c r="I96" s="162"/>
      <c r="J96" s="171">
        <f>BK96</f>
        <v>0</v>
      </c>
      <c r="L96" s="159"/>
      <c r="M96" s="164"/>
      <c r="N96" s="165"/>
      <c r="O96" s="165"/>
      <c r="P96" s="166">
        <f>SUM(P97:P99)</f>
        <v>0</v>
      </c>
      <c r="Q96" s="165"/>
      <c r="R96" s="166">
        <f>SUM(R97:R99)</f>
        <v>13.280399999999998</v>
      </c>
      <c r="S96" s="165"/>
      <c r="T96" s="167">
        <f>SUM(T97:T99)</f>
        <v>0</v>
      </c>
      <c r="AR96" s="160" t="s">
        <v>11</v>
      </c>
      <c r="AT96" s="168" t="s">
        <v>71</v>
      </c>
      <c r="AU96" s="168" t="s">
        <v>11</v>
      </c>
      <c r="AY96" s="160" t="s">
        <v>155</v>
      </c>
      <c r="BK96" s="169">
        <f>SUM(BK97:BK99)</f>
        <v>0</v>
      </c>
    </row>
    <row r="97" spans="2:65" s="1" customFormat="1" ht="16.5" customHeight="1" x14ac:dyDescent="0.3">
      <c r="B97" s="172"/>
      <c r="C97" s="173" t="s">
        <v>110</v>
      </c>
      <c r="D97" s="173" t="s">
        <v>157</v>
      </c>
      <c r="E97" s="174" t="s">
        <v>2821</v>
      </c>
      <c r="F97" s="175" t="s">
        <v>2822</v>
      </c>
      <c r="G97" s="176" t="s">
        <v>160</v>
      </c>
      <c r="H97" s="177">
        <v>32.549999999999997</v>
      </c>
      <c r="I97" s="178"/>
      <c r="J97" s="179">
        <f>ROUND(I97*H97,0)</f>
        <v>0</v>
      </c>
      <c r="K97" s="175" t="s">
        <v>161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0.40799999999999997</v>
      </c>
      <c r="R97" s="182">
        <f>Q97*H97</f>
        <v>13.280399999999998</v>
      </c>
      <c r="S97" s="182">
        <v>0</v>
      </c>
      <c r="T97" s="183">
        <f>S97*H97</f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11</v>
      </c>
      <c r="BK97" s="184">
        <f>ROUND(I97*H97,0)</f>
        <v>0</v>
      </c>
      <c r="BL97" s="23" t="s">
        <v>101</v>
      </c>
      <c r="BM97" s="23" t="s">
        <v>2823</v>
      </c>
    </row>
    <row r="98" spans="2:65" s="11" customFormat="1" hidden="1" x14ac:dyDescent="0.3">
      <c r="B98" s="185"/>
      <c r="D98" s="186" t="s">
        <v>163</v>
      </c>
      <c r="E98" s="187" t="s">
        <v>5</v>
      </c>
      <c r="F98" s="188" t="s">
        <v>2824</v>
      </c>
      <c r="H98" s="189">
        <v>32.549999999999997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163</v>
      </c>
      <c r="AU98" s="187" t="s">
        <v>80</v>
      </c>
      <c r="AV98" s="11" t="s">
        <v>80</v>
      </c>
      <c r="AW98" s="11" t="s">
        <v>36</v>
      </c>
      <c r="AX98" s="11" t="s">
        <v>72</v>
      </c>
      <c r="AY98" s="187" t="s">
        <v>155</v>
      </c>
    </row>
    <row r="99" spans="2:65" s="12" customFormat="1" hidden="1" x14ac:dyDescent="0.3">
      <c r="B99" s="194"/>
      <c r="D99" s="186" t="s">
        <v>163</v>
      </c>
      <c r="E99" s="195" t="s">
        <v>5</v>
      </c>
      <c r="F99" s="196" t="s">
        <v>2825</v>
      </c>
      <c r="H99" s="197">
        <v>32.549999999999997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5" t="s">
        <v>163</v>
      </c>
      <c r="AU99" s="195" t="s">
        <v>80</v>
      </c>
      <c r="AV99" s="12" t="s">
        <v>98</v>
      </c>
      <c r="AW99" s="12" t="s">
        <v>36</v>
      </c>
      <c r="AX99" s="12" t="s">
        <v>11</v>
      </c>
      <c r="AY99" s="195" t="s">
        <v>155</v>
      </c>
    </row>
    <row r="100" spans="2:65" s="10" customFormat="1" ht="29.85" customHeight="1" x14ac:dyDescent="0.3">
      <c r="B100" s="159"/>
      <c r="D100" s="160" t="s">
        <v>71</v>
      </c>
      <c r="E100" s="170" t="s">
        <v>190</v>
      </c>
      <c r="F100" s="170" t="s">
        <v>206</v>
      </c>
      <c r="I100" s="162"/>
      <c r="J100" s="171">
        <f>BK100</f>
        <v>0</v>
      </c>
      <c r="L100" s="159"/>
      <c r="M100" s="164"/>
      <c r="N100" s="165"/>
      <c r="O100" s="165"/>
      <c r="P100" s="166">
        <f>SUM(P101:P106)</f>
        <v>0</v>
      </c>
      <c r="Q100" s="165"/>
      <c r="R100" s="166">
        <f>SUM(R101:R106)</f>
        <v>10.253640599999999</v>
      </c>
      <c r="S100" s="165"/>
      <c r="T100" s="167">
        <f>SUM(T101:T106)</f>
        <v>0</v>
      </c>
      <c r="AR100" s="160" t="s">
        <v>11</v>
      </c>
      <c r="AT100" s="168" t="s">
        <v>71</v>
      </c>
      <c r="AU100" s="168" t="s">
        <v>11</v>
      </c>
      <c r="AY100" s="160" t="s">
        <v>155</v>
      </c>
      <c r="BK100" s="169">
        <f>SUM(BK101:BK106)</f>
        <v>0</v>
      </c>
    </row>
    <row r="101" spans="2:65" s="1" customFormat="1" ht="16.5" customHeight="1" x14ac:dyDescent="0.3">
      <c r="B101" s="172"/>
      <c r="C101" s="173" t="s">
        <v>113</v>
      </c>
      <c r="D101" s="173" t="s">
        <v>157</v>
      </c>
      <c r="E101" s="174" t="s">
        <v>949</v>
      </c>
      <c r="F101" s="175" t="s">
        <v>950</v>
      </c>
      <c r="G101" s="176" t="s">
        <v>214</v>
      </c>
      <c r="H101" s="177">
        <v>65.099999999999994</v>
      </c>
      <c r="I101" s="178"/>
      <c r="J101" s="179">
        <f>ROUND(I101*H101,0)</f>
        <v>0</v>
      </c>
      <c r="K101" s="175" t="s">
        <v>161</v>
      </c>
      <c r="L101" s="40"/>
      <c r="M101" s="180" t="s">
        <v>5</v>
      </c>
      <c r="N101" s="181" t="s">
        <v>43</v>
      </c>
      <c r="O101" s="41"/>
      <c r="P101" s="182">
        <f>O101*H101</f>
        <v>0</v>
      </c>
      <c r="Q101" s="182">
        <v>0.10094599999999999</v>
      </c>
      <c r="R101" s="182">
        <f>Q101*H101</f>
        <v>6.5715845999999987</v>
      </c>
      <c r="S101" s="182">
        <v>0</v>
      </c>
      <c r="T101" s="183">
        <f>S101*H101</f>
        <v>0</v>
      </c>
      <c r="AR101" s="23" t="s">
        <v>101</v>
      </c>
      <c r="AT101" s="23" t="s">
        <v>157</v>
      </c>
      <c r="AU101" s="23" t="s">
        <v>80</v>
      </c>
      <c r="AY101" s="23" t="s">
        <v>155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23" t="s">
        <v>11</v>
      </c>
      <c r="BK101" s="184">
        <f>ROUND(I101*H101,0)</f>
        <v>0</v>
      </c>
      <c r="BL101" s="23" t="s">
        <v>101</v>
      </c>
      <c r="BM101" s="23" t="s">
        <v>2826</v>
      </c>
    </row>
    <row r="102" spans="2:65" s="11" customFormat="1" hidden="1" x14ac:dyDescent="0.3">
      <c r="B102" s="185"/>
      <c r="D102" s="186" t="s">
        <v>163</v>
      </c>
      <c r="E102" s="187" t="s">
        <v>5</v>
      </c>
      <c r="F102" s="188" t="s">
        <v>2827</v>
      </c>
      <c r="H102" s="189">
        <v>65.099999999999994</v>
      </c>
      <c r="I102" s="190"/>
      <c r="L102" s="185"/>
      <c r="M102" s="191"/>
      <c r="N102" s="192"/>
      <c r="O102" s="192"/>
      <c r="P102" s="192"/>
      <c r="Q102" s="192"/>
      <c r="R102" s="192"/>
      <c r="S102" s="192"/>
      <c r="T102" s="193"/>
      <c r="AT102" s="187" t="s">
        <v>163</v>
      </c>
      <c r="AU102" s="187" t="s">
        <v>80</v>
      </c>
      <c r="AV102" s="11" t="s">
        <v>80</v>
      </c>
      <c r="AW102" s="11" t="s">
        <v>36</v>
      </c>
      <c r="AX102" s="11" t="s">
        <v>72</v>
      </c>
      <c r="AY102" s="187" t="s">
        <v>155</v>
      </c>
    </row>
    <row r="103" spans="2:65" s="12" customFormat="1" hidden="1" x14ac:dyDescent="0.3">
      <c r="B103" s="194"/>
      <c r="D103" s="186" t="s">
        <v>163</v>
      </c>
      <c r="E103" s="195" t="s">
        <v>5</v>
      </c>
      <c r="F103" s="196" t="s">
        <v>2825</v>
      </c>
      <c r="H103" s="197">
        <v>65.099999999999994</v>
      </c>
      <c r="I103" s="198"/>
      <c r="L103" s="194"/>
      <c r="M103" s="199"/>
      <c r="N103" s="200"/>
      <c r="O103" s="200"/>
      <c r="P103" s="200"/>
      <c r="Q103" s="200"/>
      <c r="R103" s="200"/>
      <c r="S103" s="200"/>
      <c r="T103" s="201"/>
      <c r="AT103" s="195" t="s">
        <v>163</v>
      </c>
      <c r="AU103" s="195" t="s">
        <v>80</v>
      </c>
      <c r="AV103" s="12" t="s">
        <v>98</v>
      </c>
      <c r="AW103" s="12" t="s">
        <v>36</v>
      </c>
      <c r="AX103" s="12" t="s">
        <v>11</v>
      </c>
      <c r="AY103" s="195" t="s">
        <v>155</v>
      </c>
    </row>
    <row r="104" spans="2:65" s="1" customFormat="1" ht="25.5" customHeight="1" x14ac:dyDescent="0.3">
      <c r="B104" s="172"/>
      <c r="C104" s="216" t="s">
        <v>190</v>
      </c>
      <c r="D104" s="216" t="s">
        <v>536</v>
      </c>
      <c r="E104" s="217" t="s">
        <v>954</v>
      </c>
      <c r="F104" s="218" t="s">
        <v>3528</v>
      </c>
      <c r="G104" s="219" t="s">
        <v>170</v>
      </c>
      <c r="H104" s="220">
        <v>131.50200000000001</v>
      </c>
      <c r="I104" s="221"/>
      <c r="J104" s="222">
        <f>ROUND(I104*H104,0)</f>
        <v>0</v>
      </c>
      <c r="K104" s="218" t="s">
        <v>161</v>
      </c>
      <c r="L104" s="223"/>
      <c r="M104" s="224" t="s">
        <v>5</v>
      </c>
      <c r="N104" s="225" t="s">
        <v>43</v>
      </c>
      <c r="O104" s="41"/>
      <c r="P104" s="182">
        <f>O104*H104</f>
        <v>0</v>
      </c>
      <c r="Q104" s="182">
        <v>2.8000000000000001E-2</v>
      </c>
      <c r="R104" s="182">
        <f>Q104*H104</f>
        <v>3.6820560000000002</v>
      </c>
      <c r="S104" s="182">
        <v>0</v>
      </c>
      <c r="T104" s="183">
        <f>S104*H104</f>
        <v>0</v>
      </c>
      <c r="AR104" s="23" t="s">
        <v>113</v>
      </c>
      <c r="AT104" s="23" t="s">
        <v>536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2828</v>
      </c>
    </row>
    <row r="105" spans="2:65" s="11" customFormat="1" hidden="1" x14ac:dyDescent="0.3">
      <c r="B105" s="185"/>
      <c r="D105" s="186" t="s">
        <v>163</v>
      </c>
      <c r="E105" s="187" t="s">
        <v>5</v>
      </c>
      <c r="F105" s="188" t="s">
        <v>2829</v>
      </c>
      <c r="H105" s="189">
        <v>131.50200000000001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72</v>
      </c>
      <c r="AY105" s="187" t="s">
        <v>155</v>
      </c>
    </row>
    <row r="106" spans="2:65" s="12" customFormat="1" hidden="1" x14ac:dyDescent="0.3">
      <c r="B106" s="194"/>
      <c r="D106" s="186" t="s">
        <v>163</v>
      </c>
      <c r="E106" s="195" t="s">
        <v>5</v>
      </c>
      <c r="F106" s="196" t="s">
        <v>2825</v>
      </c>
      <c r="H106" s="197">
        <v>131.50200000000001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5" t="s">
        <v>163</v>
      </c>
      <c r="AU106" s="195" t="s">
        <v>80</v>
      </c>
      <c r="AV106" s="12" t="s">
        <v>98</v>
      </c>
      <c r="AW106" s="12" t="s">
        <v>36</v>
      </c>
      <c r="AX106" s="12" t="s">
        <v>11</v>
      </c>
      <c r="AY106" s="195" t="s">
        <v>155</v>
      </c>
    </row>
    <row r="107" spans="2:65" s="10" customFormat="1" ht="29.85" customHeight="1" x14ac:dyDescent="0.3">
      <c r="B107" s="159"/>
      <c r="D107" s="160" t="s">
        <v>71</v>
      </c>
      <c r="E107" s="170" t="s">
        <v>1040</v>
      </c>
      <c r="F107" s="170" t="s">
        <v>1041</v>
      </c>
      <c r="I107" s="162"/>
      <c r="J107" s="171">
        <f>BK107</f>
        <v>0</v>
      </c>
      <c r="L107" s="159"/>
      <c r="M107" s="164"/>
      <c r="N107" s="165"/>
      <c r="O107" s="165"/>
      <c r="P107" s="166">
        <f>P108</f>
        <v>0</v>
      </c>
      <c r="Q107" s="165"/>
      <c r="R107" s="166">
        <f>R108</f>
        <v>0</v>
      </c>
      <c r="S107" s="165"/>
      <c r="T107" s="167">
        <f>T108</f>
        <v>0</v>
      </c>
      <c r="AR107" s="160" t="s">
        <v>11</v>
      </c>
      <c r="AT107" s="168" t="s">
        <v>71</v>
      </c>
      <c r="AU107" s="168" t="s">
        <v>11</v>
      </c>
      <c r="AY107" s="160" t="s">
        <v>155</v>
      </c>
      <c r="BK107" s="169">
        <f>BK108</f>
        <v>0</v>
      </c>
    </row>
    <row r="108" spans="2:65" s="1" customFormat="1" ht="25.5" customHeight="1" x14ac:dyDescent="0.3">
      <c r="B108" s="172"/>
      <c r="C108" s="173" t="s">
        <v>194</v>
      </c>
      <c r="D108" s="173" t="s">
        <v>157</v>
      </c>
      <c r="E108" s="174" t="s">
        <v>2243</v>
      </c>
      <c r="F108" s="175" t="s">
        <v>2244</v>
      </c>
      <c r="G108" s="176" t="s">
        <v>247</v>
      </c>
      <c r="H108" s="177">
        <v>23.552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210" t="s">
        <v>43</v>
      </c>
      <c r="O108" s="211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2830</v>
      </c>
    </row>
    <row r="109" spans="2:65" s="1" customFormat="1" ht="6.95" customHeight="1" x14ac:dyDescent="0.3">
      <c r="B109" s="55"/>
      <c r="C109" s="56"/>
      <c r="D109" s="56"/>
      <c r="E109" s="56"/>
      <c r="F109" s="56"/>
      <c r="G109" s="56"/>
      <c r="H109" s="56"/>
      <c r="I109" s="126"/>
      <c r="J109" s="56"/>
      <c r="K109" s="56"/>
      <c r="L109" s="40"/>
    </row>
  </sheetData>
  <autoFilter ref="C80:K108">
    <filterColumn colId="1">
      <filters blank="1">
        <filter val="D"/>
        <filter val="K"/>
        <filter val="M"/>
      </filters>
    </filterColumn>
  </autoFilter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R108"/>
  <sheetViews>
    <sheetView showGridLines="0" zoomScale="80" zoomScaleNormal="80" workbookViewId="0">
      <pane ySplit="1" topLeftCell="A2" activePane="bottomLeft" state="frozen"/>
      <selection pane="bottomLeft" activeCell="BT15" sqref="BT1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0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0" hidden="1" customWidth="1"/>
    <col min="63" max="63" width="11" hidden="1" customWidth="1"/>
    <col min="64" max="65" width="0" hidden="1" customWidth="1"/>
  </cols>
  <sheetData>
    <row r="1" spans="1:70" ht="21.75" customHeight="1" x14ac:dyDescent="0.3">
      <c r="A1" s="20"/>
      <c r="B1" s="99"/>
      <c r="C1" s="99"/>
      <c r="D1" s="100" t="s">
        <v>1</v>
      </c>
      <c r="E1" s="99"/>
      <c r="F1" s="101" t="s">
        <v>122</v>
      </c>
      <c r="G1" s="525" t="s">
        <v>123</v>
      </c>
      <c r="H1" s="525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517" t="s">
        <v>8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AT2" s="23" t="s">
        <v>121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 x14ac:dyDescent="0.3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 x14ac:dyDescent="0.3">
      <c r="B7" s="27"/>
      <c r="C7" s="28"/>
      <c r="D7" s="28"/>
      <c r="E7" s="526" t="str">
        <f>'Rekapitulace stavby'!K6</f>
        <v>Trutnov - Horní staré město - Požární zbrojnice</v>
      </c>
      <c r="F7" s="527"/>
      <c r="G7" s="527"/>
      <c r="H7" s="527"/>
      <c r="I7" s="104"/>
      <c r="J7" s="28"/>
      <c r="K7" s="30"/>
    </row>
    <row r="8" spans="1:70" s="1" customFormat="1" ht="15" x14ac:dyDescent="0.3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 x14ac:dyDescent="0.3">
      <c r="B9" s="40"/>
      <c r="C9" s="41"/>
      <c r="D9" s="41"/>
      <c r="E9" s="528" t="s">
        <v>2831</v>
      </c>
      <c r="F9" s="529"/>
      <c r="G9" s="529"/>
      <c r="H9" s="529"/>
      <c r="I9" s="105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 x14ac:dyDescent="0.3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 x14ac:dyDescent="0.3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 x14ac:dyDescent="0.3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 x14ac:dyDescent="0.3">
      <c r="B24" s="108"/>
      <c r="C24" s="109"/>
      <c r="D24" s="109"/>
      <c r="E24" s="491" t="s">
        <v>5</v>
      </c>
      <c r="F24" s="491"/>
      <c r="G24" s="491"/>
      <c r="H24" s="491"/>
      <c r="I24" s="110"/>
      <c r="J24" s="109"/>
      <c r="K24" s="111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 x14ac:dyDescent="0.3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ROUND(J82,0)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7">
        <f>ROUND(SUM(BE82:BE107), 0)</f>
        <v>0</v>
      </c>
      <c r="G30" s="41"/>
      <c r="H30" s="41"/>
      <c r="I30" s="118">
        <v>0.21</v>
      </c>
      <c r="J30" s="117">
        <f>ROUND(ROUND((SUM(BE82:BE107)), 0)*I30, 0)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7">
        <f>ROUND(SUM(BF82:BF107), 0)</f>
        <v>0</v>
      </c>
      <c r="G31" s="41"/>
      <c r="H31" s="41"/>
      <c r="I31" s="118">
        <v>0.15</v>
      </c>
      <c r="J31" s="117">
        <f>ROUND(ROUND((SUM(BF82:BF107)), 0)*I31, 0)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7">
        <f>ROUND(SUM(BG82:BG107),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7">
        <f>ROUND(SUM(BH82:BH107),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7">
        <f>ROUND(SUM(BI82:BI107),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 x14ac:dyDescent="0.3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 x14ac:dyDescent="0.3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 x14ac:dyDescent="0.3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 x14ac:dyDescent="0.3">
      <c r="B45" s="40"/>
      <c r="C45" s="41"/>
      <c r="D45" s="41"/>
      <c r="E45" s="526" t="str">
        <f>E7</f>
        <v>Trutnov - Horní staré město - Požární zbrojnice</v>
      </c>
      <c r="F45" s="527"/>
      <c r="G45" s="527"/>
      <c r="H45" s="527"/>
      <c r="I45" s="105"/>
      <c r="J45" s="41"/>
      <c r="K45" s="44"/>
    </row>
    <row r="46" spans="2:11" s="1" customFormat="1" ht="14.45" customHeight="1" x14ac:dyDescent="0.3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 x14ac:dyDescent="0.3">
      <c r="B47" s="40"/>
      <c r="C47" s="41"/>
      <c r="D47" s="41"/>
      <c r="E47" s="528" t="str">
        <f>E9</f>
        <v>92 - Vedlejší náklady</v>
      </c>
      <c r="F47" s="529"/>
      <c r="G47" s="529"/>
      <c r="H47" s="529"/>
      <c r="I47" s="105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 x14ac:dyDescent="0.3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 x14ac:dyDescent="0.3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1" t="str">
        <f>E21</f>
        <v>Tenet spol. s r.o., Horská 64, Trutnov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 x14ac:dyDescent="0.3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 x14ac:dyDescent="0.3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134</v>
      </c>
    </row>
    <row r="57" spans="2:47" s="7" customFormat="1" ht="24.95" customHeight="1" x14ac:dyDescent="0.3">
      <c r="B57" s="134"/>
      <c r="C57" s="135"/>
      <c r="D57" s="136" t="s">
        <v>2832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2833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2834</v>
      </c>
      <c r="E59" s="144"/>
      <c r="F59" s="144"/>
      <c r="G59" s="144"/>
      <c r="H59" s="144"/>
      <c r="I59" s="145"/>
      <c r="J59" s="146">
        <f>J90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2835</v>
      </c>
      <c r="E60" s="144"/>
      <c r="F60" s="144"/>
      <c r="G60" s="144"/>
      <c r="H60" s="144"/>
      <c r="I60" s="145"/>
      <c r="J60" s="146">
        <f>J93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2836</v>
      </c>
      <c r="E61" s="144"/>
      <c r="F61" s="144"/>
      <c r="G61" s="144"/>
      <c r="H61" s="144"/>
      <c r="I61" s="145"/>
      <c r="J61" s="146">
        <f>J102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2837</v>
      </c>
      <c r="E62" s="144"/>
      <c r="F62" s="144"/>
      <c r="G62" s="144"/>
      <c r="H62" s="144"/>
      <c r="I62" s="145"/>
      <c r="J62" s="146">
        <f>J104</f>
        <v>0</v>
      </c>
      <c r="K62" s="147"/>
    </row>
    <row r="63" spans="2:47" s="1" customFormat="1" ht="21.75" customHeight="1" x14ac:dyDescent="0.3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 x14ac:dyDescent="0.3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 x14ac:dyDescent="0.3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 x14ac:dyDescent="0.3">
      <c r="B69" s="40"/>
      <c r="C69" s="60" t="s">
        <v>139</v>
      </c>
      <c r="L69" s="40"/>
    </row>
    <row r="70" spans="2:12" s="1" customFormat="1" ht="6.95" customHeight="1" x14ac:dyDescent="0.3">
      <c r="B70" s="40"/>
      <c r="L70" s="40"/>
    </row>
    <row r="71" spans="2:12" s="1" customFormat="1" ht="14.45" customHeight="1" x14ac:dyDescent="0.3">
      <c r="B71" s="40"/>
      <c r="C71" s="62" t="s">
        <v>20</v>
      </c>
      <c r="L71" s="40"/>
    </row>
    <row r="72" spans="2:12" s="1" customFormat="1" ht="16.5" customHeight="1" x14ac:dyDescent="0.3">
      <c r="B72" s="40"/>
      <c r="E72" s="522" t="str">
        <f>E7</f>
        <v>Trutnov - Horní staré město - Požární zbrojnice</v>
      </c>
      <c r="F72" s="523"/>
      <c r="G72" s="523"/>
      <c r="H72" s="523"/>
      <c r="L72" s="40"/>
    </row>
    <row r="73" spans="2:12" s="1" customFormat="1" ht="14.45" customHeight="1" x14ac:dyDescent="0.3">
      <c r="B73" s="40"/>
      <c r="C73" s="62" t="s">
        <v>128</v>
      </c>
      <c r="L73" s="40"/>
    </row>
    <row r="74" spans="2:12" s="1" customFormat="1" ht="17.25" customHeight="1" x14ac:dyDescent="0.3">
      <c r="B74" s="40"/>
      <c r="E74" s="502" t="str">
        <f>E9</f>
        <v>92 - Vedlejší náklady</v>
      </c>
      <c r="F74" s="524"/>
      <c r="G74" s="524"/>
      <c r="H74" s="524"/>
      <c r="L74" s="40"/>
    </row>
    <row r="75" spans="2:12" s="1" customFormat="1" ht="6.95" customHeight="1" x14ac:dyDescent="0.3">
      <c r="B75" s="40"/>
      <c r="L75" s="40"/>
    </row>
    <row r="76" spans="2:12" s="1" customFormat="1" ht="18" customHeight="1" x14ac:dyDescent="0.3">
      <c r="B76" s="40"/>
      <c r="C76" s="62" t="s">
        <v>24</v>
      </c>
      <c r="F76" s="148" t="str">
        <f>F12</f>
        <v>Trutnov - Horní staré město</v>
      </c>
      <c r="I76" s="149" t="s">
        <v>26</v>
      </c>
      <c r="J76" s="66" t="str">
        <f>IF(J12="","",J12)</f>
        <v>24.10.2017</v>
      </c>
      <c r="L76" s="40"/>
    </row>
    <row r="77" spans="2:12" s="1" customFormat="1" ht="6.95" customHeight="1" x14ac:dyDescent="0.3">
      <c r="B77" s="40"/>
      <c r="L77" s="40"/>
    </row>
    <row r="78" spans="2:12" s="1" customFormat="1" ht="15" x14ac:dyDescent="0.3">
      <c r="B78" s="40"/>
      <c r="C78" s="62" t="s">
        <v>28</v>
      </c>
      <c r="F78" s="148" t="str">
        <f>E15</f>
        <v>Město Trutnov, Slovanské nám. 165, Trutnov</v>
      </c>
      <c r="I78" s="149" t="s">
        <v>34</v>
      </c>
      <c r="J78" s="148" t="str">
        <f>E21</f>
        <v>Tenet spol. s r.o., Horská 64, Trutnov</v>
      </c>
      <c r="L78" s="40"/>
    </row>
    <row r="79" spans="2:12" s="1" customFormat="1" ht="14.45" customHeight="1" x14ac:dyDescent="0.3">
      <c r="B79" s="40"/>
      <c r="C79" s="62" t="s">
        <v>32</v>
      </c>
      <c r="F79" s="148" t="str">
        <f>IF(E18="","",E18)</f>
        <v/>
      </c>
      <c r="L79" s="40"/>
    </row>
    <row r="80" spans="2:12" s="1" customFormat="1" ht="10.35" customHeight="1" x14ac:dyDescent="0.3">
      <c r="B80" s="40"/>
      <c r="L80" s="40"/>
    </row>
    <row r="81" spans="2:65" s="9" customFormat="1" ht="29.25" customHeight="1" x14ac:dyDescent="0.3">
      <c r="B81" s="150"/>
      <c r="C81" s="151" t="s">
        <v>140</v>
      </c>
      <c r="D81" s="152" t="s">
        <v>57</v>
      </c>
      <c r="E81" s="152" t="s">
        <v>53</v>
      </c>
      <c r="F81" s="152" t="s">
        <v>141</v>
      </c>
      <c r="G81" s="152" t="s">
        <v>142</v>
      </c>
      <c r="H81" s="152" t="s">
        <v>143</v>
      </c>
      <c r="I81" s="153" t="s">
        <v>144</v>
      </c>
      <c r="J81" s="152" t="s">
        <v>132</v>
      </c>
      <c r="K81" s="154" t="s">
        <v>145</v>
      </c>
      <c r="L81" s="150"/>
      <c r="M81" s="72" t="s">
        <v>146</v>
      </c>
      <c r="N81" s="73" t="s">
        <v>42</v>
      </c>
      <c r="O81" s="73" t="s">
        <v>147</v>
      </c>
      <c r="P81" s="73" t="s">
        <v>148</v>
      </c>
      <c r="Q81" s="73" t="s">
        <v>149</v>
      </c>
      <c r="R81" s="73" t="s">
        <v>150</v>
      </c>
      <c r="S81" s="73" t="s">
        <v>151</v>
      </c>
      <c r="T81" s="74" t="s">
        <v>152</v>
      </c>
    </row>
    <row r="82" spans="2:65" s="1" customFormat="1" ht="29.25" customHeight="1" x14ac:dyDescent="0.35">
      <c r="B82" s="40"/>
      <c r="C82" s="76" t="s">
        <v>133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0</v>
      </c>
      <c r="S82" s="67"/>
      <c r="T82" s="157">
        <f>T83</f>
        <v>0</v>
      </c>
      <c r="AT82" s="23" t="s">
        <v>71</v>
      </c>
      <c r="AU82" s="23" t="s">
        <v>134</v>
      </c>
      <c r="BK82" s="158">
        <f>BK83</f>
        <v>0</v>
      </c>
    </row>
    <row r="83" spans="2:65" s="10" customFormat="1" ht="37.35" customHeight="1" x14ac:dyDescent="0.35">
      <c r="B83" s="159"/>
      <c r="D83" s="160" t="s">
        <v>71</v>
      </c>
      <c r="E83" s="161" t="s">
        <v>2838</v>
      </c>
      <c r="F83" s="161" t="s">
        <v>2839</v>
      </c>
      <c r="I83" s="162"/>
      <c r="J83" s="163">
        <f>BK83</f>
        <v>0</v>
      </c>
      <c r="L83" s="159"/>
      <c r="M83" s="164"/>
      <c r="N83" s="165"/>
      <c r="O83" s="165"/>
      <c r="P83" s="166">
        <f>P84+P90+P93+P102+P104</f>
        <v>0</v>
      </c>
      <c r="Q83" s="165"/>
      <c r="R83" s="166">
        <f>R84+R90+R93+R102+R104</f>
        <v>0</v>
      </c>
      <c r="S83" s="165"/>
      <c r="T83" s="167">
        <f>T84+T90+T93+T102+T104</f>
        <v>0</v>
      </c>
      <c r="AR83" s="160" t="s">
        <v>104</v>
      </c>
      <c r="AT83" s="168" t="s">
        <v>71</v>
      </c>
      <c r="AU83" s="168" t="s">
        <v>72</v>
      </c>
      <c r="AY83" s="160" t="s">
        <v>155</v>
      </c>
      <c r="BK83" s="169">
        <f>BK84+BK90+BK93+BK102+BK104</f>
        <v>0</v>
      </c>
    </row>
    <row r="84" spans="2:65" s="10" customFormat="1" ht="19.899999999999999" customHeight="1" x14ac:dyDescent="0.3">
      <c r="B84" s="159"/>
      <c r="D84" s="160" t="s">
        <v>71</v>
      </c>
      <c r="E84" s="170" t="s">
        <v>2840</v>
      </c>
      <c r="F84" s="170" t="s">
        <v>2841</v>
      </c>
      <c r="I84" s="162"/>
      <c r="J84" s="171">
        <f>BK84</f>
        <v>0</v>
      </c>
      <c r="L84" s="159"/>
      <c r="M84" s="164"/>
      <c r="N84" s="165"/>
      <c r="O84" s="165"/>
      <c r="P84" s="166">
        <f>SUM(P85:P89)</f>
        <v>0</v>
      </c>
      <c r="Q84" s="165"/>
      <c r="R84" s="166">
        <f>SUM(R85:R89)</f>
        <v>0</v>
      </c>
      <c r="S84" s="165"/>
      <c r="T84" s="167">
        <f>SUM(T85:T89)</f>
        <v>0</v>
      </c>
      <c r="AR84" s="160" t="s">
        <v>104</v>
      </c>
      <c r="AT84" s="168" t="s">
        <v>71</v>
      </c>
      <c r="AU84" s="168" t="s">
        <v>11</v>
      </c>
      <c r="AY84" s="160" t="s">
        <v>155</v>
      </c>
      <c r="BK84" s="169">
        <f>SUM(BK85:BK89)</f>
        <v>0</v>
      </c>
    </row>
    <row r="85" spans="2:65" s="1" customFormat="1" ht="16.5" customHeight="1" x14ac:dyDescent="0.3">
      <c r="B85" s="172"/>
      <c r="C85" s="173" t="s">
        <v>11</v>
      </c>
      <c r="D85" s="173" t="s">
        <v>157</v>
      </c>
      <c r="E85" s="174" t="s">
        <v>2842</v>
      </c>
      <c r="F85" s="175" t="s">
        <v>3602</v>
      </c>
      <c r="G85" s="176" t="s">
        <v>2843</v>
      </c>
      <c r="H85" s="177">
        <v>1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2844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2844</v>
      </c>
      <c r="BM85" s="23" t="s">
        <v>2845</v>
      </c>
    </row>
    <row r="86" spans="2:65" s="11" customFormat="1" ht="27" hidden="1" x14ac:dyDescent="0.3">
      <c r="B86" s="185"/>
      <c r="D86" s="186" t="s">
        <v>163</v>
      </c>
      <c r="E86" s="187" t="s">
        <v>5</v>
      </c>
      <c r="F86" s="188" t="s">
        <v>2846</v>
      </c>
      <c r="H86" s="189">
        <v>1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11</v>
      </c>
      <c r="AY86" s="187" t="s">
        <v>155</v>
      </c>
    </row>
    <row r="87" spans="2:65" s="1" customFormat="1" ht="16.5" customHeight="1" x14ac:dyDescent="0.3">
      <c r="B87" s="172"/>
      <c r="C87" s="173" t="s">
        <v>80</v>
      </c>
      <c r="D87" s="173" t="s">
        <v>157</v>
      </c>
      <c r="E87" s="174" t="s">
        <v>2847</v>
      </c>
      <c r="F87" s="175" t="s">
        <v>2848</v>
      </c>
      <c r="G87" s="176" t="s">
        <v>2843</v>
      </c>
      <c r="H87" s="177">
        <v>1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2844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2844</v>
      </c>
      <c r="BM87" s="23" t="s">
        <v>2849</v>
      </c>
    </row>
    <row r="88" spans="2:65" s="1" customFormat="1" ht="16.5" customHeight="1" x14ac:dyDescent="0.3">
      <c r="B88" s="172"/>
      <c r="C88" s="173" t="s">
        <v>98</v>
      </c>
      <c r="D88" s="173" t="s">
        <v>157</v>
      </c>
      <c r="E88" s="174" t="s">
        <v>2850</v>
      </c>
      <c r="F88" s="175" t="s">
        <v>2851</v>
      </c>
      <c r="G88" s="176" t="s">
        <v>2843</v>
      </c>
      <c r="H88" s="177">
        <v>1</v>
      </c>
      <c r="I88" s="178"/>
      <c r="J88" s="179">
        <f>ROUND(I88*H88,0)</f>
        <v>0</v>
      </c>
      <c r="K88" s="175" t="s">
        <v>161</v>
      </c>
      <c r="L88" s="40"/>
      <c r="M88" s="180" t="s">
        <v>5</v>
      </c>
      <c r="N88" s="181" t="s">
        <v>43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2844</v>
      </c>
      <c r="AT88" s="23" t="s">
        <v>157</v>
      </c>
      <c r="AU88" s="23" t="s">
        <v>80</v>
      </c>
      <c r="AY88" s="23" t="s">
        <v>155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11</v>
      </c>
      <c r="BK88" s="184">
        <f>ROUND(I88*H88,0)</f>
        <v>0</v>
      </c>
      <c r="BL88" s="23" t="s">
        <v>2844</v>
      </c>
      <c r="BM88" s="23" t="s">
        <v>2852</v>
      </c>
    </row>
    <row r="89" spans="2:65" s="1" customFormat="1" ht="16.5" customHeight="1" x14ac:dyDescent="0.3">
      <c r="B89" s="172"/>
      <c r="C89" s="173" t="s">
        <v>101</v>
      </c>
      <c r="D89" s="173" t="s">
        <v>157</v>
      </c>
      <c r="E89" s="174" t="s">
        <v>2853</v>
      </c>
      <c r="F89" s="175" t="s">
        <v>2854</v>
      </c>
      <c r="G89" s="176" t="s">
        <v>2843</v>
      </c>
      <c r="H89" s="177">
        <v>1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2844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2844</v>
      </c>
      <c r="BM89" s="23" t="s">
        <v>2855</v>
      </c>
    </row>
    <row r="90" spans="2:65" s="10" customFormat="1" ht="29.85" customHeight="1" x14ac:dyDescent="0.3">
      <c r="B90" s="159"/>
      <c r="D90" s="160" t="s">
        <v>71</v>
      </c>
      <c r="E90" s="170" t="s">
        <v>2856</v>
      </c>
      <c r="F90" s="170" t="s">
        <v>2857</v>
      </c>
      <c r="I90" s="162"/>
      <c r="J90" s="171">
        <f>BK90</f>
        <v>0</v>
      </c>
      <c r="L90" s="159"/>
      <c r="M90" s="164"/>
      <c r="N90" s="165"/>
      <c r="O90" s="165"/>
      <c r="P90" s="166">
        <f>SUM(P91:P92)</f>
        <v>0</v>
      </c>
      <c r="Q90" s="165"/>
      <c r="R90" s="166">
        <f>SUM(R91:R92)</f>
        <v>0</v>
      </c>
      <c r="S90" s="165"/>
      <c r="T90" s="167">
        <f>SUM(T91:T92)</f>
        <v>0</v>
      </c>
      <c r="AR90" s="160" t="s">
        <v>104</v>
      </c>
      <c r="AT90" s="168" t="s">
        <v>71</v>
      </c>
      <c r="AU90" s="168" t="s">
        <v>11</v>
      </c>
      <c r="AY90" s="160" t="s">
        <v>155</v>
      </c>
      <c r="BK90" s="169">
        <f>SUM(BK91:BK91)</f>
        <v>0</v>
      </c>
    </row>
    <row r="91" spans="2:65" s="1" customFormat="1" ht="16.5" customHeight="1" x14ac:dyDescent="0.3">
      <c r="B91" s="172"/>
      <c r="C91" s="173" t="s">
        <v>104</v>
      </c>
      <c r="D91" s="173" t="s">
        <v>157</v>
      </c>
      <c r="E91" s="174" t="s">
        <v>3603</v>
      </c>
      <c r="F91" s="175" t="s">
        <v>3604</v>
      </c>
      <c r="G91" s="176" t="s">
        <v>2843</v>
      </c>
      <c r="H91" s="177">
        <v>1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2844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2844</v>
      </c>
      <c r="BM91" s="23" t="s">
        <v>2858</v>
      </c>
    </row>
    <row r="92" spans="2:65" s="11" customFormat="1" ht="27" hidden="1" x14ac:dyDescent="0.3">
      <c r="B92" s="185"/>
      <c r="D92" s="186" t="s">
        <v>163</v>
      </c>
      <c r="E92" s="187" t="s">
        <v>5</v>
      </c>
      <c r="F92" s="188" t="s">
        <v>2859</v>
      </c>
      <c r="H92" s="189">
        <v>1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0" customFormat="1" ht="29.85" customHeight="1" x14ac:dyDescent="0.3">
      <c r="B93" s="159"/>
      <c r="D93" s="160" t="s">
        <v>71</v>
      </c>
      <c r="E93" s="170" t="s">
        <v>2860</v>
      </c>
      <c r="F93" s="170" t="s">
        <v>2861</v>
      </c>
      <c r="I93" s="162"/>
      <c r="J93" s="171">
        <f>BK93</f>
        <v>0</v>
      </c>
      <c r="L93" s="159"/>
      <c r="M93" s="164"/>
      <c r="N93" s="165"/>
      <c r="O93" s="165"/>
      <c r="P93" s="166">
        <f>SUM(P94:P101)</f>
        <v>0</v>
      </c>
      <c r="Q93" s="165"/>
      <c r="R93" s="166">
        <f>SUM(R94:R101)</f>
        <v>0</v>
      </c>
      <c r="S93" s="165"/>
      <c r="T93" s="167">
        <f>SUM(T94:T101)</f>
        <v>0</v>
      </c>
      <c r="AR93" s="160" t="s">
        <v>104</v>
      </c>
      <c r="AT93" s="168" t="s">
        <v>71</v>
      </c>
      <c r="AU93" s="168" t="s">
        <v>11</v>
      </c>
      <c r="AY93" s="160" t="s">
        <v>155</v>
      </c>
      <c r="BK93" s="169">
        <f>SUM(BK94:BK101)</f>
        <v>0</v>
      </c>
    </row>
    <row r="94" spans="2:65" s="474" customFormat="1" ht="16.5" customHeight="1" x14ac:dyDescent="0.3">
      <c r="B94" s="172"/>
      <c r="C94" s="173" t="s">
        <v>107</v>
      </c>
      <c r="D94" s="173" t="s">
        <v>157</v>
      </c>
      <c r="E94" s="174" t="s">
        <v>3607</v>
      </c>
      <c r="F94" s="175" t="s">
        <v>3608</v>
      </c>
      <c r="G94" s="176" t="s">
        <v>2843</v>
      </c>
      <c r="H94" s="177">
        <v>1</v>
      </c>
      <c r="I94" s="178"/>
      <c r="J94" s="179">
        <f t="shared" ref="J94:J101" si="0"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75"/>
      <c r="P94" s="182">
        <f t="shared" ref="P94:P101" si="1">O94*H94</f>
        <v>0</v>
      </c>
      <c r="Q94" s="182">
        <v>0</v>
      </c>
      <c r="R94" s="182">
        <f t="shared" ref="R94:R101" si="2">Q94*H94</f>
        <v>0</v>
      </c>
      <c r="S94" s="182">
        <v>0</v>
      </c>
      <c r="T94" s="183">
        <f t="shared" ref="T94:T101" si="3">S94*H94</f>
        <v>0</v>
      </c>
      <c r="AR94" s="23" t="s">
        <v>2844</v>
      </c>
      <c r="AT94" s="23" t="s">
        <v>157</v>
      </c>
      <c r="AU94" s="23" t="s">
        <v>80</v>
      </c>
      <c r="AY94" s="23" t="s">
        <v>155</v>
      </c>
      <c r="BE94" s="184">
        <f t="shared" ref="BE94:BE101" si="4">IF(N94="základní",J94,0)</f>
        <v>0</v>
      </c>
      <c r="BF94" s="184">
        <f t="shared" ref="BF94:BF101" si="5">IF(N94="snížená",J94,0)</f>
        <v>0</v>
      </c>
      <c r="BG94" s="184">
        <f t="shared" ref="BG94:BG101" si="6">IF(N94="zákl. přenesená",J94,0)</f>
        <v>0</v>
      </c>
      <c r="BH94" s="184">
        <f t="shared" ref="BH94:BH101" si="7">IF(N94="sníž. přenesená",J94,0)</f>
        <v>0</v>
      </c>
      <c r="BI94" s="184">
        <f t="shared" ref="BI94:BI101" si="8">IF(N94="nulová",J94,0)</f>
        <v>0</v>
      </c>
      <c r="BJ94" s="23" t="s">
        <v>11</v>
      </c>
      <c r="BK94" s="184">
        <f t="shared" ref="BK94:BK101" si="9">ROUND(I94*H94,0)</f>
        <v>0</v>
      </c>
      <c r="BL94" s="23" t="s">
        <v>2844</v>
      </c>
      <c r="BM94" s="23" t="s">
        <v>2862</v>
      </c>
    </row>
    <row r="95" spans="2:65" s="474" customFormat="1" ht="16.5" customHeight="1" x14ac:dyDescent="0.3">
      <c r="B95" s="172"/>
      <c r="C95" s="173">
        <v>7</v>
      </c>
      <c r="D95" s="173" t="s">
        <v>157</v>
      </c>
      <c r="E95" s="174" t="s">
        <v>3609</v>
      </c>
      <c r="F95" s="175" t="s">
        <v>3610</v>
      </c>
      <c r="G95" s="176" t="s">
        <v>2843</v>
      </c>
      <c r="H95" s="177">
        <v>1</v>
      </c>
      <c r="I95" s="178"/>
      <c r="J95" s="179">
        <f t="shared" si="0"/>
        <v>0</v>
      </c>
      <c r="K95" s="175" t="s">
        <v>161</v>
      </c>
      <c r="L95" s="40"/>
      <c r="M95" s="180" t="s">
        <v>5</v>
      </c>
      <c r="N95" s="181" t="s">
        <v>43</v>
      </c>
      <c r="O95" s="475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AR95" s="23" t="s">
        <v>2844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2844</v>
      </c>
      <c r="BM95" s="23" t="s">
        <v>2862</v>
      </c>
    </row>
    <row r="96" spans="2:65" s="474" customFormat="1" ht="16.5" customHeight="1" x14ac:dyDescent="0.3">
      <c r="B96" s="172"/>
      <c r="C96" s="173">
        <v>8</v>
      </c>
      <c r="D96" s="173" t="s">
        <v>157</v>
      </c>
      <c r="E96" s="174" t="s">
        <v>3611</v>
      </c>
      <c r="F96" s="175" t="s">
        <v>3612</v>
      </c>
      <c r="G96" s="176" t="s">
        <v>2843</v>
      </c>
      <c r="H96" s="177">
        <v>1</v>
      </c>
      <c r="I96" s="178"/>
      <c r="J96" s="179">
        <f t="shared" si="0"/>
        <v>0</v>
      </c>
      <c r="K96" s="175" t="s">
        <v>161</v>
      </c>
      <c r="L96" s="40"/>
      <c r="M96" s="180" t="s">
        <v>5</v>
      </c>
      <c r="N96" s="181" t="s">
        <v>43</v>
      </c>
      <c r="O96" s="475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23" t="s">
        <v>2844</v>
      </c>
      <c r="AT96" s="23" t="s">
        <v>157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2844</v>
      </c>
      <c r="BM96" s="23" t="s">
        <v>2862</v>
      </c>
    </row>
    <row r="97" spans="2:65" s="474" customFormat="1" ht="16.5" customHeight="1" x14ac:dyDescent="0.3">
      <c r="B97" s="172"/>
      <c r="C97" s="173">
        <v>9</v>
      </c>
      <c r="D97" s="173" t="s">
        <v>157</v>
      </c>
      <c r="E97" s="174" t="s">
        <v>3613</v>
      </c>
      <c r="F97" s="175" t="s">
        <v>3614</v>
      </c>
      <c r="G97" s="176" t="s">
        <v>2843</v>
      </c>
      <c r="H97" s="177">
        <v>1</v>
      </c>
      <c r="I97" s="178"/>
      <c r="J97" s="179">
        <f t="shared" si="0"/>
        <v>0</v>
      </c>
      <c r="K97" s="175" t="s">
        <v>161</v>
      </c>
      <c r="L97" s="40"/>
      <c r="M97" s="180" t="s">
        <v>5</v>
      </c>
      <c r="N97" s="181" t="s">
        <v>43</v>
      </c>
      <c r="O97" s="475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23" t="s">
        <v>2844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2844</v>
      </c>
      <c r="BM97" s="23" t="s">
        <v>2862</v>
      </c>
    </row>
    <row r="98" spans="2:65" s="474" customFormat="1" ht="16.5" customHeight="1" x14ac:dyDescent="0.3">
      <c r="B98" s="172"/>
      <c r="C98" s="173">
        <v>10</v>
      </c>
      <c r="D98" s="173" t="s">
        <v>157</v>
      </c>
      <c r="E98" s="174" t="s">
        <v>3615</v>
      </c>
      <c r="F98" s="175" t="s">
        <v>3616</v>
      </c>
      <c r="G98" s="176" t="s">
        <v>2843</v>
      </c>
      <c r="H98" s="177">
        <v>1</v>
      </c>
      <c r="I98" s="178"/>
      <c r="J98" s="179">
        <f t="shared" si="0"/>
        <v>0</v>
      </c>
      <c r="K98" s="175" t="s">
        <v>161</v>
      </c>
      <c r="L98" s="40"/>
      <c r="M98" s="180" t="s">
        <v>5</v>
      </c>
      <c r="N98" s="181" t="s">
        <v>43</v>
      </c>
      <c r="O98" s="475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23" t="s">
        <v>2844</v>
      </c>
      <c r="AT98" s="23" t="s">
        <v>157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2844</v>
      </c>
      <c r="BM98" s="23" t="s">
        <v>2862</v>
      </c>
    </row>
    <row r="99" spans="2:65" s="474" customFormat="1" ht="16.5" customHeight="1" x14ac:dyDescent="0.3">
      <c r="B99" s="172"/>
      <c r="C99" s="173">
        <v>11</v>
      </c>
      <c r="D99" s="173" t="s">
        <v>157</v>
      </c>
      <c r="E99" s="174" t="s">
        <v>3617</v>
      </c>
      <c r="F99" s="175" t="s">
        <v>3618</v>
      </c>
      <c r="G99" s="176" t="s">
        <v>2843</v>
      </c>
      <c r="H99" s="177">
        <v>1</v>
      </c>
      <c r="I99" s="178"/>
      <c r="J99" s="179">
        <f t="shared" si="0"/>
        <v>0</v>
      </c>
      <c r="K99" s="175" t="s">
        <v>161</v>
      </c>
      <c r="L99" s="40"/>
      <c r="M99" s="180" t="s">
        <v>5</v>
      </c>
      <c r="N99" s="181" t="s">
        <v>43</v>
      </c>
      <c r="O99" s="475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23" t="s">
        <v>2844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2844</v>
      </c>
      <c r="BM99" s="23" t="s">
        <v>2862</v>
      </c>
    </row>
    <row r="100" spans="2:65" s="474" customFormat="1" ht="16.5" customHeight="1" x14ac:dyDescent="0.3">
      <c r="B100" s="172"/>
      <c r="C100" s="173">
        <v>12</v>
      </c>
      <c r="D100" s="173" t="s">
        <v>157</v>
      </c>
      <c r="E100" s="174" t="s">
        <v>3619</v>
      </c>
      <c r="F100" s="175" t="s">
        <v>3620</v>
      </c>
      <c r="G100" s="176" t="s">
        <v>2843</v>
      </c>
      <c r="H100" s="177">
        <v>1</v>
      </c>
      <c r="I100" s="178"/>
      <c r="J100" s="179">
        <f t="shared" si="0"/>
        <v>0</v>
      </c>
      <c r="K100" s="175" t="s">
        <v>161</v>
      </c>
      <c r="L100" s="40"/>
      <c r="M100" s="180" t="s">
        <v>5</v>
      </c>
      <c r="N100" s="181" t="s">
        <v>43</v>
      </c>
      <c r="O100" s="475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AR100" s="23" t="s">
        <v>2844</v>
      </c>
      <c r="AT100" s="23" t="s">
        <v>157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2844</v>
      </c>
      <c r="BM100" s="23" t="s">
        <v>2862</v>
      </c>
    </row>
    <row r="101" spans="2:65" s="1" customFormat="1" ht="16.5" customHeight="1" x14ac:dyDescent="0.3">
      <c r="B101" s="172"/>
      <c r="C101" s="173">
        <v>13</v>
      </c>
      <c r="D101" s="173" t="s">
        <v>157</v>
      </c>
      <c r="E101" s="174" t="s">
        <v>3621</v>
      </c>
      <c r="F101" s="175" t="s">
        <v>3622</v>
      </c>
      <c r="G101" s="176" t="s">
        <v>2843</v>
      </c>
      <c r="H101" s="177">
        <v>1</v>
      </c>
      <c r="I101" s="178"/>
      <c r="J101" s="179">
        <f t="shared" si="0"/>
        <v>0</v>
      </c>
      <c r="K101" s="175" t="s">
        <v>161</v>
      </c>
      <c r="L101" s="40"/>
      <c r="M101" s="180" t="s">
        <v>5</v>
      </c>
      <c r="N101" s="181" t="s">
        <v>43</v>
      </c>
      <c r="O101" s="41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AR101" s="23" t="s">
        <v>2844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2844</v>
      </c>
      <c r="BM101" s="23" t="s">
        <v>2862</v>
      </c>
    </row>
    <row r="102" spans="2:65" s="10" customFormat="1" ht="29.85" customHeight="1" x14ac:dyDescent="0.3">
      <c r="B102" s="159"/>
      <c r="D102" s="160" t="s">
        <v>71</v>
      </c>
      <c r="E102" s="170" t="s">
        <v>2863</v>
      </c>
      <c r="F102" s="170" t="s">
        <v>2864</v>
      </c>
      <c r="I102" s="162"/>
      <c r="J102" s="171">
        <f>BK102</f>
        <v>0</v>
      </c>
      <c r="L102" s="159"/>
      <c r="M102" s="164"/>
      <c r="N102" s="165"/>
      <c r="O102" s="165"/>
      <c r="P102" s="166">
        <f>SUM(P103:P103)</f>
        <v>0</v>
      </c>
      <c r="Q102" s="165"/>
      <c r="R102" s="166">
        <f>SUM(R103:R103)</f>
        <v>0</v>
      </c>
      <c r="S102" s="165"/>
      <c r="T102" s="167">
        <f>SUM(T103:T103)</f>
        <v>0</v>
      </c>
      <c r="AR102" s="160" t="s">
        <v>104</v>
      </c>
      <c r="AT102" s="168" t="s">
        <v>71</v>
      </c>
      <c r="AU102" s="168" t="s">
        <v>11</v>
      </c>
      <c r="AY102" s="160" t="s">
        <v>155</v>
      </c>
      <c r="BK102" s="169">
        <f>SUM(BK103:BK103)</f>
        <v>0</v>
      </c>
    </row>
    <row r="103" spans="2:65" s="1" customFormat="1" ht="16.5" customHeight="1" x14ac:dyDescent="0.3">
      <c r="B103" s="172"/>
      <c r="C103" s="173">
        <v>14</v>
      </c>
      <c r="D103" s="173" t="s">
        <v>157</v>
      </c>
      <c r="E103" s="174" t="s">
        <v>3605</v>
      </c>
      <c r="F103" s="175" t="s">
        <v>3606</v>
      </c>
      <c r="G103" s="176" t="s">
        <v>2843</v>
      </c>
      <c r="H103" s="177">
        <v>1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181" t="s">
        <v>43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2844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2844</v>
      </c>
      <c r="BM103" s="23" t="s">
        <v>2865</v>
      </c>
    </row>
    <row r="104" spans="2:65" s="10" customFormat="1" ht="29.85" customHeight="1" x14ac:dyDescent="0.3">
      <c r="B104" s="159"/>
      <c r="D104" s="160" t="s">
        <v>71</v>
      </c>
      <c r="E104" s="170" t="s">
        <v>2866</v>
      </c>
      <c r="F104" s="170" t="s">
        <v>2867</v>
      </c>
      <c r="I104" s="162"/>
      <c r="J104" s="171">
        <f>BK104</f>
        <v>0</v>
      </c>
      <c r="L104" s="159"/>
      <c r="M104" s="164"/>
      <c r="N104" s="165"/>
      <c r="O104" s="165"/>
      <c r="P104" s="166">
        <f>SUM(P105:P107)</f>
        <v>0</v>
      </c>
      <c r="Q104" s="165"/>
      <c r="R104" s="166">
        <f>SUM(R105:R107)</f>
        <v>0</v>
      </c>
      <c r="S104" s="165"/>
      <c r="T104" s="167">
        <f>SUM(T105:T107)</f>
        <v>0</v>
      </c>
      <c r="AR104" s="160" t="s">
        <v>104</v>
      </c>
      <c r="AT104" s="168" t="s">
        <v>71</v>
      </c>
      <c r="AU104" s="168" t="s">
        <v>11</v>
      </c>
      <c r="AY104" s="160" t="s">
        <v>155</v>
      </c>
      <c r="BK104" s="169">
        <f>SUM(BK105:BK107)</f>
        <v>0</v>
      </c>
    </row>
    <row r="105" spans="2:65" s="474" customFormat="1" ht="16.5" customHeight="1" x14ac:dyDescent="0.3">
      <c r="B105" s="172"/>
      <c r="C105" s="173" t="s">
        <v>198</v>
      </c>
      <c r="D105" s="173" t="s">
        <v>157</v>
      </c>
      <c r="E105" s="174" t="s">
        <v>3623</v>
      </c>
      <c r="F105" s="175" t="s">
        <v>3624</v>
      </c>
      <c r="G105" s="176" t="s">
        <v>2843</v>
      </c>
      <c r="H105" s="177">
        <v>1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75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2844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2844</v>
      </c>
      <c r="BM105" s="23" t="s">
        <v>2868</v>
      </c>
    </row>
    <row r="106" spans="2:65" s="474" customFormat="1" ht="16.5" customHeight="1" x14ac:dyDescent="0.3">
      <c r="B106" s="172"/>
      <c r="C106" s="173" t="s">
        <v>198</v>
      </c>
      <c r="D106" s="173" t="s">
        <v>157</v>
      </c>
      <c r="E106" s="174" t="s">
        <v>3625</v>
      </c>
      <c r="F106" s="175" t="s">
        <v>3626</v>
      </c>
      <c r="G106" s="176" t="s">
        <v>2843</v>
      </c>
      <c r="H106" s="177">
        <v>1</v>
      </c>
      <c r="I106" s="178"/>
      <c r="J106" s="179">
        <f>ROUND(I106*H106,0)</f>
        <v>0</v>
      </c>
      <c r="K106" s="175" t="s">
        <v>161</v>
      </c>
      <c r="L106" s="40"/>
      <c r="M106" s="180" t="s">
        <v>5</v>
      </c>
      <c r="N106" s="181" t="s">
        <v>43</v>
      </c>
      <c r="O106" s="475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2844</v>
      </c>
      <c r="AT106" s="23" t="s">
        <v>157</v>
      </c>
      <c r="AU106" s="23" t="s">
        <v>80</v>
      </c>
      <c r="AY106" s="23" t="s">
        <v>155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11</v>
      </c>
      <c r="BK106" s="184">
        <f>ROUND(I106*H106,0)</f>
        <v>0</v>
      </c>
      <c r="BL106" s="23" t="s">
        <v>2844</v>
      </c>
      <c r="BM106" s="23" t="s">
        <v>2868</v>
      </c>
    </row>
    <row r="107" spans="2:65" s="1" customFormat="1" ht="16.5" customHeight="1" x14ac:dyDescent="0.3">
      <c r="B107" s="172"/>
      <c r="C107" s="173" t="s">
        <v>198</v>
      </c>
      <c r="D107" s="173" t="s">
        <v>157</v>
      </c>
      <c r="E107" s="174" t="s">
        <v>3627</v>
      </c>
      <c r="F107" s="175" t="s">
        <v>3628</v>
      </c>
      <c r="G107" s="176" t="s">
        <v>2843</v>
      </c>
      <c r="H107" s="177">
        <v>1</v>
      </c>
      <c r="I107" s="178"/>
      <c r="J107" s="179">
        <f>ROUND(I107*H107,0)</f>
        <v>0</v>
      </c>
      <c r="K107" s="175" t="s">
        <v>161</v>
      </c>
      <c r="L107" s="40"/>
      <c r="M107" s="180" t="s">
        <v>5</v>
      </c>
      <c r="N107" s="181" t="s">
        <v>43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2844</v>
      </c>
      <c r="AT107" s="23" t="s">
        <v>157</v>
      </c>
      <c r="AU107" s="23" t="s">
        <v>80</v>
      </c>
      <c r="AY107" s="23" t="s">
        <v>155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11</v>
      </c>
      <c r="BK107" s="184">
        <f>ROUND(I107*H107,0)</f>
        <v>0</v>
      </c>
      <c r="BL107" s="23" t="s">
        <v>2844</v>
      </c>
      <c r="BM107" s="23" t="s">
        <v>2868</v>
      </c>
    </row>
    <row r="108" spans="2:65" s="1" customFormat="1" ht="6.95" customHeight="1" x14ac:dyDescent="0.3">
      <c r="B108" s="55"/>
      <c r="C108" s="56"/>
      <c r="D108" s="56"/>
      <c r="E108" s="56"/>
      <c r="F108" s="56"/>
      <c r="G108" s="56"/>
      <c r="H108" s="56"/>
      <c r="I108" s="126"/>
      <c r="J108" s="56"/>
      <c r="K108" s="56"/>
      <c r="L108" s="40"/>
    </row>
  </sheetData>
  <autoFilter ref="C81:K107">
    <filterColumn colId="1">
      <filters blank="1">
        <filter val="D"/>
        <filter val="K"/>
      </filters>
    </filterColumn>
  </autoFilter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ht="37.5" customHeight="1" x14ac:dyDescent="0.3"/>
    <row r="2" spans="2:11" ht="7.5" customHeight="1" x14ac:dyDescent="0.3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4" customFormat="1" ht="45" customHeight="1" x14ac:dyDescent="0.3">
      <c r="B3" s="234"/>
      <c r="C3" s="537" t="s">
        <v>2870</v>
      </c>
      <c r="D3" s="537"/>
      <c r="E3" s="537"/>
      <c r="F3" s="537"/>
      <c r="G3" s="537"/>
      <c r="H3" s="537"/>
      <c r="I3" s="537"/>
      <c r="J3" s="537"/>
      <c r="K3" s="235"/>
    </row>
    <row r="4" spans="2:11" ht="25.5" customHeight="1" x14ac:dyDescent="0.3">
      <c r="B4" s="236"/>
      <c r="C4" s="544" t="s">
        <v>2871</v>
      </c>
      <c r="D4" s="544"/>
      <c r="E4" s="544"/>
      <c r="F4" s="544"/>
      <c r="G4" s="544"/>
      <c r="H4" s="544"/>
      <c r="I4" s="544"/>
      <c r="J4" s="544"/>
      <c r="K4" s="237"/>
    </row>
    <row r="5" spans="2:11" ht="5.25" customHeight="1" x14ac:dyDescent="0.3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 x14ac:dyDescent="0.3">
      <c r="B6" s="236"/>
      <c r="C6" s="540" t="s">
        <v>2872</v>
      </c>
      <c r="D6" s="540"/>
      <c r="E6" s="540"/>
      <c r="F6" s="540"/>
      <c r="G6" s="540"/>
      <c r="H6" s="540"/>
      <c r="I6" s="540"/>
      <c r="J6" s="540"/>
      <c r="K6" s="237"/>
    </row>
    <row r="7" spans="2:11" ht="15" customHeight="1" x14ac:dyDescent="0.3">
      <c r="B7" s="240"/>
      <c r="C7" s="540" t="s">
        <v>2873</v>
      </c>
      <c r="D7" s="540"/>
      <c r="E7" s="540"/>
      <c r="F7" s="540"/>
      <c r="G7" s="540"/>
      <c r="H7" s="540"/>
      <c r="I7" s="540"/>
      <c r="J7" s="540"/>
      <c r="K7" s="237"/>
    </row>
    <row r="8" spans="2:11" ht="12.75" customHeight="1" x14ac:dyDescent="0.3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 x14ac:dyDescent="0.3">
      <c r="B9" s="240"/>
      <c r="C9" s="540" t="s">
        <v>2874</v>
      </c>
      <c r="D9" s="540"/>
      <c r="E9" s="540"/>
      <c r="F9" s="540"/>
      <c r="G9" s="540"/>
      <c r="H9" s="540"/>
      <c r="I9" s="540"/>
      <c r="J9" s="540"/>
      <c r="K9" s="237"/>
    </row>
    <row r="10" spans="2:11" ht="15" customHeight="1" x14ac:dyDescent="0.3">
      <c r="B10" s="240"/>
      <c r="C10" s="239"/>
      <c r="D10" s="540" t="s">
        <v>2875</v>
      </c>
      <c r="E10" s="540"/>
      <c r="F10" s="540"/>
      <c r="G10" s="540"/>
      <c r="H10" s="540"/>
      <c r="I10" s="540"/>
      <c r="J10" s="540"/>
      <c r="K10" s="237"/>
    </row>
    <row r="11" spans="2:11" ht="15" customHeight="1" x14ac:dyDescent="0.3">
      <c r="B11" s="240"/>
      <c r="C11" s="241"/>
      <c r="D11" s="540" t="s">
        <v>2876</v>
      </c>
      <c r="E11" s="540"/>
      <c r="F11" s="540"/>
      <c r="G11" s="540"/>
      <c r="H11" s="540"/>
      <c r="I11" s="540"/>
      <c r="J11" s="540"/>
      <c r="K11" s="237"/>
    </row>
    <row r="12" spans="2:11" ht="12.75" customHeight="1" x14ac:dyDescent="0.3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 x14ac:dyDescent="0.3">
      <c r="B13" s="240"/>
      <c r="C13" s="241"/>
      <c r="D13" s="540" t="s">
        <v>2877</v>
      </c>
      <c r="E13" s="540"/>
      <c r="F13" s="540"/>
      <c r="G13" s="540"/>
      <c r="H13" s="540"/>
      <c r="I13" s="540"/>
      <c r="J13" s="540"/>
      <c r="K13" s="237"/>
    </row>
    <row r="14" spans="2:11" ht="15" customHeight="1" x14ac:dyDescent="0.3">
      <c r="B14" s="240"/>
      <c r="C14" s="241"/>
      <c r="D14" s="540" t="s">
        <v>2878</v>
      </c>
      <c r="E14" s="540"/>
      <c r="F14" s="540"/>
      <c r="G14" s="540"/>
      <c r="H14" s="540"/>
      <c r="I14" s="540"/>
      <c r="J14" s="540"/>
      <c r="K14" s="237"/>
    </row>
    <row r="15" spans="2:11" ht="15" customHeight="1" x14ac:dyDescent="0.3">
      <c r="B15" s="240"/>
      <c r="C15" s="241"/>
      <c r="D15" s="540" t="s">
        <v>2879</v>
      </c>
      <c r="E15" s="540"/>
      <c r="F15" s="540"/>
      <c r="G15" s="540"/>
      <c r="H15" s="540"/>
      <c r="I15" s="540"/>
      <c r="J15" s="540"/>
      <c r="K15" s="237"/>
    </row>
    <row r="16" spans="2:11" ht="15" customHeight="1" x14ac:dyDescent="0.3">
      <c r="B16" s="240"/>
      <c r="C16" s="241"/>
      <c r="D16" s="241"/>
      <c r="E16" s="242" t="s">
        <v>78</v>
      </c>
      <c r="F16" s="540" t="s">
        <v>2880</v>
      </c>
      <c r="G16" s="540"/>
      <c r="H16" s="540"/>
      <c r="I16" s="540"/>
      <c r="J16" s="540"/>
      <c r="K16" s="237"/>
    </row>
    <row r="17" spans="2:11" ht="15" customHeight="1" x14ac:dyDescent="0.3">
      <c r="B17" s="240"/>
      <c r="C17" s="241"/>
      <c r="D17" s="241"/>
      <c r="E17" s="242" t="s">
        <v>2881</v>
      </c>
      <c r="F17" s="540" t="s">
        <v>2882</v>
      </c>
      <c r="G17" s="540"/>
      <c r="H17" s="540"/>
      <c r="I17" s="540"/>
      <c r="J17" s="540"/>
      <c r="K17" s="237"/>
    </row>
    <row r="18" spans="2:11" ht="15" customHeight="1" x14ac:dyDescent="0.3">
      <c r="B18" s="240"/>
      <c r="C18" s="241"/>
      <c r="D18" s="241"/>
      <c r="E18" s="242" t="s">
        <v>2883</v>
      </c>
      <c r="F18" s="540" t="s">
        <v>2884</v>
      </c>
      <c r="G18" s="540"/>
      <c r="H18" s="540"/>
      <c r="I18" s="540"/>
      <c r="J18" s="540"/>
      <c r="K18" s="237"/>
    </row>
    <row r="19" spans="2:11" ht="15" customHeight="1" x14ac:dyDescent="0.3">
      <c r="B19" s="240"/>
      <c r="C19" s="241"/>
      <c r="D19" s="241"/>
      <c r="E19" s="242" t="s">
        <v>2885</v>
      </c>
      <c r="F19" s="540" t="s">
        <v>2886</v>
      </c>
      <c r="G19" s="540"/>
      <c r="H19" s="540"/>
      <c r="I19" s="540"/>
      <c r="J19" s="540"/>
      <c r="K19" s="237"/>
    </row>
    <row r="20" spans="2:11" ht="15" customHeight="1" x14ac:dyDescent="0.3">
      <c r="B20" s="240"/>
      <c r="C20" s="241"/>
      <c r="D20" s="241"/>
      <c r="E20" s="242" t="s">
        <v>2887</v>
      </c>
      <c r="F20" s="540" t="s">
        <v>2888</v>
      </c>
      <c r="G20" s="540"/>
      <c r="H20" s="540"/>
      <c r="I20" s="540"/>
      <c r="J20" s="540"/>
      <c r="K20" s="237"/>
    </row>
    <row r="21" spans="2:11" ht="15" customHeight="1" x14ac:dyDescent="0.3">
      <c r="B21" s="240"/>
      <c r="C21" s="241"/>
      <c r="D21" s="241"/>
      <c r="E21" s="242" t="s">
        <v>2889</v>
      </c>
      <c r="F21" s="540" t="s">
        <v>2890</v>
      </c>
      <c r="G21" s="540"/>
      <c r="H21" s="540"/>
      <c r="I21" s="540"/>
      <c r="J21" s="540"/>
      <c r="K21" s="237"/>
    </row>
    <row r="22" spans="2:11" ht="12.75" customHeight="1" x14ac:dyDescent="0.3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 x14ac:dyDescent="0.3">
      <c r="B23" s="240"/>
      <c r="C23" s="540" t="s">
        <v>2891</v>
      </c>
      <c r="D23" s="540"/>
      <c r="E23" s="540"/>
      <c r="F23" s="540"/>
      <c r="G23" s="540"/>
      <c r="H23" s="540"/>
      <c r="I23" s="540"/>
      <c r="J23" s="540"/>
      <c r="K23" s="237"/>
    </row>
    <row r="24" spans="2:11" ht="15" customHeight="1" x14ac:dyDescent="0.3">
      <c r="B24" s="240"/>
      <c r="C24" s="540" t="s">
        <v>2892</v>
      </c>
      <c r="D24" s="540"/>
      <c r="E24" s="540"/>
      <c r="F24" s="540"/>
      <c r="G24" s="540"/>
      <c r="H24" s="540"/>
      <c r="I24" s="540"/>
      <c r="J24" s="540"/>
      <c r="K24" s="237"/>
    </row>
    <row r="25" spans="2:11" ht="15" customHeight="1" x14ac:dyDescent="0.3">
      <c r="B25" s="240"/>
      <c r="C25" s="239"/>
      <c r="D25" s="540" t="s">
        <v>2893</v>
      </c>
      <c r="E25" s="540"/>
      <c r="F25" s="540"/>
      <c r="G25" s="540"/>
      <c r="H25" s="540"/>
      <c r="I25" s="540"/>
      <c r="J25" s="540"/>
      <c r="K25" s="237"/>
    </row>
    <row r="26" spans="2:11" ht="15" customHeight="1" x14ac:dyDescent="0.3">
      <c r="B26" s="240"/>
      <c r="C26" s="241"/>
      <c r="D26" s="540" t="s">
        <v>2894</v>
      </c>
      <c r="E26" s="540"/>
      <c r="F26" s="540"/>
      <c r="G26" s="540"/>
      <c r="H26" s="540"/>
      <c r="I26" s="540"/>
      <c r="J26" s="540"/>
      <c r="K26" s="237"/>
    </row>
    <row r="27" spans="2:11" ht="12.75" customHeight="1" x14ac:dyDescent="0.3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 x14ac:dyDescent="0.3">
      <c r="B28" s="240"/>
      <c r="C28" s="241"/>
      <c r="D28" s="540" t="s">
        <v>2895</v>
      </c>
      <c r="E28" s="540"/>
      <c r="F28" s="540"/>
      <c r="G28" s="540"/>
      <c r="H28" s="540"/>
      <c r="I28" s="540"/>
      <c r="J28" s="540"/>
      <c r="K28" s="237"/>
    </row>
    <row r="29" spans="2:11" ht="15" customHeight="1" x14ac:dyDescent="0.3">
      <c r="B29" s="240"/>
      <c r="C29" s="241"/>
      <c r="D29" s="540" t="s">
        <v>2896</v>
      </c>
      <c r="E29" s="540"/>
      <c r="F29" s="540"/>
      <c r="G29" s="540"/>
      <c r="H29" s="540"/>
      <c r="I29" s="540"/>
      <c r="J29" s="540"/>
      <c r="K29" s="237"/>
    </row>
    <row r="30" spans="2:11" ht="12.75" customHeight="1" x14ac:dyDescent="0.3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 x14ac:dyDescent="0.3">
      <c r="B31" s="240"/>
      <c r="C31" s="241"/>
      <c r="D31" s="540" t="s">
        <v>2897</v>
      </c>
      <c r="E31" s="540"/>
      <c r="F31" s="540"/>
      <c r="G31" s="540"/>
      <c r="H31" s="540"/>
      <c r="I31" s="540"/>
      <c r="J31" s="540"/>
      <c r="K31" s="237"/>
    </row>
    <row r="32" spans="2:11" ht="15" customHeight="1" x14ac:dyDescent="0.3">
      <c r="B32" s="240"/>
      <c r="C32" s="241"/>
      <c r="D32" s="540" t="s">
        <v>2898</v>
      </c>
      <c r="E32" s="540"/>
      <c r="F32" s="540"/>
      <c r="G32" s="540"/>
      <c r="H32" s="540"/>
      <c r="I32" s="540"/>
      <c r="J32" s="540"/>
      <c r="K32" s="237"/>
    </row>
    <row r="33" spans="2:11" ht="15" customHeight="1" x14ac:dyDescent="0.3">
      <c r="B33" s="240"/>
      <c r="C33" s="241"/>
      <c r="D33" s="540" t="s">
        <v>2899</v>
      </c>
      <c r="E33" s="540"/>
      <c r="F33" s="540"/>
      <c r="G33" s="540"/>
      <c r="H33" s="540"/>
      <c r="I33" s="540"/>
      <c r="J33" s="540"/>
      <c r="K33" s="237"/>
    </row>
    <row r="34" spans="2:11" ht="15" customHeight="1" x14ac:dyDescent="0.3">
      <c r="B34" s="240"/>
      <c r="C34" s="241"/>
      <c r="D34" s="239"/>
      <c r="E34" s="243" t="s">
        <v>140</v>
      </c>
      <c r="F34" s="239"/>
      <c r="G34" s="540" t="s">
        <v>2900</v>
      </c>
      <c r="H34" s="540"/>
      <c r="I34" s="540"/>
      <c r="J34" s="540"/>
      <c r="K34" s="237"/>
    </row>
    <row r="35" spans="2:11" ht="30.75" customHeight="1" x14ac:dyDescent="0.3">
      <c r="B35" s="240"/>
      <c r="C35" s="241"/>
      <c r="D35" s="239"/>
      <c r="E35" s="243" t="s">
        <v>2901</v>
      </c>
      <c r="F35" s="239"/>
      <c r="G35" s="540" t="s">
        <v>2902</v>
      </c>
      <c r="H35" s="540"/>
      <c r="I35" s="540"/>
      <c r="J35" s="540"/>
      <c r="K35" s="237"/>
    </row>
    <row r="36" spans="2:11" ht="15" customHeight="1" x14ac:dyDescent="0.3">
      <c r="B36" s="240"/>
      <c r="C36" s="241"/>
      <c r="D36" s="239"/>
      <c r="E36" s="243" t="s">
        <v>53</v>
      </c>
      <c r="F36" s="239"/>
      <c r="G36" s="540" t="s">
        <v>2903</v>
      </c>
      <c r="H36" s="540"/>
      <c r="I36" s="540"/>
      <c r="J36" s="540"/>
      <c r="K36" s="237"/>
    </row>
    <row r="37" spans="2:11" ht="15" customHeight="1" x14ac:dyDescent="0.3">
      <c r="B37" s="240"/>
      <c r="C37" s="241"/>
      <c r="D37" s="239"/>
      <c r="E37" s="243" t="s">
        <v>141</v>
      </c>
      <c r="F37" s="239"/>
      <c r="G37" s="540" t="s">
        <v>2904</v>
      </c>
      <c r="H37" s="540"/>
      <c r="I37" s="540"/>
      <c r="J37" s="540"/>
      <c r="K37" s="237"/>
    </row>
    <row r="38" spans="2:11" ht="15" customHeight="1" x14ac:dyDescent="0.3">
      <c r="B38" s="240"/>
      <c r="C38" s="241"/>
      <c r="D38" s="239"/>
      <c r="E38" s="243" t="s">
        <v>142</v>
      </c>
      <c r="F38" s="239"/>
      <c r="G38" s="540" t="s">
        <v>2905</v>
      </c>
      <c r="H38" s="540"/>
      <c r="I38" s="540"/>
      <c r="J38" s="540"/>
      <c r="K38" s="237"/>
    </row>
    <row r="39" spans="2:11" ht="15" customHeight="1" x14ac:dyDescent="0.3">
      <c r="B39" s="240"/>
      <c r="C39" s="241"/>
      <c r="D39" s="239"/>
      <c r="E39" s="243" t="s">
        <v>143</v>
      </c>
      <c r="F39" s="239"/>
      <c r="G39" s="540" t="s">
        <v>2906</v>
      </c>
      <c r="H39" s="540"/>
      <c r="I39" s="540"/>
      <c r="J39" s="540"/>
      <c r="K39" s="237"/>
    </row>
    <row r="40" spans="2:11" ht="15" customHeight="1" x14ac:dyDescent="0.3">
      <c r="B40" s="240"/>
      <c r="C40" s="241"/>
      <c r="D40" s="239"/>
      <c r="E40" s="243" t="s">
        <v>2907</v>
      </c>
      <c r="F40" s="239"/>
      <c r="G40" s="540" t="s">
        <v>2908</v>
      </c>
      <c r="H40" s="540"/>
      <c r="I40" s="540"/>
      <c r="J40" s="540"/>
      <c r="K40" s="237"/>
    </row>
    <row r="41" spans="2:11" ht="15" customHeight="1" x14ac:dyDescent="0.3">
      <c r="B41" s="240"/>
      <c r="C41" s="241"/>
      <c r="D41" s="239"/>
      <c r="E41" s="243"/>
      <c r="F41" s="239"/>
      <c r="G41" s="540" t="s">
        <v>2909</v>
      </c>
      <c r="H41" s="540"/>
      <c r="I41" s="540"/>
      <c r="J41" s="540"/>
      <c r="K41" s="237"/>
    </row>
    <row r="42" spans="2:11" ht="15" customHeight="1" x14ac:dyDescent="0.3">
      <c r="B42" s="240"/>
      <c r="C42" s="241"/>
      <c r="D42" s="239"/>
      <c r="E42" s="243" t="s">
        <v>2910</v>
      </c>
      <c r="F42" s="239"/>
      <c r="G42" s="540" t="s">
        <v>2911</v>
      </c>
      <c r="H42" s="540"/>
      <c r="I42" s="540"/>
      <c r="J42" s="540"/>
      <c r="K42" s="237"/>
    </row>
    <row r="43" spans="2:11" ht="15" customHeight="1" x14ac:dyDescent="0.3">
      <c r="B43" s="240"/>
      <c r="C43" s="241"/>
      <c r="D43" s="239"/>
      <c r="E43" s="243" t="s">
        <v>145</v>
      </c>
      <c r="F43" s="239"/>
      <c r="G43" s="540" t="s">
        <v>2912</v>
      </c>
      <c r="H43" s="540"/>
      <c r="I43" s="540"/>
      <c r="J43" s="540"/>
      <c r="K43" s="237"/>
    </row>
    <row r="44" spans="2:11" ht="12.75" customHeight="1" x14ac:dyDescent="0.3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 x14ac:dyDescent="0.3">
      <c r="B45" s="240"/>
      <c r="C45" s="241"/>
      <c r="D45" s="540" t="s">
        <v>2913</v>
      </c>
      <c r="E45" s="540"/>
      <c r="F45" s="540"/>
      <c r="G45" s="540"/>
      <c r="H45" s="540"/>
      <c r="I45" s="540"/>
      <c r="J45" s="540"/>
      <c r="K45" s="237"/>
    </row>
    <row r="46" spans="2:11" ht="15" customHeight="1" x14ac:dyDescent="0.3">
      <c r="B46" s="240"/>
      <c r="C46" s="241"/>
      <c r="D46" s="241"/>
      <c r="E46" s="540" t="s">
        <v>2914</v>
      </c>
      <c r="F46" s="540"/>
      <c r="G46" s="540"/>
      <c r="H46" s="540"/>
      <c r="I46" s="540"/>
      <c r="J46" s="540"/>
      <c r="K46" s="237"/>
    </row>
    <row r="47" spans="2:11" ht="15" customHeight="1" x14ac:dyDescent="0.3">
      <c r="B47" s="240"/>
      <c r="C47" s="241"/>
      <c r="D47" s="241"/>
      <c r="E47" s="540" t="s">
        <v>2915</v>
      </c>
      <c r="F47" s="540"/>
      <c r="G47" s="540"/>
      <c r="H47" s="540"/>
      <c r="I47" s="540"/>
      <c r="J47" s="540"/>
      <c r="K47" s="237"/>
    </row>
    <row r="48" spans="2:11" ht="15" customHeight="1" x14ac:dyDescent="0.3">
      <c r="B48" s="240"/>
      <c r="C48" s="241"/>
      <c r="D48" s="241"/>
      <c r="E48" s="540" t="s">
        <v>2916</v>
      </c>
      <c r="F48" s="540"/>
      <c r="G48" s="540"/>
      <c r="H48" s="540"/>
      <c r="I48" s="540"/>
      <c r="J48" s="540"/>
      <c r="K48" s="237"/>
    </row>
    <row r="49" spans="2:11" ht="15" customHeight="1" x14ac:dyDescent="0.3">
      <c r="B49" s="240"/>
      <c r="C49" s="241"/>
      <c r="D49" s="540" t="s">
        <v>2917</v>
      </c>
      <c r="E49" s="540"/>
      <c r="F49" s="540"/>
      <c r="G49" s="540"/>
      <c r="H49" s="540"/>
      <c r="I49" s="540"/>
      <c r="J49" s="540"/>
      <c r="K49" s="237"/>
    </row>
    <row r="50" spans="2:11" ht="25.5" customHeight="1" x14ac:dyDescent="0.3">
      <c r="B50" s="236"/>
      <c r="C50" s="544" t="s">
        <v>2918</v>
      </c>
      <c r="D50" s="544"/>
      <c r="E50" s="544"/>
      <c r="F50" s="544"/>
      <c r="G50" s="544"/>
      <c r="H50" s="544"/>
      <c r="I50" s="544"/>
      <c r="J50" s="544"/>
      <c r="K50" s="237"/>
    </row>
    <row r="51" spans="2:11" ht="5.25" customHeight="1" x14ac:dyDescent="0.3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 x14ac:dyDescent="0.3">
      <c r="B52" s="236"/>
      <c r="C52" s="540" t="s">
        <v>2919</v>
      </c>
      <c r="D52" s="540"/>
      <c r="E52" s="540"/>
      <c r="F52" s="540"/>
      <c r="G52" s="540"/>
      <c r="H52" s="540"/>
      <c r="I52" s="540"/>
      <c r="J52" s="540"/>
      <c r="K52" s="237"/>
    </row>
    <row r="53" spans="2:11" ht="15" customHeight="1" x14ac:dyDescent="0.3">
      <c r="B53" s="236"/>
      <c r="C53" s="540" t="s">
        <v>2920</v>
      </c>
      <c r="D53" s="540"/>
      <c r="E53" s="540"/>
      <c r="F53" s="540"/>
      <c r="G53" s="540"/>
      <c r="H53" s="540"/>
      <c r="I53" s="540"/>
      <c r="J53" s="540"/>
      <c r="K53" s="237"/>
    </row>
    <row r="54" spans="2:11" ht="12.75" customHeight="1" x14ac:dyDescent="0.3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 x14ac:dyDescent="0.3">
      <c r="B55" s="236"/>
      <c r="C55" s="540" t="s">
        <v>2921</v>
      </c>
      <c r="D55" s="540"/>
      <c r="E55" s="540"/>
      <c r="F55" s="540"/>
      <c r="G55" s="540"/>
      <c r="H55" s="540"/>
      <c r="I55" s="540"/>
      <c r="J55" s="540"/>
      <c r="K55" s="237"/>
    </row>
    <row r="56" spans="2:11" ht="15" customHeight="1" x14ac:dyDescent="0.3">
      <c r="B56" s="236"/>
      <c r="C56" s="241"/>
      <c r="D56" s="540" t="s">
        <v>2922</v>
      </c>
      <c r="E56" s="540"/>
      <c r="F56" s="540"/>
      <c r="G56" s="540"/>
      <c r="H56" s="540"/>
      <c r="I56" s="540"/>
      <c r="J56" s="540"/>
      <c r="K56" s="237"/>
    </row>
    <row r="57" spans="2:11" ht="15" customHeight="1" x14ac:dyDescent="0.3">
      <c r="B57" s="236"/>
      <c r="C57" s="241"/>
      <c r="D57" s="540" t="s">
        <v>2923</v>
      </c>
      <c r="E57" s="540"/>
      <c r="F57" s="540"/>
      <c r="G57" s="540"/>
      <c r="H57" s="540"/>
      <c r="I57" s="540"/>
      <c r="J57" s="540"/>
      <c r="K57" s="237"/>
    </row>
    <row r="58" spans="2:11" ht="15" customHeight="1" x14ac:dyDescent="0.3">
      <c r="B58" s="236"/>
      <c r="C58" s="241"/>
      <c r="D58" s="540" t="s">
        <v>2924</v>
      </c>
      <c r="E58" s="540"/>
      <c r="F58" s="540"/>
      <c r="G58" s="540"/>
      <c r="H58" s="540"/>
      <c r="I58" s="540"/>
      <c r="J58" s="540"/>
      <c r="K58" s="237"/>
    </row>
    <row r="59" spans="2:11" ht="15" customHeight="1" x14ac:dyDescent="0.3">
      <c r="B59" s="236"/>
      <c r="C59" s="241"/>
      <c r="D59" s="540" t="s">
        <v>2925</v>
      </c>
      <c r="E59" s="540"/>
      <c r="F59" s="540"/>
      <c r="G59" s="540"/>
      <c r="H59" s="540"/>
      <c r="I59" s="540"/>
      <c r="J59" s="540"/>
      <c r="K59" s="237"/>
    </row>
    <row r="60" spans="2:11" ht="15" customHeight="1" x14ac:dyDescent="0.3">
      <c r="B60" s="236"/>
      <c r="C60" s="241"/>
      <c r="D60" s="541" t="s">
        <v>2926</v>
      </c>
      <c r="E60" s="541"/>
      <c r="F60" s="541"/>
      <c r="G60" s="541"/>
      <c r="H60" s="541"/>
      <c r="I60" s="541"/>
      <c r="J60" s="541"/>
      <c r="K60" s="237"/>
    </row>
    <row r="61" spans="2:11" ht="15" customHeight="1" x14ac:dyDescent="0.3">
      <c r="B61" s="236"/>
      <c r="C61" s="241"/>
      <c r="D61" s="540" t="s">
        <v>2927</v>
      </c>
      <c r="E61" s="540"/>
      <c r="F61" s="540"/>
      <c r="G61" s="540"/>
      <c r="H61" s="540"/>
      <c r="I61" s="540"/>
      <c r="J61" s="540"/>
      <c r="K61" s="237"/>
    </row>
    <row r="62" spans="2:11" ht="12.75" customHeight="1" x14ac:dyDescent="0.3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 x14ac:dyDescent="0.3">
      <c r="B63" s="236"/>
      <c r="C63" s="241"/>
      <c r="D63" s="540" t="s">
        <v>2928</v>
      </c>
      <c r="E63" s="540"/>
      <c r="F63" s="540"/>
      <c r="G63" s="540"/>
      <c r="H63" s="540"/>
      <c r="I63" s="540"/>
      <c r="J63" s="540"/>
      <c r="K63" s="237"/>
    </row>
    <row r="64" spans="2:11" ht="15" customHeight="1" x14ac:dyDescent="0.3">
      <c r="B64" s="236"/>
      <c r="C64" s="241"/>
      <c r="D64" s="541" t="s">
        <v>2929</v>
      </c>
      <c r="E64" s="541"/>
      <c r="F64" s="541"/>
      <c r="G64" s="541"/>
      <c r="H64" s="541"/>
      <c r="I64" s="541"/>
      <c r="J64" s="541"/>
      <c r="K64" s="237"/>
    </row>
    <row r="65" spans="2:11" ht="15" customHeight="1" x14ac:dyDescent="0.3">
      <c r="B65" s="236"/>
      <c r="C65" s="241"/>
      <c r="D65" s="540" t="s">
        <v>2930</v>
      </c>
      <c r="E65" s="540"/>
      <c r="F65" s="540"/>
      <c r="G65" s="540"/>
      <c r="H65" s="540"/>
      <c r="I65" s="540"/>
      <c r="J65" s="540"/>
      <c r="K65" s="237"/>
    </row>
    <row r="66" spans="2:11" ht="15" customHeight="1" x14ac:dyDescent="0.3">
      <c r="B66" s="236"/>
      <c r="C66" s="241"/>
      <c r="D66" s="540" t="s">
        <v>2931</v>
      </c>
      <c r="E66" s="540"/>
      <c r="F66" s="540"/>
      <c r="G66" s="540"/>
      <c r="H66" s="540"/>
      <c r="I66" s="540"/>
      <c r="J66" s="540"/>
      <c r="K66" s="237"/>
    </row>
    <row r="67" spans="2:11" ht="15" customHeight="1" x14ac:dyDescent="0.3">
      <c r="B67" s="236"/>
      <c r="C67" s="241"/>
      <c r="D67" s="540" t="s">
        <v>2932</v>
      </c>
      <c r="E67" s="540"/>
      <c r="F67" s="540"/>
      <c r="G67" s="540"/>
      <c r="H67" s="540"/>
      <c r="I67" s="540"/>
      <c r="J67" s="540"/>
      <c r="K67" s="237"/>
    </row>
    <row r="68" spans="2:11" ht="15" customHeight="1" x14ac:dyDescent="0.3">
      <c r="B68" s="236"/>
      <c r="C68" s="241"/>
      <c r="D68" s="540" t="s">
        <v>2933</v>
      </c>
      <c r="E68" s="540"/>
      <c r="F68" s="540"/>
      <c r="G68" s="540"/>
      <c r="H68" s="540"/>
      <c r="I68" s="540"/>
      <c r="J68" s="540"/>
      <c r="K68" s="237"/>
    </row>
    <row r="69" spans="2:11" ht="12.75" customHeight="1" x14ac:dyDescent="0.3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 x14ac:dyDescent="0.3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 x14ac:dyDescent="0.3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 x14ac:dyDescent="0.3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 x14ac:dyDescent="0.3">
      <c r="B73" s="253"/>
      <c r="C73" s="542" t="s">
        <v>126</v>
      </c>
      <c r="D73" s="542"/>
      <c r="E73" s="542"/>
      <c r="F73" s="542"/>
      <c r="G73" s="542"/>
      <c r="H73" s="542"/>
      <c r="I73" s="542"/>
      <c r="J73" s="542"/>
      <c r="K73" s="254"/>
    </row>
    <row r="74" spans="2:11" ht="17.25" customHeight="1" x14ac:dyDescent="0.3">
      <c r="B74" s="253"/>
      <c r="C74" s="255" t="s">
        <v>2934</v>
      </c>
      <c r="D74" s="255"/>
      <c r="E74" s="255"/>
      <c r="F74" s="255" t="s">
        <v>2935</v>
      </c>
      <c r="G74" s="256"/>
      <c r="H74" s="255" t="s">
        <v>141</v>
      </c>
      <c r="I74" s="255" t="s">
        <v>57</v>
      </c>
      <c r="J74" s="255" t="s">
        <v>2936</v>
      </c>
      <c r="K74" s="254"/>
    </row>
    <row r="75" spans="2:11" ht="17.25" customHeight="1" x14ac:dyDescent="0.3">
      <c r="B75" s="253"/>
      <c r="C75" s="257" t="s">
        <v>2937</v>
      </c>
      <c r="D75" s="257"/>
      <c r="E75" s="257"/>
      <c r="F75" s="258" t="s">
        <v>2938</v>
      </c>
      <c r="G75" s="259"/>
      <c r="H75" s="257"/>
      <c r="I75" s="257"/>
      <c r="J75" s="257" t="s">
        <v>2939</v>
      </c>
      <c r="K75" s="254"/>
    </row>
    <row r="76" spans="2:11" ht="5.25" customHeight="1" x14ac:dyDescent="0.3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 x14ac:dyDescent="0.3">
      <c r="B77" s="253"/>
      <c r="C77" s="243" t="s">
        <v>53</v>
      </c>
      <c r="D77" s="260"/>
      <c r="E77" s="260"/>
      <c r="F77" s="262" t="s">
        <v>2940</v>
      </c>
      <c r="G77" s="261"/>
      <c r="H77" s="243" t="s">
        <v>2941</v>
      </c>
      <c r="I77" s="243" t="s">
        <v>2942</v>
      </c>
      <c r="J77" s="243">
        <v>20</v>
      </c>
      <c r="K77" s="254"/>
    </row>
    <row r="78" spans="2:11" ht="15" customHeight="1" x14ac:dyDescent="0.3">
      <c r="B78" s="253"/>
      <c r="C78" s="243" t="s">
        <v>2943</v>
      </c>
      <c r="D78" s="243"/>
      <c r="E78" s="243"/>
      <c r="F78" s="262" t="s">
        <v>2940</v>
      </c>
      <c r="G78" s="261"/>
      <c r="H78" s="243" t="s">
        <v>2944</v>
      </c>
      <c r="I78" s="243" t="s">
        <v>2942</v>
      </c>
      <c r="J78" s="243">
        <v>120</v>
      </c>
      <c r="K78" s="254"/>
    </row>
    <row r="79" spans="2:11" ht="15" customHeight="1" x14ac:dyDescent="0.3">
      <c r="B79" s="263"/>
      <c r="C79" s="243" t="s">
        <v>2945</v>
      </c>
      <c r="D79" s="243"/>
      <c r="E79" s="243"/>
      <c r="F79" s="262" t="s">
        <v>2946</v>
      </c>
      <c r="G79" s="261"/>
      <c r="H79" s="243" t="s">
        <v>2947</v>
      </c>
      <c r="I79" s="243" t="s">
        <v>2942</v>
      </c>
      <c r="J79" s="243">
        <v>50</v>
      </c>
      <c r="K79" s="254"/>
    </row>
    <row r="80" spans="2:11" ht="15" customHeight="1" x14ac:dyDescent="0.3">
      <c r="B80" s="263"/>
      <c r="C80" s="243" t="s">
        <v>2948</v>
      </c>
      <c r="D80" s="243"/>
      <c r="E80" s="243"/>
      <c r="F80" s="262" t="s">
        <v>2940</v>
      </c>
      <c r="G80" s="261"/>
      <c r="H80" s="243" t="s">
        <v>2949</v>
      </c>
      <c r="I80" s="243" t="s">
        <v>2950</v>
      </c>
      <c r="J80" s="243"/>
      <c r="K80" s="254"/>
    </row>
    <row r="81" spans="2:11" ht="15" customHeight="1" x14ac:dyDescent="0.3">
      <c r="B81" s="263"/>
      <c r="C81" s="264" t="s">
        <v>2951</v>
      </c>
      <c r="D81" s="264"/>
      <c r="E81" s="264"/>
      <c r="F81" s="265" t="s">
        <v>2946</v>
      </c>
      <c r="G81" s="264"/>
      <c r="H81" s="264" t="s">
        <v>2952</v>
      </c>
      <c r="I81" s="264" t="s">
        <v>2942</v>
      </c>
      <c r="J81" s="264">
        <v>15</v>
      </c>
      <c r="K81" s="254"/>
    </row>
    <row r="82" spans="2:11" ht="15" customHeight="1" x14ac:dyDescent="0.3">
      <c r="B82" s="263"/>
      <c r="C82" s="264" t="s">
        <v>2953</v>
      </c>
      <c r="D82" s="264"/>
      <c r="E82" s="264"/>
      <c r="F82" s="265" t="s">
        <v>2946</v>
      </c>
      <c r="G82" s="264"/>
      <c r="H82" s="264" t="s">
        <v>2954</v>
      </c>
      <c r="I82" s="264" t="s">
        <v>2942</v>
      </c>
      <c r="J82" s="264">
        <v>15</v>
      </c>
      <c r="K82" s="254"/>
    </row>
    <row r="83" spans="2:11" ht="15" customHeight="1" x14ac:dyDescent="0.3">
      <c r="B83" s="263"/>
      <c r="C83" s="264" t="s">
        <v>2955</v>
      </c>
      <c r="D83" s="264"/>
      <c r="E83" s="264"/>
      <c r="F83" s="265" t="s">
        <v>2946</v>
      </c>
      <c r="G83" s="264"/>
      <c r="H83" s="264" t="s">
        <v>2956</v>
      </c>
      <c r="I83" s="264" t="s">
        <v>2942</v>
      </c>
      <c r="J83" s="264">
        <v>20</v>
      </c>
      <c r="K83" s="254"/>
    </row>
    <row r="84" spans="2:11" ht="15" customHeight="1" x14ac:dyDescent="0.3">
      <c r="B84" s="263"/>
      <c r="C84" s="264" t="s">
        <v>2957</v>
      </c>
      <c r="D84" s="264"/>
      <c r="E84" s="264"/>
      <c r="F84" s="265" t="s">
        <v>2946</v>
      </c>
      <c r="G84" s="264"/>
      <c r="H84" s="264" t="s">
        <v>2958</v>
      </c>
      <c r="I84" s="264" t="s">
        <v>2942</v>
      </c>
      <c r="J84" s="264">
        <v>20</v>
      </c>
      <c r="K84" s="254"/>
    </row>
    <row r="85" spans="2:11" ht="15" customHeight="1" x14ac:dyDescent="0.3">
      <c r="B85" s="263"/>
      <c r="C85" s="243" t="s">
        <v>2959</v>
      </c>
      <c r="D85" s="243"/>
      <c r="E85" s="243"/>
      <c r="F85" s="262" t="s">
        <v>2946</v>
      </c>
      <c r="G85" s="261"/>
      <c r="H85" s="243" t="s">
        <v>2960</v>
      </c>
      <c r="I85" s="243" t="s">
        <v>2942</v>
      </c>
      <c r="J85" s="243">
        <v>50</v>
      </c>
      <c r="K85" s="254"/>
    </row>
    <row r="86" spans="2:11" ht="15" customHeight="1" x14ac:dyDescent="0.3">
      <c r="B86" s="263"/>
      <c r="C86" s="243" t="s">
        <v>2961</v>
      </c>
      <c r="D86" s="243"/>
      <c r="E86" s="243"/>
      <c r="F86" s="262" t="s">
        <v>2946</v>
      </c>
      <c r="G86" s="261"/>
      <c r="H86" s="243" t="s">
        <v>2962</v>
      </c>
      <c r="I86" s="243" t="s">
        <v>2942</v>
      </c>
      <c r="J86" s="243">
        <v>20</v>
      </c>
      <c r="K86" s="254"/>
    </row>
    <row r="87" spans="2:11" ht="15" customHeight="1" x14ac:dyDescent="0.3">
      <c r="B87" s="263"/>
      <c r="C87" s="243" t="s">
        <v>2963</v>
      </c>
      <c r="D87" s="243"/>
      <c r="E87" s="243"/>
      <c r="F87" s="262" t="s">
        <v>2946</v>
      </c>
      <c r="G87" s="261"/>
      <c r="H87" s="243" t="s">
        <v>2964</v>
      </c>
      <c r="I87" s="243" t="s">
        <v>2942</v>
      </c>
      <c r="J87" s="243">
        <v>20</v>
      </c>
      <c r="K87" s="254"/>
    </row>
    <row r="88" spans="2:11" ht="15" customHeight="1" x14ac:dyDescent="0.3">
      <c r="B88" s="263"/>
      <c r="C88" s="243" t="s">
        <v>2965</v>
      </c>
      <c r="D88" s="243"/>
      <c r="E88" s="243"/>
      <c r="F88" s="262" t="s">
        <v>2946</v>
      </c>
      <c r="G88" s="261"/>
      <c r="H88" s="243" t="s">
        <v>2966</v>
      </c>
      <c r="I88" s="243" t="s">
        <v>2942</v>
      </c>
      <c r="J88" s="243">
        <v>50</v>
      </c>
      <c r="K88" s="254"/>
    </row>
    <row r="89" spans="2:11" ht="15" customHeight="1" x14ac:dyDescent="0.3">
      <c r="B89" s="263"/>
      <c r="C89" s="243" t="s">
        <v>2967</v>
      </c>
      <c r="D89" s="243"/>
      <c r="E89" s="243"/>
      <c r="F89" s="262" t="s">
        <v>2946</v>
      </c>
      <c r="G89" s="261"/>
      <c r="H89" s="243" t="s">
        <v>2967</v>
      </c>
      <c r="I89" s="243" t="s">
        <v>2942</v>
      </c>
      <c r="J89" s="243">
        <v>50</v>
      </c>
      <c r="K89" s="254"/>
    </row>
    <row r="90" spans="2:11" ht="15" customHeight="1" x14ac:dyDescent="0.3">
      <c r="B90" s="263"/>
      <c r="C90" s="243" t="s">
        <v>146</v>
      </c>
      <c r="D90" s="243"/>
      <c r="E90" s="243"/>
      <c r="F90" s="262" t="s">
        <v>2946</v>
      </c>
      <c r="G90" s="261"/>
      <c r="H90" s="243" t="s">
        <v>2968</v>
      </c>
      <c r="I90" s="243" t="s">
        <v>2942</v>
      </c>
      <c r="J90" s="243">
        <v>255</v>
      </c>
      <c r="K90" s="254"/>
    </row>
    <row r="91" spans="2:11" ht="15" customHeight="1" x14ac:dyDescent="0.3">
      <c r="B91" s="263"/>
      <c r="C91" s="243" t="s">
        <v>2969</v>
      </c>
      <c r="D91" s="243"/>
      <c r="E91" s="243"/>
      <c r="F91" s="262" t="s">
        <v>2940</v>
      </c>
      <c r="G91" s="261"/>
      <c r="H91" s="243" t="s">
        <v>2970</v>
      </c>
      <c r="I91" s="243" t="s">
        <v>2971</v>
      </c>
      <c r="J91" s="243"/>
      <c r="K91" s="254"/>
    </row>
    <row r="92" spans="2:11" ht="15" customHeight="1" x14ac:dyDescent="0.3">
      <c r="B92" s="263"/>
      <c r="C92" s="243" t="s">
        <v>2972</v>
      </c>
      <c r="D92" s="243"/>
      <c r="E92" s="243"/>
      <c r="F92" s="262" t="s">
        <v>2940</v>
      </c>
      <c r="G92" s="261"/>
      <c r="H92" s="243" t="s">
        <v>2973</v>
      </c>
      <c r="I92" s="243" t="s">
        <v>2974</v>
      </c>
      <c r="J92" s="243"/>
      <c r="K92" s="254"/>
    </row>
    <row r="93" spans="2:11" ht="15" customHeight="1" x14ac:dyDescent="0.3">
      <c r="B93" s="263"/>
      <c r="C93" s="243" t="s">
        <v>2975</v>
      </c>
      <c r="D93" s="243"/>
      <c r="E93" s="243"/>
      <c r="F93" s="262" t="s">
        <v>2940</v>
      </c>
      <c r="G93" s="261"/>
      <c r="H93" s="243" t="s">
        <v>2975</v>
      </c>
      <c r="I93" s="243" t="s">
        <v>2974</v>
      </c>
      <c r="J93" s="243"/>
      <c r="K93" s="254"/>
    </row>
    <row r="94" spans="2:11" ht="15" customHeight="1" x14ac:dyDescent="0.3">
      <c r="B94" s="263"/>
      <c r="C94" s="243" t="s">
        <v>38</v>
      </c>
      <c r="D94" s="243"/>
      <c r="E94" s="243"/>
      <c r="F94" s="262" t="s">
        <v>2940</v>
      </c>
      <c r="G94" s="261"/>
      <c r="H94" s="243" t="s">
        <v>2976</v>
      </c>
      <c r="I94" s="243" t="s">
        <v>2974</v>
      </c>
      <c r="J94" s="243"/>
      <c r="K94" s="254"/>
    </row>
    <row r="95" spans="2:11" ht="15" customHeight="1" x14ac:dyDescent="0.3">
      <c r="B95" s="263"/>
      <c r="C95" s="243" t="s">
        <v>48</v>
      </c>
      <c r="D95" s="243"/>
      <c r="E95" s="243"/>
      <c r="F95" s="262" t="s">
        <v>2940</v>
      </c>
      <c r="G95" s="261"/>
      <c r="H95" s="243" t="s">
        <v>2977</v>
      </c>
      <c r="I95" s="243" t="s">
        <v>2974</v>
      </c>
      <c r="J95" s="243"/>
      <c r="K95" s="254"/>
    </row>
    <row r="96" spans="2:11" ht="15" customHeight="1" x14ac:dyDescent="0.3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 x14ac:dyDescent="0.3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 x14ac:dyDescent="0.3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 x14ac:dyDescent="0.3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 x14ac:dyDescent="0.3">
      <c r="B100" s="253"/>
      <c r="C100" s="542" t="s">
        <v>2978</v>
      </c>
      <c r="D100" s="542"/>
      <c r="E100" s="542"/>
      <c r="F100" s="542"/>
      <c r="G100" s="542"/>
      <c r="H100" s="542"/>
      <c r="I100" s="542"/>
      <c r="J100" s="542"/>
      <c r="K100" s="254"/>
    </row>
    <row r="101" spans="2:11" ht="17.25" customHeight="1" x14ac:dyDescent="0.3">
      <c r="B101" s="253"/>
      <c r="C101" s="255" t="s">
        <v>2934</v>
      </c>
      <c r="D101" s="255"/>
      <c r="E101" s="255"/>
      <c r="F101" s="255" t="s">
        <v>2935</v>
      </c>
      <c r="G101" s="256"/>
      <c r="H101" s="255" t="s">
        <v>141</v>
      </c>
      <c r="I101" s="255" t="s">
        <v>57</v>
      </c>
      <c r="J101" s="255" t="s">
        <v>2936</v>
      </c>
      <c r="K101" s="254"/>
    </row>
    <row r="102" spans="2:11" ht="17.25" customHeight="1" x14ac:dyDescent="0.3">
      <c r="B102" s="253"/>
      <c r="C102" s="257" t="s">
        <v>2937</v>
      </c>
      <c r="D102" s="257"/>
      <c r="E102" s="257"/>
      <c r="F102" s="258" t="s">
        <v>2938</v>
      </c>
      <c r="G102" s="259"/>
      <c r="H102" s="257"/>
      <c r="I102" s="257"/>
      <c r="J102" s="257" t="s">
        <v>2939</v>
      </c>
      <c r="K102" s="254"/>
    </row>
    <row r="103" spans="2:11" ht="5.25" customHeight="1" x14ac:dyDescent="0.3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 x14ac:dyDescent="0.3">
      <c r="B104" s="253"/>
      <c r="C104" s="243" t="s">
        <v>53</v>
      </c>
      <c r="D104" s="260"/>
      <c r="E104" s="260"/>
      <c r="F104" s="262" t="s">
        <v>2940</v>
      </c>
      <c r="G104" s="271"/>
      <c r="H104" s="243" t="s">
        <v>2979</v>
      </c>
      <c r="I104" s="243" t="s">
        <v>2942</v>
      </c>
      <c r="J104" s="243">
        <v>20</v>
      </c>
      <c r="K104" s="254"/>
    </row>
    <row r="105" spans="2:11" ht="15" customHeight="1" x14ac:dyDescent="0.3">
      <c r="B105" s="253"/>
      <c r="C105" s="243" t="s">
        <v>2943</v>
      </c>
      <c r="D105" s="243"/>
      <c r="E105" s="243"/>
      <c r="F105" s="262" t="s">
        <v>2940</v>
      </c>
      <c r="G105" s="243"/>
      <c r="H105" s="243" t="s">
        <v>2979</v>
      </c>
      <c r="I105" s="243" t="s">
        <v>2942</v>
      </c>
      <c r="J105" s="243">
        <v>120</v>
      </c>
      <c r="K105" s="254"/>
    </row>
    <row r="106" spans="2:11" ht="15" customHeight="1" x14ac:dyDescent="0.3">
      <c r="B106" s="263"/>
      <c r="C106" s="243" t="s">
        <v>2945</v>
      </c>
      <c r="D106" s="243"/>
      <c r="E106" s="243"/>
      <c r="F106" s="262" t="s">
        <v>2946</v>
      </c>
      <c r="G106" s="243"/>
      <c r="H106" s="243" t="s">
        <v>2979</v>
      </c>
      <c r="I106" s="243" t="s">
        <v>2942</v>
      </c>
      <c r="J106" s="243">
        <v>50</v>
      </c>
      <c r="K106" s="254"/>
    </row>
    <row r="107" spans="2:11" ht="15" customHeight="1" x14ac:dyDescent="0.3">
      <c r="B107" s="263"/>
      <c r="C107" s="243" t="s">
        <v>2948</v>
      </c>
      <c r="D107" s="243"/>
      <c r="E107" s="243"/>
      <c r="F107" s="262" t="s">
        <v>2940</v>
      </c>
      <c r="G107" s="243"/>
      <c r="H107" s="243" t="s">
        <v>2979</v>
      </c>
      <c r="I107" s="243" t="s">
        <v>2950</v>
      </c>
      <c r="J107" s="243"/>
      <c r="K107" s="254"/>
    </row>
    <row r="108" spans="2:11" ht="15" customHeight="1" x14ac:dyDescent="0.3">
      <c r="B108" s="263"/>
      <c r="C108" s="243" t="s">
        <v>2959</v>
      </c>
      <c r="D108" s="243"/>
      <c r="E108" s="243"/>
      <c r="F108" s="262" t="s">
        <v>2946</v>
      </c>
      <c r="G108" s="243"/>
      <c r="H108" s="243" t="s">
        <v>2979</v>
      </c>
      <c r="I108" s="243" t="s">
        <v>2942</v>
      </c>
      <c r="J108" s="243">
        <v>50</v>
      </c>
      <c r="K108" s="254"/>
    </row>
    <row r="109" spans="2:11" ht="15" customHeight="1" x14ac:dyDescent="0.3">
      <c r="B109" s="263"/>
      <c r="C109" s="243" t="s">
        <v>2967</v>
      </c>
      <c r="D109" s="243"/>
      <c r="E109" s="243"/>
      <c r="F109" s="262" t="s">
        <v>2946</v>
      </c>
      <c r="G109" s="243"/>
      <c r="H109" s="243" t="s">
        <v>2979</v>
      </c>
      <c r="I109" s="243" t="s">
        <v>2942</v>
      </c>
      <c r="J109" s="243">
        <v>50</v>
      </c>
      <c r="K109" s="254"/>
    </row>
    <row r="110" spans="2:11" ht="15" customHeight="1" x14ac:dyDescent="0.3">
      <c r="B110" s="263"/>
      <c r="C110" s="243" t="s">
        <v>2965</v>
      </c>
      <c r="D110" s="243"/>
      <c r="E110" s="243"/>
      <c r="F110" s="262" t="s">
        <v>2946</v>
      </c>
      <c r="G110" s="243"/>
      <c r="H110" s="243" t="s">
        <v>2979</v>
      </c>
      <c r="I110" s="243" t="s">
        <v>2942</v>
      </c>
      <c r="J110" s="243">
        <v>50</v>
      </c>
      <c r="K110" s="254"/>
    </row>
    <row r="111" spans="2:11" ht="15" customHeight="1" x14ac:dyDescent="0.3">
      <c r="B111" s="263"/>
      <c r="C111" s="243" t="s">
        <v>53</v>
      </c>
      <c r="D111" s="243"/>
      <c r="E111" s="243"/>
      <c r="F111" s="262" t="s">
        <v>2940</v>
      </c>
      <c r="G111" s="243"/>
      <c r="H111" s="243" t="s">
        <v>2980</v>
      </c>
      <c r="I111" s="243" t="s">
        <v>2942</v>
      </c>
      <c r="J111" s="243">
        <v>20</v>
      </c>
      <c r="K111" s="254"/>
    </row>
    <row r="112" spans="2:11" ht="15" customHeight="1" x14ac:dyDescent="0.3">
      <c r="B112" s="263"/>
      <c r="C112" s="243" t="s">
        <v>2981</v>
      </c>
      <c r="D112" s="243"/>
      <c r="E112" s="243"/>
      <c r="F112" s="262" t="s">
        <v>2940</v>
      </c>
      <c r="G112" s="243"/>
      <c r="H112" s="243" t="s">
        <v>2982</v>
      </c>
      <c r="I112" s="243" t="s">
        <v>2942</v>
      </c>
      <c r="J112" s="243">
        <v>120</v>
      </c>
      <c r="K112" s="254"/>
    </row>
    <row r="113" spans="2:11" ht="15" customHeight="1" x14ac:dyDescent="0.3">
      <c r="B113" s="263"/>
      <c r="C113" s="243" t="s">
        <v>38</v>
      </c>
      <c r="D113" s="243"/>
      <c r="E113" s="243"/>
      <c r="F113" s="262" t="s">
        <v>2940</v>
      </c>
      <c r="G113" s="243"/>
      <c r="H113" s="243" t="s">
        <v>2983</v>
      </c>
      <c r="I113" s="243" t="s">
        <v>2974</v>
      </c>
      <c r="J113" s="243"/>
      <c r="K113" s="254"/>
    </row>
    <row r="114" spans="2:11" ht="15" customHeight="1" x14ac:dyDescent="0.3">
      <c r="B114" s="263"/>
      <c r="C114" s="243" t="s">
        <v>48</v>
      </c>
      <c r="D114" s="243"/>
      <c r="E114" s="243"/>
      <c r="F114" s="262" t="s">
        <v>2940</v>
      </c>
      <c r="G114" s="243"/>
      <c r="H114" s="243" t="s">
        <v>2984</v>
      </c>
      <c r="I114" s="243" t="s">
        <v>2974</v>
      </c>
      <c r="J114" s="243"/>
      <c r="K114" s="254"/>
    </row>
    <row r="115" spans="2:11" ht="15" customHeight="1" x14ac:dyDescent="0.3">
      <c r="B115" s="263"/>
      <c r="C115" s="243" t="s">
        <v>57</v>
      </c>
      <c r="D115" s="243"/>
      <c r="E115" s="243"/>
      <c r="F115" s="262" t="s">
        <v>2940</v>
      </c>
      <c r="G115" s="243"/>
      <c r="H115" s="243" t="s">
        <v>2985</v>
      </c>
      <c r="I115" s="243" t="s">
        <v>2986</v>
      </c>
      <c r="J115" s="243"/>
      <c r="K115" s="254"/>
    </row>
    <row r="116" spans="2:11" ht="15" customHeight="1" x14ac:dyDescent="0.3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 x14ac:dyDescent="0.3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 x14ac:dyDescent="0.3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 x14ac:dyDescent="0.3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 x14ac:dyDescent="0.3">
      <c r="B120" s="278"/>
      <c r="C120" s="537" t="s">
        <v>2987</v>
      </c>
      <c r="D120" s="537"/>
      <c r="E120" s="537"/>
      <c r="F120" s="537"/>
      <c r="G120" s="537"/>
      <c r="H120" s="537"/>
      <c r="I120" s="537"/>
      <c r="J120" s="537"/>
      <c r="K120" s="279"/>
    </row>
    <row r="121" spans="2:11" ht="17.25" customHeight="1" x14ac:dyDescent="0.3">
      <c r="B121" s="280"/>
      <c r="C121" s="255" t="s">
        <v>2934</v>
      </c>
      <c r="D121" s="255"/>
      <c r="E121" s="255"/>
      <c r="F121" s="255" t="s">
        <v>2935</v>
      </c>
      <c r="G121" s="256"/>
      <c r="H121" s="255" t="s">
        <v>141</v>
      </c>
      <c r="I121" s="255" t="s">
        <v>57</v>
      </c>
      <c r="J121" s="255" t="s">
        <v>2936</v>
      </c>
      <c r="K121" s="281"/>
    </row>
    <row r="122" spans="2:11" ht="17.25" customHeight="1" x14ac:dyDescent="0.3">
      <c r="B122" s="280"/>
      <c r="C122" s="257" t="s">
        <v>2937</v>
      </c>
      <c r="D122" s="257"/>
      <c r="E122" s="257"/>
      <c r="F122" s="258" t="s">
        <v>2938</v>
      </c>
      <c r="G122" s="259"/>
      <c r="H122" s="257"/>
      <c r="I122" s="257"/>
      <c r="J122" s="257" t="s">
        <v>2939</v>
      </c>
      <c r="K122" s="281"/>
    </row>
    <row r="123" spans="2:11" ht="5.25" customHeight="1" x14ac:dyDescent="0.3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 x14ac:dyDescent="0.3">
      <c r="B124" s="282"/>
      <c r="C124" s="243" t="s">
        <v>2943</v>
      </c>
      <c r="D124" s="260"/>
      <c r="E124" s="260"/>
      <c r="F124" s="262" t="s">
        <v>2940</v>
      </c>
      <c r="G124" s="243"/>
      <c r="H124" s="243" t="s">
        <v>2979</v>
      </c>
      <c r="I124" s="243" t="s">
        <v>2942</v>
      </c>
      <c r="J124" s="243">
        <v>120</v>
      </c>
      <c r="K124" s="284"/>
    </row>
    <row r="125" spans="2:11" ht="15" customHeight="1" x14ac:dyDescent="0.3">
      <c r="B125" s="282"/>
      <c r="C125" s="243" t="s">
        <v>2988</v>
      </c>
      <c r="D125" s="243"/>
      <c r="E125" s="243"/>
      <c r="F125" s="262" t="s">
        <v>2940</v>
      </c>
      <c r="G125" s="243"/>
      <c r="H125" s="243" t="s">
        <v>2989</v>
      </c>
      <c r="I125" s="243" t="s">
        <v>2942</v>
      </c>
      <c r="J125" s="243" t="s">
        <v>2990</v>
      </c>
      <c r="K125" s="284"/>
    </row>
    <row r="126" spans="2:11" ht="15" customHeight="1" x14ac:dyDescent="0.3">
      <c r="B126" s="282"/>
      <c r="C126" s="243" t="s">
        <v>2889</v>
      </c>
      <c r="D126" s="243"/>
      <c r="E126" s="243"/>
      <c r="F126" s="262" t="s">
        <v>2940</v>
      </c>
      <c r="G126" s="243"/>
      <c r="H126" s="243" t="s">
        <v>2991</v>
      </c>
      <c r="I126" s="243" t="s">
        <v>2942</v>
      </c>
      <c r="J126" s="243" t="s">
        <v>2990</v>
      </c>
      <c r="K126" s="284"/>
    </row>
    <row r="127" spans="2:11" ht="15" customHeight="1" x14ac:dyDescent="0.3">
      <c r="B127" s="282"/>
      <c r="C127" s="243" t="s">
        <v>2951</v>
      </c>
      <c r="D127" s="243"/>
      <c r="E127" s="243"/>
      <c r="F127" s="262" t="s">
        <v>2946</v>
      </c>
      <c r="G127" s="243"/>
      <c r="H127" s="243" t="s">
        <v>2952</v>
      </c>
      <c r="I127" s="243" t="s">
        <v>2942</v>
      </c>
      <c r="J127" s="243">
        <v>15</v>
      </c>
      <c r="K127" s="284"/>
    </row>
    <row r="128" spans="2:11" ht="15" customHeight="1" x14ac:dyDescent="0.3">
      <c r="B128" s="282"/>
      <c r="C128" s="264" t="s">
        <v>2953</v>
      </c>
      <c r="D128" s="264"/>
      <c r="E128" s="264"/>
      <c r="F128" s="265" t="s">
        <v>2946</v>
      </c>
      <c r="G128" s="264"/>
      <c r="H128" s="264" t="s">
        <v>2954</v>
      </c>
      <c r="I128" s="264" t="s">
        <v>2942</v>
      </c>
      <c r="J128" s="264">
        <v>15</v>
      </c>
      <c r="K128" s="284"/>
    </row>
    <row r="129" spans="2:11" ht="15" customHeight="1" x14ac:dyDescent="0.3">
      <c r="B129" s="282"/>
      <c r="C129" s="264" t="s">
        <v>2955</v>
      </c>
      <c r="D129" s="264"/>
      <c r="E129" s="264"/>
      <c r="F129" s="265" t="s">
        <v>2946</v>
      </c>
      <c r="G129" s="264"/>
      <c r="H129" s="264" t="s">
        <v>2956</v>
      </c>
      <c r="I129" s="264" t="s">
        <v>2942</v>
      </c>
      <c r="J129" s="264">
        <v>20</v>
      </c>
      <c r="K129" s="284"/>
    </row>
    <row r="130" spans="2:11" ht="15" customHeight="1" x14ac:dyDescent="0.3">
      <c r="B130" s="282"/>
      <c r="C130" s="264" t="s">
        <v>2957</v>
      </c>
      <c r="D130" s="264"/>
      <c r="E130" s="264"/>
      <c r="F130" s="265" t="s">
        <v>2946</v>
      </c>
      <c r="G130" s="264"/>
      <c r="H130" s="264" t="s">
        <v>2958</v>
      </c>
      <c r="I130" s="264" t="s">
        <v>2942</v>
      </c>
      <c r="J130" s="264">
        <v>20</v>
      </c>
      <c r="K130" s="284"/>
    </row>
    <row r="131" spans="2:11" ht="15" customHeight="1" x14ac:dyDescent="0.3">
      <c r="B131" s="282"/>
      <c r="C131" s="243" t="s">
        <v>2945</v>
      </c>
      <c r="D131" s="243"/>
      <c r="E131" s="243"/>
      <c r="F131" s="262" t="s">
        <v>2946</v>
      </c>
      <c r="G131" s="243"/>
      <c r="H131" s="243" t="s">
        <v>2979</v>
      </c>
      <c r="I131" s="243" t="s">
        <v>2942</v>
      </c>
      <c r="J131" s="243">
        <v>50</v>
      </c>
      <c r="K131" s="284"/>
    </row>
    <row r="132" spans="2:11" ht="15" customHeight="1" x14ac:dyDescent="0.3">
      <c r="B132" s="282"/>
      <c r="C132" s="243" t="s">
        <v>2959</v>
      </c>
      <c r="D132" s="243"/>
      <c r="E132" s="243"/>
      <c r="F132" s="262" t="s">
        <v>2946</v>
      </c>
      <c r="G132" s="243"/>
      <c r="H132" s="243" t="s">
        <v>2979</v>
      </c>
      <c r="I132" s="243" t="s">
        <v>2942</v>
      </c>
      <c r="J132" s="243">
        <v>50</v>
      </c>
      <c r="K132" s="284"/>
    </row>
    <row r="133" spans="2:11" ht="15" customHeight="1" x14ac:dyDescent="0.3">
      <c r="B133" s="282"/>
      <c r="C133" s="243" t="s">
        <v>2965</v>
      </c>
      <c r="D133" s="243"/>
      <c r="E133" s="243"/>
      <c r="F133" s="262" t="s">
        <v>2946</v>
      </c>
      <c r="G133" s="243"/>
      <c r="H133" s="243" t="s">
        <v>2979</v>
      </c>
      <c r="I133" s="243" t="s">
        <v>2942</v>
      </c>
      <c r="J133" s="243">
        <v>50</v>
      </c>
      <c r="K133" s="284"/>
    </row>
    <row r="134" spans="2:11" ht="15" customHeight="1" x14ac:dyDescent="0.3">
      <c r="B134" s="282"/>
      <c r="C134" s="243" t="s">
        <v>2967</v>
      </c>
      <c r="D134" s="243"/>
      <c r="E134" s="243"/>
      <c r="F134" s="262" t="s">
        <v>2946</v>
      </c>
      <c r="G134" s="243"/>
      <c r="H134" s="243" t="s">
        <v>2979</v>
      </c>
      <c r="I134" s="243" t="s">
        <v>2942</v>
      </c>
      <c r="J134" s="243">
        <v>50</v>
      </c>
      <c r="K134" s="284"/>
    </row>
    <row r="135" spans="2:11" ht="15" customHeight="1" x14ac:dyDescent="0.3">
      <c r="B135" s="282"/>
      <c r="C135" s="243" t="s">
        <v>146</v>
      </c>
      <c r="D135" s="243"/>
      <c r="E135" s="243"/>
      <c r="F135" s="262" t="s">
        <v>2946</v>
      </c>
      <c r="G135" s="243"/>
      <c r="H135" s="243" t="s">
        <v>2992</v>
      </c>
      <c r="I135" s="243" t="s">
        <v>2942</v>
      </c>
      <c r="J135" s="243">
        <v>255</v>
      </c>
      <c r="K135" s="284"/>
    </row>
    <row r="136" spans="2:11" ht="15" customHeight="1" x14ac:dyDescent="0.3">
      <c r="B136" s="282"/>
      <c r="C136" s="243" t="s">
        <v>2969</v>
      </c>
      <c r="D136" s="243"/>
      <c r="E136" s="243"/>
      <c r="F136" s="262" t="s">
        <v>2940</v>
      </c>
      <c r="G136" s="243"/>
      <c r="H136" s="243" t="s">
        <v>2993</v>
      </c>
      <c r="I136" s="243" t="s">
        <v>2971</v>
      </c>
      <c r="J136" s="243"/>
      <c r="K136" s="284"/>
    </row>
    <row r="137" spans="2:11" ht="15" customHeight="1" x14ac:dyDescent="0.3">
      <c r="B137" s="282"/>
      <c r="C137" s="243" t="s">
        <v>2972</v>
      </c>
      <c r="D137" s="243"/>
      <c r="E137" s="243"/>
      <c r="F137" s="262" t="s">
        <v>2940</v>
      </c>
      <c r="G137" s="243"/>
      <c r="H137" s="243" t="s">
        <v>2994</v>
      </c>
      <c r="I137" s="243" t="s">
        <v>2974</v>
      </c>
      <c r="J137" s="243"/>
      <c r="K137" s="284"/>
    </row>
    <row r="138" spans="2:11" ht="15" customHeight="1" x14ac:dyDescent="0.3">
      <c r="B138" s="282"/>
      <c r="C138" s="243" t="s">
        <v>2975</v>
      </c>
      <c r="D138" s="243"/>
      <c r="E138" s="243"/>
      <c r="F138" s="262" t="s">
        <v>2940</v>
      </c>
      <c r="G138" s="243"/>
      <c r="H138" s="243" t="s">
        <v>2975</v>
      </c>
      <c r="I138" s="243" t="s">
        <v>2974</v>
      </c>
      <c r="J138" s="243"/>
      <c r="K138" s="284"/>
    </row>
    <row r="139" spans="2:11" ht="15" customHeight="1" x14ac:dyDescent="0.3">
      <c r="B139" s="282"/>
      <c r="C139" s="243" t="s">
        <v>38</v>
      </c>
      <c r="D139" s="243"/>
      <c r="E139" s="243"/>
      <c r="F139" s="262" t="s">
        <v>2940</v>
      </c>
      <c r="G139" s="243"/>
      <c r="H139" s="243" t="s">
        <v>2995</v>
      </c>
      <c r="I139" s="243" t="s">
        <v>2974</v>
      </c>
      <c r="J139" s="243"/>
      <c r="K139" s="284"/>
    </row>
    <row r="140" spans="2:11" ht="15" customHeight="1" x14ac:dyDescent="0.3">
      <c r="B140" s="282"/>
      <c r="C140" s="243" t="s">
        <v>2996</v>
      </c>
      <c r="D140" s="243"/>
      <c r="E140" s="243"/>
      <c r="F140" s="262" t="s">
        <v>2940</v>
      </c>
      <c r="G140" s="243"/>
      <c r="H140" s="243" t="s">
        <v>2997</v>
      </c>
      <c r="I140" s="243" t="s">
        <v>2974</v>
      </c>
      <c r="J140" s="243"/>
      <c r="K140" s="284"/>
    </row>
    <row r="141" spans="2:11" ht="15" customHeight="1" x14ac:dyDescent="0.3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 x14ac:dyDescent="0.3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 x14ac:dyDescent="0.3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 x14ac:dyDescent="0.3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 x14ac:dyDescent="0.3">
      <c r="B145" s="253"/>
      <c r="C145" s="542" t="s">
        <v>2998</v>
      </c>
      <c r="D145" s="542"/>
      <c r="E145" s="542"/>
      <c r="F145" s="542"/>
      <c r="G145" s="542"/>
      <c r="H145" s="542"/>
      <c r="I145" s="542"/>
      <c r="J145" s="542"/>
      <c r="K145" s="254"/>
    </row>
    <row r="146" spans="2:11" ht="17.25" customHeight="1" x14ac:dyDescent="0.3">
      <c r="B146" s="253"/>
      <c r="C146" s="255" t="s">
        <v>2934</v>
      </c>
      <c r="D146" s="255"/>
      <c r="E146" s="255"/>
      <c r="F146" s="255" t="s">
        <v>2935</v>
      </c>
      <c r="G146" s="256"/>
      <c r="H146" s="255" t="s">
        <v>141</v>
      </c>
      <c r="I146" s="255" t="s">
        <v>57</v>
      </c>
      <c r="J146" s="255" t="s">
        <v>2936</v>
      </c>
      <c r="K146" s="254"/>
    </row>
    <row r="147" spans="2:11" ht="17.25" customHeight="1" x14ac:dyDescent="0.3">
      <c r="B147" s="253"/>
      <c r="C147" s="257" t="s">
        <v>2937</v>
      </c>
      <c r="D147" s="257"/>
      <c r="E147" s="257"/>
      <c r="F147" s="258" t="s">
        <v>2938</v>
      </c>
      <c r="G147" s="259"/>
      <c r="H147" s="257"/>
      <c r="I147" s="257"/>
      <c r="J147" s="257" t="s">
        <v>2939</v>
      </c>
      <c r="K147" s="254"/>
    </row>
    <row r="148" spans="2:11" ht="5.25" customHeight="1" x14ac:dyDescent="0.3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 x14ac:dyDescent="0.3">
      <c r="B149" s="263"/>
      <c r="C149" s="288" t="s">
        <v>2943</v>
      </c>
      <c r="D149" s="243"/>
      <c r="E149" s="243"/>
      <c r="F149" s="289" t="s">
        <v>2940</v>
      </c>
      <c r="G149" s="243"/>
      <c r="H149" s="288" t="s">
        <v>2979</v>
      </c>
      <c r="I149" s="288" t="s">
        <v>2942</v>
      </c>
      <c r="J149" s="288">
        <v>120</v>
      </c>
      <c r="K149" s="284"/>
    </row>
    <row r="150" spans="2:11" ht="15" customHeight="1" x14ac:dyDescent="0.3">
      <c r="B150" s="263"/>
      <c r="C150" s="288" t="s">
        <v>2988</v>
      </c>
      <c r="D150" s="243"/>
      <c r="E150" s="243"/>
      <c r="F150" s="289" t="s">
        <v>2940</v>
      </c>
      <c r="G150" s="243"/>
      <c r="H150" s="288" t="s">
        <v>2999</v>
      </c>
      <c r="I150" s="288" t="s">
        <v>2942</v>
      </c>
      <c r="J150" s="288" t="s">
        <v>2990</v>
      </c>
      <c r="K150" s="284"/>
    </row>
    <row r="151" spans="2:11" ht="15" customHeight="1" x14ac:dyDescent="0.3">
      <c r="B151" s="263"/>
      <c r="C151" s="288" t="s">
        <v>2889</v>
      </c>
      <c r="D151" s="243"/>
      <c r="E151" s="243"/>
      <c r="F151" s="289" t="s">
        <v>2940</v>
      </c>
      <c r="G151" s="243"/>
      <c r="H151" s="288" t="s">
        <v>3000</v>
      </c>
      <c r="I151" s="288" t="s">
        <v>2942</v>
      </c>
      <c r="J151" s="288" t="s">
        <v>2990</v>
      </c>
      <c r="K151" s="284"/>
    </row>
    <row r="152" spans="2:11" ht="15" customHeight="1" x14ac:dyDescent="0.3">
      <c r="B152" s="263"/>
      <c r="C152" s="288" t="s">
        <v>2945</v>
      </c>
      <c r="D152" s="243"/>
      <c r="E152" s="243"/>
      <c r="F152" s="289" t="s">
        <v>2946</v>
      </c>
      <c r="G152" s="243"/>
      <c r="H152" s="288" t="s">
        <v>2979</v>
      </c>
      <c r="I152" s="288" t="s">
        <v>2942</v>
      </c>
      <c r="J152" s="288">
        <v>50</v>
      </c>
      <c r="K152" s="284"/>
    </row>
    <row r="153" spans="2:11" ht="15" customHeight="1" x14ac:dyDescent="0.3">
      <c r="B153" s="263"/>
      <c r="C153" s="288" t="s">
        <v>2948</v>
      </c>
      <c r="D153" s="243"/>
      <c r="E153" s="243"/>
      <c r="F153" s="289" t="s">
        <v>2940</v>
      </c>
      <c r="G153" s="243"/>
      <c r="H153" s="288" t="s">
        <v>2979</v>
      </c>
      <c r="I153" s="288" t="s">
        <v>2950</v>
      </c>
      <c r="J153" s="288"/>
      <c r="K153" s="284"/>
    </row>
    <row r="154" spans="2:11" ht="15" customHeight="1" x14ac:dyDescent="0.3">
      <c r="B154" s="263"/>
      <c r="C154" s="288" t="s">
        <v>2959</v>
      </c>
      <c r="D154" s="243"/>
      <c r="E154" s="243"/>
      <c r="F154" s="289" t="s">
        <v>2946</v>
      </c>
      <c r="G154" s="243"/>
      <c r="H154" s="288" t="s">
        <v>2979</v>
      </c>
      <c r="I154" s="288" t="s">
        <v>2942</v>
      </c>
      <c r="J154" s="288">
        <v>50</v>
      </c>
      <c r="K154" s="284"/>
    </row>
    <row r="155" spans="2:11" ht="15" customHeight="1" x14ac:dyDescent="0.3">
      <c r="B155" s="263"/>
      <c r="C155" s="288" t="s">
        <v>2967</v>
      </c>
      <c r="D155" s="243"/>
      <c r="E155" s="243"/>
      <c r="F155" s="289" t="s">
        <v>2946</v>
      </c>
      <c r="G155" s="243"/>
      <c r="H155" s="288" t="s">
        <v>2979</v>
      </c>
      <c r="I155" s="288" t="s">
        <v>2942</v>
      </c>
      <c r="J155" s="288">
        <v>50</v>
      </c>
      <c r="K155" s="284"/>
    </row>
    <row r="156" spans="2:11" ht="15" customHeight="1" x14ac:dyDescent="0.3">
      <c r="B156" s="263"/>
      <c r="C156" s="288" t="s">
        <v>2965</v>
      </c>
      <c r="D156" s="243"/>
      <c r="E156" s="243"/>
      <c r="F156" s="289" t="s">
        <v>2946</v>
      </c>
      <c r="G156" s="243"/>
      <c r="H156" s="288" t="s">
        <v>2979</v>
      </c>
      <c r="I156" s="288" t="s">
        <v>2942</v>
      </c>
      <c r="J156" s="288">
        <v>50</v>
      </c>
      <c r="K156" s="284"/>
    </row>
    <row r="157" spans="2:11" ht="15" customHeight="1" x14ac:dyDescent="0.3">
      <c r="B157" s="263"/>
      <c r="C157" s="288" t="s">
        <v>131</v>
      </c>
      <c r="D157" s="243"/>
      <c r="E157" s="243"/>
      <c r="F157" s="289" t="s">
        <v>2940</v>
      </c>
      <c r="G157" s="243"/>
      <c r="H157" s="288" t="s">
        <v>3001</v>
      </c>
      <c r="I157" s="288" t="s">
        <v>2942</v>
      </c>
      <c r="J157" s="288" t="s">
        <v>3002</v>
      </c>
      <c r="K157" s="284"/>
    </row>
    <row r="158" spans="2:11" ht="15" customHeight="1" x14ac:dyDescent="0.3">
      <c r="B158" s="263"/>
      <c r="C158" s="288" t="s">
        <v>3003</v>
      </c>
      <c r="D158" s="243"/>
      <c r="E158" s="243"/>
      <c r="F158" s="289" t="s">
        <v>2940</v>
      </c>
      <c r="G158" s="243"/>
      <c r="H158" s="288" t="s">
        <v>3004</v>
      </c>
      <c r="I158" s="288" t="s">
        <v>2974</v>
      </c>
      <c r="J158" s="288"/>
      <c r="K158" s="284"/>
    </row>
    <row r="159" spans="2:11" ht="15" customHeight="1" x14ac:dyDescent="0.3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 x14ac:dyDescent="0.3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 x14ac:dyDescent="0.3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 x14ac:dyDescent="0.3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 x14ac:dyDescent="0.3">
      <c r="B163" s="234"/>
      <c r="C163" s="537" t="s">
        <v>3005</v>
      </c>
      <c r="D163" s="537"/>
      <c r="E163" s="537"/>
      <c r="F163" s="537"/>
      <c r="G163" s="537"/>
      <c r="H163" s="537"/>
      <c r="I163" s="537"/>
      <c r="J163" s="537"/>
      <c r="K163" s="235"/>
    </row>
    <row r="164" spans="2:11" ht="17.25" customHeight="1" x14ac:dyDescent="0.3">
      <c r="B164" s="234"/>
      <c r="C164" s="255" t="s">
        <v>2934</v>
      </c>
      <c r="D164" s="255"/>
      <c r="E164" s="255"/>
      <c r="F164" s="255" t="s">
        <v>2935</v>
      </c>
      <c r="G164" s="292"/>
      <c r="H164" s="293" t="s">
        <v>141</v>
      </c>
      <c r="I164" s="293" t="s">
        <v>57</v>
      </c>
      <c r="J164" s="255" t="s">
        <v>2936</v>
      </c>
      <c r="K164" s="235"/>
    </row>
    <row r="165" spans="2:11" ht="17.25" customHeight="1" x14ac:dyDescent="0.3">
      <c r="B165" s="236"/>
      <c r="C165" s="257" t="s">
        <v>2937</v>
      </c>
      <c r="D165" s="257"/>
      <c r="E165" s="257"/>
      <c r="F165" s="258" t="s">
        <v>2938</v>
      </c>
      <c r="G165" s="294"/>
      <c r="H165" s="295"/>
      <c r="I165" s="295"/>
      <c r="J165" s="257" t="s">
        <v>2939</v>
      </c>
      <c r="K165" s="237"/>
    </row>
    <row r="166" spans="2:11" ht="5.25" customHeight="1" x14ac:dyDescent="0.3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 x14ac:dyDescent="0.3">
      <c r="B167" s="263"/>
      <c r="C167" s="243" t="s">
        <v>2943</v>
      </c>
      <c r="D167" s="243"/>
      <c r="E167" s="243"/>
      <c r="F167" s="262" t="s">
        <v>2940</v>
      </c>
      <c r="G167" s="243"/>
      <c r="H167" s="243" t="s">
        <v>2979</v>
      </c>
      <c r="I167" s="243" t="s">
        <v>2942</v>
      </c>
      <c r="J167" s="243">
        <v>120</v>
      </c>
      <c r="K167" s="284"/>
    </row>
    <row r="168" spans="2:11" ht="15" customHeight="1" x14ac:dyDescent="0.3">
      <c r="B168" s="263"/>
      <c r="C168" s="243" t="s">
        <v>2988</v>
      </c>
      <c r="D168" s="243"/>
      <c r="E168" s="243"/>
      <c r="F168" s="262" t="s">
        <v>2940</v>
      </c>
      <c r="G168" s="243"/>
      <c r="H168" s="243" t="s">
        <v>2989</v>
      </c>
      <c r="I168" s="243" t="s">
        <v>2942</v>
      </c>
      <c r="J168" s="243" t="s">
        <v>2990</v>
      </c>
      <c r="K168" s="284"/>
    </row>
    <row r="169" spans="2:11" ht="15" customHeight="1" x14ac:dyDescent="0.3">
      <c r="B169" s="263"/>
      <c r="C169" s="243" t="s">
        <v>2889</v>
      </c>
      <c r="D169" s="243"/>
      <c r="E169" s="243"/>
      <c r="F169" s="262" t="s">
        <v>2940</v>
      </c>
      <c r="G169" s="243"/>
      <c r="H169" s="243" t="s">
        <v>3006</v>
      </c>
      <c r="I169" s="243" t="s">
        <v>2942</v>
      </c>
      <c r="J169" s="243" t="s">
        <v>2990</v>
      </c>
      <c r="K169" s="284"/>
    </row>
    <row r="170" spans="2:11" ht="15" customHeight="1" x14ac:dyDescent="0.3">
      <c r="B170" s="263"/>
      <c r="C170" s="243" t="s">
        <v>2945</v>
      </c>
      <c r="D170" s="243"/>
      <c r="E170" s="243"/>
      <c r="F170" s="262" t="s">
        <v>2946</v>
      </c>
      <c r="G170" s="243"/>
      <c r="H170" s="243" t="s">
        <v>3006</v>
      </c>
      <c r="I170" s="243" t="s">
        <v>2942</v>
      </c>
      <c r="J170" s="243">
        <v>50</v>
      </c>
      <c r="K170" s="284"/>
    </row>
    <row r="171" spans="2:11" ht="15" customHeight="1" x14ac:dyDescent="0.3">
      <c r="B171" s="263"/>
      <c r="C171" s="243" t="s">
        <v>2948</v>
      </c>
      <c r="D171" s="243"/>
      <c r="E171" s="243"/>
      <c r="F171" s="262" t="s">
        <v>2940</v>
      </c>
      <c r="G171" s="243"/>
      <c r="H171" s="243" t="s">
        <v>3006</v>
      </c>
      <c r="I171" s="243" t="s">
        <v>2950</v>
      </c>
      <c r="J171" s="243"/>
      <c r="K171" s="284"/>
    </row>
    <row r="172" spans="2:11" ht="15" customHeight="1" x14ac:dyDescent="0.3">
      <c r="B172" s="263"/>
      <c r="C172" s="243" t="s">
        <v>2959</v>
      </c>
      <c r="D172" s="243"/>
      <c r="E172" s="243"/>
      <c r="F172" s="262" t="s">
        <v>2946</v>
      </c>
      <c r="G172" s="243"/>
      <c r="H172" s="243" t="s">
        <v>3006</v>
      </c>
      <c r="I172" s="243" t="s">
        <v>2942</v>
      </c>
      <c r="J172" s="243">
        <v>50</v>
      </c>
      <c r="K172" s="284"/>
    </row>
    <row r="173" spans="2:11" ht="15" customHeight="1" x14ac:dyDescent="0.3">
      <c r="B173" s="263"/>
      <c r="C173" s="243" t="s">
        <v>2967</v>
      </c>
      <c r="D173" s="243"/>
      <c r="E173" s="243"/>
      <c r="F173" s="262" t="s">
        <v>2946</v>
      </c>
      <c r="G173" s="243"/>
      <c r="H173" s="243" t="s">
        <v>3006</v>
      </c>
      <c r="I173" s="243" t="s">
        <v>2942</v>
      </c>
      <c r="J173" s="243">
        <v>50</v>
      </c>
      <c r="K173" s="284"/>
    </row>
    <row r="174" spans="2:11" ht="15" customHeight="1" x14ac:dyDescent="0.3">
      <c r="B174" s="263"/>
      <c r="C174" s="243" t="s">
        <v>2965</v>
      </c>
      <c r="D174" s="243"/>
      <c r="E174" s="243"/>
      <c r="F174" s="262" t="s">
        <v>2946</v>
      </c>
      <c r="G174" s="243"/>
      <c r="H174" s="243" t="s">
        <v>3006</v>
      </c>
      <c r="I174" s="243" t="s">
        <v>2942</v>
      </c>
      <c r="J174" s="243">
        <v>50</v>
      </c>
      <c r="K174" s="284"/>
    </row>
    <row r="175" spans="2:11" ht="15" customHeight="1" x14ac:dyDescent="0.3">
      <c r="B175" s="263"/>
      <c r="C175" s="243" t="s">
        <v>140</v>
      </c>
      <c r="D175" s="243"/>
      <c r="E175" s="243"/>
      <c r="F175" s="262" t="s">
        <v>2940</v>
      </c>
      <c r="G175" s="243"/>
      <c r="H175" s="243" t="s">
        <v>3007</v>
      </c>
      <c r="I175" s="243" t="s">
        <v>3008</v>
      </c>
      <c r="J175" s="243"/>
      <c r="K175" s="284"/>
    </row>
    <row r="176" spans="2:11" ht="15" customHeight="1" x14ac:dyDescent="0.3">
      <c r="B176" s="263"/>
      <c r="C176" s="243" t="s">
        <v>57</v>
      </c>
      <c r="D176" s="243"/>
      <c r="E176" s="243"/>
      <c r="F176" s="262" t="s">
        <v>2940</v>
      </c>
      <c r="G176" s="243"/>
      <c r="H176" s="243" t="s">
        <v>3009</v>
      </c>
      <c r="I176" s="243" t="s">
        <v>3010</v>
      </c>
      <c r="J176" s="243">
        <v>1</v>
      </c>
      <c r="K176" s="284"/>
    </row>
    <row r="177" spans="2:11" ht="15" customHeight="1" x14ac:dyDescent="0.3">
      <c r="B177" s="263"/>
      <c r="C177" s="243" t="s">
        <v>53</v>
      </c>
      <c r="D177" s="243"/>
      <c r="E177" s="243"/>
      <c r="F177" s="262" t="s">
        <v>2940</v>
      </c>
      <c r="G177" s="243"/>
      <c r="H177" s="243" t="s">
        <v>3011</v>
      </c>
      <c r="I177" s="243" t="s">
        <v>2942</v>
      </c>
      <c r="J177" s="243">
        <v>20</v>
      </c>
      <c r="K177" s="284"/>
    </row>
    <row r="178" spans="2:11" ht="15" customHeight="1" x14ac:dyDescent="0.3">
      <c r="B178" s="263"/>
      <c r="C178" s="243" t="s">
        <v>141</v>
      </c>
      <c r="D178" s="243"/>
      <c r="E178" s="243"/>
      <c r="F178" s="262" t="s">
        <v>2940</v>
      </c>
      <c r="G178" s="243"/>
      <c r="H178" s="243" t="s">
        <v>3012</v>
      </c>
      <c r="I178" s="243" t="s">
        <v>2942</v>
      </c>
      <c r="J178" s="243">
        <v>255</v>
      </c>
      <c r="K178" s="284"/>
    </row>
    <row r="179" spans="2:11" ht="15" customHeight="1" x14ac:dyDescent="0.3">
      <c r="B179" s="263"/>
      <c r="C179" s="243" t="s">
        <v>142</v>
      </c>
      <c r="D179" s="243"/>
      <c r="E179" s="243"/>
      <c r="F179" s="262" t="s">
        <v>2940</v>
      </c>
      <c r="G179" s="243"/>
      <c r="H179" s="243" t="s">
        <v>2905</v>
      </c>
      <c r="I179" s="243" t="s">
        <v>2942</v>
      </c>
      <c r="J179" s="243">
        <v>10</v>
      </c>
      <c r="K179" s="284"/>
    </row>
    <row r="180" spans="2:11" ht="15" customHeight="1" x14ac:dyDescent="0.3">
      <c r="B180" s="263"/>
      <c r="C180" s="243" t="s">
        <v>143</v>
      </c>
      <c r="D180" s="243"/>
      <c r="E180" s="243"/>
      <c r="F180" s="262" t="s">
        <v>2940</v>
      </c>
      <c r="G180" s="243"/>
      <c r="H180" s="243" t="s">
        <v>3013</v>
      </c>
      <c r="I180" s="243" t="s">
        <v>2974</v>
      </c>
      <c r="J180" s="243"/>
      <c r="K180" s="284"/>
    </row>
    <row r="181" spans="2:11" ht="15" customHeight="1" x14ac:dyDescent="0.3">
      <c r="B181" s="263"/>
      <c r="C181" s="243" t="s">
        <v>3014</v>
      </c>
      <c r="D181" s="243"/>
      <c r="E181" s="243"/>
      <c r="F181" s="262" t="s">
        <v>2940</v>
      </c>
      <c r="G181" s="243"/>
      <c r="H181" s="243" t="s">
        <v>3015</v>
      </c>
      <c r="I181" s="243" t="s">
        <v>2974</v>
      </c>
      <c r="J181" s="243"/>
      <c r="K181" s="284"/>
    </row>
    <row r="182" spans="2:11" ht="15" customHeight="1" x14ac:dyDescent="0.3">
      <c r="B182" s="263"/>
      <c r="C182" s="243" t="s">
        <v>3003</v>
      </c>
      <c r="D182" s="243"/>
      <c r="E182" s="243"/>
      <c r="F182" s="262" t="s">
        <v>2940</v>
      </c>
      <c r="G182" s="243"/>
      <c r="H182" s="243" t="s">
        <v>3016</v>
      </c>
      <c r="I182" s="243" t="s">
        <v>2974</v>
      </c>
      <c r="J182" s="243"/>
      <c r="K182" s="284"/>
    </row>
    <row r="183" spans="2:11" ht="15" customHeight="1" x14ac:dyDescent="0.3">
      <c r="B183" s="263"/>
      <c r="C183" s="243" t="s">
        <v>145</v>
      </c>
      <c r="D183" s="243"/>
      <c r="E183" s="243"/>
      <c r="F183" s="262" t="s">
        <v>2946</v>
      </c>
      <c r="G183" s="243"/>
      <c r="H183" s="243" t="s">
        <v>3017</v>
      </c>
      <c r="I183" s="243" t="s">
        <v>2942</v>
      </c>
      <c r="J183" s="243">
        <v>50</v>
      </c>
      <c r="K183" s="284"/>
    </row>
    <row r="184" spans="2:11" ht="15" customHeight="1" x14ac:dyDescent="0.3">
      <c r="B184" s="263"/>
      <c r="C184" s="243" t="s">
        <v>3018</v>
      </c>
      <c r="D184" s="243"/>
      <c r="E184" s="243"/>
      <c r="F184" s="262" t="s">
        <v>2946</v>
      </c>
      <c r="G184" s="243"/>
      <c r="H184" s="243" t="s">
        <v>3019</v>
      </c>
      <c r="I184" s="243" t="s">
        <v>3020</v>
      </c>
      <c r="J184" s="243"/>
      <c r="K184" s="284"/>
    </row>
    <row r="185" spans="2:11" ht="15" customHeight="1" x14ac:dyDescent="0.3">
      <c r="B185" s="263"/>
      <c r="C185" s="243" t="s">
        <v>3021</v>
      </c>
      <c r="D185" s="243"/>
      <c r="E185" s="243"/>
      <c r="F185" s="262" t="s">
        <v>2946</v>
      </c>
      <c r="G185" s="243"/>
      <c r="H185" s="243" t="s">
        <v>3022</v>
      </c>
      <c r="I185" s="243" t="s">
        <v>3020</v>
      </c>
      <c r="J185" s="243"/>
      <c r="K185" s="284"/>
    </row>
    <row r="186" spans="2:11" ht="15" customHeight="1" x14ac:dyDescent="0.3">
      <c r="B186" s="263"/>
      <c r="C186" s="243" t="s">
        <v>3023</v>
      </c>
      <c r="D186" s="243"/>
      <c r="E186" s="243"/>
      <c r="F186" s="262" t="s">
        <v>2946</v>
      </c>
      <c r="G186" s="243"/>
      <c r="H186" s="243" t="s">
        <v>3024</v>
      </c>
      <c r="I186" s="243" t="s">
        <v>3020</v>
      </c>
      <c r="J186" s="243"/>
      <c r="K186" s="284"/>
    </row>
    <row r="187" spans="2:11" ht="15" customHeight="1" x14ac:dyDescent="0.3">
      <c r="B187" s="263"/>
      <c r="C187" s="296" t="s">
        <v>3025</v>
      </c>
      <c r="D187" s="243"/>
      <c r="E187" s="243"/>
      <c r="F187" s="262" t="s">
        <v>2946</v>
      </c>
      <c r="G187" s="243"/>
      <c r="H187" s="243" t="s">
        <v>3026</v>
      </c>
      <c r="I187" s="243" t="s">
        <v>3027</v>
      </c>
      <c r="J187" s="297" t="s">
        <v>3028</v>
      </c>
      <c r="K187" s="284"/>
    </row>
    <row r="188" spans="2:11" ht="15" customHeight="1" x14ac:dyDescent="0.3">
      <c r="B188" s="263"/>
      <c r="C188" s="248" t="s">
        <v>42</v>
      </c>
      <c r="D188" s="243"/>
      <c r="E188" s="243"/>
      <c r="F188" s="262" t="s">
        <v>2940</v>
      </c>
      <c r="G188" s="243"/>
      <c r="H188" s="239" t="s">
        <v>3029</v>
      </c>
      <c r="I188" s="243" t="s">
        <v>3030</v>
      </c>
      <c r="J188" s="243"/>
      <c r="K188" s="284"/>
    </row>
    <row r="189" spans="2:11" ht="15" customHeight="1" x14ac:dyDescent="0.3">
      <c r="B189" s="263"/>
      <c r="C189" s="248" t="s">
        <v>3031</v>
      </c>
      <c r="D189" s="243"/>
      <c r="E189" s="243"/>
      <c r="F189" s="262" t="s">
        <v>2940</v>
      </c>
      <c r="G189" s="243"/>
      <c r="H189" s="243" t="s">
        <v>3032</v>
      </c>
      <c r="I189" s="243" t="s">
        <v>2974</v>
      </c>
      <c r="J189" s="243"/>
      <c r="K189" s="284"/>
    </row>
    <row r="190" spans="2:11" ht="15" customHeight="1" x14ac:dyDescent="0.3">
      <c r="B190" s="263"/>
      <c r="C190" s="248" t="s">
        <v>3033</v>
      </c>
      <c r="D190" s="243"/>
      <c r="E190" s="243"/>
      <c r="F190" s="262" t="s">
        <v>2940</v>
      </c>
      <c r="G190" s="243"/>
      <c r="H190" s="243" t="s">
        <v>3034</v>
      </c>
      <c r="I190" s="243" t="s">
        <v>2974</v>
      </c>
      <c r="J190" s="243"/>
      <c r="K190" s="284"/>
    </row>
    <row r="191" spans="2:11" ht="15" customHeight="1" x14ac:dyDescent="0.3">
      <c r="B191" s="263"/>
      <c r="C191" s="248" t="s">
        <v>3035</v>
      </c>
      <c r="D191" s="243"/>
      <c r="E191" s="243"/>
      <c r="F191" s="262" t="s">
        <v>2946</v>
      </c>
      <c r="G191" s="243"/>
      <c r="H191" s="243" t="s">
        <v>3036</v>
      </c>
      <c r="I191" s="243" t="s">
        <v>2974</v>
      </c>
      <c r="J191" s="243"/>
      <c r="K191" s="284"/>
    </row>
    <row r="192" spans="2:11" ht="15" customHeight="1" x14ac:dyDescent="0.3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 x14ac:dyDescent="0.3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 x14ac:dyDescent="0.3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 x14ac:dyDescent="0.3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 x14ac:dyDescent="0.3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1" x14ac:dyDescent="0.3">
      <c r="B197" s="234"/>
      <c r="C197" s="537" t="s">
        <v>3037</v>
      </c>
      <c r="D197" s="537"/>
      <c r="E197" s="537"/>
      <c r="F197" s="537"/>
      <c r="G197" s="537"/>
      <c r="H197" s="537"/>
      <c r="I197" s="537"/>
      <c r="J197" s="537"/>
      <c r="K197" s="235"/>
    </row>
    <row r="198" spans="2:11" ht="25.5" customHeight="1" x14ac:dyDescent="0.3">
      <c r="B198" s="234"/>
      <c r="C198" s="299" t="s">
        <v>3038</v>
      </c>
      <c r="D198" s="299"/>
      <c r="E198" s="299"/>
      <c r="F198" s="299" t="s">
        <v>3039</v>
      </c>
      <c r="G198" s="300"/>
      <c r="H198" s="543" t="s">
        <v>3040</v>
      </c>
      <c r="I198" s="543"/>
      <c r="J198" s="543"/>
      <c r="K198" s="235"/>
    </row>
    <row r="199" spans="2:11" ht="5.25" customHeight="1" x14ac:dyDescent="0.3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 x14ac:dyDescent="0.3">
      <c r="B200" s="263"/>
      <c r="C200" s="243" t="s">
        <v>3030</v>
      </c>
      <c r="D200" s="243"/>
      <c r="E200" s="243"/>
      <c r="F200" s="262" t="s">
        <v>43</v>
      </c>
      <c r="G200" s="243"/>
      <c r="H200" s="539" t="s">
        <v>3041</v>
      </c>
      <c r="I200" s="539"/>
      <c r="J200" s="539"/>
      <c r="K200" s="284"/>
    </row>
    <row r="201" spans="2:11" ht="15" customHeight="1" x14ac:dyDescent="0.3">
      <c r="B201" s="263"/>
      <c r="C201" s="269"/>
      <c r="D201" s="243"/>
      <c r="E201" s="243"/>
      <c r="F201" s="262" t="s">
        <v>44</v>
      </c>
      <c r="G201" s="243"/>
      <c r="H201" s="539" t="s">
        <v>3042</v>
      </c>
      <c r="I201" s="539"/>
      <c r="J201" s="539"/>
      <c r="K201" s="284"/>
    </row>
    <row r="202" spans="2:11" ht="15" customHeight="1" x14ac:dyDescent="0.3">
      <c r="B202" s="263"/>
      <c r="C202" s="269"/>
      <c r="D202" s="243"/>
      <c r="E202" s="243"/>
      <c r="F202" s="262" t="s">
        <v>47</v>
      </c>
      <c r="G202" s="243"/>
      <c r="H202" s="539" t="s">
        <v>3043</v>
      </c>
      <c r="I202" s="539"/>
      <c r="J202" s="539"/>
      <c r="K202" s="284"/>
    </row>
    <row r="203" spans="2:11" ht="15" customHeight="1" x14ac:dyDescent="0.3">
      <c r="B203" s="263"/>
      <c r="C203" s="243"/>
      <c r="D203" s="243"/>
      <c r="E203" s="243"/>
      <c r="F203" s="262" t="s">
        <v>45</v>
      </c>
      <c r="G203" s="243"/>
      <c r="H203" s="539" t="s">
        <v>3044</v>
      </c>
      <c r="I203" s="539"/>
      <c r="J203" s="539"/>
      <c r="K203" s="284"/>
    </row>
    <row r="204" spans="2:11" ht="15" customHeight="1" x14ac:dyDescent="0.3">
      <c r="B204" s="263"/>
      <c r="C204" s="243"/>
      <c r="D204" s="243"/>
      <c r="E204" s="243"/>
      <c r="F204" s="262" t="s">
        <v>46</v>
      </c>
      <c r="G204" s="243"/>
      <c r="H204" s="539" t="s">
        <v>3045</v>
      </c>
      <c r="I204" s="539"/>
      <c r="J204" s="539"/>
      <c r="K204" s="284"/>
    </row>
    <row r="205" spans="2:11" ht="15" customHeight="1" x14ac:dyDescent="0.3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 x14ac:dyDescent="0.3">
      <c r="B206" s="263"/>
      <c r="C206" s="243" t="s">
        <v>2986</v>
      </c>
      <c r="D206" s="243"/>
      <c r="E206" s="243"/>
      <c r="F206" s="262" t="s">
        <v>78</v>
      </c>
      <c r="G206" s="243"/>
      <c r="H206" s="539" t="s">
        <v>3046</v>
      </c>
      <c r="I206" s="539"/>
      <c r="J206" s="539"/>
      <c r="K206" s="284"/>
    </row>
    <row r="207" spans="2:11" ht="15" customHeight="1" x14ac:dyDescent="0.3">
      <c r="B207" s="263"/>
      <c r="C207" s="269"/>
      <c r="D207" s="243"/>
      <c r="E207" s="243"/>
      <c r="F207" s="262" t="s">
        <v>2883</v>
      </c>
      <c r="G207" s="243"/>
      <c r="H207" s="539" t="s">
        <v>2884</v>
      </c>
      <c r="I207" s="539"/>
      <c r="J207" s="539"/>
      <c r="K207" s="284"/>
    </row>
    <row r="208" spans="2:11" ht="15" customHeight="1" x14ac:dyDescent="0.3">
      <c r="B208" s="263"/>
      <c r="C208" s="243"/>
      <c r="D208" s="243"/>
      <c r="E208" s="243"/>
      <c r="F208" s="262" t="s">
        <v>2881</v>
      </c>
      <c r="G208" s="243"/>
      <c r="H208" s="539" t="s">
        <v>3047</v>
      </c>
      <c r="I208" s="539"/>
      <c r="J208" s="539"/>
      <c r="K208" s="284"/>
    </row>
    <row r="209" spans="2:11" ht="15" customHeight="1" x14ac:dyDescent="0.3">
      <c r="B209" s="301"/>
      <c r="C209" s="269"/>
      <c r="D209" s="269"/>
      <c r="E209" s="269"/>
      <c r="F209" s="262" t="s">
        <v>2885</v>
      </c>
      <c r="G209" s="248"/>
      <c r="H209" s="538" t="s">
        <v>2886</v>
      </c>
      <c r="I209" s="538"/>
      <c r="J209" s="538"/>
      <c r="K209" s="302"/>
    </row>
    <row r="210" spans="2:11" ht="15" customHeight="1" x14ac:dyDescent="0.3">
      <c r="B210" s="301"/>
      <c r="C210" s="269"/>
      <c r="D210" s="269"/>
      <c r="E210" s="269"/>
      <c r="F210" s="262" t="s">
        <v>2887</v>
      </c>
      <c r="G210" s="248"/>
      <c r="H210" s="538" t="s">
        <v>2869</v>
      </c>
      <c r="I210" s="538"/>
      <c r="J210" s="538"/>
      <c r="K210" s="302"/>
    </row>
    <row r="211" spans="2:11" ht="15" customHeight="1" x14ac:dyDescent="0.3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 x14ac:dyDescent="0.3">
      <c r="B212" s="301"/>
      <c r="C212" s="243" t="s">
        <v>3010</v>
      </c>
      <c r="D212" s="269"/>
      <c r="E212" s="269"/>
      <c r="F212" s="262">
        <v>1</v>
      </c>
      <c r="G212" s="248"/>
      <c r="H212" s="538" t="s">
        <v>3048</v>
      </c>
      <c r="I212" s="538"/>
      <c r="J212" s="538"/>
      <c r="K212" s="302"/>
    </row>
    <row r="213" spans="2:11" ht="15" customHeight="1" x14ac:dyDescent="0.3">
      <c r="B213" s="301"/>
      <c r="C213" s="269"/>
      <c r="D213" s="269"/>
      <c r="E213" s="269"/>
      <c r="F213" s="262">
        <v>2</v>
      </c>
      <c r="G213" s="248"/>
      <c r="H213" s="538" t="s">
        <v>3049</v>
      </c>
      <c r="I213" s="538"/>
      <c r="J213" s="538"/>
      <c r="K213" s="302"/>
    </row>
    <row r="214" spans="2:11" ht="15" customHeight="1" x14ac:dyDescent="0.3">
      <c r="B214" s="301"/>
      <c r="C214" s="269"/>
      <c r="D214" s="269"/>
      <c r="E214" s="269"/>
      <c r="F214" s="262">
        <v>3</v>
      </c>
      <c r="G214" s="248"/>
      <c r="H214" s="538" t="s">
        <v>3050</v>
      </c>
      <c r="I214" s="538"/>
      <c r="J214" s="538"/>
      <c r="K214" s="302"/>
    </row>
    <row r="215" spans="2:11" ht="15" customHeight="1" x14ac:dyDescent="0.3">
      <c r="B215" s="301"/>
      <c r="C215" s="269"/>
      <c r="D215" s="269"/>
      <c r="E215" s="269"/>
      <c r="F215" s="262">
        <v>4</v>
      </c>
      <c r="G215" s="248"/>
      <c r="H215" s="538" t="s">
        <v>3051</v>
      </c>
      <c r="I215" s="538"/>
      <c r="J215" s="538"/>
      <c r="K215" s="302"/>
    </row>
    <row r="216" spans="2:11" ht="12.75" customHeight="1" x14ac:dyDescent="0.3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1 - SO 01 - příprava stav...</vt:lpstr>
      <vt:lpstr>21 - SO 02 - požární zbro...</vt:lpstr>
      <vt:lpstr>22 - SO 02 - požární zbro...</vt:lpstr>
      <vt:lpstr>23 - SO 02 - požární zbro...</vt:lpstr>
      <vt:lpstr>24 - SO 02 - požární zbro...</vt:lpstr>
      <vt:lpstr>25 - SO 02 - požární zbro...</vt:lpstr>
      <vt:lpstr>26 - SO 02 - požární zbro...</vt:lpstr>
      <vt:lpstr>3 - SO 03 - vjezd a parko...</vt:lpstr>
      <vt:lpstr>4 - SO 04 - vodovodní pří...</vt:lpstr>
      <vt:lpstr>5 - SO 05 - přípojka spla...</vt:lpstr>
      <vt:lpstr>6 - SO 06 - přípojka dešť...</vt:lpstr>
      <vt:lpstr>7 - SO 07 - teplovodní př...</vt:lpstr>
      <vt:lpstr>8 - SO 09 - oplocení</vt:lpstr>
      <vt:lpstr>91 - SO 10 - konečné teré...</vt:lpstr>
      <vt:lpstr>92 - Vedlejší náklady</vt:lpstr>
      <vt:lpstr>Pokyny pro vyplnění</vt:lpstr>
      <vt:lpstr>'1 - SO 01 - příprava stav...'!Názvy_tisku</vt:lpstr>
      <vt:lpstr>'21 - SO 02 - požární zbro...'!Názvy_tisku</vt:lpstr>
      <vt:lpstr>'22 - SO 02 - požární zbro...'!Názvy_tisku</vt:lpstr>
      <vt:lpstr>'23 - SO 02 - požární zbro...'!Názvy_tisku</vt:lpstr>
      <vt:lpstr>'24 - SO 02 - požární zbro...'!Názvy_tisku</vt:lpstr>
      <vt:lpstr>'25 - SO 02 - požární zbro...'!Názvy_tisku</vt:lpstr>
      <vt:lpstr>'26 - SO 02 - požární zbro...'!Názvy_tisku</vt:lpstr>
      <vt:lpstr>'3 - SO 03 - vjezd a parko...'!Názvy_tisku</vt:lpstr>
      <vt:lpstr>'4 - SO 04 - vodovodní pří...'!Názvy_tisku</vt:lpstr>
      <vt:lpstr>'5 - SO 05 - přípojka spla...'!Názvy_tisku</vt:lpstr>
      <vt:lpstr>'6 - SO 06 - přípojka dešť...'!Názvy_tisku</vt:lpstr>
      <vt:lpstr>'7 - SO 07 - teplovodní př...'!Názvy_tisku</vt:lpstr>
      <vt:lpstr>'8 - SO 09 - oplocení'!Názvy_tisku</vt:lpstr>
      <vt:lpstr>'91 - SO 10 - konečné teré...'!Názvy_tisku</vt:lpstr>
      <vt:lpstr>'92 - Vedlejší náklady'!Názvy_tisku</vt:lpstr>
      <vt:lpstr>'Rekapitulace stavby'!Názvy_tisku</vt:lpstr>
      <vt:lpstr>'1 - SO 01 - příprava stav...'!Oblast_tisku</vt:lpstr>
      <vt:lpstr>'21 - SO 02 - požární zbro...'!Oblast_tisku</vt:lpstr>
      <vt:lpstr>'22 - SO 02 - požární zbro...'!Oblast_tisku</vt:lpstr>
      <vt:lpstr>'23 - SO 02 - požární zbro...'!Oblast_tisku</vt:lpstr>
      <vt:lpstr>'24 - SO 02 - požární zbro...'!Oblast_tisku</vt:lpstr>
      <vt:lpstr>'25 - SO 02 - požární zbro...'!Oblast_tisku</vt:lpstr>
      <vt:lpstr>'26 - SO 02 - požární zbro...'!Oblast_tisku</vt:lpstr>
      <vt:lpstr>'3 - SO 03 - vjezd a parko...'!Oblast_tisku</vt:lpstr>
      <vt:lpstr>'4 - SO 04 - vodovodní pří...'!Oblast_tisku</vt:lpstr>
      <vt:lpstr>'5 - SO 05 - přípojka spla...'!Oblast_tisku</vt:lpstr>
      <vt:lpstr>'6 - SO 06 - přípojka dešť...'!Oblast_tisku</vt:lpstr>
      <vt:lpstr>'7 - SO 07 - teplovodní př...'!Oblast_tisku</vt:lpstr>
      <vt:lpstr>'8 - SO 09 - oplocení'!Oblast_tisku</vt:lpstr>
      <vt:lpstr>'91 - SO 10 - konečné teré...'!Oblast_tisku</vt:lpstr>
      <vt:lpstr>'92 -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2017-12-04T11:08:39Z</dcterms:created>
  <dcterms:modified xsi:type="dcterms:W3CDTF">2018-04-23T12:58:14Z</dcterms:modified>
</cp:coreProperties>
</file>