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4615" windowHeight="11445" activeTab="0"/>
  </bookViews>
  <sheets>
    <sheet name="Rekapitulace stavby" sheetId="1" r:id="rId1"/>
    <sheet name="04 - Vestavba výtahu" sheetId="2" r:id="rId2"/>
    <sheet name="Pokyny pro vyplnění" sheetId="3" r:id="rId3"/>
  </sheets>
  <definedNames>
    <definedName name="_xlnm._FilterDatabase" localSheetId="1" hidden="1">'04 - Vestavba výtahu'!$C$110:$K$447</definedName>
    <definedName name="_xlnm.Print_Area" localSheetId="1">'04 - Vestavba výtahu'!$C$4:$J$36,'04 - Vestavba výtahu'!$C$42:$J$92,'04 - Vestavba výtahu'!$C$98:$K$447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'04 - Vestavba výtahu'!$110:$110</definedName>
  </definedNames>
  <calcPr calcId="125725"/>
</workbook>
</file>

<file path=xl/sharedStrings.xml><?xml version="1.0" encoding="utf-8"?>
<sst xmlns="http://schemas.openxmlformats.org/spreadsheetml/2006/main" count="4736" uniqueCount="1185">
  <si>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</si>
  <si>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</si>
  <si>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</si>
  <si>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</si>
  <si>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</si>
  <si>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</si>
  <si>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</si>
  <si>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{46f41d3f-728c-422d-8aa1-2a0a8b11a4ea}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</si>
  <si>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</si>
  <si>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</si>
  <si>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</si>
  <si>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</si>
  <si>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</si>
  <si>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</si>
  <si>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</si>
  <si>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</si>
  <si>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1306/2018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</si>
  <si>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</si>
  <si>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</si>
  <si>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</si>
  <si>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Budova Muzea Podkrkonoší</t>
  </si>
  <si>
    <t>KSO:</t>
  </si>
  <si>
    <t/>
  </si>
  <si>
    <t>CC-CZ:</t>
  </si>
  <si>
    <t>Místo:</t>
  </si>
  <si>
    <t>Trutnov - Školní ulice čp.150</t>
  </si>
  <si>
    <t>Datum:</t>
  </si>
  <si>
    <t>5. 4. 2018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</si>
  <si>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</si>
  <si>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</si>
  <si>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</si>
  <si>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</si>
  <si>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</si>
  <si>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</si>
  <si>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</si>
  <si>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Ing.Jan Chaloupský,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</si>
  <si>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</si>
  <si>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</si>
  <si>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</si>
  <si>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</si>
  <si>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</si>
  <si>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</si>
  <si>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</si>
  <si>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</si>
  <si>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</si>
  <si>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</si>
  <si>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</si>
  <si>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</si>
  <si>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</si>
  <si>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</si>
  <si>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</si>
  <si>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</si>
  <si>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</si>
  <si>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</si>
  <si>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</si>
  <si>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</si>
  <si>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</si>
  <si>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</si>
  <si>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</si>
  <si>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</si>
  <si>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</si>
  <si>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</si>
  <si>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</si>
  <si>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</si>
  <si>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</si>
  <si>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</si>
  <si>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</si>
  <si>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</si>
  <si>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</si>
  <si>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</si>
  <si>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</si>
  <si>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</si>
  <si>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</si>
  <si>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</si>
  <si>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</si>
  <si>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</si>
  <si>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</si>
  <si>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04</t>
  </si>
  <si>
    <t>Vestavba výtahu</t>
  </si>
  <si>
    <t>STA</t>
  </si>
  <si>
    <t>1</t>
  </si>
  <si>
    <t>{d3b35d3c-53ff-44c9-8d79-a891ca4a80ee}</t>
  </si>
  <si>
    <t>801 45</t>
  </si>
  <si>
    <t>2</t>
  </si>
  <si>
    <t>1) Krycí list soupisu</t>
  </si>
  <si>
    <t>2) Rekapitulace</t>
  </si>
  <si>
    <t>3) Soupis prací</t>
  </si>
  <si>
    <t>Zpět na list:</t>
  </si>
  <si>
    <t>Rekapitulace stavby</t>
  </si>
  <si>
    <t>dl1</t>
  </si>
  <si>
    <t>0,66</t>
  </si>
  <si>
    <t>ksok1</t>
  </si>
  <si>
    <t>5</t>
  </si>
  <si>
    <t>KRYCÍ LIST SOUPISU</t>
  </si>
  <si>
    <t>obs</t>
  </si>
  <si>
    <t>1,375</t>
  </si>
  <si>
    <t>P1</t>
  </si>
  <si>
    <t>5,04</t>
  </si>
  <si>
    <t>podb</t>
  </si>
  <si>
    <t>1,163</t>
  </si>
  <si>
    <t>podlP1</t>
  </si>
  <si>
    <t>14,31</t>
  </si>
  <si>
    <t>Objekt:</t>
  </si>
  <si>
    <t>prem</t>
  </si>
  <si>
    <t>9,12</t>
  </si>
  <si>
    <t>04 - Vestavba výtahu</t>
  </si>
  <si>
    <t>zem1</t>
  </si>
  <si>
    <t>7,445</t>
  </si>
  <si>
    <t>zem2</t>
  </si>
  <si>
    <t>3,14</t>
  </si>
  <si>
    <t>Nedílnou součástí rozpočtu je výkresová část a technická zpráva, které podrobně specifikují technologické postupy a způsob řešení, který není možno obsáhnout v popisu položky.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</si>
  <si>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</si>
  <si>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</si>
  <si>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</si>
  <si>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</si>
  <si>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</si>
  <si>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</si>
  <si>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</si>
  <si>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</si>
  <si>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</si>
  <si>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</si>
  <si>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</si>
  <si>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</si>
  <si>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</si>
  <si>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</si>
  <si>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</si>
  <si>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</si>
  <si>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</si>
  <si>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</si>
  <si>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</si>
  <si>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</si>
  <si>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</si>
  <si>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</si>
  <si>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</si>
  <si>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</si>
  <si>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</si>
  <si>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</si>
  <si>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</si>
  <si>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</si>
  <si>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</si>
  <si>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787 - Dokončovací práce - zasklívání</t>
  </si>
  <si>
    <t>M - Práce a dodávky M</t>
  </si>
  <si>
    <t xml:space="preserve">    21-M - Elektromontáže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</si>
  <si>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</si>
  <si>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</si>
  <si>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</si>
  <si>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</si>
  <si>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</si>
  <si>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</si>
  <si>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</si>
  <si>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</si>
  <si>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</si>
  <si>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</si>
  <si>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</si>
  <si>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</si>
  <si>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</si>
  <si>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</si>
  <si>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</si>
  <si>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</si>
  <si>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</si>
  <si>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</si>
  <si>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</si>
  <si>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</si>
  <si>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</si>
  <si>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</si>
  <si>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</si>
  <si>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</si>
  <si>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</si>
  <si>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</si>
  <si>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</si>
  <si>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132301401</t>
  </si>
  <si>
    <t>Hloubená vykopávka pod základy v hornině tř. 4</t>
  </si>
  <si>
    <t>m3</t>
  </si>
  <si>
    <t>CS ÚRS 2018 01</t>
  </si>
  <si>
    <t>4</t>
  </si>
  <si>
    <t>-1622983647</t>
  </si>
  <si>
    <t>VV</t>
  </si>
  <si>
    <t>139711101</t>
  </si>
  <si>
    <t>Vykopávky v uzavřených prostorách v hornině tř. 1 až 4</t>
  </si>
  <si>
    <t>492832764</t>
  </si>
  <si>
    <t>"základ:" 2,15*2,26*1,5+0,4*0,26*1,5</t>
  </si>
  <si>
    <t>Mezisoučet</t>
  </si>
  <si>
    <t>3</t>
  </si>
  <si>
    <t>"pomocný výkop:" 0,7*2,3*1,5+0,26*1,86*1,5</t>
  </si>
  <si>
    <t>Součet</t>
  </si>
  <si>
    <t>151201101</t>
  </si>
  <si>
    <t>Zřízení zátažného pažení a rozepření stěn rýh hl do 2 m</t>
  </si>
  <si>
    <t>m2</t>
  </si>
  <si>
    <t>954518105</t>
  </si>
  <si>
    <t>2,3*1,65</t>
  </si>
  <si>
    <t>151201111</t>
  </si>
  <si>
    <t>Odstranění zátažného pažení a rozepření stěn rýh hl do 2 m</t>
  </si>
  <si>
    <t>157125002</t>
  </si>
  <si>
    <t>162201201</t>
  </si>
  <si>
    <t>Vodorovné přemístění do 10 m nošením výkopku z horniny tř. 1 až 4</t>
  </si>
  <si>
    <t>-2062950980</t>
  </si>
  <si>
    <t>zem1+obs</t>
  </si>
  <si>
    <t>"piloty:" 0,3</t>
  </si>
  <si>
    <t>6</t>
  </si>
  <si>
    <t>162201209</t>
  </si>
  <si>
    <t>Příplatek k vodorovnému přemístění nošením ZKD 10 m nošení výkopku z horniny tř. 1 až 4</t>
  </si>
  <si>
    <t>101016802</t>
  </si>
  <si>
    <t>prem*3</t>
  </si>
  <si>
    <t>7</t>
  </si>
  <si>
    <t>162701105</t>
  </si>
  <si>
    <t>Vodorovné přemístění do 10000 m výkopku/sypaniny z horniny tř. 1 až 4</t>
  </si>
  <si>
    <t>1198088125</t>
  </si>
  <si>
    <t>8</t>
  </si>
  <si>
    <t>162701109</t>
  </si>
  <si>
    <t>Příplatek k vodorovnému přemístění výkopku/sypaniny z horniny tř. 1 až 4 ZKD 1000 m přes 10000 m</t>
  </si>
  <si>
    <t>-1511240389</t>
  </si>
  <si>
    <t>prem*2</t>
  </si>
  <si>
    <t>9</t>
  </si>
  <si>
    <t>167101101</t>
  </si>
  <si>
    <t>Nakládání výkopku z hornin tř. 1 až 4 do 100 m3</t>
  </si>
  <si>
    <t>1901417092</t>
  </si>
  <si>
    <t>10</t>
  </si>
  <si>
    <t>171201201</t>
  </si>
  <si>
    <t>Uložení sypaniny na skládky</t>
  </si>
  <si>
    <t>-1944822220</t>
  </si>
  <si>
    <t>11</t>
  </si>
  <si>
    <t>1712012R1</t>
  </si>
  <si>
    <t>Poplatek za skládku - hlušina</t>
  </si>
  <si>
    <t>231324221</t>
  </si>
  <si>
    <t>12</t>
  </si>
  <si>
    <t>175101201</t>
  </si>
  <si>
    <t>Obsypání objektů bez prohození sypaniny z hornin tř. 1 až 4 uloženým do 30 m od kraje objektu</t>
  </si>
  <si>
    <t>1923797772</t>
  </si>
  <si>
    <t>13</t>
  </si>
  <si>
    <t>M</t>
  </si>
  <si>
    <t>583312003</t>
  </si>
  <si>
    <t>štěrkopísek</t>
  </si>
  <si>
    <t>-348868796</t>
  </si>
  <si>
    <t>"kanalizace:" 5,5*0,25</t>
  </si>
  <si>
    <t>Zakládání</t>
  </si>
  <si>
    <t>14</t>
  </si>
  <si>
    <t>274351121</t>
  </si>
  <si>
    <t>Zřízení bednění základových pasů rovného</t>
  </si>
  <si>
    <t>-1798334940</t>
  </si>
  <si>
    <t>1,1*2,35*1,3</t>
  </si>
  <si>
    <t>274351122</t>
  </si>
  <si>
    <t>Odstranění bednění základových pasů rovného</t>
  </si>
  <si>
    <t>37895206</t>
  </si>
  <si>
    <t>16</t>
  </si>
  <si>
    <t>279311115</t>
  </si>
  <si>
    <t>Postupné podbetonování základového zdiva prostým betonem tř. C 20/25</t>
  </si>
  <si>
    <t>2015733701</t>
  </si>
  <si>
    <t>0,45*1,1*2,35</t>
  </si>
  <si>
    <t>17</t>
  </si>
  <si>
    <t>283100R01</t>
  </si>
  <si>
    <t>Mikropiloty Helipile D100mm - dl.5.2m, vetknutí do skály 3.0m, únosnost 108 kN - kompletní technologie vč.vrtání</t>
  </si>
  <si>
    <t>kus</t>
  </si>
  <si>
    <t>1615479059</t>
  </si>
  <si>
    <t>18</t>
  </si>
  <si>
    <t>283100R02</t>
  </si>
  <si>
    <t>Mikropiloty Helipile D100mm - dl.5.2m, vetknutí do skály 3.0m, únosnost 95 kN - kompletní technologie vč.vrtání</t>
  </si>
  <si>
    <t>569964984</t>
  </si>
  <si>
    <t>19</t>
  </si>
  <si>
    <t>283100R03</t>
  </si>
  <si>
    <t>Mikropiloty Helipile D100mm - dl.5.2m, vetknutí do skály 3.0m, únosnost 85 kN - kompletní technologie vč.vrtání</t>
  </si>
  <si>
    <t>1660927750</t>
  </si>
  <si>
    <t>20</t>
  </si>
  <si>
    <t>283100R04</t>
  </si>
  <si>
    <t>Mikropiloty Helipile D100mm - dl.5.2m, vetknutí do skály 3.0m, únosnost 111 kN - kompletní technologie vč.vrtání</t>
  </si>
  <si>
    <t>1952233633</t>
  </si>
  <si>
    <t>283101R01</t>
  </si>
  <si>
    <t>Hlava mikropiloty - zakotvení do desky  ....  plech P20-300x300mm, navaření kotevních prutů</t>
  </si>
  <si>
    <t>457132768</t>
  </si>
  <si>
    <t>22</t>
  </si>
  <si>
    <t>283101R02</t>
  </si>
  <si>
    <t>Hlava mikropiloty - zakotvení do desky  ....  plech P20-550x300mm, navaření kotevních prutů</t>
  </si>
  <si>
    <t>194714480</t>
  </si>
  <si>
    <t>Svislé a kompletní konstrukce</t>
  </si>
  <si>
    <t>23</t>
  </si>
  <si>
    <t>310238211</t>
  </si>
  <si>
    <t>Zazdívka otvorů pl do 1 m2 ve zdivu nadzákladovém cihlami pálenými na MVC</t>
  </si>
  <si>
    <t>884180241</t>
  </si>
  <si>
    <t>"2NP:"0,6*1,9*0,3</t>
  </si>
  <si>
    <t>24</t>
  </si>
  <si>
    <t>310239211</t>
  </si>
  <si>
    <t>Zazdívka otvorů pl do 4 m2 ve zdivu nadzákladovém cihlami pálenými na MVC</t>
  </si>
  <si>
    <t>1820749768</t>
  </si>
  <si>
    <t>"1NP:"0,6*1,3*1,1</t>
  </si>
  <si>
    <t>25</t>
  </si>
  <si>
    <t>31132151R1</t>
  </si>
  <si>
    <t>Nosná zeď ze ŽB tř. C 20/25 XC2 - Cl. 0,2-Dmax 16-S2 bez výztuže</t>
  </si>
  <si>
    <t>215267859</t>
  </si>
  <si>
    <t>"D12.b.3"</t>
  </si>
  <si>
    <t>"podkladní deska:" 0,4*(2,41*2,3)</t>
  </si>
  <si>
    <t>"základová deska:" 0,15*(1,86*1,8)</t>
  </si>
  <si>
    <t>"stěny:"1,25*0,3*(1,86+1,95)+1,65*0,3*0,4</t>
  </si>
  <si>
    <t>"sokl:"3*0,3*(1,86+1,95-1)</t>
  </si>
  <si>
    <t>26</t>
  </si>
  <si>
    <t>311351121</t>
  </si>
  <si>
    <t>Zřízení oboustranného bednění nosných nadzákladových zdí</t>
  </si>
  <si>
    <t>761493777</t>
  </si>
  <si>
    <t>0,4*(2,3+2)</t>
  </si>
  <si>
    <t>27</t>
  </si>
  <si>
    <t>311351122</t>
  </si>
  <si>
    <t>Odstranění oboustranného bednění nosných nadzákladových zdí</t>
  </si>
  <si>
    <t>1573694469</t>
  </si>
  <si>
    <t>28</t>
  </si>
  <si>
    <t>-576658900</t>
  </si>
  <si>
    <t>"stěny:"(1,25+0,3)*2*(1,86+1,95)+1,65*0,4*2</t>
  </si>
  <si>
    <t>29</t>
  </si>
  <si>
    <t>-1245684828</t>
  </si>
  <si>
    <t>30</t>
  </si>
  <si>
    <t>311361821</t>
  </si>
  <si>
    <t>Výztuž nosných zdí betonářskou ocelí 10 505</t>
  </si>
  <si>
    <t>t</t>
  </si>
  <si>
    <t>982223319</t>
  </si>
  <si>
    <t>"D12.b4:" 0,105*1,08</t>
  </si>
  <si>
    <t>31</t>
  </si>
  <si>
    <t>311362021</t>
  </si>
  <si>
    <t>Výztuž nosných zdí svařovanými sítěmi Kari</t>
  </si>
  <si>
    <t>-212917339</t>
  </si>
  <si>
    <t>"D12.b4:" 0,265*1,08</t>
  </si>
  <si>
    <t>32</t>
  </si>
  <si>
    <t>317234410</t>
  </si>
  <si>
    <t>Vyzdívka mezi nosníky z cihel pálených na MC</t>
  </si>
  <si>
    <t>1953086322</t>
  </si>
  <si>
    <t>"2NP:"0,6*(1,5*0,3+1,1*0,3)</t>
  </si>
  <si>
    <t>33</t>
  </si>
  <si>
    <t>317944323</t>
  </si>
  <si>
    <t>Válcované nosníky č.14 až 22 dodatečně osazované do připravených otvorů</t>
  </si>
  <si>
    <t>866842213</t>
  </si>
  <si>
    <t>"2NP:"14,3*1,5*3*0,001</t>
  </si>
  <si>
    <t>34</t>
  </si>
  <si>
    <t>342291121</t>
  </si>
  <si>
    <t>Ukotvení příček k cihelným konstrukcím plochými kotvami</t>
  </si>
  <si>
    <t>m</t>
  </si>
  <si>
    <t>-1698808587</t>
  </si>
  <si>
    <t>1,3*2+2,2*2</t>
  </si>
  <si>
    <t>35</t>
  </si>
  <si>
    <t>346244381</t>
  </si>
  <si>
    <t>Plentování jednostranné v do 200 mm válcovaných nosníků cihlami</t>
  </si>
  <si>
    <t>-1160537172</t>
  </si>
  <si>
    <t>36</t>
  </si>
  <si>
    <t>346244811</t>
  </si>
  <si>
    <t>Přizdívky izolační tl 65 mm z cihel dl 290 mm pevnosti P 20 na MC 10</t>
  </si>
  <si>
    <t>1072294637</t>
  </si>
  <si>
    <t>"D12.b.3:" 1,15*(2,3+2,2)</t>
  </si>
  <si>
    <t>37</t>
  </si>
  <si>
    <t>346244821</t>
  </si>
  <si>
    <t>Přizdívky izolační tl 140 mm z cihel dl 290 mm pevnosti P 20 na MC 10</t>
  </si>
  <si>
    <t>603998316</t>
  </si>
  <si>
    <t>1,25*(2,3+2,1)</t>
  </si>
  <si>
    <t>Vodorovné konstrukce</t>
  </si>
  <si>
    <t>38</t>
  </si>
  <si>
    <t>413232221</t>
  </si>
  <si>
    <t>Zazdívka zhlaví válcovaných nosníků v do 300 mm</t>
  </si>
  <si>
    <t>153590713</t>
  </si>
  <si>
    <t>39</t>
  </si>
  <si>
    <t>4132322R6</t>
  </si>
  <si>
    <t xml:space="preserve">Vyrovnávací beton C25/30 v kapsách pro osazení nosníků vč.bednění a výškového zaměření </t>
  </si>
  <si>
    <t>1305354340</t>
  </si>
  <si>
    <t>Úpravy povrchů, podlahy a osazování výplní</t>
  </si>
  <si>
    <t>40</t>
  </si>
  <si>
    <t>611142012</t>
  </si>
  <si>
    <t>Potažení vnitřních stropů rabicovým pletivem</t>
  </si>
  <si>
    <t>-2045663798</t>
  </si>
  <si>
    <t>"2NP-překlad:" 1,5</t>
  </si>
  <si>
    <t>41</t>
  </si>
  <si>
    <t>611321145</t>
  </si>
  <si>
    <t>Vápenocementová omítka štuková dvouvrstvá vnitřních schodišťových konstrukcí nanášená ručně</t>
  </si>
  <si>
    <t>-1421763969</t>
  </si>
  <si>
    <t>"základy:" 1,1*(1,85+1,8)</t>
  </si>
  <si>
    <t>42</t>
  </si>
  <si>
    <t>612321121</t>
  </si>
  <si>
    <t>Vápenocementová omítka hladká jednovrstvá vnitřních stěn nanášená ručně</t>
  </si>
  <si>
    <t>-541283142</t>
  </si>
  <si>
    <t>"pod hydroizolaci:" 1,25*(2,3+2,1+2,3+2,3)</t>
  </si>
  <si>
    <t>43</t>
  </si>
  <si>
    <t>612325222</t>
  </si>
  <si>
    <t>Vápenocementová štuková omítka malých ploch do 0,25 m2 na stěnách</t>
  </si>
  <si>
    <t>-2037303722</t>
  </si>
  <si>
    <t>44</t>
  </si>
  <si>
    <t>612325302</t>
  </si>
  <si>
    <t>Vápenocementová štuková omítka ostění nebo nadpraží</t>
  </si>
  <si>
    <t>-1877416915</t>
  </si>
  <si>
    <t>"zazdívka 1NP - vnitřní +vnější:" 1,2*1,5*2</t>
  </si>
  <si>
    <t>"2NP:" 0,9*2,15*2+0,6*1,1+0,3*1,9*2</t>
  </si>
  <si>
    <t>Trubní vedení</t>
  </si>
  <si>
    <t>45</t>
  </si>
  <si>
    <t>871265211</t>
  </si>
  <si>
    <t>Kanalizační potrubí z tvrdého PVC-systém KG tuhost třídy SN4 DN100</t>
  </si>
  <si>
    <t>1062368340</t>
  </si>
  <si>
    <t>46</t>
  </si>
  <si>
    <t>871315211</t>
  </si>
  <si>
    <t>Kanalizační potrubí z tvrdého PVC-systém KG tuhost třídy SN4 DN150</t>
  </si>
  <si>
    <t>-1750596270</t>
  </si>
  <si>
    <t>"v.č.D12.b.3:"7,4</t>
  </si>
  <si>
    <t>47</t>
  </si>
  <si>
    <t>877315211</t>
  </si>
  <si>
    <t>Montáž tvarovek z tvrdého PVC-systém KG nebo z polypropylenu-systém KG 2000 jednoosé DN 150</t>
  </si>
  <si>
    <t>-1109244276</t>
  </si>
  <si>
    <t>48</t>
  </si>
  <si>
    <t>286113630</t>
  </si>
  <si>
    <t>koleno kanalizace plastové KGB 150x87°</t>
  </si>
  <si>
    <t>CS ÚRS 2012 01</t>
  </si>
  <si>
    <t>391173404</t>
  </si>
  <si>
    <t>49</t>
  </si>
  <si>
    <t>286113600</t>
  </si>
  <si>
    <t>koleno kanalizace plastové KGB 150x30°</t>
  </si>
  <si>
    <t>-1799043057</t>
  </si>
  <si>
    <t>50</t>
  </si>
  <si>
    <t>286113500</t>
  </si>
  <si>
    <t>koleno kanalizace plastové KGB 100x30°</t>
  </si>
  <si>
    <t>-1088474301</t>
  </si>
  <si>
    <t>51</t>
  </si>
  <si>
    <t>877315221</t>
  </si>
  <si>
    <t>Montáž tvarovek z tvrdého PVC-systém KG nebo z polypropylenu-systém KG 2000 dvouosé DN 150</t>
  </si>
  <si>
    <t>-2046681281</t>
  </si>
  <si>
    <t>52</t>
  </si>
  <si>
    <t>286113920</t>
  </si>
  <si>
    <t>odbočka kanalizační plastová s hrdlem KGEA-150/150/45°</t>
  </si>
  <si>
    <t>-1454209293</t>
  </si>
  <si>
    <t>53</t>
  </si>
  <si>
    <t>286113900</t>
  </si>
  <si>
    <t>odbočka kanalizační plastová s hrdlem KGEA-150/100/45°</t>
  </si>
  <si>
    <t>1871823555</t>
  </si>
  <si>
    <t>54</t>
  </si>
  <si>
    <t>892312121</t>
  </si>
  <si>
    <t>Tlaková zkouška vzduchem potrubí DN 150 těsnícím vakem ucpávkovým</t>
  </si>
  <si>
    <t>úsek</t>
  </si>
  <si>
    <t>-1197552979</t>
  </si>
  <si>
    <t>55</t>
  </si>
  <si>
    <t>8959410R5</t>
  </si>
  <si>
    <t>Demontáž stávající dvorní vpusti s roštem</t>
  </si>
  <si>
    <t>-1560967107</t>
  </si>
  <si>
    <t>Ostatní konstrukce a práce-bourání</t>
  </si>
  <si>
    <t>56</t>
  </si>
  <si>
    <t>919735124</t>
  </si>
  <si>
    <t>Řezání stávajícího betonového krytu hl do 200 mm</t>
  </si>
  <si>
    <t>-722486608</t>
  </si>
  <si>
    <t>57</t>
  </si>
  <si>
    <t>935113R01</t>
  </si>
  <si>
    <t>Odvodňovací betonový žlab  s krycím roštem šířky, třída A15, pachový uzávěr, čela,odtok</t>
  </si>
  <si>
    <t>kompl</t>
  </si>
  <si>
    <t>-785151228</t>
  </si>
  <si>
    <t>58</t>
  </si>
  <si>
    <t>943200R01</t>
  </si>
  <si>
    <t>Montáž lešení prostorového s potřebnými podlážkami - vnitřní prostor</t>
  </si>
  <si>
    <t>2040693325</t>
  </si>
  <si>
    <t>59</t>
  </si>
  <si>
    <t>9432112R1</t>
  </si>
  <si>
    <t>Příplatek k lešení prostorovému za použití po dobu výstavby</t>
  </si>
  <si>
    <t>-1511733934</t>
  </si>
  <si>
    <t>60</t>
  </si>
  <si>
    <t>943300R01</t>
  </si>
  <si>
    <t>Demontáž lešení prostorového modulového s potřebnými podlážkami - vnitřní prostor</t>
  </si>
  <si>
    <t>1218409851</t>
  </si>
  <si>
    <t>61</t>
  </si>
  <si>
    <t>9491111R0</t>
  </si>
  <si>
    <t>Lešení lehké pomocné - půdorysná plocha  (mtž,pronájem,dmtž vč.opakovaného použití po dobu výstavby)</t>
  </si>
  <si>
    <t>-265949344</t>
  </si>
  <si>
    <t>62</t>
  </si>
  <si>
    <t>952901111</t>
  </si>
  <si>
    <t>Vyčištění budov bytové a občanské výstavby při výšce podlaží do 4 m</t>
  </si>
  <si>
    <t>245911476</t>
  </si>
  <si>
    <t>63</t>
  </si>
  <si>
    <t>965042231</t>
  </si>
  <si>
    <t>Bourání podkladů pod dlažby nebo mazanin betonových nebo z litého asfaltu tl přes 100 mm pl do 4 m2</t>
  </si>
  <si>
    <t>640241780</t>
  </si>
  <si>
    <t>0,2*2,8+2,3</t>
  </si>
  <si>
    <t>64</t>
  </si>
  <si>
    <t>965081343</t>
  </si>
  <si>
    <t>Bourání podlah z dlaždic betonových, teracových nebo čedičových tl do 40 mm plochy přes 1 m2</t>
  </si>
  <si>
    <t>-82127320</t>
  </si>
  <si>
    <t>"vč.D11.b.3:- stávající podlaha:" 3*2,4</t>
  </si>
  <si>
    <t>65</t>
  </si>
  <si>
    <t>968062375</t>
  </si>
  <si>
    <t>Vybourání dřevěných rámů oken zdvojených včetně křídel pl do 2 m2</t>
  </si>
  <si>
    <t>1218895851</t>
  </si>
  <si>
    <t>1,5+2,1</t>
  </si>
  <si>
    <t>66</t>
  </si>
  <si>
    <t>968062991</t>
  </si>
  <si>
    <t>Vybourání vnitřních deštění výkladů, ostění a obkladů stěn</t>
  </si>
  <si>
    <t>327458239</t>
  </si>
  <si>
    <t>0,6*2</t>
  </si>
  <si>
    <t>67</t>
  </si>
  <si>
    <t>969021121</t>
  </si>
  <si>
    <t>Vybourání kanalizačního potrubí DN do 200</t>
  </si>
  <si>
    <t>508261842</t>
  </si>
  <si>
    <t>68</t>
  </si>
  <si>
    <t>971033561</t>
  </si>
  <si>
    <t>Vybourání otvorů ve zdivu cihelném pl do 1 m2 na MVC nebo MV tl do 600 mm</t>
  </si>
  <si>
    <t>-308915131</t>
  </si>
  <si>
    <t>"2NP:" 0,6*0,31*1,3+0,6*1,1*0,9</t>
  </si>
  <si>
    <t>69</t>
  </si>
  <si>
    <t>973021511</t>
  </si>
  <si>
    <t>Vysekání výklenků ve zdivu z kamene pl přes 0,25 m2</t>
  </si>
  <si>
    <t>-860798711</t>
  </si>
  <si>
    <t>"D12.b.3:" 0,15*(1,65*2,3+0,55*2,4)</t>
  </si>
  <si>
    <t>70</t>
  </si>
  <si>
    <t>973031336</t>
  </si>
  <si>
    <t>Vysekání kapes ve zdivu cihelném na MV nebo MVC pl do 0,16 m2 hl do 450 mm</t>
  </si>
  <si>
    <t>-757177043</t>
  </si>
  <si>
    <t>"PD ..det.D01-D01:" 9</t>
  </si>
  <si>
    <t>71</t>
  </si>
  <si>
    <t>974031167</t>
  </si>
  <si>
    <t>Vysekání rýh ve zdivu cihelném hl do 150 mm š do 300 mm</t>
  </si>
  <si>
    <t>-991066895</t>
  </si>
  <si>
    <t>"2NP:" 0,6*2</t>
  </si>
  <si>
    <t>997</t>
  </si>
  <si>
    <t>Přesun sutě</t>
  </si>
  <si>
    <t>72</t>
  </si>
  <si>
    <t>997013213</t>
  </si>
  <si>
    <t>Vnitrostaveništní doprava suti a vybouraných hmot pro budovy v do 12 m ručně</t>
  </si>
  <si>
    <t>1510154683</t>
  </si>
  <si>
    <t>73</t>
  </si>
  <si>
    <t>997013219</t>
  </si>
  <si>
    <t>Příplatek k vnitrostaveništní dopravě suti a vybouraných hmot za zvětšenou dopravu suti ZKD 10 m</t>
  </si>
  <si>
    <t>-179224276</t>
  </si>
  <si>
    <t>74</t>
  </si>
  <si>
    <t>997014R08</t>
  </si>
  <si>
    <t>Třídění (demontáž skleněných výplní),nakládka,odvoz na řízenou skládku vč.poplatu za uložení  - výplně otvorů</t>
  </si>
  <si>
    <t>-691834252</t>
  </si>
  <si>
    <t>75</t>
  </si>
  <si>
    <t>997014R09</t>
  </si>
  <si>
    <t>Třídění,nakládka,odvoz na řízenou skládku vč.poplatu za uložení  - vytříděná stavební suť (cihly,betony,omítka)</t>
  </si>
  <si>
    <t>-1095270822</t>
  </si>
  <si>
    <t>12,287-0,142-5</t>
  </si>
  <si>
    <t>76</t>
  </si>
  <si>
    <t>997014R19</t>
  </si>
  <si>
    <t>Nakládka,odvoz na řízenou skládku vč.poplatu za uložení  -  směsný netříděný materiál</t>
  </si>
  <si>
    <t>-813636278</t>
  </si>
  <si>
    <t>998</t>
  </si>
  <si>
    <t>Přesun hmot</t>
  </si>
  <si>
    <t>77</t>
  </si>
  <si>
    <t>998018002</t>
  </si>
  <si>
    <t>Přesun hmot ruční pro budovy v do 12 m</t>
  </si>
  <si>
    <t>251160675</t>
  </si>
  <si>
    <t>PSV</t>
  </si>
  <si>
    <t>Práce a dodávky PSV</t>
  </si>
  <si>
    <t>711</t>
  </si>
  <si>
    <t>Izolace proti vodě, vlhkosti a plynům</t>
  </si>
  <si>
    <t>78</t>
  </si>
  <si>
    <t>711111001</t>
  </si>
  <si>
    <t>Provedení izolace proti zemní vlhkosti vodorovné za studena nátěrem penetračním</t>
  </si>
  <si>
    <t>1057415894</t>
  </si>
  <si>
    <t>79</t>
  </si>
  <si>
    <t>711112001</t>
  </si>
  <si>
    <t>Provedení izolace proti zemní vlhkosti svislé za studena nátěrem penetračním</t>
  </si>
  <si>
    <t>-1515355634</t>
  </si>
  <si>
    <t>80</t>
  </si>
  <si>
    <t>111631500</t>
  </si>
  <si>
    <t>lak asfaltový ALP/9 bal 9 kg</t>
  </si>
  <si>
    <t>1253881812</t>
  </si>
  <si>
    <t>0,0003*6,59+0,00035*12,25</t>
  </si>
  <si>
    <t>81</t>
  </si>
  <si>
    <t>711141559</t>
  </si>
  <si>
    <t>Provedení izolace proti zemní vlhkosti pásy přitavením vodorovné NAIP</t>
  </si>
  <si>
    <t>-480245382</t>
  </si>
  <si>
    <t>2,3*2,45+0,25+0,15*4,7</t>
  </si>
  <si>
    <t>82</t>
  </si>
  <si>
    <t>711142559</t>
  </si>
  <si>
    <t>Provedení izolace proti zemní vlhkosti pásy přitavením svislé NAIP</t>
  </si>
  <si>
    <t>233033416</t>
  </si>
  <si>
    <t>1,25*(2,4*2+2,5*2)</t>
  </si>
  <si>
    <t>83</t>
  </si>
  <si>
    <t>62836100R6</t>
  </si>
  <si>
    <t xml:space="preserve">asfaltovaný pás SBS modifikovaný tl.4mm </t>
  </si>
  <si>
    <t>-24279461</t>
  </si>
  <si>
    <t>6,59*1,2+12,25*1,2</t>
  </si>
  <si>
    <t>84</t>
  </si>
  <si>
    <t>71119312R1</t>
  </si>
  <si>
    <t>Izolace proti zemní vlhkosti na vodorovné ploše těsnicí kaší</t>
  </si>
  <si>
    <t>-267064365</t>
  </si>
  <si>
    <t>P1*2+0,3*(0,75+0,6)</t>
  </si>
  <si>
    <t>85</t>
  </si>
  <si>
    <t>71119313R1</t>
  </si>
  <si>
    <t xml:space="preserve">Izolace proti zemní vlhkosti na svislé ploše těsnicí kaší </t>
  </si>
  <si>
    <t>-1564131988</t>
  </si>
  <si>
    <t>"stav.detaily:" 0,1*7,2</t>
  </si>
  <si>
    <t>"sokl:" 0,45*(0,72+0,55+0,3*2)+0,35*(0,7*0,6)</t>
  </si>
  <si>
    <t>86</t>
  </si>
  <si>
    <t>711193R11</t>
  </si>
  <si>
    <t xml:space="preserve">Stěrková izolace - těsnící pás </t>
  </si>
  <si>
    <t>1790307039</t>
  </si>
  <si>
    <t>0,72+0,3+0,7+0,55+0,3+0,6</t>
  </si>
  <si>
    <t>87</t>
  </si>
  <si>
    <t>711193R12</t>
  </si>
  <si>
    <t>Stěrková izolace - těsnící roh</t>
  </si>
  <si>
    <t>541786456</t>
  </si>
  <si>
    <t>88</t>
  </si>
  <si>
    <t>998711101</t>
  </si>
  <si>
    <t>Přesun hmot tonážní pro izolace proti vodě, vlhkosti a plynům v objektech výšky do 6 m</t>
  </si>
  <si>
    <t>1390328292</t>
  </si>
  <si>
    <t>89</t>
  </si>
  <si>
    <t>998711181</t>
  </si>
  <si>
    <t>Příplatek k přesunu hmot tonážní 711 prováděný bez použití mechanizace</t>
  </si>
  <si>
    <t>2041701980</t>
  </si>
  <si>
    <t>713</t>
  </si>
  <si>
    <t>Izolace tepelné</t>
  </si>
  <si>
    <t>90</t>
  </si>
  <si>
    <t>713111121</t>
  </si>
  <si>
    <t>Montáž izolace tepelné spodem stropů s uchycením drátem rohoží, pásů, dílců, desek</t>
  </si>
  <si>
    <t>227466010</t>
  </si>
  <si>
    <t>"vč.D11.b18 ..S1:" (2,1*2)*2</t>
  </si>
  <si>
    <t>91</t>
  </si>
  <si>
    <t>63148106</t>
  </si>
  <si>
    <t>deska izolační minerální univerzální λ=0,038 tl 140mm</t>
  </si>
  <si>
    <t>330314372</t>
  </si>
  <si>
    <t>4,5*1,02 'Přepočtené koeficientem množství</t>
  </si>
  <si>
    <t>92</t>
  </si>
  <si>
    <t>63148100</t>
  </si>
  <si>
    <t>deska izolační minerální univerzální λ=0,038 tl 40mm</t>
  </si>
  <si>
    <t>-367286306</t>
  </si>
  <si>
    <t>93</t>
  </si>
  <si>
    <t>713192R10</t>
  </si>
  <si>
    <t>Izolace stavebních detailů pěnovou izolací</t>
  </si>
  <si>
    <t>764117805</t>
  </si>
  <si>
    <t>" viz PD det. D006-D07, D003:" 0,2+0,006*(7,5+2,5*2)</t>
  </si>
  <si>
    <t>94</t>
  </si>
  <si>
    <t>998713102</t>
  </si>
  <si>
    <t>Přesun hmot tonážní tonážní pro izolace tepelné v objektech v do 12 m</t>
  </si>
  <si>
    <t>556182841</t>
  </si>
  <si>
    <t>95</t>
  </si>
  <si>
    <t>998713181</t>
  </si>
  <si>
    <t>Příplatek k přesunu hmot tonážní 713 prováděný bez použití mechanizace</t>
  </si>
  <si>
    <t>946271128</t>
  </si>
  <si>
    <t>721</t>
  </si>
  <si>
    <t>Zdravotechnika - vnitřní kanalizace</t>
  </si>
  <si>
    <t>96</t>
  </si>
  <si>
    <t>721110963</t>
  </si>
  <si>
    <t>Potrubí kameninové propojení potrubí DN 150</t>
  </si>
  <si>
    <t>240125473</t>
  </si>
  <si>
    <t>97</t>
  </si>
  <si>
    <t>721242115</t>
  </si>
  <si>
    <t>Lapač střešních splavenin z PP se zápachovou klapkou a lapacím košem DN 110</t>
  </si>
  <si>
    <t>1997054421</t>
  </si>
  <si>
    <t>762</t>
  </si>
  <si>
    <t>Konstrukce tesařské</t>
  </si>
  <si>
    <t>98</t>
  </si>
  <si>
    <t>762082220</t>
  </si>
  <si>
    <t>Provedení tesařského profilování zhlaví trámu jednoduchým seříznutím dvěma řezy plochy do 160 cm2</t>
  </si>
  <si>
    <t>273010092</t>
  </si>
  <si>
    <t>99</t>
  </si>
  <si>
    <t>762083122</t>
  </si>
  <si>
    <t>Impregnace řeziva proti dřevokaznému hmyzu, houbám a plísním máčením třída ohrožení 3 a 4</t>
  </si>
  <si>
    <t>348159511</t>
  </si>
  <si>
    <t>0,119+0,047+0,026</t>
  </si>
  <si>
    <t>0,035</t>
  </si>
  <si>
    <t>100</t>
  </si>
  <si>
    <t>76208510R6</t>
  </si>
  <si>
    <t>Dřevěný profil 140/50mm na oc.nosník vč.připojení</t>
  </si>
  <si>
    <t>-889497854</t>
  </si>
  <si>
    <t>101</t>
  </si>
  <si>
    <t>76208510R7</t>
  </si>
  <si>
    <t>Dřevěný profil 80/30mm na oc.nosník vč.připojení</t>
  </si>
  <si>
    <t>-1515614943</t>
  </si>
  <si>
    <t>102</t>
  </si>
  <si>
    <t>762332132</t>
  </si>
  <si>
    <t>Montáž vázaných kcí krovů pravidelných z hraněného řeziva průřezové plochy do 224 cm2</t>
  </si>
  <si>
    <t>1357398059</t>
  </si>
  <si>
    <t>2*3+2,5</t>
  </si>
  <si>
    <t>103</t>
  </si>
  <si>
    <t>605121110</t>
  </si>
  <si>
    <t>řezivo jehličnaté hranol jakost I-II délka 2 - 3,5 m</t>
  </si>
  <si>
    <t>-877283577</t>
  </si>
  <si>
    <t>0,14*0,1*8,5</t>
  </si>
  <si>
    <t>104</t>
  </si>
  <si>
    <t>762342441</t>
  </si>
  <si>
    <t>Montáž lišt trojúhelníkových nebo kontralatí na střechách sklonu do 60°</t>
  </si>
  <si>
    <t>1343844042</t>
  </si>
  <si>
    <t>"v.č. D11.b.18:" 2*5</t>
  </si>
  <si>
    <t>105</t>
  </si>
  <si>
    <t>605141110</t>
  </si>
  <si>
    <t>řezivo jehličnaté,střešní latě surové dl 2 - 3,5 m</t>
  </si>
  <si>
    <t>411674724</t>
  </si>
  <si>
    <t>0,03*0,03*8</t>
  </si>
  <si>
    <t>0,14*0,024*10*1,2</t>
  </si>
  <si>
    <t>106</t>
  </si>
  <si>
    <t>762343912</t>
  </si>
  <si>
    <t>Zabednění otvorů ve střeše prkny tl do 32mm plochy jednotlivě do 4 m2</t>
  </si>
  <si>
    <t>280547012</t>
  </si>
  <si>
    <t>"v.č. D11.b.18:" 2,1*2+1,9*0,5</t>
  </si>
  <si>
    <t>107</t>
  </si>
  <si>
    <t>76234391R3</t>
  </si>
  <si>
    <t>Bednění střech z prken hrubých tl 38 mm, připevněno na oc.nosníky (vč. impregnovaných prken a spojovacího materiálu)</t>
  </si>
  <si>
    <t>1122522217</t>
  </si>
  <si>
    <t>"S1:" 1,2*1,5</t>
  </si>
  <si>
    <t>108</t>
  </si>
  <si>
    <t>762395000</t>
  </si>
  <si>
    <t>Spojovací prostředky pro montáž krovu, bednění, laťování, světlíky, klíny</t>
  </si>
  <si>
    <t>-2101863693</t>
  </si>
  <si>
    <t>109</t>
  </si>
  <si>
    <t>76242001R1</t>
  </si>
  <si>
    <t>Obložení podhledů CETRIS FINISH tl 12 mm šroubovaných na oc. nosníky</t>
  </si>
  <si>
    <t>-1412588808</t>
  </si>
  <si>
    <t>"v.č. D11.b.7 - zastřešení:" 1,2*1,2</t>
  </si>
  <si>
    <t>"v.č. D11.b.18 - zastřešení:" 1,7*2,2</t>
  </si>
  <si>
    <t>110</t>
  </si>
  <si>
    <t>76242001R2</t>
  </si>
  <si>
    <t>Obložení stavebních detailů CETRIS finish tl 12 mm šroubovaných na oc. nosníky</t>
  </si>
  <si>
    <t>-810532000</t>
  </si>
  <si>
    <t>"v.č. D11.b.7 - zastřešení:" 0,2*(1,2*3)</t>
  </si>
  <si>
    <t>"v.č. D11.b.18 - zastřešení:" 0,3*2,4</t>
  </si>
  <si>
    <t>111</t>
  </si>
  <si>
    <t>76242101R2</t>
  </si>
  <si>
    <t>Obložení stavebních detailů z desek dřevotřískových tl 12 mm šroubovaných do kovových konstrukcí</t>
  </si>
  <si>
    <t>1968411084</t>
  </si>
  <si>
    <t>"1NP - otvor pro dveře:" 0,35*(1,1+2,1*2)</t>
  </si>
  <si>
    <t>112</t>
  </si>
  <si>
    <t>998762102</t>
  </si>
  <si>
    <t>Přesun hmot tonážní pro kce tesařské v objektech v do 12 m</t>
  </si>
  <si>
    <t>778324916</t>
  </si>
  <si>
    <t>113</t>
  </si>
  <si>
    <t>998762181</t>
  </si>
  <si>
    <t>Příplatek k přesunu hmot tonážní 762 prováděný bez použití mechanizace</t>
  </si>
  <si>
    <t>1533932914</t>
  </si>
  <si>
    <t>763</t>
  </si>
  <si>
    <t>Konstrukce suché výstavby</t>
  </si>
  <si>
    <t>114</t>
  </si>
  <si>
    <t>763111313</t>
  </si>
  <si>
    <t>SDK příčka tl 100 mm profil CW+UW 75 desky 1xA 12,5 bez TI EI 15 Rw</t>
  </si>
  <si>
    <t>-194779394</t>
  </si>
  <si>
    <t>1,7*3,3</t>
  </si>
  <si>
    <t>115</t>
  </si>
  <si>
    <t>763131751</t>
  </si>
  <si>
    <t>Montáž parotěsné zábrany do SDK podhledu</t>
  </si>
  <si>
    <t>-2084661109</t>
  </si>
  <si>
    <t>"vč.D11.b18 ..S1:" 2,1*2,35</t>
  </si>
  <si>
    <t>116</t>
  </si>
  <si>
    <t>28329200R1</t>
  </si>
  <si>
    <t>folie nehořlavá parotěsná kontaktní s proměnlivým difúsním odporem, lepící páska</t>
  </si>
  <si>
    <t>-1016074170</t>
  </si>
  <si>
    <t>4,935*1,1 'Přepočtené koeficientem množství</t>
  </si>
  <si>
    <t>117</t>
  </si>
  <si>
    <t>998763101</t>
  </si>
  <si>
    <t>Přesun hmot tonážní pro dřevostavby v objektech v do 12 m</t>
  </si>
  <si>
    <t>55814836</t>
  </si>
  <si>
    <t>118</t>
  </si>
  <si>
    <t>998763181</t>
  </si>
  <si>
    <t>Příplatek k přesunu hmot tonážní pro 763 dřevostavby prováděný bez použití mechanizace</t>
  </si>
  <si>
    <t>-1736937950</t>
  </si>
  <si>
    <t>764</t>
  </si>
  <si>
    <t>Konstrukce klempířské</t>
  </si>
  <si>
    <t>119</t>
  </si>
  <si>
    <t>764002851</t>
  </si>
  <si>
    <t>Demontáž oplechování parapetů do suti</t>
  </si>
  <si>
    <t>-1771908752</t>
  </si>
  <si>
    <t>1,15*2</t>
  </si>
  <si>
    <t>120</t>
  </si>
  <si>
    <t>764041423</t>
  </si>
  <si>
    <t>Dilatační připojovací lišta z TiZn předzvětralého plechu včetně tmelení rš 150 mm</t>
  </si>
  <si>
    <t>-98468713</t>
  </si>
  <si>
    <t>"stříška:" 1,3</t>
  </si>
  <si>
    <t>"v.č.D11.b18 - střecha:" 1,9*2+1,8</t>
  </si>
  <si>
    <t>121</t>
  </si>
  <si>
    <t>7640414R3</t>
  </si>
  <si>
    <t xml:space="preserve">Děrovaný plech TiZn  rš 150 ,vytvarován do větrací mezery </t>
  </si>
  <si>
    <t>372898405</t>
  </si>
  <si>
    <t>122</t>
  </si>
  <si>
    <t>7642455R01</t>
  </si>
  <si>
    <t>Ventilační komínek s krycím kloboučkem ZnTi předzvětralý průměr 150 mm, v.cca 600mm (vč.síťky proti hmyzu a prostupu konstrukcemi skladby S1)</t>
  </si>
  <si>
    <t>-1514266100</t>
  </si>
  <si>
    <t>"v.č.D11.b7:" 2</t>
  </si>
  <si>
    <t>123</t>
  </si>
  <si>
    <t>7642455R02</t>
  </si>
  <si>
    <t>Prostup stávajícího svodu skladbou střechy "S1" - komplet vč.těsnících prvků (manžet) jednotlivých vrstev</t>
  </si>
  <si>
    <t>-668002664</t>
  </si>
  <si>
    <t>"v.č.D11.b6, skladba S1:" 1</t>
  </si>
  <si>
    <t>124</t>
  </si>
  <si>
    <t>7643393R5</t>
  </si>
  <si>
    <t>Lemování Al plech lakovaný, slonová kost - stavební detaily</t>
  </si>
  <si>
    <t>-1267153718</t>
  </si>
  <si>
    <t>"1NP - otvor pro dveře:" 0,15*1,2+0,4*(1,2+2,1*2)</t>
  </si>
  <si>
    <t>"PD-D03, D06, :" 0,05*2,5+ 0,05*7,2*2+0,1*2,5</t>
  </si>
  <si>
    <t>125</t>
  </si>
  <si>
    <t>764344412</t>
  </si>
  <si>
    <t>Lemování prostupů střech s krytinou skládanou nebo plechovou bez lišty z TiZn předzvětralého plechu</t>
  </si>
  <si>
    <t>2057014878</t>
  </si>
  <si>
    <t>"S1:" 1,5*1,4</t>
  </si>
  <si>
    <t>"S2:" 2,1*2+1,9*0,3*2</t>
  </si>
  <si>
    <t>126</t>
  </si>
  <si>
    <t>764541413</t>
  </si>
  <si>
    <t>Žlab podokapní hranatý z TiZn předzvětralého plechu rš 250 mm</t>
  </si>
  <si>
    <t>2015649534</t>
  </si>
  <si>
    <t>127</t>
  </si>
  <si>
    <t>764541463</t>
  </si>
  <si>
    <t>Kotlík hranatý pro podokapní žlaby z TiZn předzvětralého plechu 250/80 mm</t>
  </si>
  <si>
    <t>1435418217</t>
  </si>
  <si>
    <t>128</t>
  </si>
  <si>
    <t>764548402</t>
  </si>
  <si>
    <t>Hranatý svod včetně objímek, kolen, odskoků z TiZn předzvětralého plechu o straně 80 mm</t>
  </si>
  <si>
    <t>1482299231</t>
  </si>
  <si>
    <t>129</t>
  </si>
  <si>
    <t>998764102</t>
  </si>
  <si>
    <t>Přesun hmot tonážní pro konstrukce klempířské v objektech v do 12 m</t>
  </si>
  <si>
    <t>-932856461</t>
  </si>
  <si>
    <t>130</t>
  </si>
  <si>
    <t>998764181</t>
  </si>
  <si>
    <t>Příplatek k přesunu hmot tonážní 764 prováděný bez použití mechanizace</t>
  </si>
  <si>
    <t>431737710</t>
  </si>
  <si>
    <t>765</t>
  </si>
  <si>
    <t>Konstrukce pokrývačské</t>
  </si>
  <si>
    <t>131</t>
  </si>
  <si>
    <t>765191023</t>
  </si>
  <si>
    <t>Montáž pojistné hydroizolační fólie kladené ve sklonu do 30° s lepenými spoji na bednění</t>
  </si>
  <si>
    <t>880029110</t>
  </si>
  <si>
    <t>"S2:" 1,2*1,3</t>
  </si>
  <si>
    <t>"S1:" 2,1*2+1,9*0,3*2</t>
  </si>
  <si>
    <t>"stav.detaily - pod AL plech vč D11.b14-17:" 0,4*(1,2+2,1*2)+0,2*7,5</t>
  </si>
  <si>
    <t>"S1-pojistná:" 2,1*2,2</t>
  </si>
  <si>
    <t>132</t>
  </si>
  <si>
    <t>28329200R6</t>
  </si>
  <si>
    <t xml:space="preserve">Strukturovaná rohož podkladní </t>
  </si>
  <si>
    <t>22440711</t>
  </si>
  <si>
    <t>1,9047619047619*1,05 'Přepočtené koeficientem množství</t>
  </si>
  <si>
    <t>133</t>
  </si>
  <si>
    <t>28329200R3</t>
  </si>
  <si>
    <t>difuzní folie kontaktní odolná proti UV záření Sd=0,1, 135g/m2</t>
  </si>
  <si>
    <t>-1742131788</t>
  </si>
  <si>
    <t>134</t>
  </si>
  <si>
    <t>998765102</t>
  </si>
  <si>
    <t>Přesun hmot tonážní pro krytiny skládané v objektech v do 12 m</t>
  </si>
  <si>
    <t>-662033195</t>
  </si>
  <si>
    <t>135</t>
  </si>
  <si>
    <t>998765181</t>
  </si>
  <si>
    <t>Příplatek k přesunu hmot tonážní 765 prováděný bez použití mechanizace</t>
  </si>
  <si>
    <t>792952967</t>
  </si>
  <si>
    <t>766</t>
  </si>
  <si>
    <t>Konstrukce truhlářské</t>
  </si>
  <si>
    <t>136</t>
  </si>
  <si>
    <t>766100R01</t>
  </si>
  <si>
    <t xml:space="preserve">D+M Dveře 900/1970mm profilovaný masiv vč. zárubně (rám pro dodatečné osazení, obložka), kování, povrchová úprava Přesuny materiálů jsou obsahem ceny </t>
  </si>
  <si>
    <t>-527915228</t>
  </si>
  <si>
    <t>767</t>
  </si>
  <si>
    <t>Konstrukce zámečnické</t>
  </si>
  <si>
    <t>137</t>
  </si>
  <si>
    <t>767200R01</t>
  </si>
  <si>
    <t>Kotevní patka vč.povrchové úpravy a kotvení šrouby ... dle v.č. D.1.2.b.2 - kompletní dodávka Přesuny materiálů jsou obsahem ceny</t>
  </si>
  <si>
    <t>999687955</t>
  </si>
  <si>
    <t>138</t>
  </si>
  <si>
    <t>767300R01</t>
  </si>
  <si>
    <t xml:space="preserve">Ocelová konstrukce vč.povrchové úpravy  ... dle v.č. D.1.2.b.5 až D.1.2.b.10 - kompletní dodávka Přesuny materiálů jsou obsahem ceny </t>
  </si>
  <si>
    <t>kg</t>
  </si>
  <si>
    <t>-198951939</t>
  </si>
  <si>
    <t>139</t>
  </si>
  <si>
    <t>767300R02</t>
  </si>
  <si>
    <t xml:space="preserve">Táhlo DETAN S460N dl.1,5m, M10, žárově zinkováno, vidlice litina GGG 40  ... dle v.č. D.1.2.b.5 až D.1.2.b.10 - kompletní dodávka Přesuny materiálů jsou obsahem ceny </t>
  </si>
  <si>
    <t>1877050067</t>
  </si>
  <si>
    <t>140</t>
  </si>
  <si>
    <t>767400R01</t>
  </si>
  <si>
    <t xml:space="preserve">Krycí úhelník L+ těsnění trvale pružným tmelem ... dle v.č. D.1.2.b.4 až D.1.2.b.10 - kompletní dodávka Přesuny materiálů jsou obsahem ceny </t>
  </si>
  <si>
    <t>546653392</t>
  </si>
  <si>
    <t>"1NP - otvor+podlaha-výtah:" 1,2*2+2,2*2+1,9</t>
  </si>
  <si>
    <t>"2NP - otvor:" 1,2*2+2,2*2</t>
  </si>
  <si>
    <t>141</t>
  </si>
  <si>
    <t>767400R10</t>
  </si>
  <si>
    <t xml:space="preserve">Tmelení trvale pružným tnelem (ostatní prvky) Přesuny materiálů jsou obsahem ceny </t>
  </si>
  <si>
    <t>2100336222</t>
  </si>
  <si>
    <t>"PD..det. D06:" (7,5*2)*2</t>
  </si>
  <si>
    <t>"PD..det D01-02:" 0,65*2+0,4*6</t>
  </si>
  <si>
    <t>"SKP:"(3,3*2+1,7)*2</t>
  </si>
  <si>
    <t>"dlažba:" 4,5+2,5+0,72*3+0,3+0,6*3+0,3+0,45*4+2,3</t>
  </si>
  <si>
    <t>771</t>
  </si>
  <si>
    <t>Podlahy z dlaždic</t>
  </si>
  <si>
    <t>142</t>
  </si>
  <si>
    <t>77147411R7</t>
  </si>
  <si>
    <t>Montáž soklíků z dlaždic keramických rovných flexibilní lepidlo v do 350 mm</t>
  </si>
  <si>
    <t>-68153548</t>
  </si>
  <si>
    <t>"stávající stěny 2NP+SDK:" 0,8*2+1,7*2</t>
  </si>
  <si>
    <t>143</t>
  </si>
  <si>
    <t>771574117</t>
  </si>
  <si>
    <t>Montáž podlah keramických režných hladkých lepených flexibilním lepidlem do 35 ks/m2</t>
  </si>
  <si>
    <t>-1635772956</t>
  </si>
  <si>
    <t>"2NP - v otvoru:" 0,6*1,1</t>
  </si>
  <si>
    <t>144</t>
  </si>
  <si>
    <t>771575116</t>
  </si>
  <si>
    <t>Montáž podlah keramických režných hladkých lepených disperzním lepidlem do 25 ks/m2</t>
  </si>
  <si>
    <t>-1031936163</t>
  </si>
  <si>
    <t>"venkovní skl P1:" 4,3*2,4-1,8*1,86-0,25*(0,72+0,53)</t>
  </si>
  <si>
    <t>0,3*(7,2+0,6)+0,3*(7,2+0,6)+0,35*(7,2+0,6)+0,3*0,4*2</t>
  </si>
  <si>
    <t>145</t>
  </si>
  <si>
    <t>597611006</t>
  </si>
  <si>
    <t>dlaždice keramické - venkovní mrazuvzdorná s protiskluzovou úpravou R9</t>
  </si>
  <si>
    <t>-889339020</t>
  </si>
  <si>
    <t>podlP1*1,08</t>
  </si>
  <si>
    <t>146</t>
  </si>
  <si>
    <t>597611001</t>
  </si>
  <si>
    <t>dlaždice keramické - dle stávající vnitřní dlažby</t>
  </si>
  <si>
    <t>-1781282220</t>
  </si>
  <si>
    <t>dl1*1,2+0,15*ksok1*1,2</t>
  </si>
  <si>
    <t>147</t>
  </si>
  <si>
    <t>771591189</t>
  </si>
  <si>
    <t>Příplatek za řezání dlažby na sokl</t>
  </si>
  <si>
    <t>-1976260824</t>
  </si>
  <si>
    <t>ksok1+0,72+0,6</t>
  </si>
  <si>
    <t>148</t>
  </si>
  <si>
    <t>998771101</t>
  </si>
  <si>
    <t>Přesun hmot tonážní pro podlahy z dlaždic v objektech v do 6 m</t>
  </si>
  <si>
    <t>1076049079</t>
  </si>
  <si>
    <t>149</t>
  </si>
  <si>
    <t>998771181</t>
  </si>
  <si>
    <t>Příplatek k přesunu hmot tonážní 771 prováděný bez použití mechanizace</t>
  </si>
  <si>
    <t>-1503855184</t>
  </si>
  <si>
    <t>781</t>
  </si>
  <si>
    <t>Dokončovací práce - obklady keramické</t>
  </si>
  <si>
    <t>150</t>
  </si>
  <si>
    <t>781494111</t>
  </si>
  <si>
    <t>Plastové profily rohové lepené flexibilním lepidlem</t>
  </si>
  <si>
    <t>-2020271084</t>
  </si>
  <si>
    <t>"podezdívky:" 0,72*2+0,3*2+0,6*2+0,45*4</t>
  </si>
  <si>
    <t>783</t>
  </si>
  <si>
    <t>Dokončovací práce - nátěry</t>
  </si>
  <si>
    <t>151</t>
  </si>
  <si>
    <t>783827443</t>
  </si>
  <si>
    <t>Krycí dvojnásobný silikátový nátěr omítek stupně členitosti 3</t>
  </si>
  <si>
    <t>-1163671191</t>
  </si>
  <si>
    <t>"v.č. D11.b.7.. stávající stěny - sjednocující nátěr:" 8,05*(2,2+2)-2,1-1,6</t>
  </si>
  <si>
    <t>1,1*(1,9*2+1,8*2)</t>
  </si>
  <si>
    <t>784</t>
  </si>
  <si>
    <t>Dokončovací práce - malby</t>
  </si>
  <si>
    <t>152</t>
  </si>
  <si>
    <t>784100R01</t>
  </si>
  <si>
    <t xml:space="preserve">Vnitřních malby ploch dotčených stav. úpravami </t>
  </si>
  <si>
    <t>1412121851</t>
  </si>
  <si>
    <t>"SDK:" 5,61*2</t>
  </si>
  <si>
    <t>"zazdívky:" 20</t>
  </si>
  <si>
    <t>787</t>
  </si>
  <si>
    <t>Dokončovací práce - zasklívání</t>
  </si>
  <si>
    <t>153</t>
  </si>
  <si>
    <t>787100R02</t>
  </si>
  <si>
    <t>Zasklení stěny vč. Al profilů a připevnění k nosné oc.konstrukci,navázání na okolní konstrukce , kotvení AL sloupů</t>
  </si>
  <si>
    <t>-1243963641</t>
  </si>
  <si>
    <t>2,3*6,71-1*1,5</t>
  </si>
  <si>
    <t>154</t>
  </si>
  <si>
    <t>787100R11</t>
  </si>
  <si>
    <t>Příplatek za okno 64x100cm v prosklené konstrukci - otevíravé s uzamykatelnou klikou</t>
  </si>
  <si>
    <t>-1752643801</t>
  </si>
  <si>
    <t>155</t>
  </si>
  <si>
    <t>99878710R2</t>
  </si>
  <si>
    <t>Přesun hmot pro zasklívání v objektech v do 12 m</t>
  </si>
  <si>
    <t>soub</t>
  </si>
  <si>
    <t>387727978</t>
  </si>
  <si>
    <t>Práce a dodávky M</t>
  </si>
  <si>
    <t>21-M</t>
  </si>
  <si>
    <t>Elektromontáže</t>
  </si>
  <si>
    <t>156</t>
  </si>
  <si>
    <t>210100R01</t>
  </si>
  <si>
    <t>Elektroinstalace - viz samostatný rozpočet</t>
  </si>
  <si>
    <t>-126794848</t>
  </si>
  <si>
    <t>157</t>
  </si>
  <si>
    <t>210100R10</t>
  </si>
  <si>
    <t>Elektroinstalace - stavební přípomoce (vysekání rýhy a oprava omítek cca 20m)</t>
  </si>
  <si>
    <t>183501284</t>
  </si>
  <si>
    <t>33-M</t>
  </si>
  <si>
    <t>Montáže dopr.zaříz.,sklad. zař. a váh</t>
  </si>
  <si>
    <t>158</t>
  </si>
  <si>
    <t>330100R01</t>
  </si>
  <si>
    <t>Dodávka a montáž výtahu - bezstrojovný trakční výtah, nosnost 480kg, zdvih 3,69m, počet stanic 2/2 ( např. GeN2 GENESIS - LF0682UB)</t>
  </si>
  <si>
    <t>-40781238</t>
  </si>
  <si>
    <t>OST</t>
  </si>
  <si>
    <t>Ostatní</t>
  </si>
  <si>
    <t>O01</t>
  </si>
  <si>
    <t>159</t>
  </si>
  <si>
    <t>O01R01</t>
  </si>
  <si>
    <t>Archelogický výzkum</t>
  </si>
  <si>
    <t>512</t>
  </si>
  <si>
    <t>-1920562017</t>
  </si>
  <si>
    <t>160</t>
  </si>
  <si>
    <t>O01R11</t>
  </si>
  <si>
    <t>Realizační dokumentace prosklené konstrukce</t>
  </si>
  <si>
    <t>-163654927</t>
  </si>
  <si>
    <t>161</t>
  </si>
  <si>
    <t>O01R12</t>
  </si>
  <si>
    <t>Realizační dokumentace betonových konstrukcí</t>
  </si>
  <si>
    <t>-1018401880</t>
  </si>
  <si>
    <t>162</t>
  </si>
  <si>
    <t>O01R13</t>
  </si>
  <si>
    <t>Dílenská dokumentace ocelových konstrukcí</t>
  </si>
  <si>
    <t>1707431666</t>
  </si>
  <si>
    <t>163</t>
  </si>
  <si>
    <t>O01R14</t>
  </si>
  <si>
    <t>Dokumentace skutečného provedení</t>
  </si>
  <si>
    <t>1940164527</t>
  </si>
  <si>
    <t>VRN</t>
  </si>
  <si>
    <t>Vedlejší rozpočtové náklady</t>
  </si>
  <si>
    <t>VRN3</t>
  </si>
  <si>
    <t>Zařízení staveniště</t>
  </si>
  <si>
    <t>164</t>
  </si>
  <si>
    <t>030001001</t>
  </si>
  <si>
    <t>Zařízení staveniště (zřízení, pronájem, odstranění)</t>
  </si>
  <si>
    <t>1024</t>
  </si>
  <si>
    <t>-44474991</t>
  </si>
  <si>
    <t>VRN4</t>
  </si>
  <si>
    <t>Inženýrská činnost</t>
  </si>
  <si>
    <t>165</t>
  </si>
  <si>
    <t>045002001</t>
  </si>
  <si>
    <t>Kompletační a koordinační činnost</t>
  </si>
  <si>
    <t>-138579689</t>
  </si>
  <si>
    <t>VRN7</t>
  </si>
  <si>
    <t>Provozní vlivy</t>
  </si>
  <si>
    <t>166</t>
  </si>
  <si>
    <t>070001001</t>
  </si>
  <si>
    <t>-1645169340</t>
  </si>
  <si>
    <t>VRN9</t>
  </si>
  <si>
    <t>Ostatní náklady</t>
  </si>
  <si>
    <t>167</t>
  </si>
  <si>
    <t>090001002</t>
  </si>
  <si>
    <t>Ostatní náklady zhotovitele (např.doprava/ubytování  pracovníků, dopravné subdodavatelů, přeprava strojů .. a jiné...)</t>
  </si>
  <si>
    <t>976672712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</si>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</sst>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39" t="s">
        <v>16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9"/>
      <c r="AQ5" s="31"/>
      <c r="BE5" s="337" t="s">
        <v>17</v>
      </c>
      <c r="BS5" s="24" t="s">
        <v>18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41" t="s">
        <v>20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9"/>
      <c r="AQ6" s="31"/>
      <c r="BE6" s="338"/>
      <c r="BS6" s="24" t="s">
        <v>18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38"/>
      <c r="BS7" s="24" t="s">
        <v>18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38"/>
      <c r="BS8" s="24" t="s">
        <v>18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8"/>
      <c r="BS9" s="24" t="s">
        <v>18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22</v>
      </c>
      <c r="AO10" s="29"/>
      <c r="AP10" s="29"/>
      <c r="AQ10" s="31"/>
      <c r="BE10" s="338"/>
      <c r="BS10" s="24" t="s">
        <v>18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22</v>
      </c>
      <c r="AO11" s="29"/>
      <c r="AP11" s="29"/>
      <c r="AQ11" s="31"/>
      <c r="BE11" s="338"/>
      <c r="BS11" s="24" t="s">
        <v>18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8"/>
      <c r="BS12" s="24" t="s">
        <v>18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38"/>
      <c r="BS13" s="24" t="s">
        <v>18</v>
      </c>
    </row>
    <row r="14" spans="2:71" ht="13.5">
      <c r="B14" s="28"/>
      <c r="C14" s="29"/>
      <c r="D14" s="29"/>
      <c r="E14" s="342" t="s">
        <v>33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38"/>
      <c r="BS14" s="24" t="s">
        <v>18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8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22</v>
      </c>
      <c r="AO16" s="29"/>
      <c r="AP16" s="29"/>
      <c r="AQ16" s="31"/>
      <c r="BE16" s="338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22</v>
      </c>
      <c r="AO17" s="29"/>
      <c r="AP17" s="29"/>
      <c r="AQ17" s="31"/>
      <c r="BE17" s="338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8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8"/>
      <c r="BS19" s="24" t="s">
        <v>18</v>
      </c>
    </row>
    <row r="20" spans="2:71" ht="16.5" customHeight="1">
      <c r="B20" s="28"/>
      <c r="C20" s="29"/>
      <c r="D20" s="29"/>
      <c r="E20" s="344" t="s">
        <v>22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9"/>
      <c r="AP20" s="29"/>
      <c r="AQ20" s="31"/>
      <c r="BE20" s="338"/>
      <c r="BS20" s="24" t="s">
        <v>36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8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8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5">
        <f>ROUNDUP(AG51,2)</f>
        <v>0</v>
      </c>
      <c r="AL23" s="346"/>
      <c r="AM23" s="346"/>
      <c r="AN23" s="346"/>
      <c r="AO23" s="346"/>
      <c r="AP23" s="42"/>
      <c r="AQ23" s="45"/>
      <c r="BE23" s="33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7" t="s">
        <v>39</v>
      </c>
      <c r="M25" s="347"/>
      <c r="N25" s="347"/>
      <c r="O25" s="347"/>
      <c r="P25" s="42"/>
      <c r="Q25" s="42"/>
      <c r="R25" s="42"/>
      <c r="S25" s="42"/>
      <c r="T25" s="42"/>
      <c r="U25" s="42"/>
      <c r="V25" s="42"/>
      <c r="W25" s="347" t="s">
        <v>40</v>
      </c>
      <c r="X25" s="347"/>
      <c r="Y25" s="347"/>
      <c r="Z25" s="347"/>
      <c r="AA25" s="347"/>
      <c r="AB25" s="347"/>
      <c r="AC25" s="347"/>
      <c r="AD25" s="347"/>
      <c r="AE25" s="347"/>
      <c r="AF25" s="42"/>
      <c r="AG25" s="42"/>
      <c r="AH25" s="42"/>
      <c r="AI25" s="42"/>
      <c r="AJ25" s="42"/>
      <c r="AK25" s="347" t="s">
        <v>41</v>
      </c>
      <c r="AL25" s="347"/>
      <c r="AM25" s="347"/>
      <c r="AN25" s="347"/>
      <c r="AO25" s="347"/>
      <c r="AP25" s="42"/>
      <c r="AQ25" s="45"/>
      <c r="BE25" s="338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48">
        <v>0.21</v>
      </c>
      <c r="M26" s="349"/>
      <c r="N26" s="349"/>
      <c r="O26" s="349"/>
      <c r="P26" s="48"/>
      <c r="Q26" s="48"/>
      <c r="R26" s="48"/>
      <c r="S26" s="48"/>
      <c r="T26" s="48"/>
      <c r="U26" s="48"/>
      <c r="V26" s="48"/>
      <c r="W26" s="350">
        <f>ROUNDUP(AZ51,2)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8"/>
      <c r="AG26" s="48"/>
      <c r="AH26" s="48"/>
      <c r="AI26" s="48"/>
      <c r="AJ26" s="48"/>
      <c r="AK26" s="350">
        <f>ROUNDUP(AV51,1)</f>
        <v>0</v>
      </c>
      <c r="AL26" s="349"/>
      <c r="AM26" s="349"/>
      <c r="AN26" s="349"/>
      <c r="AO26" s="349"/>
      <c r="AP26" s="48"/>
      <c r="AQ26" s="50"/>
      <c r="BE26" s="338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48">
        <v>0.15</v>
      </c>
      <c r="M27" s="349"/>
      <c r="N27" s="349"/>
      <c r="O27" s="349"/>
      <c r="P27" s="48"/>
      <c r="Q27" s="48"/>
      <c r="R27" s="48"/>
      <c r="S27" s="48"/>
      <c r="T27" s="48"/>
      <c r="U27" s="48"/>
      <c r="V27" s="48"/>
      <c r="W27" s="350">
        <f>ROUNDUP(BA51,2)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8"/>
      <c r="AG27" s="48"/>
      <c r="AH27" s="48"/>
      <c r="AI27" s="48"/>
      <c r="AJ27" s="48"/>
      <c r="AK27" s="350">
        <f>ROUNDUP(AW51,1)</f>
        <v>0</v>
      </c>
      <c r="AL27" s="349"/>
      <c r="AM27" s="349"/>
      <c r="AN27" s="349"/>
      <c r="AO27" s="349"/>
      <c r="AP27" s="48"/>
      <c r="AQ27" s="50"/>
      <c r="BE27" s="338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48">
        <v>0.21</v>
      </c>
      <c r="M28" s="349"/>
      <c r="N28" s="349"/>
      <c r="O28" s="349"/>
      <c r="P28" s="48"/>
      <c r="Q28" s="48"/>
      <c r="R28" s="48"/>
      <c r="S28" s="48"/>
      <c r="T28" s="48"/>
      <c r="U28" s="48"/>
      <c r="V28" s="48"/>
      <c r="W28" s="350">
        <f>ROUNDUP(BB51,2)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8"/>
      <c r="AG28" s="48"/>
      <c r="AH28" s="48"/>
      <c r="AI28" s="48"/>
      <c r="AJ28" s="48"/>
      <c r="AK28" s="350">
        <v>0</v>
      </c>
      <c r="AL28" s="349"/>
      <c r="AM28" s="349"/>
      <c r="AN28" s="349"/>
      <c r="AO28" s="349"/>
      <c r="AP28" s="48"/>
      <c r="AQ28" s="50"/>
      <c r="BE28" s="338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48">
        <v>0.15</v>
      </c>
      <c r="M29" s="349"/>
      <c r="N29" s="349"/>
      <c r="O29" s="349"/>
      <c r="P29" s="48"/>
      <c r="Q29" s="48"/>
      <c r="R29" s="48"/>
      <c r="S29" s="48"/>
      <c r="T29" s="48"/>
      <c r="U29" s="48"/>
      <c r="V29" s="48"/>
      <c r="W29" s="350">
        <f>ROUNDUP(BC51,2)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8"/>
      <c r="AG29" s="48"/>
      <c r="AH29" s="48"/>
      <c r="AI29" s="48"/>
      <c r="AJ29" s="48"/>
      <c r="AK29" s="350">
        <v>0</v>
      </c>
      <c r="AL29" s="349"/>
      <c r="AM29" s="349"/>
      <c r="AN29" s="349"/>
      <c r="AO29" s="349"/>
      <c r="AP29" s="48"/>
      <c r="AQ29" s="50"/>
      <c r="BE29" s="338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48">
        <v>0</v>
      </c>
      <c r="M30" s="349"/>
      <c r="N30" s="349"/>
      <c r="O30" s="349"/>
      <c r="P30" s="48"/>
      <c r="Q30" s="48"/>
      <c r="R30" s="48"/>
      <c r="S30" s="48"/>
      <c r="T30" s="48"/>
      <c r="U30" s="48"/>
      <c r="V30" s="48"/>
      <c r="W30" s="350">
        <f>ROUNDUP(BD51,2)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8"/>
      <c r="AG30" s="48"/>
      <c r="AH30" s="48"/>
      <c r="AI30" s="48"/>
      <c r="AJ30" s="48"/>
      <c r="AK30" s="350">
        <v>0</v>
      </c>
      <c r="AL30" s="349"/>
      <c r="AM30" s="349"/>
      <c r="AN30" s="349"/>
      <c r="AO30" s="349"/>
      <c r="AP30" s="48"/>
      <c r="AQ30" s="50"/>
      <c r="BE30" s="33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8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51" t="s">
        <v>50</v>
      </c>
      <c r="Y32" s="352"/>
      <c r="Z32" s="352"/>
      <c r="AA32" s="352"/>
      <c r="AB32" s="352"/>
      <c r="AC32" s="53"/>
      <c r="AD32" s="53"/>
      <c r="AE32" s="53"/>
      <c r="AF32" s="53"/>
      <c r="AG32" s="53"/>
      <c r="AH32" s="53"/>
      <c r="AI32" s="53"/>
      <c r="AJ32" s="53"/>
      <c r="AK32" s="353">
        <f>SUM(AK23:AK30)</f>
        <v>0</v>
      </c>
      <c r="AL32" s="352"/>
      <c r="AM32" s="352"/>
      <c r="AN32" s="352"/>
      <c r="AO32" s="354"/>
      <c r="AP32" s="51"/>
      <c r="AQ32" s="55"/>
      <c r="BE32" s="33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1306/2018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19</v>
      </c>
      <c r="D42" s="70"/>
      <c r="E42" s="70"/>
      <c r="F42" s="70"/>
      <c r="G42" s="70"/>
      <c r="H42" s="70"/>
      <c r="I42" s="70"/>
      <c r="J42" s="70"/>
      <c r="K42" s="70"/>
      <c r="L42" s="355" t="str">
        <f>K6</f>
        <v>Budova Muzea Podkrkonoší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Trutnov - Školní ulice čp.150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7" t="str">
        <f>IF(AN8="","",AN8)</f>
        <v>5. 4. 2018</v>
      </c>
      <c r="AN44" s="35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Trutnov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58" t="str">
        <f>IF(E17="","",E17)</f>
        <v>Ing.Jan Chaloupský, Trutnov</v>
      </c>
      <c r="AN46" s="358"/>
      <c r="AO46" s="358"/>
      <c r="AP46" s="358"/>
      <c r="AQ46" s="63"/>
      <c r="AR46" s="61"/>
      <c r="AS46" s="359" t="s">
        <v>52</v>
      </c>
      <c r="AT46" s="36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1"/>
      <c r="AT47" s="36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3"/>
      <c r="AT48" s="36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5" t="s">
        <v>53</v>
      </c>
      <c r="D49" s="366"/>
      <c r="E49" s="366"/>
      <c r="F49" s="366"/>
      <c r="G49" s="366"/>
      <c r="H49" s="79"/>
      <c r="I49" s="367" t="s">
        <v>54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55</v>
      </c>
      <c r="AH49" s="366"/>
      <c r="AI49" s="366"/>
      <c r="AJ49" s="366"/>
      <c r="AK49" s="366"/>
      <c r="AL49" s="366"/>
      <c r="AM49" s="366"/>
      <c r="AN49" s="367" t="s">
        <v>56</v>
      </c>
      <c r="AO49" s="366"/>
      <c r="AP49" s="366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2">
        <f>ROUNDUP(AG52,2)</f>
        <v>0</v>
      </c>
      <c r="AH51" s="372"/>
      <c r="AI51" s="372"/>
      <c r="AJ51" s="372"/>
      <c r="AK51" s="372"/>
      <c r="AL51" s="372"/>
      <c r="AM51" s="372"/>
      <c r="AN51" s="373">
        <f>SUM(AG51,AT51)</f>
        <v>0</v>
      </c>
      <c r="AO51" s="373"/>
      <c r="AP51" s="373"/>
      <c r="AQ51" s="89" t="s">
        <v>22</v>
      </c>
      <c r="AR51" s="71"/>
      <c r="AS51" s="90">
        <f>ROUNDUP(AS52,2)</f>
        <v>0</v>
      </c>
      <c r="AT51" s="91">
        <f>ROUNDUP(SUM(AV51:AW51),1)</f>
        <v>0</v>
      </c>
      <c r="AU51" s="92">
        <f>ROUNDUP(AU52,5)</f>
        <v>0</v>
      </c>
      <c r="AV51" s="91">
        <f>ROUNDUP(AZ51*L26,1)</f>
        <v>0</v>
      </c>
      <c r="AW51" s="91">
        <f>ROUNDUP(BA51*L27,1)</f>
        <v>0</v>
      </c>
      <c r="AX51" s="91">
        <f>ROUNDUP(BB51*L26,1)</f>
        <v>0</v>
      </c>
      <c r="AY51" s="91">
        <f>ROUNDUP(BC51*L27,1)</f>
        <v>0</v>
      </c>
      <c r="AZ51" s="91">
        <f>ROUNDUP(AZ52,2)</f>
        <v>0</v>
      </c>
      <c r="BA51" s="91">
        <f>ROUNDUP(BA52,2)</f>
        <v>0</v>
      </c>
      <c r="BB51" s="91">
        <f>ROUNDUP(BB52,2)</f>
        <v>0</v>
      </c>
      <c r="BC51" s="91">
        <f>ROUNDUP(BC52,2)</f>
        <v>0</v>
      </c>
      <c r="BD51" s="93">
        <f>ROUNDUP(BD52,2)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22</v>
      </c>
    </row>
    <row r="52" spans="1:91" s="5" customFormat="1" ht="16.5" customHeight="1">
      <c r="A52" s="96" t="s">
        <v>76</v>
      </c>
      <c r="B52" s="97"/>
      <c r="C52" s="98"/>
      <c r="D52" s="371" t="s">
        <v>77</v>
      </c>
      <c r="E52" s="371"/>
      <c r="F52" s="371"/>
      <c r="G52" s="371"/>
      <c r="H52" s="371"/>
      <c r="I52" s="99"/>
      <c r="J52" s="371" t="s">
        <v>78</v>
      </c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69">
        <f>'04 - Vestavba výtahu'!J27</f>
        <v>0</v>
      </c>
      <c r="AH52" s="370"/>
      <c r="AI52" s="370"/>
      <c r="AJ52" s="370"/>
      <c r="AK52" s="370"/>
      <c r="AL52" s="370"/>
      <c r="AM52" s="370"/>
      <c r="AN52" s="369">
        <f>SUM(AG52,AT52)</f>
        <v>0</v>
      </c>
      <c r="AO52" s="370"/>
      <c r="AP52" s="370"/>
      <c r="AQ52" s="100" t="s">
        <v>79</v>
      </c>
      <c r="AR52" s="101"/>
      <c r="AS52" s="102">
        <v>0</v>
      </c>
      <c r="AT52" s="103">
        <f>ROUNDUP(SUM(AV52:AW52),1)</f>
        <v>0</v>
      </c>
      <c r="AU52" s="104">
        <f>'04 - Vestavba výtahu'!P111</f>
        <v>0</v>
      </c>
      <c r="AV52" s="103">
        <f>'04 - Vestavba výtahu'!J30</f>
        <v>0</v>
      </c>
      <c r="AW52" s="103">
        <f>'04 - Vestavba výtahu'!J31</f>
        <v>0</v>
      </c>
      <c r="AX52" s="103">
        <f>'04 - Vestavba výtahu'!J32</f>
        <v>0</v>
      </c>
      <c r="AY52" s="103">
        <f>'04 - Vestavba výtahu'!J33</f>
        <v>0</v>
      </c>
      <c r="AZ52" s="103">
        <f>'04 - Vestavba výtahu'!F30</f>
        <v>0</v>
      </c>
      <c r="BA52" s="103">
        <f>'04 - Vestavba výtahu'!F31</f>
        <v>0</v>
      </c>
      <c r="BB52" s="103">
        <f>'04 - Vestavba výtahu'!F32</f>
        <v>0</v>
      </c>
      <c r="BC52" s="103">
        <f>'04 - Vestavba výtahu'!F33</f>
        <v>0</v>
      </c>
      <c r="BD52" s="105">
        <f>'04 - Vestavba výtahu'!F34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82</v>
      </c>
      <c r="CM52" s="106" t="s">
        <v>83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IZ512S0v6e/lqvHtUiksHGV+zLn2dNbajANrnCG3EIgiItlQAI2UTcEKPn7yXAvYsDOnVSSIZN0LiRi5pztf8Q==" saltValue="K6NXUs4xyjfMCR+/2vcK3BsuHau08u80O27CyMmcgaSC3inCn3CzjViDrCqBvph92fAKarBYaQOZh2dz8H/u3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4 - Vestavba výtahu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84</v>
      </c>
      <c r="G1" s="383" t="s">
        <v>85</v>
      </c>
      <c r="H1" s="383"/>
      <c r="I1" s="111"/>
      <c r="J1" s="110" t="s">
        <v>86</v>
      </c>
      <c r="K1" s="109" t="s">
        <v>87</v>
      </c>
      <c r="L1" s="110" t="s">
        <v>88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4" t="s">
        <v>81</v>
      </c>
      <c r="AZ2" s="112" t="s">
        <v>89</v>
      </c>
      <c r="BA2" s="112" t="s">
        <v>22</v>
      </c>
      <c r="BB2" s="112" t="s">
        <v>22</v>
      </c>
      <c r="BC2" s="112" t="s">
        <v>90</v>
      </c>
      <c r="BD2" s="112" t="s">
        <v>83</v>
      </c>
    </row>
    <row r="3" spans="2:56" ht="6.95" customHeight="1">
      <c r="B3" s="25"/>
      <c r="C3" s="26"/>
      <c r="D3" s="26"/>
      <c r="E3" s="26"/>
      <c r="F3" s="26"/>
      <c r="G3" s="26"/>
      <c r="H3" s="26"/>
      <c r="I3" s="113"/>
      <c r="J3" s="26"/>
      <c r="K3" s="27"/>
      <c r="AT3" s="24" t="s">
        <v>83</v>
      </c>
      <c r="AZ3" s="112" t="s">
        <v>91</v>
      </c>
      <c r="BA3" s="112" t="s">
        <v>22</v>
      </c>
      <c r="BB3" s="112" t="s">
        <v>22</v>
      </c>
      <c r="BC3" s="112" t="s">
        <v>92</v>
      </c>
      <c r="BD3" s="112" t="s">
        <v>83</v>
      </c>
    </row>
    <row r="4" spans="2:56" ht="36.95" customHeight="1">
      <c r="B4" s="28"/>
      <c r="C4" s="29"/>
      <c r="D4" s="30" t="s">
        <v>93</v>
      </c>
      <c r="E4" s="29"/>
      <c r="F4" s="29"/>
      <c r="G4" s="29"/>
      <c r="H4" s="29"/>
      <c r="I4" s="114"/>
      <c r="J4" s="29"/>
      <c r="K4" s="31"/>
      <c r="M4" s="32" t="s">
        <v>12</v>
      </c>
      <c r="AT4" s="24" t="s">
        <v>6</v>
      </c>
      <c r="AZ4" s="112" t="s">
        <v>94</v>
      </c>
      <c r="BA4" s="112" t="s">
        <v>22</v>
      </c>
      <c r="BB4" s="112" t="s">
        <v>22</v>
      </c>
      <c r="BC4" s="112" t="s">
        <v>95</v>
      </c>
      <c r="BD4" s="112" t="s">
        <v>83</v>
      </c>
    </row>
    <row r="5" spans="2:56" ht="6.95" customHeight="1">
      <c r="B5" s="28"/>
      <c r="C5" s="29"/>
      <c r="D5" s="29"/>
      <c r="E5" s="29"/>
      <c r="F5" s="29"/>
      <c r="G5" s="29"/>
      <c r="H5" s="29"/>
      <c r="I5" s="114"/>
      <c r="J5" s="29"/>
      <c r="K5" s="31"/>
      <c r="AZ5" s="112" t="s">
        <v>96</v>
      </c>
      <c r="BA5" s="112" t="s">
        <v>22</v>
      </c>
      <c r="BB5" s="112" t="s">
        <v>22</v>
      </c>
      <c r="BC5" s="112" t="s">
        <v>97</v>
      </c>
      <c r="BD5" s="112" t="s">
        <v>83</v>
      </c>
    </row>
    <row r="6" spans="2:56" ht="13.5">
      <c r="B6" s="28"/>
      <c r="C6" s="29"/>
      <c r="D6" s="37" t="s">
        <v>19</v>
      </c>
      <c r="E6" s="29"/>
      <c r="F6" s="29"/>
      <c r="G6" s="29"/>
      <c r="H6" s="29"/>
      <c r="I6" s="114"/>
      <c r="J6" s="29"/>
      <c r="K6" s="31"/>
      <c r="AZ6" s="112" t="s">
        <v>98</v>
      </c>
      <c r="BA6" s="112" t="s">
        <v>22</v>
      </c>
      <c r="BB6" s="112" t="s">
        <v>22</v>
      </c>
      <c r="BC6" s="112" t="s">
        <v>99</v>
      </c>
      <c r="BD6" s="112" t="s">
        <v>83</v>
      </c>
    </row>
    <row r="7" spans="2:56" ht="16.5" customHeight="1">
      <c r="B7" s="28"/>
      <c r="C7" s="29"/>
      <c r="D7" s="29"/>
      <c r="E7" s="375" t="str">
        <f>'Rekapitulace stavby'!K6</f>
        <v>Budova Muzea Podkrkonoší</v>
      </c>
      <c r="F7" s="376"/>
      <c r="G7" s="376"/>
      <c r="H7" s="376"/>
      <c r="I7" s="114"/>
      <c r="J7" s="29"/>
      <c r="K7" s="31"/>
      <c r="AZ7" s="112" t="s">
        <v>100</v>
      </c>
      <c r="BA7" s="112" t="s">
        <v>22</v>
      </c>
      <c r="BB7" s="112" t="s">
        <v>22</v>
      </c>
      <c r="BC7" s="112" t="s">
        <v>101</v>
      </c>
      <c r="BD7" s="112" t="s">
        <v>83</v>
      </c>
    </row>
    <row r="8" spans="2:56" s="1" customFormat="1" ht="13.5">
      <c r="B8" s="41"/>
      <c r="C8" s="42"/>
      <c r="D8" s="37" t="s">
        <v>102</v>
      </c>
      <c r="E8" s="42"/>
      <c r="F8" s="42"/>
      <c r="G8" s="42"/>
      <c r="H8" s="42"/>
      <c r="I8" s="115"/>
      <c r="J8" s="42"/>
      <c r="K8" s="45"/>
      <c r="AZ8" s="112" t="s">
        <v>103</v>
      </c>
      <c r="BA8" s="112" t="s">
        <v>22</v>
      </c>
      <c r="BB8" s="112" t="s">
        <v>22</v>
      </c>
      <c r="BC8" s="112" t="s">
        <v>104</v>
      </c>
      <c r="BD8" s="112" t="s">
        <v>83</v>
      </c>
    </row>
    <row r="9" spans="2:56" s="1" customFormat="1" ht="36.95" customHeight="1">
      <c r="B9" s="41"/>
      <c r="C9" s="42"/>
      <c r="D9" s="42"/>
      <c r="E9" s="377" t="s">
        <v>105</v>
      </c>
      <c r="F9" s="378"/>
      <c r="G9" s="378"/>
      <c r="H9" s="378"/>
      <c r="I9" s="115"/>
      <c r="J9" s="42"/>
      <c r="K9" s="45"/>
      <c r="AZ9" s="112" t="s">
        <v>106</v>
      </c>
      <c r="BA9" s="112" t="s">
        <v>22</v>
      </c>
      <c r="BB9" s="112" t="s">
        <v>22</v>
      </c>
      <c r="BC9" s="112" t="s">
        <v>107</v>
      </c>
      <c r="BD9" s="112" t="s">
        <v>83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5"/>
      <c r="J10" s="42"/>
      <c r="K10" s="45"/>
      <c r="AZ10" s="112" t="s">
        <v>108</v>
      </c>
      <c r="BA10" s="112" t="s">
        <v>22</v>
      </c>
      <c r="BB10" s="112" t="s">
        <v>22</v>
      </c>
      <c r="BC10" s="112" t="s">
        <v>109</v>
      </c>
      <c r="BD10" s="112" t="s">
        <v>83</v>
      </c>
    </row>
    <row r="11" spans="2:11" s="1" customFormat="1" ht="14.45" customHeight="1">
      <c r="B11" s="41"/>
      <c r="C11" s="42"/>
      <c r="D11" s="37" t="s">
        <v>21</v>
      </c>
      <c r="E11" s="42"/>
      <c r="F11" s="35" t="s">
        <v>82</v>
      </c>
      <c r="G11" s="42"/>
      <c r="H11" s="42"/>
      <c r="I11" s="116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6" t="s">
        <v>26</v>
      </c>
      <c r="J12" s="117" t="str">
        <f>'Rekapitulace stavby'!AN8</f>
        <v>5. 4. 2018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5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6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6" t="s">
        <v>31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5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6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6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5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6" t="s">
        <v>29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6" t="s">
        <v>31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5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5"/>
      <c r="J23" s="42"/>
      <c r="K23" s="45"/>
    </row>
    <row r="24" spans="2:11" s="6" customFormat="1" ht="28.5" customHeight="1">
      <c r="B24" s="118"/>
      <c r="C24" s="119"/>
      <c r="D24" s="119"/>
      <c r="E24" s="344" t="s">
        <v>110</v>
      </c>
      <c r="F24" s="344"/>
      <c r="G24" s="344"/>
      <c r="H24" s="344"/>
      <c r="I24" s="120"/>
      <c r="J24" s="119"/>
      <c r="K24" s="121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5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2"/>
      <c r="J26" s="85"/>
      <c r="K26" s="123"/>
    </row>
    <row r="27" spans="2:11" s="1" customFormat="1" ht="25.35" customHeight="1">
      <c r="B27" s="41"/>
      <c r="C27" s="42"/>
      <c r="D27" s="124" t="s">
        <v>38</v>
      </c>
      <c r="E27" s="42"/>
      <c r="F27" s="42"/>
      <c r="G27" s="42"/>
      <c r="H27" s="42"/>
      <c r="I27" s="115"/>
      <c r="J27" s="125">
        <f>ROUNDUP(J111,2)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2"/>
      <c r="J28" s="85"/>
      <c r="K28" s="123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6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27">
        <f>ROUNDUP(SUM(BE111:BE447),2)</f>
        <v>0</v>
      </c>
      <c r="G30" s="42"/>
      <c r="H30" s="42"/>
      <c r="I30" s="128">
        <v>0.21</v>
      </c>
      <c r="J30" s="127">
        <f>ROUNDUP(ROUNDUP((SUM(BE111:BE447)),2)*I30,1)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27">
        <f>ROUNDUP(SUM(BF111:BF447),2)</f>
        <v>0</v>
      </c>
      <c r="G31" s="42"/>
      <c r="H31" s="42"/>
      <c r="I31" s="128">
        <v>0.15</v>
      </c>
      <c r="J31" s="127">
        <f>ROUNDUP(ROUNDUP((SUM(BF111:BF447)),2)*I31,1)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27">
        <f>ROUNDUP(SUM(BG111:BG447),2)</f>
        <v>0</v>
      </c>
      <c r="G32" s="42"/>
      <c r="H32" s="42"/>
      <c r="I32" s="128">
        <v>0.21</v>
      </c>
      <c r="J32" s="127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27">
        <f>ROUNDUP(SUM(BH111:BH447),2)</f>
        <v>0</v>
      </c>
      <c r="G33" s="42"/>
      <c r="H33" s="42"/>
      <c r="I33" s="128">
        <v>0.15</v>
      </c>
      <c r="J33" s="127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27">
        <f>ROUNDUP(SUM(BI111:BI447),2)</f>
        <v>0</v>
      </c>
      <c r="G34" s="42"/>
      <c r="H34" s="42"/>
      <c r="I34" s="128">
        <v>0</v>
      </c>
      <c r="J34" s="127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5"/>
      <c r="J35" s="42"/>
      <c r="K35" s="45"/>
    </row>
    <row r="36" spans="2:11" s="1" customFormat="1" ht="25.35" customHeight="1">
      <c r="B36" s="41"/>
      <c r="C36" s="129"/>
      <c r="D36" s="130" t="s">
        <v>48</v>
      </c>
      <c r="E36" s="79"/>
      <c r="F36" s="79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6"/>
      <c r="J37" s="57"/>
      <c r="K37" s="58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41"/>
      <c r="C42" s="30" t="s">
        <v>111</v>
      </c>
      <c r="D42" s="42"/>
      <c r="E42" s="42"/>
      <c r="F42" s="42"/>
      <c r="G42" s="42"/>
      <c r="H42" s="42"/>
      <c r="I42" s="115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5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15"/>
      <c r="J44" s="42"/>
      <c r="K44" s="45"/>
    </row>
    <row r="45" spans="2:11" s="1" customFormat="1" ht="16.5" customHeight="1">
      <c r="B45" s="41"/>
      <c r="C45" s="42"/>
      <c r="D45" s="42"/>
      <c r="E45" s="375" t="str">
        <f>E7</f>
        <v>Budova Muzea Podkrkonoší</v>
      </c>
      <c r="F45" s="376"/>
      <c r="G45" s="376"/>
      <c r="H45" s="376"/>
      <c r="I45" s="115"/>
      <c r="J45" s="42"/>
      <c r="K45" s="45"/>
    </row>
    <row r="46" spans="2:11" s="1" customFormat="1" ht="14.45" customHeight="1">
      <c r="B46" s="41"/>
      <c r="C46" s="37" t="s">
        <v>102</v>
      </c>
      <c r="D46" s="42"/>
      <c r="E46" s="42"/>
      <c r="F46" s="42"/>
      <c r="G46" s="42"/>
      <c r="H46" s="42"/>
      <c r="I46" s="115"/>
      <c r="J46" s="42"/>
      <c r="K46" s="45"/>
    </row>
    <row r="47" spans="2:11" s="1" customFormat="1" ht="17.25" customHeight="1">
      <c r="B47" s="41"/>
      <c r="C47" s="42"/>
      <c r="D47" s="42"/>
      <c r="E47" s="377" t="str">
        <f>E9</f>
        <v>04 - Vestavba výtahu</v>
      </c>
      <c r="F47" s="378"/>
      <c r="G47" s="378"/>
      <c r="H47" s="378"/>
      <c r="I47" s="115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5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Trutnov - Školní ulice čp.150</v>
      </c>
      <c r="G49" s="42"/>
      <c r="H49" s="42"/>
      <c r="I49" s="116" t="s">
        <v>26</v>
      </c>
      <c r="J49" s="117" t="str">
        <f>IF(J12="","",J12)</f>
        <v>5. 4. 2018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5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Město Trutnov</v>
      </c>
      <c r="G51" s="42"/>
      <c r="H51" s="42"/>
      <c r="I51" s="116" t="s">
        <v>34</v>
      </c>
      <c r="J51" s="344" t="str">
        <f>E21</f>
        <v>Ing.Jan Chaloupský, Trutnov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5"/>
      <c r="J52" s="379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5"/>
      <c r="J53" s="42"/>
      <c r="K53" s="45"/>
    </row>
    <row r="54" spans="2:11" s="1" customFormat="1" ht="29.25" customHeight="1">
      <c r="B54" s="41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5"/>
      <c r="J55" s="42"/>
      <c r="K55" s="45"/>
    </row>
    <row r="56" spans="2:47" s="1" customFormat="1" ht="29.25" customHeight="1">
      <c r="B56" s="41"/>
      <c r="C56" s="145" t="s">
        <v>114</v>
      </c>
      <c r="D56" s="42"/>
      <c r="E56" s="42"/>
      <c r="F56" s="42"/>
      <c r="G56" s="42"/>
      <c r="H56" s="42"/>
      <c r="I56" s="115"/>
      <c r="J56" s="125">
        <f>J111</f>
        <v>0</v>
      </c>
      <c r="K56" s="45"/>
      <c r="AU56" s="24" t="s">
        <v>115</v>
      </c>
    </row>
    <row r="57" spans="2:11" s="7" customFormat="1" ht="24.95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J112</f>
        <v>0</v>
      </c>
      <c r="K57" s="152"/>
    </row>
    <row r="58" spans="2:11" s="8" customFormat="1" ht="19.9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J113</f>
        <v>0</v>
      </c>
      <c r="K58" s="159"/>
    </row>
    <row r="59" spans="2:11" s="8" customFormat="1" ht="19.9" customHeight="1">
      <c r="B59" s="153"/>
      <c r="C59" s="154"/>
      <c r="D59" s="155" t="s">
        <v>118</v>
      </c>
      <c r="E59" s="156"/>
      <c r="F59" s="156"/>
      <c r="G59" s="156"/>
      <c r="H59" s="156"/>
      <c r="I59" s="157"/>
      <c r="J59" s="158">
        <f>J146</f>
        <v>0</v>
      </c>
      <c r="K59" s="159"/>
    </row>
    <row r="60" spans="2:11" s="8" customFormat="1" ht="19.9" customHeight="1">
      <c r="B60" s="153"/>
      <c r="C60" s="154"/>
      <c r="D60" s="155" t="s">
        <v>119</v>
      </c>
      <c r="E60" s="156"/>
      <c r="F60" s="156"/>
      <c r="G60" s="156"/>
      <c r="H60" s="156"/>
      <c r="I60" s="157"/>
      <c r="J60" s="158">
        <f>J159</f>
        <v>0</v>
      </c>
      <c r="K60" s="159"/>
    </row>
    <row r="61" spans="2:11" s="8" customFormat="1" ht="19.9" customHeight="1">
      <c r="B61" s="153"/>
      <c r="C61" s="154"/>
      <c r="D61" s="155" t="s">
        <v>120</v>
      </c>
      <c r="E61" s="156"/>
      <c r="F61" s="156"/>
      <c r="G61" s="156"/>
      <c r="H61" s="156"/>
      <c r="I61" s="157"/>
      <c r="J61" s="158">
        <f>J192</f>
        <v>0</v>
      </c>
      <c r="K61" s="159"/>
    </row>
    <row r="62" spans="2:11" s="8" customFormat="1" ht="19.9" customHeight="1">
      <c r="B62" s="153"/>
      <c r="C62" s="154"/>
      <c r="D62" s="155" t="s">
        <v>121</v>
      </c>
      <c r="E62" s="156"/>
      <c r="F62" s="156"/>
      <c r="G62" s="156"/>
      <c r="H62" s="156"/>
      <c r="I62" s="157"/>
      <c r="J62" s="158">
        <f>J195</f>
        <v>0</v>
      </c>
      <c r="K62" s="159"/>
    </row>
    <row r="63" spans="2:11" s="8" customFormat="1" ht="19.9" customHeight="1">
      <c r="B63" s="153"/>
      <c r="C63" s="154"/>
      <c r="D63" s="155" t="s">
        <v>122</v>
      </c>
      <c r="E63" s="156"/>
      <c r="F63" s="156"/>
      <c r="G63" s="156"/>
      <c r="H63" s="156"/>
      <c r="I63" s="157"/>
      <c r="J63" s="158">
        <f>J207</f>
        <v>0</v>
      </c>
      <c r="K63" s="159"/>
    </row>
    <row r="64" spans="2:11" s="8" customFormat="1" ht="19.9" customHeight="1">
      <c r="B64" s="153"/>
      <c r="C64" s="154"/>
      <c r="D64" s="155" t="s">
        <v>123</v>
      </c>
      <c r="E64" s="156"/>
      <c r="F64" s="156"/>
      <c r="G64" s="156"/>
      <c r="H64" s="156"/>
      <c r="I64" s="157"/>
      <c r="J64" s="158">
        <f>J220</f>
        <v>0</v>
      </c>
      <c r="K64" s="159"/>
    </row>
    <row r="65" spans="2:11" s="8" customFormat="1" ht="19.9" customHeight="1">
      <c r="B65" s="153"/>
      <c r="C65" s="154"/>
      <c r="D65" s="155" t="s">
        <v>124</v>
      </c>
      <c r="E65" s="156"/>
      <c r="F65" s="156"/>
      <c r="G65" s="156"/>
      <c r="H65" s="156"/>
      <c r="I65" s="157"/>
      <c r="J65" s="158">
        <f>J245</f>
        <v>0</v>
      </c>
      <c r="K65" s="159"/>
    </row>
    <row r="66" spans="2:11" s="8" customFormat="1" ht="19.9" customHeight="1">
      <c r="B66" s="153"/>
      <c r="C66" s="154"/>
      <c r="D66" s="155" t="s">
        <v>125</v>
      </c>
      <c r="E66" s="156"/>
      <c r="F66" s="156"/>
      <c r="G66" s="156"/>
      <c r="H66" s="156"/>
      <c r="I66" s="157"/>
      <c r="J66" s="158">
        <f>J252</f>
        <v>0</v>
      </c>
      <c r="K66" s="159"/>
    </row>
    <row r="67" spans="2:11" s="7" customFormat="1" ht="24.95" customHeight="1">
      <c r="B67" s="146"/>
      <c r="C67" s="147"/>
      <c r="D67" s="148" t="s">
        <v>126</v>
      </c>
      <c r="E67" s="149"/>
      <c r="F67" s="149"/>
      <c r="G67" s="149"/>
      <c r="H67" s="149"/>
      <c r="I67" s="150"/>
      <c r="J67" s="151">
        <f>J254</f>
        <v>0</v>
      </c>
      <c r="K67" s="152"/>
    </row>
    <row r="68" spans="2:11" s="8" customFormat="1" ht="19.9" customHeight="1">
      <c r="B68" s="153"/>
      <c r="C68" s="154"/>
      <c r="D68" s="155" t="s">
        <v>127</v>
      </c>
      <c r="E68" s="156"/>
      <c r="F68" s="156"/>
      <c r="G68" s="156"/>
      <c r="H68" s="156"/>
      <c r="I68" s="157"/>
      <c r="J68" s="158">
        <f>J255</f>
        <v>0</v>
      </c>
      <c r="K68" s="159"/>
    </row>
    <row r="69" spans="2:11" s="8" customFormat="1" ht="19.9" customHeight="1">
      <c r="B69" s="153"/>
      <c r="C69" s="154"/>
      <c r="D69" s="155" t="s">
        <v>128</v>
      </c>
      <c r="E69" s="156"/>
      <c r="F69" s="156"/>
      <c r="G69" s="156"/>
      <c r="H69" s="156"/>
      <c r="I69" s="157"/>
      <c r="J69" s="158">
        <f>J277</f>
        <v>0</v>
      </c>
      <c r="K69" s="159"/>
    </row>
    <row r="70" spans="2:11" s="8" customFormat="1" ht="19.9" customHeight="1">
      <c r="B70" s="153"/>
      <c r="C70" s="154"/>
      <c r="D70" s="155" t="s">
        <v>129</v>
      </c>
      <c r="E70" s="156"/>
      <c r="F70" s="156"/>
      <c r="G70" s="156"/>
      <c r="H70" s="156"/>
      <c r="I70" s="157"/>
      <c r="J70" s="158">
        <f>J287</f>
        <v>0</v>
      </c>
      <c r="K70" s="159"/>
    </row>
    <row r="71" spans="2:11" s="8" customFormat="1" ht="19.9" customHeight="1">
      <c r="B71" s="153"/>
      <c r="C71" s="154"/>
      <c r="D71" s="155" t="s">
        <v>130</v>
      </c>
      <c r="E71" s="156"/>
      <c r="F71" s="156"/>
      <c r="G71" s="156"/>
      <c r="H71" s="156"/>
      <c r="I71" s="157"/>
      <c r="J71" s="158">
        <f>J290</f>
        <v>0</v>
      </c>
      <c r="K71" s="159"/>
    </row>
    <row r="72" spans="2:11" s="8" customFormat="1" ht="19.9" customHeight="1">
      <c r="B72" s="153"/>
      <c r="C72" s="154"/>
      <c r="D72" s="155" t="s">
        <v>131</v>
      </c>
      <c r="E72" s="156"/>
      <c r="F72" s="156"/>
      <c r="G72" s="156"/>
      <c r="H72" s="156"/>
      <c r="I72" s="157"/>
      <c r="J72" s="158">
        <f>J325</f>
        <v>0</v>
      </c>
      <c r="K72" s="159"/>
    </row>
    <row r="73" spans="2:11" s="8" customFormat="1" ht="19.9" customHeight="1">
      <c r="B73" s="153"/>
      <c r="C73" s="154"/>
      <c r="D73" s="155" t="s">
        <v>132</v>
      </c>
      <c r="E73" s="156"/>
      <c r="F73" s="156"/>
      <c r="G73" s="156"/>
      <c r="H73" s="156"/>
      <c r="I73" s="157"/>
      <c r="J73" s="158">
        <f>J334</f>
        <v>0</v>
      </c>
      <c r="K73" s="159"/>
    </row>
    <row r="74" spans="2:11" s="8" customFormat="1" ht="19.9" customHeight="1">
      <c r="B74" s="153"/>
      <c r="C74" s="154"/>
      <c r="D74" s="155" t="s">
        <v>133</v>
      </c>
      <c r="E74" s="156"/>
      <c r="F74" s="156"/>
      <c r="G74" s="156"/>
      <c r="H74" s="156"/>
      <c r="I74" s="157"/>
      <c r="J74" s="158">
        <f>J359</f>
        <v>0</v>
      </c>
      <c r="K74" s="159"/>
    </row>
    <row r="75" spans="2:11" s="8" customFormat="1" ht="19.9" customHeight="1">
      <c r="B75" s="153"/>
      <c r="C75" s="154"/>
      <c r="D75" s="155" t="s">
        <v>134</v>
      </c>
      <c r="E75" s="156"/>
      <c r="F75" s="156"/>
      <c r="G75" s="156"/>
      <c r="H75" s="156"/>
      <c r="I75" s="157"/>
      <c r="J75" s="158">
        <f>J373</f>
        <v>0</v>
      </c>
      <c r="K75" s="159"/>
    </row>
    <row r="76" spans="2:11" s="8" customFormat="1" ht="19.9" customHeight="1">
      <c r="B76" s="153"/>
      <c r="C76" s="154"/>
      <c r="D76" s="155" t="s">
        <v>135</v>
      </c>
      <c r="E76" s="156"/>
      <c r="F76" s="156"/>
      <c r="G76" s="156"/>
      <c r="H76" s="156"/>
      <c r="I76" s="157"/>
      <c r="J76" s="158">
        <f>J375</f>
        <v>0</v>
      </c>
      <c r="K76" s="159"/>
    </row>
    <row r="77" spans="2:11" s="8" customFormat="1" ht="19.9" customHeight="1">
      <c r="B77" s="153"/>
      <c r="C77" s="154"/>
      <c r="D77" s="155" t="s">
        <v>136</v>
      </c>
      <c r="E77" s="156"/>
      <c r="F77" s="156"/>
      <c r="G77" s="156"/>
      <c r="H77" s="156"/>
      <c r="I77" s="157"/>
      <c r="J77" s="158">
        <f>J389</f>
        <v>0</v>
      </c>
      <c r="K77" s="159"/>
    </row>
    <row r="78" spans="2:11" s="8" customFormat="1" ht="19.9" customHeight="1">
      <c r="B78" s="153"/>
      <c r="C78" s="154"/>
      <c r="D78" s="155" t="s">
        <v>137</v>
      </c>
      <c r="E78" s="156"/>
      <c r="F78" s="156"/>
      <c r="G78" s="156"/>
      <c r="H78" s="156"/>
      <c r="I78" s="157"/>
      <c r="J78" s="158">
        <f>J408</f>
        <v>0</v>
      </c>
      <c r="K78" s="159"/>
    </row>
    <row r="79" spans="2:11" s="8" customFormat="1" ht="19.9" customHeight="1">
      <c r="B79" s="153"/>
      <c r="C79" s="154"/>
      <c r="D79" s="155" t="s">
        <v>138</v>
      </c>
      <c r="E79" s="156"/>
      <c r="F79" s="156"/>
      <c r="G79" s="156"/>
      <c r="H79" s="156"/>
      <c r="I79" s="157"/>
      <c r="J79" s="158">
        <f>J411</f>
        <v>0</v>
      </c>
      <c r="K79" s="159"/>
    </row>
    <row r="80" spans="2:11" s="8" customFormat="1" ht="19.9" customHeight="1">
      <c r="B80" s="153"/>
      <c r="C80" s="154"/>
      <c r="D80" s="155" t="s">
        <v>139</v>
      </c>
      <c r="E80" s="156"/>
      <c r="F80" s="156"/>
      <c r="G80" s="156"/>
      <c r="H80" s="156"/>
      <c r="I80" s="157"/>
      <c r="J80" s="158">
        <f>J416</f>
        <v>0</v>
      </c>
      <c r="K80" s="159"/>
    </row>
    <row r="81" spans="2:11" s="8" customFormat="1" ht="19.9" customHeight="1">
      <c r="B81" s="153"/>
      <c r="C81" s="154"/>
      <c r="D81" s="155" t="s">
        <v>140</v>
      </c>
      <c r="E81" s="156"/>
      <c r="F81" s="156"/>
      <c r="G81" s="156"/>
      <c r="H81" s="156"/>
      <c r="I81" s="157"/>
      <c r="J81" s="158">
        <f>J421</f>
        <v>0</v>
      </c>
      <c r="K81" s="159"/>
    </row>
    <row r="82" spans="2:11" s="7" customFormat="1" ht="24.95" customHeight="1">
      <c r="B82" s="146"/>
      <c r="C82" s="147"/>
      <c r="D82" s="148" t="s">
        <v>141</v>
      </c>
      <c r="E82" s="149"/>
      <c r="F82" s="149"/>
      <c r="G82" s="149"/>
      <c r="H82" s="149"/>
      <c r="I82" s="150"/>
      <c r="J82" s="151">
        <f>J426</f>
        <v>0</v>
      </c>
      <c r="K82" s="152"/>
    </row>
    <row r="83" spans="2:11" s="8" customFormat="1" ht="19.9" customHeight="1">
      <c r="B83" s="153"/>
      <c r="C83" s="154"/>
      <c r="D83" s="155" t="s">
        <v>142</v>
      </c>
      <c r="E83" s="156"/>
      <c r="F83" s="156"/>
      <c r="G83" s="156"/>
      <c r="H83" s="156"/>
      <c r="I83" s="157"/>
      <c r="J83" s="158">
        <f>J427</f>
        <v>0</v>
      </c>
      <c r="K83" s="159"/>
    </row>
    <row r="84" spans="2:11" s="8" customFormat="1" ht="19.9" customHeight="1">
      <c r="B84" s="153"/>
      <c r="C84" s="154"/>
      <c r="D84" s="155" t="s">
        <v>143</v>
      </c>
      <c r="E84" s="156"/>
      <c r="F84" s="156"/>
      <c r="G84" s="156"/>
      <c r="H84" s="156"/>
      <c r="I84" s="157"/>
      <c r="J84" s="158">
        <f>J430</f>
        <v>0</v>
      </c>
      <c r="K84" s="159"/>
    </row>
    <row r="85" spans="2:11" s="7" customFormat="1" ht="24.95" customHeight="1">
      <c r="B85" s="146"/>
      <c r="C85" s="147"/>
      <c r="D85" s="148" t="s">
        <v>144</v>
      </c>
      <c r="E85" s="149"/>
      <c r="F85" s="149"/>
      <c r="G85" s="149"/>
      <c r="H85" s="149"/>
      <c r="I85" s="150"/>
      <c r="J85" s="151">
        <f>J432</f>
        <v>0</v>
      </c>
      <c r="K85" s="152"/>
    </row>
    <row r="86" spans="2:11" s="8" customFormat="1" ht="19.9" customHeight="1">
      <c r="B86" s="153"/>
      <c r="C86" s="154"/>
      <c r="D86" s="155" t="s">
        <v>145</v>
      </c>
      <c r="E86" s="156"/>
      <c r="F86" s="156"/>
      <c r="G86" s="156"/>
      <c r="H86" s="156"/>
      <c r="I86" s="157"/>
      <c r="J86" s="158">
        <f>J433</f>
        <v>0</v>
      </c>
      <c r="K86" s="159"/>
    </row>
    <row r="87" spans="2:11" s="7" customFormat="1" ht="24.95" customHeight="1">
      <c r="B87" s="146"/>
      <c r="C87" s="147"/>
      <c r="D87" s="148" t="s">
        <v>146</v>
      </c>
      <c r="E87" s="149"/>
      <c r="F87" s="149"/>
      <c r="G87" s="149"/>
      <c r="H87" s="149"/>
      <c r="I87" s="150"/>
      <c r="J87" s="151">
        <f>J439</f>
        <v>0</v>
      </c>
      <c r="K87" s="152"/>
    </row>
    <row r="88" spans="2:11" s="8" customFormat="1" ht="19.9" customHeight="1">
      <c r="B88" s="153"/>
      <c r="C88" s="154"/>
      <c r="D88" s="155" t="s">
        <v>147</v>
      </c>
      <c r="E88" s="156"/>
      <c r="F88" s="156"/>
      <c r="G88" s="156"/>
      <c r="H88" s="156"/>
      <c r="I88" s="157"/>
      <c r="J88" s="158">
        <f>J440</f>
        <v>0</v>
      </c>
      <c r="K88" s="159"/>
    </row>
    <row r="89" spans="2:11" s="8" customFormat="1" ht="19.9" customHeight="1">
      <c r="B89" s="153"/>
      <c r="C89" s="154"/>
      <c r="D89" s="155" t="s">
        <v>148</v>
      </c>
      <c r="E89" s="156"/>
      <c r="F89" s="156"/>
      <c r="G89" s="156"/>
      <c r="H89" s="156"/>
      <c r="I89" s="157"/>
      <c r="J89" s="158">
        <f>J442</f>
        <v>0</v>
      </c>
      <c r="K89" s="159"/>
    </row>
    <row r="90" spans="2:11" s="8" customFormat="1" ht="19.9" customHeight="1">
      <c r="B90" s="153"/>
      <c r="C90" s="154"/>
      <c r="D90" s="155" t="s">
        <v>149</v>
      </c>
      <c r="E90" s="156"/>
      <c r="F90" s="156"/>
      <c r="G90" s="156"/>
      <c r="H90" s="156"/>
      <c r="I90" s="157"/>
      <c r="J90" s="158">
        <f>J444</f>
        <v>0</v>
      </c>
      <c r="K90" s="159"/>
    </row>
    <row r="91" spans="2:11" s="8" customFormat="1" ht="19.9" customHeight="1">
      <c r="B91" s="153"/>
      <c r="C91" s="154"/>
      <c r="D91" s="155" t="s">
        <v>150</v>
      </c>
      <c r="E91" s="156"/>
      <c r="F91" s="156"/>
      <c r="G91" s="156"/>
      <c r="H91" s="156"/>
      <c r="I91" s="157"/>
      <c r="J91" s="158">
        <f>J446</f>
        <v>0</v>
      </c>
      <c r="K91" s="159"/>
    </row>
    <row r="92" spans="2:11" s="1" customFormat="1" ht="21.75" customHeight="1">
      <c r="B92" s="41"/>
      <c r="C92" s="42"/>
      <c r="D92" s="42"/>
      <c r="E92" s="42"/>
      <c r="F92" s="42"/>
      <c r="G92" s="42"/>
      <c r="H92" s="42"/>
      <c r="I92" s="115"/>
      <c r="J92" s="42"/>
      <c r="K92" s="45"/>
    </row>
    <row r="93" spans="2:11" s="1" customFormat="1" ht="6.95" customHeight="1">
      <c r="B93" s="56"/>
      <c r="C93" s="57"/>
      <c r="D93" s="57"/>
      <c r="E93" s="57"/>
      <c r="F93" s="57"/>
      <c r="G93" s="57"/>
      <c r="H93" s="57"/>
      <c r="I93" s="136"/>
      <c r="J93" s="57"/>
      <c r="K93" s="58"/>
    </row>
    <row r="97" spans="2:12" s="1" customFormat="1" ht="6.95" customHeight="1">
      <c r="B97" s="59"/>
      <c r="C97" s="60"/>
      <c r="D97" s="60"/>
      <c r="E97" s="60"/>
      <c r="F97" s="60"/>
      <c r="G97" s="60"/>
      <c r="H97" s="60"/>
      <c r="I97" s="139"/>
      <c r="J97" s="60"/>
      <c r="K97" s="60"/>
      <c r="L97" s="61"/>
    </row>
    <row r="98" spans="2:12" s="1" customFormat="1" ht="36.95" customHeight="1">
      <c r="B98" s="41"/>
      <c r="C98" s="62" t="s">
        <v>151</v>
      </c>
      <c r="D98" s="63"/>
      <c r="E98" s="63"/>
      <c r="F98" s="63"/>
      <c r="G98" s="63"/>
      <c r="H98" s="63"/>
      <c r="I98" s="160"/>
      <c r="J98" s="63"/>
      <c r="K98" s="63"/>
      <c r="L98" s="61"/>
    </row>
    <row r="99" spans="2:12" s="1" customFormat="1" ht="6.95" customHeight="1">
      <c r="B99" s="41"/>
      <c r="C99" s="63"/>
      <c r="D99" s="63"/>
      <c r="E99" s="63"/>
      <c r="F99" s="63"/>
      <c r="G99" s="63"/>
      <c r="H99" s="63"/>
      <c r="I99" s="160"/>
      <c r="J99" s="63"/>
      <c r="K99" s="63"/>
      <c r="L99" s="61"/>
    </row>
    <row r="100" spans="2:12" s="1" customFormat="1" ht="14.45" customHeight="1">
      <c r="B100" s="41"/>
      <c r="C100" s="65" t="s">
        <v>19</v>
      </c>
      <c r="D100" s="63"/>
      <c r="E100" s="63"/>
      <c r="F100" s="63"/>
      <c r="G100" s="63"/>
      <c r="H100" s="63"/>
      <c r="I100" s="160"/>
      <c r="J100" s="63"/>
      <c r="K100" s="63"/>
      <c r="L100" s="61"/>
    </row>
    <row r="101" spans="2:12" s="1" customFormat="1" ht="16.5" customHeight="1">
      <c r="B101" s="41"/>
      <c r="C101" s="63"/>
      <c r="D101" s="63"/>
      <c r="E101" s="380" t="str">
        <f>E7</f>
        <v>Budova Muzea Podkrkonoší</v>
      </c>
      <c r="F101" s="381"/>
      <c r="G101" s="381"/>
      <c r="H101" s="381"/>
      <c r="I101" s="160"/>
      <c r="J101" s="63"/>
      <c r="K101" s="63"/>
      <c r="L101" s="61"/>
    </row>
    <row r="102" spans="2:12" s="1" customFormat="1" ht="14.45" customHeight="1">
      <c r="B102" s="41"/>
      <c r="C102" s="65" t="s">
        <v>102</v>
      </c>
      <c r="D102" s="63"/>
      <c r="E102" s="63"/>
      <c r="F102" s="63"/>
      <c r="G102" s="63"/>
      <c r="H102" s="63"/>
      <c r="I102" s="160"/>
      <c r="J102" s="63"/>
      <c r="K102" s="63"/>
      <c r="L102" s="61"/>
    </row>
    <row r="103" spans="2:12" s="1" customFormat="1" ht="17.25" customHeight="1">
      <c r="B103" s="41"/>
      <c r="C103" s="63"/>
      <c r="D103" s="63"/>
      <c r="E103" s="355" t="str">
        <f>E9</f>
        <v>04 - Vestavba výtahu</v>
      </c>
      <c r="F103" s="382"/>
      <c r="G103" s="382"/>
      <c r="H103" s="382"/>
      <c r="I103" s="160"/>
      <c r="J103" s="63"/>
      <c r="K103" s="63"/>
      <c r="L103" s="61"/>
    </row>
    <row r="104" spans="2:12" s="1" customFormat="1" ht="6.95" customHeight="1">
      <c r="B104" s="41"/>
      <c r="C104" s="63"/>
      <c r="D104" s="63"/>
      <c r="E104" s="63"/>
      <c r="F104" s="63"/>
      <c r="G104" s="63"/>
      <c r="H104" s="63"/>
      <c r="I104" s="160"/>
      <c r="J104" s="63"/>
      <c r="K104" s="63"/>
      <c r="L104" s="61"/>
    </row>
    <row r="105" spans="2:12" s="1" customFormat="1" ht="18" customHeight="1">
      <c r="B105" s="41"/>
      <c r="C105" s="65" t="s">
        <v>24</v>
      </c>
      <c r="D105" s="63"/>
      <c r="E105" s="63"/>
      <c r="F105" s="161" t="str">
        <f>F12</f>
        <v>Trutnov - Školní ulice čp.150</v>
      </c>
      <c r="G105" s="63"/>
      <c r="H105" s="63"/>
      <c r="I105" s="162" t="s">
        <v>26</v>
      </c>
      <c r="J105" s="73" t="str">
        <f>IF(J12="","",J12)</f>
        <v>5. 4. 2018</v>
      </c>
      <c r="K105" s="63"/>
      <c r="L105" s="61"/>
    </row>
    <row r="106" spans="2:12" s="1" customFormat="1" ht="6.95" customHeight="1">
      <c r="B106" s="41"/>
      <c r="C106" s="63"/>
      <c r="D106" s="63"/>
      <c r="E106" s="63"/>
      <c r="F106" s="63"/>
      <c r="G106" s="63"/>
      <c r="H106" s="63"/>
      <c r="I106" s="160"/>
      <c r="J106" s="63"/>
      <c r="K106" s="63"/>
      <c r="L106" s="61"/>
    </row>
    <row r="107" spans="2:12" s="1" customFormat="1" ht="13.5">
      <c r="B107" s="41"/>
      <c r="C107" s="65" t="s">
        <v>28</v>
      </c>
      <c r="D107" s="63"/>
      <c r="E107" s="63"/>
      <c r="F107" s="161" t="str">
        <f>E15</f>
        <v>Město Trutnov</v>
      </c>
      <c r="G107" s="63"/>
      <c r="H107" s="63"/>
      <c r="I107" s="162" t="s">
        <v>34</v>
      </c>
      <c r="J107" s="161" t="str">
        <f>E21</f>
        <v>Ing.Jan Chaloupský, Trutnov</v>
      </c>
      <c r="K107" s="63"/>
      <c r="L107" s="61"/>
    </row>
    <row r="108" spans="2:12" s="1" customFormat="1" ht="14.45" customHeight="1">
      <c r="B108" s="41"/>
      <c r="C108" s="65" t="s">
        <v>32</v>
      </c>
      <c r="D108" s="63"/>
      <c r="E108" s="63"/>
      <c r="F108" s="161" t="str">
        <f>IF(E18="","",E18)</f>
        <v/>
      </c>
      <c r="G108" s="63"/>
      <c r="H108" s="63"/>
      <c r="I108" s="160"/>
      <c r="J108" s="63"/>
      <c r="K108" s="63"/>
      <c r="L108" s="61"/>
    </row>
    <row r="109" spans="2:12" s="1" customFormat="1" ht="10.35" customHeight="1">
      <c r="B109" s="41"/>
      <c r="C109" s="63"/>
      <c r="D109" s="63"/>
      <c r="E109" s="63"/>
      <c r="F109" s="63"/>
      <c r="G109" s="63"/>
      <c r="H109" s="63"/>
      <c r="I109" s="160"/>
      <c r="J109" s="63"/>
      <c r="K109" s="63"/>
      <c r="L109" s="61"/>
    </row>
    <row r="110" spans="2:20" s="9" customFormat="1" ht="29.25" customHeight="1">
      <c r="B110" s="163"/>
      <c r="C110" s="164" t="s">
        <v>152</v>
      </c>
      <c r="D110" s="165" t="s">
        <v>57</v>
      </c>
      <c r="E110" s="165" t="s">
        <v>53</v>
      </c>
      <c r="F110" s="165" t="s">
        <v>153</v>
      </c>
      <c r="G110" s="165" t="s">
        <v>154</v>
      </c>
      <c r="H110" s="165" t="s">
        <v>155</v>
      </c>
      <c r="I110" s="166" t="s">
        <v>156</v>
      </c>
      <c r="J110" s="165" t="s">
        <v>113</v>
      </c>
      <c r="K110" s="167" t="s">
        <v>157</v>
      </c>
      <c r="L110" s="168"/>
      <c r="M110" s="81" t="s">
        <v>158</v>
      </c>
      <c r="N110" s="82" t="s">
        <v>42</v>
      </c>
      <c r="O110" s="82" t="s">
        <v>159</v>
      </c>
      <c r="P110" s="82" t="s">
        <v>160</v>
      </c>
      <c r="Q110" s="82" t="s">
        <v>161</v>
      </c>
      <c r="R110" s="82" t="s">
        <v>162</v>
      </c>
      <c r="S110" s="82" t="s">
        <v>163</v>
      </c>
      <c r="T110" s="83" t="s">
        <v>164</v>
      </c>
    </row>
    <row r="111" spans="2:63" s="1" customFormat="1" ht="29.25" customHeight="1">
      <c r="B111" s="41"/>
      <c r="C111" s="87" t="s">
        <v>114</v>
      </c>
      <c r="D111" s="63"/>
      <c r="E111" s="63"/>
      <c r="F111" s="63"/>
      <c r="G111" s="63"/>
      <c r="H111" s="63"/>
      <c r="I111" s="160"/>
      <c r="J111" s="169">
        <f>BK111</f>
        <v>0</v>
      </c>
      <c r="K111" s="63"/>
      <c r="L111" s="61"/>
      <c r="M111" s="84"/>
      <c r="N111" s="85"/>
      <c r="O111" s="85"/>
      <c r="P111" s="170">
        <f>P112+P254+P426+P432+P439</f>
        <v>0</v>
      </c>
      <c r="Q111" s="85"/>
      <c r="R111" s="170">
        <f>R112+R254+R426+R432+R439</f>
        <v>33.211504749999996</v>
      </c>
      <c r="S111" s="85"/>
      <c r="T111" s="171">
        <f>T112+T254+T426+T432+T439</f>
        <v>12.286941</v>
      </c>
      <c r="AT111" s="24" t="s">
        <v>71</v>
      </c>
      <c r="AU111" s="24" t="s">
        <v>115</v>
      </c>
      <c r="BK111" s="172">
        <f>BK112+BK254+BK426+BK432+BK439</f>
        <v>0</v>
      </c>
    </row>
    <row r="112" spans="2:63" s="10" customFormat="1" ht="37.35" customHeight="1">
      <c r="B112" s="173"/>
      <c r="C112" s="174"/>
      <c r="D112" s="175" t="s">
        <v>71</v>
      </c>
      <c r="E112" s="176" t="s">
        <v>165</v>
      </c>
      <c r="F112" s="176" t="s">
        <v>166</v>
      </c>
      <c r="G112" s="174"/>
      <c r="H112" s="174"/>
      <c r="I112" s="177"/>
      <c r="J112" s="178">
        <f>BK112</f>
        <v>0</v>
      </c>
      <c r="K112" s="174"/>
      <c r="L112" s="179"/>
      <c r="M112" s="180"/>
      <c r="N112" s="181"/>
      <c r="O112" s="181"/>
      <c r="P112" s="182">
        <f>P113+P146+P159+P192+P195+P207+P220+P245+P252</f>
        <v>0</v>
      </c>
      <c r="Q112" s="181"/>
      <c r="R112" s="182">
        <f>R113+R146+R159+R192+R195+R207+R220+R245+R252</f>
        <v>31.735801819999995</v>
      </c>
      <c r="S112" s="181"/>
      <c r="T112" s="183">
        <f>T113+T146+T159+T192+T195+T207+T220+T245+T252</f>
        <v>12.283100000000001</v>
      </c>
      <c r="AR112" s="184" t="s">
        <v>80</v>
      </c>
      <c r="AT112" s="185" t="s">
        <v>71</v>
      </c>
      <c r="AU112" s="185" t="s">
        <v>72</v>
      </c>
      <c r="AY112" s="184" t="s">
        <v>167</v>
      </c>
      <c r="BK112" s="186">
        <f>BK113+BK146+BK159+BK192+BK195+BK207+BK220+BK245+BK252</f>
        <v>0</v>
      </c>
    </row>
    <row r="113" spans="2:63" s="10" customFormat="1" ht="19.9" customHeight="1">
      <c r="B113" s="173"/>
      <c r="C113" s="174"/>
      <c r="D113" s="175" t="s">
        <v>71</v>
      </c>
      <c r="E113" s="187" t="s">
        <v>80</v>
      </c>
      <c r="F113" s="187" t="s">
        <v>168</v>
      </c>
      <c r="G113" s="174"/>
      <c r="H113" s="174"/>
      <c r="I113" s="177"/>
      <c r="J113" s="188">
        <f>BK113</f>
        <v>0</v>
      </c>
      <c r="K113" s="174"/>
      <c r="L113" s="179"/>
      <c r="M113" s="180"/>
      <c r="N113" s="181"/>
      <c r="O113" s="181"/>
      <c r="P113" s="182">
        <f>SUM(P114:P145)</f>
        <v>0</v>
      </c>
      <c r="Q113" s="181"/>
      <c r="R113" s="182">
        <f>SUM(R114:R145)</f>
        <v>3.30755205</v>
      </c>
      <c r="S113" s="181"/>
      <c r="T113" s="183">
        <f>SUM(T114:T145)</f>
        <v>0</v>
      </c>
      <c r="AR113" s="184" t="s">
        <v>80</v>
      </c>
      <c r="AT113" s="185" t="s">
        <v>71</v>
      </c>
      <c r="AU113" s="185" t="s">
        <v>80</v>
      </c>
      <c r="AY113" s="184" t="s">
        <v>167</v>
      </c>
      <c r="BK113" s="186">
        <f>SUM(BK114:BK145)</f>
        <v>0</v>
      </c>
    </row>
    <row r="114" spans="2:65" s="1" customFormat="1" ht="16.5" customHeight="1">
      <c r="B114" s="41"/>
      <c r="C114" s="189" t="s">
        <v>80</v>
      </c>
      <c r="D114" s="189" t="s">
        <v>169</v>
      </c>
      <c r="E114" s="190" t="s">
        <v>170</v>
      </c>
      <c r="F114" s="191" t="s">
        <v>171</v>
      </c>
      <c r="G114" s="192" t="s">
        <v>172</v>
      </c>
      <c r="H114" s="193">
        <v>1.163</v>
      </c>
      <c r="I114" s="194"/>
      <c r="J114" s="195">
        <f>ROUND(I114*H114,2)</f>
        <v>0</v>
      </c>
      <c r="K114" s="191" t="s">
        <v>173</v>
      </c>
      <c r="L114" s="61"/>
      <c r="M114" s="196" t="s">
        <v>22</v>
      </c>
      <c r="N114" s="197" t="s">
        <v>43</v>
      </c>
      <c r="O114" s="42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4" t="s">
        <v>174</v>
      </c>
      <c r="AT114" s="24" t="s">
        <v>169</v>
      </c>
      <c r="AU114" s="24" t="s">
        <v>83</v>
      </c>
      <c r="AY114" s="24" t="s">
        <v>167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4" t="s">
        <v>80</v>
      </c>
      <c r="BK114" s="200">
        <f>ROUND(I114*H114,2)</f>
        <v>0</v>
      </c>
      <c r="BL114" s="24" t="s">
        <v>174</v>
      </c>
      <c r="BM114" s="24" t="s">
        <v>175</v>
      </c>
    </row>
    <row r="115" spans="2:51" s="11" customFormat="1" ht="13.5">
      <c r="B115" s="201"/>
      <c r="C115" s="202"/>
      <c r="D115" s="203" t="s">
        <v>176</v>
      </c>
      <c r="E115" s="204" t="s">
        <v>22</v>
      </c>
      <c r="F115" s="205" t="s">
        <v>98</v>
      </c>
      <c r="G115" s="202"/>
      <c r="H115" s="206">
        <v>1.163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176</v>
      </c>
      <c r="AU115" s="212" t="s">
        <v>83</v>
      </c>
      <c r="AV115" s="11" t="s">
        <v>83</v>
      </c>
      <c r="AW115" s="11" t="s">
        <v>36</v>
      </c>
      <c r="AX115" s="11" t="s">
        <v>80</v>
      </c>
      <c r="AY115" s="212" t="s">
        <v>167</v>
      </c>
    </row>
    <row r="116" spans="2:65" s="1" customFormat="1" ht="16.5" customHeight="1">
      <c r="B116" s="41"/>
      <c r="C116" s="189" t="s">
        <v>83</v>
      </c>
      <c r="D116" s="189" t="s">
        <v>169</v>
      </c>
      <c r="E116" s="190" t="s">
        <v>177</v>
      </c>
      <c r="F116" s="191" t="s">
        <v>178</v>
      </c>
      <c r="G116" s="192" t="s">
        <v>172</v>
      </c>
      <c r="H116" s="193">
        <v>10.585</v>
      </c>
      <c r="I116" s="194"/>
      <c r="J116" s="195">
        <f>ROUND(I116*H116,2)</f>
        <v>0</v>
      </c>
      <c r="K116" s="191" t="s">
        <v>173</v>
      </c>
      <c r="L116" s="61"/>
      <c r="M116" s="196" t="s">
        <v>22</v>
      </c>
      <c r="N116" s="197" t="s">
        <v>43</v>
      </c>
      <c r="O116" s="42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4" t="s">
        <v>174</v>
      </c>
      <c r="AT116" s="24" t="s">
        <v>169</v>
      </c>
      <c r="AU116" s="24" t="s">
        <v>83</v>
      </c>
      <c r="AY116" s="24" t="s">
        <v>167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4" t="s">
        <v>80</v>
      </c>
      <c r="BK116" s="200">
        <f>ROUND(I116*H116,2)</f>
        <v>0</v>
      </c>
      <c r="BL116" s="24" t="s">
        <v>174</v>
      </c>
      <c r="BM116" s="24" t="s">
        <v>179</v>
      </c>
    </row>
    <row r="117" spans="2:51" s="11" customFormat="1" ht="13.5">
      <c r="B117" s="201"/>
      <c r="C117" s="202"/>
      <c r="D117" s="203" t="s">
        <v>176</v>
      </c>
      <c r="E117" s="204" t="s">
        <v>22</v>
      </c>
      <c r="F117" s="205" t="s">
        <v>180</v>
      </c>
      <c r="G117" s="202"/>
      <c r="H117" s="206">
        <v>7.445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176</v>
      </c>
      <c r="AU117" s="212" t="s">
        <v>83</v>
      </c>
      <c r="AV117" s="11" t="s">
        <v>83</v>
      </c>
      <c r="AW117" s="11" t="s">
        <v>36</v>
      </c>
      <c r="AX117" s="11" t="s">
        <v>72</v>
      </c>
      <c r="AY117" s="212" t="s">
        <v>167</v>
      </c>
    </row>
    <row r="118" spans="2:51" s="12" customFormat="1" ht="13.5">
      <c r="B118" s="213"/>
      <c r="C118" s="214"/>
      <c r="D118" s="203" t="s">
        <v>176</v>
      </c>
      <c r="E118" s="215" t="s">
        <v>106</v>
      </c>
      <c r="F118" s="216" t="s">
        <v>181</v>
      </c>
      <c r="G118" s="214"/>
      <c r="H118" s="217">
        <v>7.445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176</v>
      </c>
      <c r="AU118" s="223" t="s">
        <v>83</v>
      </c>
      <c r="AV118" s="12" t="s">
        <v>182</v>
      </c>
      <c r="AW118" s="12" t="s">
        <v>36</v>
      </c>
      <c r="AX118" s="12" t="s">
        <v>72</v>
      </c>
      <c r="AY118" s="223" t="s">
        <v>167</v>
      </c>
    </row>
    <row r="119" spans="2:51" s="11" customFormat="1" ht="13.5">
      <c r="B119" s="201"/>
      <c r="C119" s="202"/>
      <c r="D119" s="203" t="s">
        <v>176</v>
      </c>
      <c r="E119" s="204" t="s">
        <v>22</v>
      </c>
      <c r="F119" s="205" t="s">
        <v>183</v>
      </c>
      <c r="G119" s="202"/>
      <c r="H119" s="206">
        <v>3.14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176</v>
      </c>
      <c r="AU119" s="212" t="s">
        <v>83</v>
      </c>
      <c r="AV119" s="11" t="s">
        <v>83</v>
      </c>
      <c r="AW119" s="11" t="s">
        <v>36</v>
      </c>
      <c r="AX119" s="11" t="s">
        <v>72</v>
      </c>
      <c r="AY119" s="212" t="s">
        <v>167</v>
      </c>
    </row>
    <row r="120" spans="2:51" s="12" customFormat="1" ht="13.5">
      <c r="B120" s="213"/>
      <c r="C120" s="214"/>
      <c r="D120" s="203" t="s">
        <v>176</v>
      </c>
      <c r="E120" s="215" t="s">
        <v>108</v>
      </c>
      <c r="F120" s="216" t="s">
        <v>181</v>
      </c>
      <c r="G120" s="214"/>
      <c r="H120" s="217">
        <v>3.14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176</v>
      </c>
      <c r="AU120" s="223" t="s">
        <v>83</v>
      </c>
      <c r="AV120" s="12" t="s">
        <v>182</v>
      </c>
      <c r="AW120" s="12" t="s">
        <v>36</v>
      </c>
      <c r="AX120" s="12" t="s">
        <v>72</v>
      </c>
      <c r="AY120" s="223" t="s">
        <v>167</v>
      </c>
    </row>
    <row r="121" spans="2:51" s="13" customFormat="1" ht="13.5">
      <c r="B121" s="224"/>
      <c r="C121" s="225"/>
      <c r="D121" s="203" t="s">
        <v>176</v>
      </c>
      <c r="E121" s="226" t="s">
        <v>22</v>
      </c>
      <c r="F121" s="227" t="s">
        <v>184</v>
      </c>
      <c r="G121" s="225"/>
      <c r="H121" s="228">
        <v>10.585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176</v>
      </c>
      <c r="AU121" s="234" t="s">
        <v>83</v>
      </c>
      <c r="AV121" s="13" t="s">
        <v>174</v>
      </c>
      <c r="AW121" s="13" t="s">
        <v>36</v>
      </c>
      <c r="AX121" s="13" t="s">
        <v>80</v>
      </c>
      <c r="AY121" s="234" t="s">
        <v>167</v>
      </c>
    </row>
    <row r="122" spans="2:65" s="1" customFormat="1" ht="16.5" customHeight="1">
      <c r="B122" s="41"/>
      <c r="C122" s="189" t="s">
        <v>182</v>
      </c>
      <c r="D122" s="189" t="s">
        <v>169</v>
      </c>
      <c r="E122" s="190" t="s">
        <v>185</v>
      </c>
      <c r="F122" s="191" t="s">
        <v>186</v>
      </c>
      <c r="G122" s="192" t="s">
        <v>187</v>
      </c>
      <c r="H122" s="193">
        <v>3.795</v>
      </c>
      <c r="I122" s="194"/>
      <c r="J122" s="195">
        <f>ROUND(I122*H122,2)</f>
        <v>0</v>
      </c>
      <c r="K122" s="191" t="s">
        <v>173</v>
      </c>
      <c r="L122" s="61"/>
      <c r="M122" s="196" t="s">
        <v>22</v>
      </c>
      <c r="N122" s="197" t="s">
        <v>43</v>
      </c>
      <c r="O122" s="42"/>
      <c r="P122" s="198">
        <f>O122*H122</f>
        <v>0</v>
      </c>
      <c r="Q122" s="198">
        <v>0.00199</v>
      </c>
      <c r="R122" s="198">
        <f>Q122*H122</f>
        <v>0.00755205</v>
      </c>
      <c r="S122" s="198">
        <v>0</v>
      </c>
      <c r="T122" s="199">
        <f>S122*H122</f>
        <v>0</v>
      </c>
      <c r="AR122" s="24" t="s">
        <v>174</v>
      </c>
      <c r="AT122" s="24" t="s">
        <v>169</v>
      </c>
      <c r="AU122" s="24" t="s">
        <v>83</v>
      </c>
      <c r="AY122" s="24" t="s">
        <v>167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4" t="s">
        <v>80</v>
      </c>
      <c r="BK122" s="200">
        <f>ROUND(I122*H122,2)</f>
        <v>0</v>
      </c>
      <c r="BL122" s="24" t="s">
        <v>174</v>
      </c>
      <c r="BM122" s="24" t="s">
        <v>188</v>
      </c>
    </row>
    <row r="123" spans="2:51" s="11" customFormat="1" ht="13.5">
      <c r="B123" s="201"/>
      <c r="C123" s="202"/>
      <c r="D123" s="203" t="s">
        <v>176</v>
      </c>
      <c r="E123" s="204" t="s">
        <v>22</v>
      </c>
      <c r="F123" s="205" t="s">
        <v>189</v>
      </c>
      <c r="G123" s="202"/>
      <c r="H123" s="206">
        <v>3.795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176</v>
      </c>
      <c r="AU123" s="212" t="s">
        <v>83</v>
      </c>
      <c r="AV123" s="11" t="s">
        <v>83</v>
      </c>
      <c r="AW123" s="11" t="s">
        <v>36</v>
      </c>
      <c r="AX123" s="11" t="s">
        <v>80</v>
      </c>
      <c r="AY123" s="212" t="s">
        <v>167</v>
      </c>
    </row>
    <row r="124" spans="2:65" s="1" customFormat="1" ht="16.5" customHeight="1">
      <c r="B124" s="41"/>
      <c r="C124" s="189" t="s">
        <v>174</v>
      </c>
      <c r="D124" s="189" t="s">
        <v>169</v>
      </c>
      <c r="E124" s="190" t="s">
        <v>190</v>
      </c>
      <c r="F124" s="191" t="s">
        <v>191</v>
      </c>
      <c r="G124" s="192" t="s">
        <v>187</v>
      </c>
      <c r="H124" s="193">
        <v>3.795</v>
      </c>
      <c r="I124" s="194"/>
      <c r="J124" s="195">
        <f>ROUND(I124*H124,2)</f>
        <v>0</v>
      </c>
      <c r="K124" s="191" t="s">
        <v>173</v>
      </c>
      <c r="L124" s="61"/>
      <c r="M124" s="196" t="s">
        <v>22</v>
      </c>
      <c r="N124" s="197" t="s">
        <v>43</v>
      </c>
      <c r="O124" s="42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4" t="s">
        <v>174</v>
      </c>
      <c r="AT124" s="24" t="s">
        <v>169</v>
      </c>
      <c r="AU124" s="24" t="s">
        <v>83</v>
      </c>
      <c r="AY124" s="24" t="s">
        <v>167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4" t="s">
        <v>80</v>
      </c>
      <c r="BK124" s="200">
        <f>ROUND(I124*H124,2)</f>
        <v>0</v>
      </c>
      <c r="BL124" s="24" t="s">
        <v>174</v>
      </c>
      <c r="BM124" s="24" t="s">
        <v>192</v>
      </c>
    </row>
    <row r="125" spans="2:65" s="1" customFormat="1" ht="16.5" customHeight="1">
      <c r="B125" s="41"/>
      <c r="C125" s="189" t="s">
        <v>92</v>
      </c>
      <c r="D125" s="189" t="s">
        <v>169</v>
      </c>
      <c r="E125" s="190" t="s">
        <v>193</v>
      </c>
      <c r="F125" s="191" t="s">
        <v>194</v>
      </c>
      <c r="G125" s="192" t="s">
        <v>172</v>
      </c>
      <c r="H125" s="193">
        <v>9.12</v>
      </c>
      <c r="I125" s="194"/>
      <c r="J125" s="195">
        <f>ROUND(I125*H125,2)</f>
        <v>0</v>
      </c>
      <c r="K125" s="191" t="s">
        <v>173</v>
      </c>
      <c r="L125" s="61"/>
      <c r="M125" s="196" t="s">
        <v>22</v>
      </c>
      <c r="N125" s="197" t="s">
        <v>43</v>
      </c>
      <c r="O125" s="4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4" t="s">
        <v>174</v>
      </c>
      <c r="AT125" s="24" t="s">
        <v>169</v>
      </c>
      <c r="AU125" s="24" t="s">
        <v>83</v>
      </c>
      <c r="AY125" s="24" t="s">
        <v>167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4" t="s">
        <v>80</v>
      </c>
      <c r="BK125" s="200">
        <f>ROUND(I125*H125,2)</f>
        <v>0</v>
      </c>
      <c r="BL125" s="24" t="s">
        <v>174</v>
      </c>
      <c r="BM125" s="24" t="s">
        <v>195</v>
      </c>
    </row>
    <row r="126" spans="2:51" s="11" customFormat="1" ht="13.5">
      <c r="B126" s="201"/>
      <c r="C126" s="202"/>
      <c r="D126" s="203" t="s">
        <v>176</v>
      </c>
      <c r="E126" s="204" t="s">
        <v>22</v>
      </c>
      <c r="F126" s="205" t="s">
        <v>196</v>
      </c>
      <c r="G126" s="202"/>
      <c r="H126" s="206">
        <v>8.82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176</v>
      </c>
      <c r="AU126" s="212" t="s">
        <v>83</v>
      </c>
      <c r="AV126" s="11" t="s">
        <v>83</v>
      </c>
      <c r="AW126" s="11" t="s">
        <v>36</v>
      </c>
      <c r="AX126" s="11" t="s">
        <v>72</v>
      </c>
      <c r="AY126" s="212" t="s">
        <v>167</v>
      </c>
    </row>
    <row r="127" spans="2:51" s="11" customFormat="1" ht="13.5">
      <c r="B127" s="201"/>
      <c r="C127" s="202"/>
      <c r="D127" s="203" t="s">
        <v>176</v>
      </c>
      <c r="E127" s="204" t="s">
        <v>22</v>
      </c>
      <c r="F127" s="205" t="s">
        <v>197</v>
      </c>
      <c r="G127" s="202"/>
      <c r="H127" s="206">
        <v>0.3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176</v>
      </c>
      <c r="AU127" s="212" t="s">
        <v>83</v>
      </c>
      <c r="AV127" s="11" t="s">
        <v>83</v>
      </c>
      <c r="AW127" s="11" t="s">
        <v>36</v>
      </c>
      <c r="AX127" s="11" t="s">
        <v>72</v>
      </c>
      <c r="AY127" s="212" t="s">
        <v>167</v>
      </c>
    </row>
    <row r="128" spans="2:51" s="12" customFormat="1" ht="13.5">
      <c r="B128" s="213"/>
      <c r="C128" s="214"/>
      <c r="D128" s="203" t="s">
        <v>176</v>
      </c>
      <c r="E128" s="215" t="s">
        <v>103</v>
      </c>
      <c r="F128" s="216" t="s">
        <v>181</v>
      </c>
      <c r="G128" s="214"/>
      <c r="H128" s="217">
        <v>9.12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176</v>
      </c>
      <c r="AU128" s="223" t="s">
        <v>83</v>
      </c>
      <c r="AV128" s="12" t="s">
        <v>182</v>
      </c>
      <c r="AW128" s="12" t="s">
        <v>36</v>
      </c>
      <c r="AX128" s="12" t="s">
        <v>80</v>
      </c>
      <c r="AY128" s="223" t="s">
        <v>167</v>
      </c>
    </row>
    <row r="129" spans="2:65" s="1" customFormat="1" ht="25.5" customHeight="1">
      <c r="B129" s="41"/>
      <c r="C129" s="189" t="s">
        <v>198</v>
      </c>
      <c r="D129" s="189" t="s">
        <v>169</v>
      </c>
      <c r="E129" s="190" t="s">
        <v>199</v>
      </c>
      <c r="F129" s="191" t="s">
        <v>200</v>
      </c>
      <c r="G129" s="192" t="s">
        <v>172</v>
      </c>
      <c r="H129" s="193">
        <v>27.36</v>
      </c>
      <c r="I129" s="194"/>
      <c r="J129" s="195">
        <f>ROUND(I129*H129,2)</f>
        <v>0</v>
      </c>
      <c r="K129" s="191" t="s">
        <v>173</v>
      </c>
      <c r="L129" s="61"/>
      <c r="M129" s="196" t="s">
        <v>22</v>
      </c>
      <c r="N129" s="197" t="s">
        <v>43</v>
      </c>
      <c r="O129" s="42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24" t="s">
        <v>174</v>
      </c>
      <c r="AT129" s="24" t="s">
        <v>169</v>
      </c>
      <c r="AU129" s="24" t="s">
        <v>83</v>
      </c>
      <c r="AY129" s="24" t="s">
        <v>167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4" t="s">
        <v>80</v>
      </c>
      <c r="BK129" s="200">
        <f>ROUND(I129*H129,2)</f>
        <v>0</v>
      </c>
      <c r="BL129" s="24" t="s">
        <v>174</v>
      </c>
      <c r="BM129" s="24" t="s">
        <v>201</v>
      </c>
    </row>
    <row r="130" spans="2:51" s="11" customFormat="1" ht="13.5">
      <c r="B130" s="201"/>
      <c r="C130" s="202"/>
      <c r="D130" s="203" t="s">
        <v>176</v>
      </c>
      <c r="E130" s="204" t="s">
        <v>22</v>
      </c>
      <c r="F130" s="205" t="s">
        <v>202</v>
      </c>
      <c r="G130" s="202"/>
      <c r="H130" s="206">
        <v>27.36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176</v>
      </c>
      <c r="AU130" s="212" t="s">
        <v>83</v>
      </c>
      <c r="AV130" s="11" t="s">
        <v>83</v>
      </c>
      <c r="AW130" s="11" t="s">
        <v>36</v>
      </c>
      <c r="AX130" s="11" t="s">
        <v>80</v>
      </c>
      <c r="AY130" s="212" t="s">
        <v>167</v>
      </c>
    </row>
    <row r="131" spans="2:65" s="1" customFormat="1" ht="16.5" customHeight="1">
      <c r="B131" s="41"/>
      <c r="C131" s="189" t="s">
        <v>203</v>
      </c>
      <c r="D131" s="189" t="s">
        <v>169</v>
      </c>
      <c r="E131" s="190" t="s">
        <v>204</v>
      </c>
      <c r="F131" s="191" t="s">
        <v>205</v>
      </c>
      <c r="G131" s="192" t="s">
        <v>172</v>
      </c>
      <c r="H131" s="193">
        <v>9.12</v>
      </c>
      <c r="I131" s="194"/>
      <c r="J131" s="195">
        <f>ROUND(I131*H131,2)</f>
        <v>0</v>
      </c>
      <c r="K131" s="191" t="s">
        <v>173</v>
      </c>
      <c r="L131" s="61"/>
      <c r="M131" s="196" t="s">
        <v>22</v>
      </c>
      <c r="N131" s="197" t="s">
        <v>43</v>
      </c>
      <c r="O131" s="42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4" t="s">
        <v>174</v>
      </c>
      <c r="AT131" s="24" t="s">
        <v>169</v>
      </c>
      <c r="AU131" s="24" t="s">
        <v>83</v>
      </c>
      <c r="AY131" s="24" t="s">
        <v>167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4" t="s">
        <v>80</v>
      </c>
      <c r="BK131" s="200">
        <f>ROUND(I131*H131,2)</f>
        <v>0</v>
      </c>
      <c r="BL131" s="24" t="s">
        <v>174</v>
      </c>
      <c r="BM131" s="24" t="s">
        <v>206</v>
      </c>
    </row>
    <row r="132" spans="2:51" s="11" customFormat="1" ht="13.5">
      <c r="B132" s="201"/>
      <c r="C132" s="202"/>
      <c r="D132" s="203" t="s">
        <v>176</v>
      </c>
      <c r="E132" s="204" t="s">
        <v>22</v>
      </c>
      <c r="F132" s="205" t="s">
        <v>103</v>
      </c>
      <c r="G132" s="202"/>
      <c r="H132" s="206">
        <v>9.12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176</v>
      </c>
      <c r="AU132" s="212" t="s">
        <v>83</v>
      </c>
      <c r="AV132" s="11" t="s">
        <v>83</v>
      </c>
      <c r="AW132" s="11" t="s">
        <v>36</v>
      </c>
      <c r="AX132" s="11" t="s">
        <v>80</v>
      </c>
      <c r="AY132" s="212" t="s">
        <v>167</v>
      </c>
    </row>
    <row r="133" spans="2:65" s="1" customFormat="1" ht="25.5" customHeight="1">
      <c r="B133" s="41"/>
      <c r="C133" s="189" t="s">
        <v>207</v>
      </c>
      <c r="D133" s="189" t="s">
        <v>169</v>
      </c>
      <c r="E133" s="190" t="s">
        <v>208</v>
      </c>
      <c r="F133" s="191" t="s">
        <v>209</v>
      </c>
      <c r="G133" s="192" t="s">
        <v>172</v>
      </c>
      <c r="H133" s="193">
        <v>18.24</v>
      </c>
      <c r="I133" s="194"/>
      <c r="J133" s="195">
        <f>ROUND(I133*H133,2)</f>
        <v>0</v>
      </c>
      <c r="K133" s="191" t="s">
        <v>173</v>
      </c>
      <c r="L133" s="61"/>
      <c r="M133" s="196" t="s">
        <v>22</v>
      </c>
      <c r="N133" s="197" t="s">
        <v>43</v>
      </c>
      <c r="O133" s="4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4" t="s">
        <v>174</v>
      </c>
      <c r="AT133" s="24" t="s">
        <v>169</v>
      </c>
      <c r="AU133" s="24" t="s">
        <v>83</v>
      </c>
      <c r="AY133" s="24" t="s">
        <v>167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4" t="s">
        <v>80</v>
      </c>
      <c r="BK133" s="200">
        <f>ROUND(I133*H133,2)</f>
        <v>0</v>
      </c>
      <c r="BL133" s="24" t="s">
        <v>174</v>
      </c>
      <c r="BM133" s="24" t="s">
        <v>210</v>
      </c>
    </row>
    <row r="134" spans="2:51" s="11" customFormat="1" ht="13.5">
      <c r="B134" s="201"/>
      <c r="C134" s="202"/>
      <c r="D134" s="203" t="s">
        <v>176</v>
      </c>
      <c r="E134" s="204" t="s">
        <v>22</v>
      </c>
      <c r="F134" s="205" t="s">
        <v>211</v>
      </c>
      <c r="G134" s="202"/>
      <c r="H134" s="206">
        <v>18.24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176</v>
      </c>
      <c r="AU134" s="212" t="s">
        <v>83</v>
      </c>
      <c r="AV134" s="11" t="s">
        <v>83</v>
      </c>
      <c r="AW134" s="11" t="s">
        <v>36</v>
      </c>
      <c r="AX134" s="11" t="s">
        <v>80</v>
      </c>
      <c r="AY134" s="212" t="s">
        <v>167</v>
      </c>
    </row>
    <row r="135" spans="2:65" s="1" customFormat="1" ht="16.5" customHeight="1">
      <c r="B135" s="41"/>
      <c r="C135" s="189" t="s">
        <v>212</v>
      </c>
      <c r="D135" s="189" t="s">
        <v>169</v>
      </c>
      <c r="E135" s="190" t="s">
        <v>213</v>
      </c>
      <c r="F135" s="191" t="s">
        <v>214</v>
      </c>
      <c r="G135" s="192" t="s">
        <v>172</v>
      </c>
      <c r="H135" s="193">
        <v>9.12</v>
      </c>
      <c r="I135" s="194"/>
      <c r="J135" s="195">
        <f>ROUND(I135*H135,2)</f>
        <v>0</v>
      </c>
      <c r="K135" s="191" t="s">
        <v>173</v>
      </c>
      <c r="L135" s="61"/>
      <c r="M135" s="196" t="s">
        <v>22</v>
      </c>
      <c r="N135" s="197" t="s">
        <v>43</v>
      </c>
      <c r="O135" s="4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24" t="s">
        <v>174</v>
      </c>
      <c r="AT135" s="24" t="s">
        <v>169</v>
      </c>
      <c r="AU135" s="24" t="s">
        <v>83</v>
      </c>
      <c r="AY135" s="24" t="s">
        <v>167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4" t="s">
        <v>80</v>
      </c>
      <c r="BK135" s="200">
        <f>ROUND(I135*H135,2)</f>
        <v>0</v>
      </c>
      <c r="BL135" s="24" t="s">
        <v>174</v>
      </c>
      <c r="BM135" s="24" t="s">
        <v>215</v>
      </c>
    </row>
    <row r="136" spans="2:51" s="11" customFormat="1" ht="13.5">
      <c r="B136" s="201"/>
      <c r="C136" s="202"/>
      <c r="D136" s="203" t="s">
        <v>176</v>
      </c>
      <c r="E136" s="204" t="s">
        <v>22</v>
      </c>
      <c r="F136" s="205" t="s">
        <v>103</v>
      </c>
      <c r="G136" s="202"/>
      <c r="H136" s="206">
        <v>9.12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176</v>
      </c>
      <c r="AU136" s="212" t="s">
        <v>83</v>
      </c>
      <c r="AV136" s="11" t="s">
        <v>83</v>
      </c>
      <c r="AW136" s="11" t="s">
        <v>36</v>
      </c>
      <c r="AX136" s="11" t="s">
        <v>80</v>
      </c>
      <c r="AY136" s="212" t="s">
        <v>167</v>
      </c>
    </row>
    <row r="137" spans="2:65" s="1" customFormat="1" ht="16.5" customHeight="1">
      <c r="B137" s="41"/>
      <c r="C137" s="189" t="s">
        <v>216</v>
      </c>
      <c r="D137" s="189" t="s">
        <v>169</v>
      </c>
      <c r="E137" s="190" t="s">
        <v>217</v>
      </c>
      <c r="F137" s="191" t="s">
        <v>218</v>
      </c>
      <c r="G137" s="192" t="s">
        <v>172</v>
      </c>
      <c r="H137" s="193">
        <v>9.12</v>
      </c>
      <c r="I137" s="194"/>
      <c r="J137" s="195">
        <f>ROUND(I137*H137,2)</f>
        <v>0</v>
      </c>
      <c r="K137" s="191" t="s">
        <v>173</v>
      </c>
      <c r="L137" s="61"/>
      <c r="M137" s="196" t="s">
        <v>22</v>
      </c>
      <c r="N137" s="197" t="s">
        <v>43</v>
      </c>
      <c r="O137" s="4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4" t="s">
        <v>174</v>
      </c>
      <c r="AT137" s="24" t="s">
        <v>169</v>
      </c>
      <c r="AU137" s="24" t="s">
        <v>83</v>
      </c>
      <c r="AY137" s="24" t="s">
        <v>167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4" t="s">
        <v>80</v>
      </c>
      <c r="BK137" s="200">
        <f>ROUND(I137*H137,2)</f>
        <v>0</v>
      </c>
      <c r="BL137" s="24" t="s">
        <v>174</v>
      </c>
      <c r="BM137" s="24" t="s">
        <v>219</v>
      </c>
    </row>
    <row r="138" spans="2:51" s="11" customFormat="1" ht="13.5">
      <c r="B138" s="201"/>
      <c r="C138" s="202"/>
      <c r="D138" s="203" t="s">
        <v>176</v>
      </c>
      <c r="E138" s="204" t="s">
        <v>22</v>
      </c>
      <c r="F138" s="205" t="s">
        <v>103</v>
      </c>
      <c r="G138" s="202"/>
      <c r="H138" s="206">
        <v>9.12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176</v>
      </c>
      <c r="AU138" s="212" t="s">
        <v>83</v>
      </c>
      <c r="AV138" s="11" t="s">
        <v>83</v>
      </c>
      <c r="AW138" s="11" t="s">
        <v>36</v>
      </c>
      <c r="AX138" s="11" t="s">
        <v>80</v>
      </c>
      <c r="AY138" s="212" t="s">
        <v>167</v>
      </c>
    </row>
    <row r="139" spans="2:65" s="1" customFormat="1" ht="16.5" customHeight="1">
      <c r="B139" s="41"/>
      <c r="C139" s="189" t="s">
        <v>220</v>
      </c>
      <c r="D139" s="189" t="s">
        <v>169</v>
      </c>
      <c r="E139" s="190" t="s">
        <v>221</v>
      </c>
      <c r="F139" s="191" t="s">
        <v>222</v>
      </c>
      <c r="G139" s="192" t="s">
        <v>172</v>
      </c>
      <c r="H139" s="193">
        <v>9.12</v>
      </c>
      <c r="I139" s="194"/>
      <c r="J139" s="195">
        <f>ROUND(I139*H139,2)</f>
        <v>0</v>
      </c>
      <c r="K139" s="191" t="s">
        <v>22</v>
      </c>
      <c r="L139" s="61"/>
      <c r="M139" s="196" t="s">
        <v>22</v>
      </c>
      <c r="N139" s="197" t="s">
        <v>43</v>
      </c>
      <c r="O139" s="4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24" t="s">
        <v>174</v>
      </c>
      <c r="AT139" s="24" t="s">
        <v>169</v>
      </c>
      <c r="AU139" s="24" t="s">
        <v>83</v>
      </c>
      <c r="AY139" s="24" t="s">
        <v>167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24" t="s">
        <v>80</v>
      </c>
      <c r="BK139" s="200">
        <f>ROUND(I139*H139,2)</f>
        <v>0</v>
      </c>
      <c r="BL139" s="24" t="s">
        <v>174</v>
      </c>
      <c r="BM139" s="24" t="s">
        <v>223</v>
      </c>
    </row>
    <row r="140" spans="2:51" s="11" customFormat="1" ht="13.5">
      <c r="B140" s="201"/>
      <c r="C140" s="202"/>
      <c r="D140" s="203" t="s">
        <v>176</v>
      </c>
      <c r="E140" s="204" t="s">
        <v>22</v>
      </c>
      <c r="F140" s="205" t="s">
        <v>103</v>
      </c>
      <c r="G140" s="202"/>
      <c r="H140" s="206">
        <v>9.12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176</v>
      </c>
      <c r="AU140" s="212" t="s">
        <v>83</v>
      </c>
      <c r="AV140" s="11" t="s">
        <v>83</v>
      </c>
      <c r="AW140" s="11" t="s">
        <v>36</v>
      </c>
      <c r="AX140" s="11" t="s">
        <v>80</v>
      </c>
      <c r="AY140" s="212" t="s">
        <v>167</v>
      </c>
    </row>
    <row r="141" spans="2:65" s="1" customFormat="1" ht="25.5" customHeight="1">
      <c r="B141" s="41"/>
      <c r="C141" s="189" t="s">
        <v>224</v>
      </c>
      <c r="D141" s="189" t="s">
        <v>169</v>
      </c>
      <c r="E141" s="190" t="s">
        <v>225</v>
      </c>
      <c r="F141" s="191" t="s">
        <v>226</v>
      </c>
      <c r="G141" s="192" t="s">
        <v>172</v>
      </c>
      <c r="H141" s="193">
        <v>3.14</v>
      </c>
      <c r="I141" s="194"/>
      <c r="J141" s="195">
        <f>ROUND(I141*H141,2)</f>
        <v>0</v>
      </c>
      <c r="K141" s="191" t="s">
        <v>173</v>
      </c>
      <c r="L141" s="61"/>
      <c r="M141" s="196" t="s">
        <v>22</v>
      </c>
      <c r="N141" s="197" t="s">
        <v>43</v>
      </c>
      <c r="O141" s="4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AR141" s="24" t="s">
        <v>174</v>
      </c>
      <c r="AT141" s="24" t="s">
        <v>169</v>
      </c>
      <c r="AU141" s="24" t="s">
        <v>83</v>
      </c>
      <c r="AY141" s="24" t="s">
        <v>167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4" t="s">
        <v>80</v>
      </c>
      <c r="BK141" s="200">
        <f>ROUND(I141*H141,2)</f>
        <v>0</v>
      </c>
      <c r="BL141" s="24" t="s">
        <v>174</v>
      </c>
      <c r="BM141" s="24" t="s">
        <v>227</v>
      </c>
    </row>
    <row r="142" spans="2:51" s="11" customFormat="1" ht="13.5">
      <c r="B142" s="201"/>
      <c r="C142" s="202"/>
      <c r="D142" s="203" t="s">
        <v>176</v>
      </c>
      <c r="E142" s="204" t="s">
        <v>22</v>
      </c>
      <c r="F142" s="205" t="s">
        <v>108</v>
      </c>
      <c r="G142" s="202"/>
      <c r="H142" s="206">
        <v>3.14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176</v>
      </c>
      <c r="AU142" s="212" t="s">
        <v>83</v>
      </c>
      <c r="AV142" s="11" t="s">
        <v>83</v>
      </c>
      <c r="AW142" s="11" t="s">
        <v>36</v>
      </c>
      <c r="AX142" s="11" t="s">
        <v>80</v>
      </c>
      <c r="AY142" s="212" t="s">
        <v>167</v>
      </c>
    </row>
    <row r="143" spans="2:65" s="1" customFormat="1" ht="16.5" customHeight="1">
      <c r="B143" s="41"/>
      <c r="C143" s="235" t="s">
        <v>228</v>
      </c>
      <c r="D143" s="235" t="s">
        <v>229</v>
      </c>
      <c r="E143" s="236" t="s">
        <v>230</v>
      </c>
      <c r="F143" s="237" t="s">
        <v>231</v>
      </c>
      <c r="G143" s="238" t="s">
        <v>172</v>
      </c>
      <c r="H143" s="239">
        <v>1.375</v>
      </c>
      <c r="I143" s="240"/>
      <c r="J143" s="241">
        <f>ROUND(I143*H143,2)</f>
        <v>0</v>
      </c>
      <c r="K143" s="237" t="s">
        <v>22</v>
      </c>
      <c r="L143" s="242"/>
      <c r="M143" s="243" t="s">
        <v>22</v>
      </c>
      <c r="N143" s="244" t="s">
        <v>43</v>
      </c>
      <c r="O143" s="42"/>
      <c r="P143" s="198">
        <f>O143*H143</f>
        <v>0</v>
      </c>
      <c r="Q143" s="198">
        <v>2.4</v>
      </c>
      <c r="R143" s="198">
        <f>Q143*H143</f>
        <v>3.3</v>
      </c>
      <c r="S143" s="198">
        <v>0</v>
      </c>
      <c r="T143" s="199">
        <f>S143*H143</f>
        <v>0</v>
      </c>
      <c r="AR143" s="24" t="s">
        <v>207</v>
      </c>
      <c r="AT143" s="24" t="s">
        <v>229</v>
      </c>
      <c r="AU143" s="24" t="s">
        <v>83</v>
      </c>
      <c r="AY143" s="24" t="s">
        <v>167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4" t="s">
        <v>80</v>
      </c>
      <c r="BK143" s="200">
        <f>ROUND(I143*H143,2)</f>
        <v>0</v>
      </c>
      <c r="BL143" s="24" t="s">
        <v>174</v>
      </c>
      <c r="BM143" s="24" t="s">
        <v>232</v>
      </c>
    </row>
    <row r="144" spans="2:51" s="11" customFormat="1" ht="13.5">
      <c r="B144" s="201"/>
      <c r="C144" s="202"/>
      <c r="D144" s="203" t="s">
        <v>176</v>
      </c>
      <c r="E144" s="204" t="s">
        <v>22</v>
      </c>
      <c r="F144" s="205" t="s">
        <v>233</v>
      </c>
      <c r="G144" s="202"/>
      <c r="H144" s="206">
        <v>1.375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176</v>
      </c>
      <c r="AU144" s="212" t="s">
        <v>83</v>
      </c>
      <c r="AV144" s="11" t="s">
        <v>83</v>
      </c>
      <c r="AW144" s="11" t="s">
        <v>36</v>
      </c>
      <c r="AX144" s="11" t="s">
        <v>72</v>
      </c>
      <c r="AY144" s="212" t="s">
        <v>167</v>
      </c>
    </row>
    <row r="145" spans="2:51" s="12" customFormat="1" ht="13.5">
      <c r="B145" s="213"/>
      <c r="C145" s="214"/>
      <c r="D145" s="203" t="s">
        <v>176</v>
      </c>
      <c r="E145" s="215" t="s">
        <v>94</v>
      </c>
      <c r="F145" s="216" t="s">
        <v>181</v>
      </c>
      <c r="G145" s="214"/>
      <c r="H145" s="217">
        <v>1.375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176</v>
      </c>
      <c r="AU145" s="223" t="s">
        <v>83</v>
      </c>
      <c r="AV145" s="12" t="s">
        <v>182</v>
      </c>
      <c r="AW145" s="12" t="s">
        <v>36</v>
      </c>
      <c r="AX145" s="12" t="s">
        <v>80</v>
      </c>
      <c r="AY145" s="223" t="s">
        <v>167</v>
      </c>
    </row>
    <row r="146" spans="2:63" s="10" customFormat="1" ht="29.85" customHeight="1">
      <c r="B146" s="173"/>
      <c r="C146" s="174"/>
      <c r="D146" s="175" t="s">
        <v>71</v>
      </c>
      <c r="E146" s="187" t="s">
        <v>83</v>
      </c>
      <c r="F146" s="187" t="s">
        <v>234</v>
      </c>
      <c r="G146" s="174"/>
      <c r="H146" s="174"/>
      <c r="I146" s="177"/>
      <c r="J146" s="188">
        <f>BK146</f>
        <v>0</v>
      </c>
      <c r="K146" s="174"/>
      <c r="L146" s="179"/>
      <c r="M146" s="180"/>
      <c r="N146" s="181"/>
      <c r="O146" s="181"/>
      <c r="P146" s="182">
        <f>SUM(P147:P158)</f>
        <v>0</v>
      </c>
      <c r="Q146" s="181"/>
      <c r="R146" s="182">
        <f>SUM(R147:R158)</f>
        <v>3.23231736</v>
      </c>
      <c r="S146" s="181"/>
      <c r="T146" s="183">
        <f>SUM(T147:T158)</f>
        <v>0</v>
      </c>
      <c r="AR146" s="184" t="s">
        <v>80</v>
      </c>
      <c r="AT146" s="185" t="s">
        <v>71</v>
      </c>
      <c r="AU146" s="185" t="s">
        <v>80</v>
      </c>
      <c r="AY146" s="184" t="s">
        <v>167</v>
      </c>
      <c r="BK146" s="186">
        <f>SUM(BK147:BK158)</f>
        <v>0</v>
      </c>
    </row>
    <row r="147" spans="2:65" s="1" customFormat="1" ht="16.5" customHeight="1">
      <c r="B147" s="41"/>
      <c r="C147" s="189" t="s">
        <v>235</v>
      </c>
      <c r="D147" s="189" t="s">
        <v>169</v>
      </c>
      <c r="E147" s="190" t="s">
        <v>236</v>
      </c>
      <c r="F147" s="191" t="s">
        <v>237</v>
      </c>
      <c r="G147" s="192" t="s">
        <v>187</v>
      </c>
      <c r="H147" s="193">
        <v>3.361</v>
      </c>
      <c r="I147" s="194"/>
      <c r="J147" s="195">
        <f>ROUND(I147*H147,2)</f>
        <v>0</v>
      </c>
      <c r="K147" s="191" t="s">
        <v>173</v>
      </c>
      <c r="L147" s="61"/>
      <c r="M147" s="196" t="s">
        <v>22</v>
      </c>
      <c r="N147" s="197" t="s">
        <v>43</v>
      </c>
      <c r="O147" s="42"/>
      <c r="P147" s="198">
        <f>O147*H147</f>
        <v>0</v>
      </c>
      <c r="Q147" s="198">
        <v>0.00269</v>
      </c>
      <c r="R147" s="198">
        <f>Q147*H147</f>
        <v>0.009041090000000002</v>
      </c>
      <c r="S147" s="198">
        <v>0</v>
      </c>
      <c r="T147" s="199">
        <f>S147*H147</f>
        <v>0</v>
      </c>
      <c r="AR147" s="24" t="s">
        <v>174</v>
      </c>
      <c r="AT147" s="24" t="s">
        <v>169</v>
      </c>
      <c r="AU147" s="24" t="s">
        <v>83</v>
      </c>
      <c r="AY147" s="24" t="s">
        <v>167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4" t="s">
        <v>80</v>
      </c>
      <c r="BK147" s="200">
        <f>ROUND(I147*H147,2)</f>
        <v>0</v>
      </c>
      <c r="BL147" s="24" t="s">
        <v>174</v>
      </c>
      <c r="BM147" s="24" t="s">
        <v>238</v>
      </c>
    </row>
    <row r="148" spans="2:51" s="11" customFormat="1" ht="13.5">
      <c r="B148" s="201"/>
      <c r="C148" s="202"/>
      <c r="D148" s="203" t="s">
        <v>176</v>
      </c>
      <c r="E148" s="204" t="s">
        <v>22</v>
      </c>
      <c r="F148" s="205" t="s">
        <v>239</v>
      </c>
      <c r="G148" s="202"/>
      <c r="H148" s="206">
        <v>3.361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176</v>
      </c>
      <c r="AU148" s="212" t="s">
        <v>83</v>
      </c>
      <c r="AV148" s="11" t="s">
        <v>83</v>
      </c>
      <c r="AW148" s="11" t="s">
        <v>36</v>
      </c>
      <c r="AX148" s="11" t="s">
        <v>80</v>
      </c>
      <c r="AY148" s="212" t="s">
        <v>167</v>
      </c>
    </row>
    <row r="149" spans="2:65" s="1" customFormat="1" ht="16.5" customHeight="1">
      <c r="B149" s="41"/>
      <c r="C149" s="189" t="s">
        <v>10</v>
      </c>
      <c r="D149" s="189" t="s">
        <v>169</v>
      </c>
      <c r="E149" s="190" t="s">
        <v>240</v>
      </c>
      <c r="F149" s="191" t="s">
        <v>241</v>
      </c>
      <c r="G149" s="192" t="s">
        <v>187</v>
      </c>
      <c r="H149" s="193">
        <v>3.361</v>
      </c>
      <c r="I149" s="194"/>
      <c r="J149" s="195">
        <f>ROUND(I149*H149,2)</f>
        <v>0</v>
      </c>
      <c r="K149" s="191" t="s">
        <v>173</v>
      </c>
      <c r="L149" s="61"/>
      <c r="M149" s="196" t="s">
        <v>22</v>
      </c>
      <c r="N149" s="197" t="s">
        <v>43</v>
      </c>
      <c r="O149" s="4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AR149" s="24" t="s">
        <v>174</v>
      </c>
      <c r="AT149" s="24" t="s">
        <v>169</v>
      </c>
      <c r="AU149" s="24" t="s">
        <v>83</v>
      </c>
      <c r="AY149" s="24" t="s">
        <v>167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4" t="s">
        <v>80</v>
      </c>
      <c r="BK149" s="200">
        <f>ROUND(I149*H149,2)</f>
        <v>0</v>
      </c>
      <c r="BL149" s="24" t="s">
        <v>174</v>
      </c>
      <c r="BM149" s="24" t="s">
        <v>242</v>
      </c>
    </row>
    <row r="150" spans="2:65" s="1" customFormat="1" ht="16.5" customHeight="1">
      <c r="B150" s="41"/>
      <c r="C150" s="189" t="s">
        <v>243</v>
      </c>
      <c r="D150" s="189" t="s">
        <v>169</v>
      </c>
      <c r="E150" s="190" t="s">
        <v>244</v>
      </c>
      <c r="F150" s="191" t="s">
        <v>245</v>
      </c>
      <c r="G150" s="192" t="s">
        <v>172</v>
      </c>
      <c r="H150" s="193">
        <v>1.163</v>
      </c>
      <c r="I150" s="194"/>
      <c r="J150" s="195">
        <f>ROUND(I150*H150,2)</f>
        <v>0</v>
      </c>
      <c r="K150" s="191" t="s">
        <v>173</v>
      </c>
      <c r="L150" s="61"/>
      <c r="M150" s="196" t="s">
        <v>22</v>
      </c>
      <c r="N150" s="197" t="s">
        <v>43</v>
      </c>
      <c r="O150" s="42"/>
      <c r="P150" s="198">
        <f>O150*H150</f>
        <v>0</v>
      </c>
      <c r="Q150" s="198">
        <v>2.45329</v>
      </c>
      <c r="R150" s="198">
        <f>Q150*H150</f>
        <v>2.85317627</v>
      </c>
      <c r="S150" s="198">
        <v>0</v>
      </c>
      <c r="T150" s="199">
        <f>S150*H150</f>
        <v>0</v>
      </c>
      <c r="AR150" s="24" t="s">
        <v>174</v>
      </c>
      <c r="AT150" s="24" t="s">
        <v>169</v>
      </c>
      <c r="AU150" s="24" t="s">
        <v>83</v>
      </c>
      <c r="AY150" s="24" t="s">
        <v>167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4" t="s">
        <v>80</v>
      </c>
      <c r="BK150" s="200">
        <f>ROUND(I150*H150,2)</f>
        <v>0</v>
      </c>
      <c r="BL150" s="24" t="s">
        <v>174</v>
      </c>
      <c r="BM150" s="24" t="s">
        <v>246</v>
      </c>
    </row>
    <row r="151" spans="2:51" s="11" customFormat="1" ht="13.5">
      <c r="B151" s="201"/>
      <c r="C151" s="202"/>
      <c r="D151" s="203" t="s">
        <v>176</v>
      </c>
      <c r="E151" s="204" t="s">
        <v>22</v>
      </c>
      <c r="F151" s="205" t="s">
        <v>247</v>
      </c>
      <c r="G151" s="202"/>
      <c r="H151" s="206">
        <v>1.163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176</v>
      </c>
      <c r="AU151" s="212" t="s">
        <v>83</v>
      </c>
      <c r="AV151" s="11" t="s">
        <v>83</v>
      </c>
      <c r="AW151" s="11" t="s">
        <v>36</v>
      </c>
      <c r="AX151" s="11" t="s">
        <v>72</v>
      </c>
      <c r="AY151" s="212" t="s">
        <v>167</v>
      </c>
    </row>
    <row r="152" spans="2:51" s="12" customFormat="1" ht="13.5">
      <c r="B152" s="213"/>
      <c r="C152" s="214"/>
      <c r="D152" s="203" t="s">
        <v>176</v>
      </c>
      <c r="E152" s="215" t="s">
        <v>98</v>
      </c>
      <c r="F152" s="216" t="s">
        <v>181</v>
      </c>
      <c r="G152" s="214"/>
      <c r="H152" s="217">
        <v>1.163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176</v>
      </c>
      <c r="AU152" s="223" t="s">
        <v>83</v>
      </c>
      <c r="AV152" s="12" t="s">
        <v>182</v>
      </c>
      <c r="AW152" s="12" t="s">
        <v>36</v>
      </c>
      <c r="AX152" s="12" t="s">
        <v>80</v>
      </c>
      <c r="AY152" s="223" t="s">
        <v>167</v>
      </c>
    </row>
    <row r="153" spans="2:65" s="1" customFormat="1" ht="25.5" customHeight="1">
      <c r="B153" s="41"/>
      <c r="C153" s="189" t="s">
        <v>248</v>
      </c>
      <c r="D153" s="189" t="s">
        <v>169</v>
      </c>
      <c r="E153" s="190" t="s">
        <v>249</v>
      </c>
      <c r="F153" s="191" t="s">
        <v>250</v>
      </c>
      <c r="G153" s="192" t="s">
        <v>251</v>
      </c>
      <c r="H153" s="193">
        <v>2</v>
      </c>
      <c r="I153" s="194"/>
      <c r="J153" s="195">
        <f aca="true" t="shared" si="0" ref="J153:J158">ROUND(I153*H153,2)</f>
        <v>0</v>
      </c>
      <c r="K153" s="191" t="s">
        <v>22</v>
      </c>
      <c r="L153" s="61"/>
      <c r="M153" s="196" t="s">
        <v>22</v>
      </c>
      <c r="N153" s="197" t="s">
        <v>43</v>
      </c>
      <c r="O153" s="42"/>
      <c r="P153" s="198">
        <f aca="true" t="shared" si="1" ref="P153:P158">O153*H153</f>
        <v>0</v>
      </c>
      <c r="Q153" s="198">
        <v>0.03701</v>
      </c>
      <c r="R153" s="198">
        <f aca="true" t="shared" si="2" ref="R153:R158">Q153*H153</f>
        <v>0.07402</v>
      </c>
      <c r="S153" s="198">
        <v>0</v>
      </c>
      <c r="T153" s="199">
        <f aca="true" t="shared" si="3" ref="T153:T158">S153*H153</f>
        <v>0</v>
      </c>
      <c r="AR153" s="24" t="s">
        <v>174</v>
      </c>
      <c r="AT153" s="24" t="s">
        <v>169</v>
      </c>
      <c r="AU153" s="24" t="s">
        <v>83</v>
      </c>
      <c r="AY153" s="24" t="s">
        <v>167</v>
      </c>
      <c r="BE153" s="200">
        <f aca="true" t="shared" si="4" ref="BE153:BE158">IF(N153="základní",J153,0)</f>
        <v>0</v>
      </c>
      <c r="BF153" s="200">
        <f aca="true" t="shared" si="5" ref="BF153:BF158">IF(N153="snížená",J153,0)</f>
        <v>0</v>
      </c>
      <c r="BG153" s="200">
        <f aca="true" t="shared" si="6" ref="BG153:BG158">IF(N153="zákl. přenesená",J153,0)</f>
        <v>0</v>
      </c>
      <c r="BH153" s="200">
        <f aca="true" t="shared" si="7" ref="BH153:BH158">IF(N153="sníž. přenesená",J153,0)</f>
        <v>0</v>
      </c>
      <c r="BI153" s="200">
        <f aca="true" t="shared" si="8" ref="BI153:BI158">IF(N153="nulová",J153,0)</f>
        <v>0</v>
      </c>
      <c r="BJ153" s="24" t="s">
        <v>80</v>
      </c>
      <c r="BK153" s="200">
        <f aca="true" t="shared" si="9" ref="BK153:BK158">ROUND(I153*H153,2)</f>
        <v>0</v>
      </c>
      <c r="BL153" s="24" t="s">
        <v>174</v>
      </c>
      <c r="BM153" s="24" t="s">
        <v>252</v>
      </c>
    </row>
    <row r="154" spans="2:65" s="1" customFormat="1" ht="25.5" customHeight="1">
      <c r="B154" s="41"/>
      <c r="C154" s="189" t="s">
        <v>253</v>
      </c>
      <c r="D154" s="189" t="s">
        <v>169</v>
      </c>
      <c r="E154" s="190" t="s">
        <v>254</v>
      </c>
      <c r="F154" s="191" t="s">
        <v>255</v>
      </c>
      <c r="G154" s="192" t="s">
        <v>251</v>
      </c>
      <c r="H154" s="193">
        <v>2</v>
      </c>
      <c r="I154" s="194"/>
      <c r="J154" s="195">
        <f t="shared" si="0"/>
        <v>0</v>
      </c>
      <c r="K154" s="191" t="s">
        <v>22</v>
      </c>
      <c r="L154" s="61"/>
      <c r="M154" s="196" t="s">
        <v>22</v>
      </c>
      <c r="N154" s="197" t="s">
        <v>43</v>
      </c>
      <c r="O154" s="42"/>
      <c r="P154" s="198">
        <f t="shared" si="1"/>
        <v>0</v>
      </c>
      <c r="Q154" s="198">
        <v>0.03701</v>
      </c>
      <c r="R154" s="198">
        <f t="shared" si="2"/>
        <v>0.07402</v>
      </c>
      <c r="S154" s="198">
        <v>0</v>
      </c>
      <c r="T154" s="199">
        <f t="shared" si="3"/>
        <v>0</v>
      </c>
      <c r="AR154" s="24" t="s">
        <v>174</v>
      </c>
      <c r="AT154" s="24" t="s">
        <v>169</v>
      </c>
      <c r="AU154" s="24" t="s">
        <v>83</v>
      </c>
      <c r="AY154" s="24" t="s">
        <v>167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24" t="s">
        <v>80</v>
      </c>
      <c r="BK154" s="200">
        <f t="shared" si="9"/>
        <v>0</v>
      </c>
      <c r="BL154" s="24" t="s">
        <v>174</v>
      </c>
      <c r="BM154" s="24" t="s">
        <v>256</v>
      </c>
    </row>
    <row r="155" spans="2:65" s="1" customFormat="1" ht="25.5" customHeight="1">
      <c r="B155" s="41"/>
      <c r="C155" s="189" t="s">
        <v>257</v>
      </c>
      <c r="D155" s="189" t="s">
        <v>169</v>
      </c>
      <c r="E155" s="190" t="s">
        <v>258</v>
      </c>
      <c r="F155" s="191" t="s">
        <v>259</v>
      </c>
      <c r="G155" s="192" t="s">
        <v>251</v>
      </c>
      <c r="H155" s="193">
        <v>1</v>
      </c>
      <c r="I155" s="194"/>
      <c r="J155" s="195">
        <f t="shared" si="0"/>
        <v>0</v>
      </c>
      <c r="K155" s="191" t="s">
        <v>22</v>
      </c>
      <c r="L155" s="61"/>
      <c r="M155" s="196" t="s">
        <v>22</v>
      </c>
      <c r="N155" s="197" t="s">
        <v>43</v>
      </c>
      <c r="O155" s="42"/>
      <c r="P155" s="198">
        <f t="shared" si="1"/>
        <v>0</v>
      </c>
      <c r="Q155" s="198">
        <v>0.03701</v>
      </c>
      <c r="R155" s="198">
        <f t="shared" si="2"/>
        <v>0.03701</v>
      </c>
      <c r="S155" s="198">
        <v>0</v>
      </c>
      <c r="T155" s="199">
        <f t="shared" si="3"/>
        <v>0</v>
      </c>
      <c r="AR155" s="24" t="s">
        <v>174</v>
      </c>
      <c r="AT155" s="24" t="s">
        <v>169</v>
      </c>
      <c r="AU155" s="24" t="s">
        <v>83</v>
      </c>
      <c r="AY155" s="24" t="s">
        <v>167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24" t="s">
        <v>80</v>
      </c>
      <c r="BK155" s="200">
        <f t="shared" si="9"/>
        <v>0</v>
      </c>
      <c r="BL155" s="24" t="s">
        <v>174</v>
      </c>
      <c r="BM155" s="24" t="s">
        <v>260</v>
      </c>
    </row>
    <row r="156" spans="2:65" s="1" customFormat="1" ht="25.5" customHeight="1">
      <c r="B156" s="41"/>
      <c r="C156" s="189" t="s">
        <v>261</v>
      </c>
      <c r="D156" s="189" t="s">
        <v>169</v>
      </c>
      <c r="E156" s="190" t="s">
        <v>262</v>
      </c>
      <c r="F156" s="191" t="s">
        <v>263</v>
      </c>
      <c r="G156" s="192" t="s">
        <v>251</v>
      </c>
      <c r="H156" s="193">
        <v>1</v>
      </c>
      <c r="I156" s="194"/>
      <c r="J156" s="195">
        <f t="shared" si="0"/>
        <v>0</v>
      </c>
      <c r="K156" s="191" t="s">
        <v>22</v>
      </c>
      <c r="L156" s="61"/>
      <c r="M156" s="196" t="s">
        <v>22</v>
      </c>
      <c r="N156" s="197" t="s">
        <v>43</v>
      </c>
      <c r="O156" s="42"/>
      <c r="P156" s="198">
        <f t="shared" si="1"/>
        <v>0</v>
      </c>
      <c r="Q156" s="198">
        <v>0.03701</v>
      </c>
      <c r="R156" s="198">
        <f t="shared" si="2"/>
        <v>0.03701</v>
      </c>
      <c r="S156" s="198">
        <v>0</v>
      </c>
      <c r="T156" s="199">
        <f t="shared" si="3"/>
        <v>0</v>
      </c>
      <c r="AR156" s="24" t="s">
        <v>174</v>
      </c>
      <c r="AT156" s="24" t="s">
        <v>169</v>
      </c>
      <c r="AU156" s="24" t="s">
        <v>83</v>
      </c>
      <c r="AY156" s="24" t="s">
        <v>167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24" t="s">
        <v>80</v>
      </c>
      <c r="BK156" s="200">
        <f t="shared" si="9"/>
        <v>0</v>
      </c>
      <c r="BL156" s="24" t="s">
        <v>174</v>
      </c>
      <c r="BM156" s="24" t="s">
        <v>264</v>
      </c>
    </row>
    <row r="157" spans="2:65" s="1" customFormat="1" ht="25.5" customHeight="1">
      <c r="B157" s="41"/>
      <c r="C157" s="189" t="s">
        <v>9</v>
      </c>
      <c r="D157" s="189" t="s">
        <v>169</v>
      </c>
      <c r="E157" s="190" t="s">
        <v>265</v>
      </c>
      <c r="F157" s="191" t="s">
        <v>266</v>
      </c>
      <c r="G157" s="192" t="s">
        <v>251</v>
      </c>
      <c r="H157" s="193">
        <v>2</v>
      </c>
      <c r="I157" s="194"/>
      <c r="J157" s="195">
        <f t="shared" si="0"/>
        <v>0</v>
      </c>
      <c r="K157" s="191" t="s">
        <v>22</v>
      </c>
      <c r="L157" s="61"/>
      <c r="M157" s="196" t="s">
        <v>22</v>
      </c>
      <c r="N157" s="197" t="s">
        <v>43</v>
      </c>
      <c r="O157" s="42"/>
      <c r="P157" s="198">
        <f t="shared" si="1"/>
        <v>0</v>
      </c>
      <c r="Q157" s="198">
        <v>0.03701</v>
      </c>
      <c r="R157" s="198">
        <f t="shared" si="2"/>
        <v>0.07402</v>
      </c>
      <c r="S157" s="198">
        <v>0</v>
      </c>
      <c r="T157" s="199">
        <f t="shared" si="3"/>
        <v>0</v>
      </c>
      <c r="AR157" s="24" t="s">
        <v>174</v>
      </c>
      <c r="AT157" s="24" t="s">
        <v>169</v>
      </c>
      <c r="AU157" s="24" t="s">
        <v>83</v>
      </c>
      <c r="AY157" s="24" t="s">
        <v>167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24" t="s">
        <v>80</v>
      </c>
      <c r="BK157" s="200">
        <f t="shared" si="9"/>
        <v>0</v>
      </c>
      <c r="BL157" s="24" t="s">
        <v>174</v>
      </c>
      <c r="BM157" s="24" t="s">
        <v>267</v>
      </c>
    </row>
    <row r="158" spans="2:65" s="1" customFormat="1" ht="25.5" customHeight="1">
      <c r="B158" s="41"/>
      <c r="C158" s="189" t="s">
        <v>268</v>
      </c>
      <c r="D158" s="189" t="s">
        <v>169</v>
      </c>
      <c r="E158" s="190" t="s">
        <v>269</v>
      </c>
      <c r="F158" s="191" t="s">
        <v>270</v>
      </c>
      <c r="G158" s="192" t="s">
        <v>251</v>
      </c>
      <c r="H158" s="193">
        <v>2</v>
      </c>
      <c r="I158" s="194"/>
      <c r="J158" s="195">
        <f t="shared" si="0"/>
        <v>0</v>
      </c>
      <c r="K158" s="191" t="s">
        <v>22</v>
      </c>
      <c r="L158" s="61"/>
      <c r="M158" s="196" t="s">
        <v>22</v>
      </c>
      <c r="N158" s="197" t="s">
        <v>43</v>
      </c>
      <c r="O158" s="42"/>
      <c r="P158" s="198">
        <f t="shared" si="1"/>
        <v>0</v>
      </c>
      <c r="Q158" s="198">
        <v>0.03701</v>
      </c>
      <c r="R158" s="198">
        <f t="shared" si="2"/>
        <v>0.07402</v>
      </c>
      <c r="S158" s="198">
        <v>0</v>
      </c>
      <c r="T158" s="199">
        <f t="shared" si="3"/>
        <v>0</v>
      </c>
      <c r="AR158" s="24" t="s">
        <v>174</v>
      </c>
      <c r="AT158" s="24" t="s">
        <v>169</v>
      </c>
      <c r="AU158" s="24" t="s">
        <v>83</v>
      </c>
      <c r="AY158" s="24" t="s">
        <v>167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24" t="s">
        <v>80</v>
      </c>
      <c r="BK158" s="200">
        <f t="shared" si="9"/>
        <v>0</v>
      </c>
      <c r="BL158" s="24" t="s">
        <v>174</v>
      </c>
      <c r="BM158" s="24" t="s">
        <v>271</v>
      </c>
    </row>
    <row r="159" spans="2:63" s="10" customFormat="1" ht="29.85" customHeight="1">
      <c r="B159" s="173"/>
      <c r="C159" s="174"/>
      <c r="D159" s="175" t="s">
        <v>71</v>
      </c>
      <c r="E159" s="187" t="s">
        <v>182</v>
      </c>
      <c r="F159" s="187" t="s">
        <v>272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SUM(P160:P191)</f>
        <v>0</v>
      </c>
      <c r="Q159" s="181"/>
      <c r="R159" s="182">
        <f>SUM(R160:R191)</f>
        <v>23.540370109999998</v>
      </c>
      <c r="S159" s="181"/>
      <c r="T159" s="183">
        <f>SUM(T160:T191)</f>
        <v>0</v>
      </c>
      <c r="AR159" s="184" t="s">
        <v>80</v>
      </c>
      <c r="AT159" s="185" t="s">
        <v>71</v>
      </c>
      <c r="AU159" s="185" t="s">
        <v>80</v>
      </c>
      <c r="AY159" s="184" t="s">
        <v>167</v>
      </c>
      <c r="BK159" s="186">
        <f>SUM(BK160:BK191)</f>
        <v>0</v>
      </c>
    </row>
    <row r="160" spans="2:65" s="1" customFormat="1" ht="25.5" customHeight="1">
      <c r="B160" s="41"/>
      <c r="C160" s="189" t="s">
        <v>273</v>
      </c>
      <c r="D160" s="189" t="s">
        <v>169</v>
      </c>
      <c r="E160" s="190" t="s">
        <v>274</v>
      </c>
      <c r="F160" s="191" t="s">
        <v>275</v>
      </c>
      <c r="G160" s="192" t="s">
        <v>172</v>
      </c>
      <c r="H160" s="193">
        <v>0.342</v>
      </c>
      <c r="I160" s="194"/>
      <c r="J160" s="195">
        <f>ROUND(I160*H160,2)</f>
        <v>0</v>
      </c>
      <c r="K160" s="191" t="s">
        <v>173</v>
      </c>
      <c r="L160" s="61"/>
      <c r="M160" s="196" t="s">
        <v>22</v>
      </c>
      <c r="N160" s="197" t="s">
        <v>43</v>
      </c>
      <c r="O160" s="42"/>
      <c r="P160" s="198">
        <f>O160*H160</f>
        <v>0</v>
      </c>
      <c r="Q160" s="198">
        <v>1.8775</v>
      </c>
      <c r="R160" s="198">
        <f>Q160*H160</f>
        <v>0.642105</v>
      </c>
      <c r="S160" s="198">
        <v>0</v>
      </c>
      <c r="T160" s="199">
        <f>S160*H160</f>
        <v>0</v>
      </c>
      <c r="AR160" s="24" t="s">
        <v>174</v>
      </c>
      <c r="AT160" s="24" t="s">
        <v>169</v>
      </c>
      <c r="AU160" s="24" t="s">
        <v>83</v>
      </c>
      <c r="AY160" s="24" t="s">
        <v>167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4" t="s">
        <v>80</v>
      </c>
      <c r="BK160" s="200">
        <f>ROUND(I160*H160,2)</f>
        <v>0</v>
      </c>
      <c r="BL160" s="24" t="s">
        <v>174</v>
      </c>
      <c r="BM160" s="24" t="s">
        <v>276</v>
      </c>
    </row>
    <row r="161" spans="2:51" s="11" customFormat="1" ht="13.5">
      <c r="B161" s="201"/>
      <c r="C161" s="202"/>
      <c r="D161" s="203" t="s">
        <v>176</v>
      </c>
      <c r="E161" s="204" t="s">
        <v>22</v>
      </c>
      <c r="F161" s="205" t="s">
        <v>277</v>
      </c>
      <c r="G161" s="202"/>
      <c r="H161" s="206">
        <v>0.342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176</v>
      </c>
      <c r="AU161" s="212" t="s">
        <v>83</v>
      </c>
      <c r="AV161" s="11" t="s">
        <v>83</v>
      </c>
      <c r="AW161" s="11" t="s">
        <v>36</v>
      </c>
      <c r="AX161" s="11" t="s">
        <v>80</v>
      </c>
      <c r="AY161" s="212" t="s">
        <v>167</v>
      </c>
    </row>
    <row r="162" spans="2:65" s="1" customFormat="1" ht="25.5" customHeight="1">
      <c r="B162" s="41"/>
      <c r="C162" s="189" t="s">
        <v>278</v>
      </c>
      <c r="D162" s="189" t="s">
        <v>169</v>
      </c>
      <c r="E162" s="190" t="s">
        <v>279</v>
      </c>
      <c r="F162" s="191" t="s">
        <v>280</v>
      </c>
      <c r="G162" s="192" t="s">
        <v>172</v>
      </c>
      <c r="H162" s="193">
        <v>0.858</v>
      </c>
      <c r="I162" s="194"/>
      <c r="J162" s="195">
        <f>ROUND(I162*H162,2)</f>
        <v>0</v>
      </c>
      <c r="K162" s="191" t="s">
        <v>173</v>
      </c>
      <c r="L162" s="61"/>
      <c r="M162" s="196" t="s">
        <v>22</v>
      </c>
      <c r="N162" s="197" t="s">
        <v>43</v>
      </c>
      <c r="O162" s="42"/>
      <c r="P162" s="198">
        <f>O162*H162</f>
        <v>0</v>
      </c>
      <c r="Q162" s="198">
        <v>1.8775</v>
      </c>
      <c r="R162" s="198">
        <f>Q162*H162</f>
        <v>1.610895</v>
      </c>
      <c r="S162" s="198">
        <v>0</v>
      </c>
      <c r="T162" s="199">
        <f>S162*H162</f>
        <v>0</v>
      </c>
      <c r="AR162" s="24" t="s">
        <v>174</v>
      </c>
      <c r="AT162" s="24" t="s">
        <v>169</v>
      </c>
      <c r="AU162" s="24" t="s">
        <v>83</v>
      </c>
      <c r="AY162" s="24" t="s">
        <v>167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4" t="s">
        <v>80</v>
      </c>
      <c r="BK162" s="200">
        <f>ROUND(I162*H162,2)</f>
        <v>0</v>
      </c>
      <c r="BL162" s="24" t="s">
        <v>174</v>
      </c>
      <c r="BM162" s="24" t="s">
        <v>281</v>
      </c>
    </row>
    <row r="163" spans="2:51" s="11" customFormat="1" ht="13.5">
      <c r="B163" s="201"/>
      <c r="C163" s="202"/>
      <c r="D163" s="203" t="s">
        <v>176</v>
      </c>
      <c r="E163" s="204" t="s">
        <v>22</v>
      </c>
      <c r="F163" s="205" t="s">
        <v>282</v>
      </c>
      <c r="G163" s="202"/>
      <c r="H163" s="206">
        <v>0.858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176</v>
      </c>
      <c r="AU163" s="212" t="s">
        <v>83</v>
      </c>
      <c r="AV163" s="11" t="s">
        <v>83</v>
      </c>
      <c r="AW163" s="11" t="s">
        <v>36</v>
      </c>
      <c r="AX163" s="11" t="s">
        <v>80</v>
      </c>
      <c r="AY163" s="212" t="s">
        <v>167</v>
      </c>
    </row>
    <row r="164" spans="2:65" s="1" customFormat="1" ht="16.5" customHeight="1">
      <c r="B164" s="41"/>
      <c r="C164" s="189" t="s">
        <v>283</v>
      </c>
      <c r="D164" s="189" t="s">
        <v>169</v>
      </c>
      <c r="E164" s="190" t="s">
        <v>284</v>
      </c>
      <c r="F164" s="191" t="s">
        <v>285</v>
      </c>
      <c r="G164" s="192" t="s">
        <v>172</v>
      </c>
      <c r="H164" s="193">
        <v>6.875</v>
      </c>
      <c r="I164" s="194"/>
      <c r="J164" s="195">
        <f>ROUND(I164*H164,2)</f>
        <v>0</v>
      </c>
      <c r="K164" s="191" t="s">
        <v>22</v>
      </c>
      <c r="L164" s="61"/>
      <c r="M164" s="196" t="s">
        <v>22</v>
      </c>
      <c r="N164" s="197" t="s">
        <v>43</v>
      </c>
      <c r="O164" s="42"/>
      <c r="P164" s="198">
        <f>O164*H164</f>
        <v>0</v>
      </c>
      <c r="Q164" s="198">
        <v>2.45329</v>
      </c>
      <c r="R164" s="198">
        <f>Q164*H164</f>
        <v>16.86636875</v>
      </c>
      <c r="S164" s="198">
        <v>0</v>
      </c>
      <c r="T164" s="199">
        <f>S164*H164</f>
        <v>0</v>
      </c>
      <c r="AR164" s="24" t="s">
        <v>174</v>
      </c>
      <c r="AT164" s="24" t="s">
        <v>169</v>
      </c>
      <c r="AU164" s="24" t="s">
        <v>83</v>
      </c>
      <c r="AY164" s="24" t="s">
        <v>167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4" t="s">
        <v>80</v>
      </c>
      <c r="BK164" s="200">
        <f>ROUND(I164*H164,2)</f>
        <v>0</v>
      </c>
      <c r="BL164" s="24" t="s">
        <v>174</v>
      </c>
      <c r="BM164" s="24" t="s">
        <v>286</v>
      </c>
    </row>
    <row r="165" spans="2:51" s="14" customFormat="1" ht="13.5">
      <c r="B165" s="245"/>
      <c r="C165" s="246"/>
      <c r="D165" s="203" t="s">
        <v>176</v>
      </c>
      <c r="E165" s="247" t="s">
        <v>22</v>
      </c>
      <c r="F165" s="248" t="s">
        <v>287</v>
      </c>
      <c r="G165" s="246"/>
      <c r="H165" s="247" t="s">
        <v>22</v>
      </c>
      <c r="I165" s="249"/>
      <c r="J165" s="246"/>
      <c r="K165" s="246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176</v>
      </c>
      <c r="AU165" s="254" t="s">
        <v>83</v>
      </c>
      <c r="AV165" s="14" t="s">
        <v>80</v>
      </c>
      <c r="AW165" s="14" t="s">
        <v>36</v>
      </c>
      <c r="AX165" s="14" t="s">
        <v>72</v>
      </c>
      <c r="AY165" s="254" t="s">
        <v>167</v>
      </c>
    </row>
    <row r="166" spans="2:51" s="11" customFormat="1" ht="13.5">
      <c r="B166" s="201"/>
      <c r="C166" s="202"/>
      <c r="D166" s="203" t="s">
        <v>176</v>
      </c>
      <c r="E166" s="204" t="s">
        <v>22</v>
      </c>
      <c r="F166" s="205" t="s">
        <v>288</v>
      </c>
      <c r="G166" s="202"/>
      <c r="H166" s="206">
        <v>2.217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176</v>
      </c>
      <c r="AU166" s="212" t="s">
        <v>83</v>
      </c>
      <c r="AV166" s="11" t="s">
        <v>83</v>
      </c>
      <c r="AW166" s="11" t="s">
        <v>36</v>
      </c>
      <c r="AX166" s="11" t="s">
        <v>72</v>
      </c>
      <c r="AY166" s="212" t="s">
        <v>167</v>
      </c>
    </row>
    <row r="167" spans="2:51" s="11" customFormat="1" ht="13.5">
      <c r="B167" s="201"/>
      <c r="C167" s="202"/>
      <c r="D167" s="203" t="s">
        <v>176</v>
      </c>
      <c r="E167" s="204" t="s">
        <v>22</v>
      </c>
      <c r="F167" s="205" t="s">
        <v>289</v>
      </c>
      <c r="G167" s="202"/>
      <c r="H167" s="206">
        <v>0.502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176</v>
      </c>
      <c r="AU167" s="212" t="s">
        <v>83</v>
      </c>
      <c r="AV167" s="11" t="s">
        <v>83</v>
      </c>
      <c r="AW167" s="11" t="s">
        <v>36</v>
      </c>
      <c r="AX167" s="11" t="s">
        <v>72</v>
      </c>
      <c r="AY167" s="212" t="s">
        <v>167</v>
      </c>
    </row>
    <row r="168" spans="2:51" s="11" customFormat="1" ht="13.5">
      <c r="B168" s="201"/>
      <c r="C168" s="202"/>
      <c r="D168" s="203" t="s">
        <v>176</v>
      </c>
      <c r="E168" s="204" t="s">
        <v>22</v>
      </c>
      <c r="F168" s="205" t="s">
        <v>290</v>
      </c>
      <c r="G168" s="202"/>
      <c r="H168" s="206">
        <v>1.627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176</v>
      </c>
      <c r="AU168" s="212" t="s">
        <v>83</v>
      </c>
      <c r="AV168" s="11" t="s">
        <v>83</v>
      </c>
      <c r="AW168" s="11" t="s">
        <v>36</v>
      </c>
      <c r="AX168" s="11" t="s">
        <v>72</v>
      </c>
      <c r="AY168" s="212" t="s">
        <v>167</v>
      </c>
    </row>
    <row r="169" spans="2:51" s="11" customFormat="1" ht="13.5">
      <c r="B169" s="201"/>
      <c r="C169" s="202"/>
      <c r="D169" s="203" t="s">
        <v>176</v>
      </c>
      <c r="E169" s="204" t="s">
        <v>22</v>
      </c>
      <c r="F169" s="205" t="s">
        <v>291</v>
      </c>
      <c r="G169" s="202"/>
      <c r="H169" s="206">
        <v>2.529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176</v>
      </c>
      <c r="AU169" s="212" t="s">
        <v>83</v>
      </c>
      <c r="AV169" s="11" t="s">
        <v>83</v>
      </c>
      <c r="AW169" s="11" t="s">
        <v>36</v>
      </c>
      <c r="AX169" s="11" t="s">
        <v>72</v>
      </c>
      <c r="AY169" s="212" t="s">
        <v>167</v>
      </c>
    </row>
    <row r="170" spans="2:51" s="13" customFormat="1" ht="13.5">
      <c r="B170" s="224"/>
      <c r="C170" s="225"/>
      <c r="D170" s="203" t="s">
        <v>176</v>
      </c>
      <c r="E170" s="226" t="s">
        <v>22</v>
      </c>
      <c r="F170" s="227" t="s">
        <v>184</v>
      </c>
      <c r="G170" s="225"/>
      <c r="H170" s="228">
        <v>6.875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176</v>
      </c>
      <c r="AU170" s="234" t="s">
        <v>83</v>
      </c>
      <c r="AV170" s="13" t="s">
        <v>174</v>
      </c>
      <c r="AW170" s="13" t="s">
        <v>36</v>
      </c>
      <c r="AX170" s="13" t="s">
        <v>80</v>
      </c>
      <c r="AY170" s="234" t="s">
        <v>167</v>
      </c>
    </row>
    <row r="171" spans="2:65" s="1" customFormat="1" ht="16.5" customHeight="1">
      <c r="B171" s="41"/>
      <c r="C171" s="189" t="s">
        <v>292</v>
      </c>
      <c r="D171" s="189" t="s">
        <v>169</v>
      </c>
      <c r="E171" s="190" t="s">
        <v>293</v>
      </c>
      <c r="F171" s="191" t="s">
        <v>294</v>
      </c>
      <c r="G171" s="192" t="s">
        <v>187</v>
      </c>
      <c r="H171" s="193">
        <v>1.72</v>
      </c>
      <c r="I171" s="194"/>
      <c r="J171" s="195">
        <f>ROUND(I171*H171,2)</f>
        <v>0</v>
      </c>
      <c r="K171" s="191" t="s">
        <v>173</v>
      </c>
      <c r="L171" s="61"/>
      <c r="M171" s="196" t="s">
        <v>22</v>
      </c>
      <c r="N171" s="197" t="s">
        <v>43</v>
      </c>
      <c r="O171" s="42"/>
      <c r="P171" s="198">
        <f>O171*H171</f>
        <v>0</v>
      </c>
      <c r="Q171" s="198">
        <v>0.00275</v>
      </c>
      <c r="R171" s="198">
        <f>Q171*H171</f>
        <v>0.00473</v>
      </c>
      <c r="S171" s="198">
        <v>0</v>
      </c>
      <c r="T171" s="199">
        <f>S171*H171</f>
        <v>0</v>
      </c>
      <c r="AR171" s="24" t="s">
        <v>174</v>
      </c>
      <c r="AT171" s="24" t="s">
        <v>169</v>
      </c>
      <c r="AU171" s="24" t="s">
        <v>83</v>
      </c>
      <c r="AY171" s="24" t="s">
        <v>167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4" t="s">
        <v>80</v>
      </c>
      <c r="BK171" s="200">
        <f>ROUND(I171*H171,2)</f>
        <v>0</v>
      </c>
      <c r="BL171" s="24" t="s">
        <v>174</v>
      </c>
      <c r="BM171" s="24" t="s">
        <v>295</v>
      </c>
    </row>
    <row r="172" spans="2:51" s="11" customFormat="1" ht="13.5">
      <c r="B172" s="201"/>
      <c r="C172" s="202"/>
      <c r="D172" s="203" t="s">
        <v>176</v>
      </c>
      <c r="E172" s="204" t="s">
        <v>22</v>
      </c>
      <c r="F172" s="205" t="s">
        <v>296</v>
      </c>
      <c r="G172" s="202"/>
      <c r="H172" s="206">
        <v>1.72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176</v>
      </c>
      <c r="AU172" s="212" t="s">
        <v>83</v>
      </c>
      <c r="AV172" s="11" t="s">
        <v>83</v>
      </c>
      <c r="AW172" s="11" t="s">
        <v>36</v>
      </c>
      <c r="AX172" s="11" t="s">
        <v>80</v>
      </c>
      <c r="AY172" s="212" t="s">
        <v>167</v>
      </c>
    </row>
    <row r="173" spans="2:65" s="1" customFormat="1" ht="16.5" customHeight="1">
      <c r="B173" s="41"/>
      <c r="C173" s="189" t="s">
        <v>297</v>
      </c>
      <c r="D173" s="189" t="s">
        <v>169</v>
      </c>
      <c r="E173" s="190" t="s">
        <v>298</v>
      </c>
      <c r="F173" s="191" t="s">
        <v>299</v>
      </c>
      <c r="G173" s="192" t="s">
        <v>187</v>
      </c>
      <c r="H173" s="193">
        <v>1.72</v>
      </c>
      <c r="I173" s="194"/>
      <c r="J173" s="195">
        <f>ROUND(I173*H173,2)</f>
        <v>0</v>
      </c>
      <c r="K173" s="191" t="s">
        <v>173</v>
      </c>
      <c r="L173" s="61"/>
      <c r="M173" s="196" t="s">
        <v>22</v>
      </c>
      <c r="N173" s="197" t="s">
        <v>43</v>
      </c>
      <c r="O173" s="4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AR173" s="24" t="s">
        <v>174</v>
      </c>
      <c r="AT173" s="24" t="s">
        <v>169</v>
      </c>
      <c r="AU173" s="24" t="s">
        <v>83</v>
      </c>
      <c r="AY173" s="24" t="s">
        <v>167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24" t="s">
        <v>80</v>
      </c>
      <c r="BK173" s="200">
        <f>ROUND(I173*H173,2)</f>
        <v>0</v>
      </c>
      <c r="BL173" s="24" t="s">
        <v>174</v>
      </c>
      <c r="BM173" s="24" t="s">
        <v>300</v>
      </c>
    </row>
    <row r="174" spans="2:65" s="1" customFormat="1" ht="16.5" customHeight="1">
      <c r="B174" s="41"/>
      <c r="C174" s="189" t="s">
        <v>301</v>
      </c>
      <c r="D174" s="189" t="s">
        <v>169</v>
      </c>
      <c r="E174" s="190" t="s">
        <v>293</v>
      </c>
      <c r="F174" s="191" t="s">
        <v>294</v>
      </c>
      <c r="G174" s="192" t="s">
        <v>187</v>
      </c>
      <c r="H174" s="193">
        <v>13.131</v>
      </c>
      <c r="I174" s="194"/>
      <c r="J174" s="195">
        <f>ROUND(I174*H174,2)</f>
        <v>0</v>
      </c>
      <c r="K174" s="191" t="s">
        <v>173</v>
      </c>
      <c r="L174" s="61"/>
      <c r="M174" s="196" t="s">
        <v>22</v>
      </c>
      <c r="N174" s="197" t="s">
        <v>43</v>
      </c>
      <c r="O174" s="42"/>
      <c r="P174" s="198">
        <f>O174*H174</f>
        <v>0</v>
      </c>
      <c r="Q174" s="198">
        <v>0.00275</v>
      </c>
      <c r="R174" s="198">
        <f>Q174*H174</f>
        <v>0.036110249999999997</v>
      </c>
      <c r="S174" s="198">
        <v>0</v>
      </c>
      <c r="T174" s="199">
        <f>S174*H174</f>
        <v>0</v>
      </c>
      <c r="AR174" s="24" t="s">
        <v>174</v>
      </c>
      <c r="AT174" s="24" t="s">
        <v>169</v>
      </c>
      <c r="AU174" s="24" t="s">
        <v>83</v>
      </c>
      <c r="AY174" s="24" t="s">
        <v>167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24" t="s">
        <v>80</v>
      </c>
      <c r="BK174" s="200">
        <f>ROUND(I174*H174,2)</f>
        <v>0</v>
      </c>
      <c r="BL174" s="24" t="s">
        <v>174</v>
      </c>
      <c r="BM174" s="24" t="s">
        <v>302</v>
      </c>
    </row>
    <row r="175" spans="2:51" s="11" customFormat="1" ht="13.5">
      <c r="B175" s="201"/>
      <c r="C175" s="202"/>
      <c r="D175" s="203" t="s">
        <v>176</v>
      </c>
      <c r="E175" s="204" t="s">
        <v>22</v>
      </c>
      <c r="F175" s="205" t="s">
        <v>303</v>
      </c>
      <c r="G175" s="202"/>
      <c r="H175" s="206">
        <v>13.131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176</v>
      </c>
      <c r="AU175" s="212" t="s">
        <v>83</v>
      </c>
      <c r="AV175" s="11" t="s">
        <v>83</v>
      </c>
      <c r="AW175" s="11" t="s">
        <v>36</v>
      </c>
      <c r="AX175" s="11" t="s">
        <v>80</v>
      </c>
      <c r="AY175" s="212" t="s">
        <v>167</v>
      </c>
    </row>
    <row r="176" spans="2:65" s="1" customFormat="1" ht="16.5" customHeight="1">
      <c r="B176" s="41"/>
      <c r="C176" s="189" t="s">
        <v>304</v>
      </c>
      <c r="D176" s="189" t="s">
        <v>169</v>
      </c>
      <c r="E176" s="190" t="s">
        <v>298</v>
      </c>
      <c r="F176" s="191" t="s">
        <v>299</v>
      </c>
      <c r="G176" s="192" t="s">
        <v>187</v>
      </c>
      <c r="H176" s="193">
        <v>13.131</v>
      </c>
      <c r="I176" s="194"/>
      <c r="J176" s="195">
        <f>ROUND(I176*H176,2)</f>
        <v>0</v>
      </c>
      <c r="K176" s="191" t="s">
        <v>173</v>
      </c>
      <c r="L176" s="61"/>
      <c r="M176" s="196" t="s">
        <v>22</v>
      </c>
      <c r="N176" s="197" t="s">
        <v>43</v>
      </c>
      <c r="O176" s="42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AR176" s="24" t="s">
        <v>174</v>
      </c>
      <c r="AT176" s="24" t="s">
        <v>169</v>
      </c>
      <c r="AU176" s="24" t="s">
        <v>83</v>
      </c>
      <c r="AY176" s="24" t="s">
        <v>167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4" t="s">
        <v>80</v>
      </c>
      <c r="BK176" s="200">
        <f>ROUND(I176*H176,2)</f>
        <v>0</v>
      </c>
      <c r="BL176" s="24" t="s">
        <v>174</v>
      </c>
      <c r="BM176" s="24" t="s">
        <v>305</v>
      </c>
    </row>
    <row r="177" spans="2:65" s="1" customFormat="1" ht="16.5" customHeight="1">
      <c r="B177" s="41"/>
      <c r="C177" s="189" t="s">
        <v>306</v>
      </c>
      <c r="D177" s="189" t="s">
        <v>169</v>
      </c>
      <c r="E177" s="190" t="s">
        <v>307</v>
      </c>
      <c r="F177" s="191" t="s">
        <v>308</v>
      </c>
      <c r="G177" s="192" t="s">
        <v>309</v>
      </c>
      <c r="H177" s="193">
        <v>0.113</v>
      </c>
      <c r="I177" s="194"/>
      <c r="J177" s="195">
        <f>ROUND(I177*H177,2)</f>
        <v>0</v>
      </c>
      <c r="K177" s="191" t="s">
        <v>173</v>
      </c>
      <c r="L177" s="61"/>
      <c r="M177" s="196" t="s">
        <v>22</v>
      </c>
      <c r="N177" s="197" t="s">
        <v>43</v>
      </c>
      <c r="O177" s="42"/>
      <c r="P177" s="198">
        <f>O177*H177</f>
        <v>0</v>
      </c>
      <c r="Q177" s="198">
        <v>1.04881</v>
      </c>
      <c r="R177" s="198">
        <f>Q177*H177</f>
        <v>0.11851553000000001</v>
      </c>
      <c r="S177" s="198">
        <v>0</v>
      </c>
      <c r="T177" s="199">
        <f>S177*H177</f>
        <v>0</v>
      </c>
      <c r="AR177" s="24" t="s">
        <v>174</v>
      </c>
      <c r="AT177" s="24" t="s">
        <v>169</v>
      </c>
      <c r="AU177" s="24" t="s">
        <v>83</v>
      </c>
      <c r="AY177" s="24" t="s">
        <v>167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4" t="s">
        <v>80</v>
      </c>
      <c r="BK177" s="200">
        <f>ROUND(I177*H177,2)</f>
        <v>0</v>
      </c>
      <c r="BL177" s="24" t="s">
        <v>174</v>
      </c>
      <c r="BM177" s="24" t="s">
        <v>310</v>
      </c>
    </row>
    <row r="178" spans="2:51" s="11" customFormat="1" ht="13.5">
      <c r="B178" s="201"/>
      <c r="C178" s="202"/>
      <c r="D178" s="203" t="s">
        <v>176</v>
      </c>
      <c r="E178" s="204" t="s">
        <v>22</v>
      </c>
      <c r="F178" s="205" t="s">
        <v>311</v>
      </c>
      <c r="G178" s="202"/>
      <c r="H178" s="206">
        <v>0.113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176</v>
      </c>
      <c r="AU178" s="212" t="s">
        <v>83</v>
      </c>
      <c r="AV178" s="11" t="s">
        <v>83</v>
      </c>
      <c r="AW178" s="11" t="s">
        <v>36</v>
      </c>
      <c r="AX178" s="11" t="s">
        <v>80</v>
      </c>
      <c r="AY178" s="212" t="s">
        <v>167</v>
      </c>
    </row>
    <row r="179" spans="2:65" s="1" customFormat="1" ht="16.5" customHeight="1">
      <c r="B179" s="41"/>
      <c r="C179" s="189" t="s">
        <v>312</v>
      </c>
      <c r="D179" s="189" t="s">
        <v>169</v>
      </c>
      <c r="E179" s="190" t="s">
        <v>313</v>
      </c>
      <c r="F179" s="191" t="s">
        <v>314</v>
      </c>
      <c r="G179" s="192" t="s">
        <v>309</v>
      </c>
      <c r="H179" s="193">
        <v>0.286</v>
      </c>
      <c r="I179" s="194"/>
      <c r="J179" s="195">
        <f>ROUND(I179*H179,2)</f>
        <v>0</v>
      </c>
      <c r="K179" s="191" t="s">
        <v>173</v>
      </c>
      <c r="L179" s="61"/>
      <c r="M179" s="196" t="s">
        <v>22</v>
      </c>
      <c r="N179" s="197" t="s">
        <v>43</v>
      </c>
      <c r="O179" s="42"/>
      <c r="P179" s="198">
        <f>O179*H179</f>
        <v>0</v>
      </c>
      <c r="Q179" s="198">
        <v>1.06277</v>
      </c>
      <c r="R179" s="198">
        <f>Q179*H179</f>
        <v>0.30395222</v>
      </c>
      <c r="S179" s="198">
        <v>0</v>
      </c>
      <c r="T179" s="199">
        <f>S179*H179</f>
        <v>0</v>
      </c>
      <c r="AR179" s="24" t="s">
        <v>174</v>
      </c>
      <c r="AT179" s="24" t="s">
        <v>169</v>
      </c>
      <c r="AU179" s="24" t="s">
        <v>83</v>
      </c>
      <c r="AY179" s="24" t="s">
        <v>167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4" t="s">
        <v>80</v>
      </c>
      <c r="BK179" s="200">
        <f>ROUND(I179*H179,2)</f>
        <v>0</v>
      </c>
      <c r="BL179" s="24" t="s">
        <v>174</v>
      </c>
      <c r="BM179" s="24" t="s">
        <v>315</v>
      </c>
    </row>
    <row r="180" spans="2:51" s="11" customFormat="1" ht="13.5">
      <c r="B180" s="201"/>
      <c r="C180" s="202"/>
      <c r="D180" s="203" t="s">
        <v>176</v>
      </c>
      <c r="E180" s="204" t="s">
        <v>22</v>
      </c>
      <c r="F180" s="205" t="s">
        <v>316</v>
      </c>
      <c r="G180" s="202"/>
      <c r="H180" s="206">
        <v>0.286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176</v>
      </c>
      <c r="AU180" s="212" t="s">
        <v>83</v>
      </c>
      <c r="AV180" s="11" t="s">
        <v>83</v>
      </c>
      <c r="AW180" s="11" t="s">
        <v>36</v>
      </c>
      <c r="AX180" s="11" t="s">
        <v>80</v>
      </c>
      <c r="AY180" s="212" t="s">
        <v>167</v>
      </c>
    </row>
    <row r="181" spans="2:65" s="1" customFormat="1" ht="16.5" customHeight="1">
      <c r="B181" s="41"/>
      <c r="C181" s="189" t="s">
        <v>317</v>
      </c>
      <c r="D181" s="189" t="s">
        <v>169</v>
      </c>
      <c r="E181" s="190" t="s">
        <v>318</v>
      </c>
      <c r="F181" s="191" t="s">
        <v>319</v>
      </c>
      <c r="G181" s="192" t="s">
        <v>172</v>
      </c>
      <c r="H181" s="193">
        <v>0.468</v>
      </c>
      <c r="I181" s="194"/>
      <c r="J181" s="195">
        <f>ROUND(I181*H181,2)</f>
        <v>0</v>
      </c>
      <c r="K181" s="191" t="s">
        <v>173</v>
      </c>
      <c r="L181" s="61"/>
      <c r="M181" s="196" t="s">
        <v>22</v>
      </c>
      <c r="N181" s="197" t="s">
        <v>43</v>
      </c>
      <c r="O181" s="42"/>
      <c r="P181" s="198">
        <f>O181*H181</f>
        <v>0</v>
      </c>
      <c r="Q181" s="198">
        <v>1.94302</v>
      </c>
      <c r="R181" s="198">
        <f>Q181*H181</f>
        <v>0.9093333600000001</v>
      </c>
      <c r="S181" s="198">
        <v>0</v>
      </c>
      <c r="T181" s="199">
        <f>S181*H181</f>
        <v>0</v>
      </c>
      <c r="AR181" s="24" t="s">
        <v>174</v>
      </c>
      <c r="AT181" s="24" t="s">
        <v>169</v>
      </c>
      <c r="AU181" s="24" t="s">
        <v>83</v>
      </c>
      <c r="AY181" s="24" t="s">
        <v>167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4" t="s">
        <v>80</v>
      </c>
      <c r="BK181" s="200">
        <f>ROUND(I181*H181,2)</f>
        <v>0</v>
      </c>
      <c r="BL181" s="24" t="s">
        <v>174</v>
      </c>
      <c r="BM181" s="24" t="s">
        <v>320</v>
      </c>
    </row>
    <row r="182" spans="2:51" s="11" customFormat="1" ht="13.5">
      <c r="B182" s="201"/>
      <c r="C182" s="202"/>
      <c r="D182" s="203" t="s">
        <v>176</v>
      </c>
      <c r="E182" s="204" t="s">
        <v>22</v>
      </c>
      <c r="F182" s="205" t="s">
        <v>321</v>
      </c>
      <c r="G182" s="202"/>
      <c r="H182" s="206">
        <v>0.468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176</v>
      </c>
      <c r="AU182" s="212" t="s">
        <v>83</v>
      </c>
      <c r="AV182" s="11" t="s">
        <v>83</v>
      </c>
      <c r="AW182" s="11" t="s">
        <v>36</v>
      </c>
      <c r="AX182" s="11" t="s">
        <v>80</v>
      </c>
      <c r="AY182" s="212" t="s">
        <v>167</v>
      </c>
    </row>
    <row r="183" spans="2:65" s="1" customFormat="1" ht="16.5" customHeight="1">
      <c r="B183" s="41"/>
      <c r="C183" s="189" t="s">
        <v>322</v>
      </c>
      <c r="D183" s="189" t="s">
        <v>169</v>
      </c>
      <c r="E183" s="190" t="s">
        <v>323</v>
      </c>
      <c r="F183" s="191" t="s">
        <v>324</v>
      </c>
      <c r="G183" s="192" t="s">
        <v>309</v>
      </c>
      <c r="H183" s="193">
        <v>0.064</v>
      </c>
      <c r="I183" s="194"/>
      <c r="J183" s="195">
        <f>ROUND(I183*H183,2)</f>
        <v>0</v>
      </c>
      <c r="K183" s="191" t="s">
        <v>173</v>
      </c>
      <c r="L183" s="61"/>
      <c r="M183" s="196" t="s">
        <v>22</v>
      </c>
      <c r="N183" s="197" t="s">
        <v>43</v>
      </c>
      <c r="O183" s="42"/>
      <c r="P183" s="198">
        <f>O183*H183</f>
        <v>0</v>
      </c>
      <c r="Q183" s="198">
        <v>1.09</v>
      </c>
      <c r="R183" s="198">
        <f>Q183*H183</f>
        <v>0.06976</v>
      </c>
      <c r="S183" s="198">
        <v>0</v>
      </c>
      <c r="T183" s="199">
        <f>S183*H183</f>
        <v>0</v>
      </c>
      <c r="AR183" s="24" t="s">
        <v>174</v>
      </c>
      <c r="AT183" s="24" t="s">
        <v>169</v>
      </c>
      <c r="AU183" s="24" t="s">
        <v>83</v>
      </c>
      <c r="AY183" s="24" t="s">
        <v>167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4" t="s">
        <v>80</v>
      </c>
      <c r="BK183" s="200">
        <f>ROUND(I183*H183,2)</f>
        <v>0</v>
      </c>
      <c r="BL183" s="24" t="s">
        <v>174</v>
      </c>
      <c r="BM183" s="24" t="s">
        <v>325</v>
      </c>
    </row>
    <row r="184" spans="2:51" s="11" customFormat="1" ht="13.5">
      <c r="B184" s="201"/>
      <c r="C184" s="202"/>
      <c r="D184" s="203" t="s">
        <v>176</v>
      </c>
      <c r="E184" s="204" t="s">
        <v>22</v>
      </c>
      <c r="F184" s="205" t="s">
        <v>326</v>
      </c>
      <c r="G184" s="202"/>
      <c r="H184" s="206">
        <v>0.064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176</v>
      </c>
      <c r="AU184" s="212" t="s">
        <v>83</v>
      </c>
      <c r="AV184" s="11" t="s">
        <v>83</v>
      </c>
      <c r="AW184" s="11" t="s">
        <v>36</v>
      </c>
      <c r="AX184" s="11" t="s">
        <v>80</v>
      </c>
      <c r="AY184" s="212" t="s">
        <v>167</v>
      </c>
    </row>
    <row r="185" spans="2:65" s="1" customFormat="1" ht="16.5" customHeight="1">
      <c r="B185" s="41"/>
      <c r="C185" s="189" t="s">
        <v>327</v>
      </c>
      <c r="D185" s="189" t="s">
        <v>169</v>
      </c>
      <c r="E185" s="190" t="s">
        <v>328</v>
      </c>
      <c r="F185" s="191" t="s">
        <v>329</v>
      </c>
      <c r="G185" s="192" t="s">
        <v>330</v>
      </c>
      <c r="H185" s="193">
        <v>7</v>
      </c>
      <c r="I185" s="194"/>
      <c r="J185" s="195">
        <f>ROUND(I185*H185,2)</f>
        <v>0</v>
      </c>
      <c r="K185" s="191" t="s">
        <v>173</v>
      </c>
      <c r="L185" s="61"/>
      <c r="M185" s="196" t="s">
        <v>22</v>
      </c>
      <c r="N185" s="197" t="s">
        <v>43</v>
      </c>
      <c r="O185" s="42"/>
      <c r="P185" s="198">
        <f>O185*H185</f>
        <v>0</v>
      </c>
      <c r="Q185" s="198">
        <v>0.00012</v>
      </c>
      <c r="R185" s="198">
        <f>Q185*H185</f>
        <v>0.00084</v>
      </c>
      <c r="S185" s="198">
        <v>0</v>
      </c>
      <c r="T185" s="199">
        <f>S185*H185</f>
        <v>0</v>
      </c>
      <c r="AR185" s="24" t="s">
        <v>174</v>
      </c>
      <c r="AT185" s="24" t="s">
        <v>169</v>
      </c>
      <c r="AU185" s="24" t="s">
        <v>83</v>
      </c>
      <c r="AY185" s="24" t="s">
        <v>167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4" t="s">
        <v>80</v>
      </c>
      <c r="BK185" s="200">
        <f>ROUND(I185*H185,2)</f>
        <v>0</v>
      </c>
      <c r="BL185" s="24" t="s">
        <v>174</v>
      </c>
      <c r="BM185" s="24" t="s">
        <v>331</v>
      </c>
    </row>
    <row r="186" spans="2:51" s="11" customFormat="1" ht="13.5">
      <c r="B186" s="201"/>
      <c r="C186" s="202"/>
      <c r="D186" s="203" t="s">
        <v>176</v>
      </c>
      <c r="E186" s="204" t="s">
        <v>22</v>
      </c>
      <c r="F186" s="205" t="s">
        <v>332</v>
      </c>
      <c r="G186" s="202"/>
      <c r="H186" s="206">
        <v>7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176</v>
      </c>
      <c r="AU186" s="212" t="s">
        <v>83</v>
      </c>
      <c r="AV186" s="11" t="s">
        <v>83</v>
      </c>
      <c r="AW186" s="11" t="s">
        <v>36</v>
      </c>
      <c r="AX186" s="11" t="s">
        <v>80</v>
      </c>
      <c r="AY186" s="212" t="s">
        <v>167</v>
      </c>
    </row>
    <row r="187" spans="2:65" s="1" customFormat="1" ht="16.5" customHeight="1">
      <c r="B187" s="41"/>
      <c r="C187" s="189" t="s">
        <v>333</v>
      </c>
      <c r="D187" s="189" t="s">
        <v>169</v>
      </c>
      <c r="E187" s="190" t="s">
        <v>334</v>
      </c>
      <c r="F187" s="191" t="s">
        <v>335</v>
      </c>
      <c r="G187" s="192" t="s">
        <v>187</v>
      </c>
      <c r="H187" s="193">
        <v>3</v>
      </c>
      <c r="I187" s="194"/>
      <c r="J187" s="195">
        <f>ROUND(I187*H187,2)</f>
        <v>0</v>
      </c>
      <c r="K187" s="191" t="s">
        <v>173</v>
      </c>
      <c r="L187" s="61"/>
      <c r="M187" s="196" t="s">
        <v>22</v>
      </c>
      <c r="N187" s="197" t="s">
        <v>43</v>
      </c>
      <c r="O187" s="42"/>
      <c r="P187" s="198">
        <f>O187*H187</f>
        <v>0</v>
      </c>
      <c r="Q187" s="198">
        <v>0.17818</v>
      </c>
      <c r="R187" s="198">
        <f>Q187*H187</f>
        <v>0.53454</v>
      </c>
      <c r="S187" s="198">
        <v>0</v>
      </c>
      <c r="T187" s="199">
        <f>S187*H187</f>
        <v>0</v>
      </c>
      <c r="AR187" s="24" t="s">
        <v>174</v>
      </c>
      <c r="AT187" s="24" t="s">
        <v>169</v>
      </c>
      <c r="AU187" s="24" t="s">
        <v>83</v>
      </c>
      <c r="AY187" s="24" t="s">
        <v>167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24" t="s">
        <v>80</v>
      </c>
      <c r="BK187" s="200">
        <f>ROUND(I187*H187,2)</f>
        <v>0</v>
      </c>
      <c r="BL187" s="24" t="s">
        <v>174</v>
      </c>
      <c r="BM187" s="24" t="s">
        <v>336</v>
      </c>
    </row>
    <row r="188" spans="2:65" s="1" customFormat="1" ht="16.5" customHeight="1">
      <c r="B188" s="41"/>
      <c r="C188" s="189" t="s">
        <v>337</v>
      </c>
      <c r="D188" s="189" t="s">
        <v>169</v>
      </c>
      <c r="E188" s="190" t="s">
        <v>338</v>
      </c>
      <c r="F188" s="191" t="s">
        <v>339</v>
      </c>
      <c r="G188" s="192" t="s">
        <v>187</v>
      </c>
      <c r="H188" s="193">
        <v>5.175</v>
      </c>
      <c r="I188" s="194"/>
      <c r="J188" s="195">
        <f>ROUND(I188*H188,2)</f>
        <v>0</v>
      </c>
      <c r="K188" s="191" t="s">
        <v>173</v>
      </c>
      <c r="L188" s="61"/>
      <c r="M188" s="196" t="s">
        <v>22</v>
      </c>
      <c r="N188" s="197" t="s">
        <v>43</v>
      </c>
      <c r="O188" s="42"/>
      <c r="P188" s="198">
        <f>O188*H188</f>
        <v>0</v>
      </c>
      <c r="Q188" s="198">
        <v>0.1604</v>
      </c>
      <c r="R188" s="198">
        <f>Q188*H188</f>
        <v>0.8300699999999999</v>
      </c>
      <c r="S188" s="198">
        <v>0</v>
      </c>
      <c r="T188" s="199">
        <f>S188*H188</f>
        <v>0</v>
      </c>
      <c r="AR188" s="24" t="s">
        <v>174</v>
      </c>
      <c r="AT188" s="24" t="s">
        <v>169</v>
      </c>
      <c r="AU188" s="24" t="s">
        <v>83</v>
      </c>
      <c r="AY188" s="24" t="s">
        <v>167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24" t="s">
        <v>80</v>
      </c>
      <c r="BK188" s="200">
        <f>ROUND(I188*H188,2)</f>
        <v>0</v>
      </c>
      <c r="BL188" s="24" t="s">
        <v>174</v>
      </c>
      <c r="BM188" s="24" t="s">
        <v>340</v>
      </c>
    </row>
    <row r="189" spans="2:51" s="11" customFormat="1" ht="13.5">
      <c r="B189" s="201"/>
      <c r="C189" s="202"/>
      <c r="D189" s="203" t="s">
        <v>176</v>
      </c>
      <c r="E189" s="204" t="s">
        <v>22</v>
      </c>
      <c r="F189" s="205" t="s">
        <v>341</v>
      </c>
      <c r="G189" s="202"/>
      <c r="H189" s="206">
        <v>5.175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176</v>
      </c>
      <c r="AU189" s="212" t="s">
        <v>83</v>
      </c>
      <c r="AV189" s="11" t="s">
        <v>83</v>
      </c>
      <c r="AW189" s="11" t="s">
        <v>36</v>
      </c>
      <c r="AX189" s="11" t="s">
        <v>80</v>
      </c>
      <c r="AY189" s="212" t="s">
        <v>167</v>
      </c>
    </row>
    <row r="190" spans="2:65" s="1" customFormat="1" ht="16.5" customHeight="1">
      <c r="B190" s="41"/>
      <c r="C190" s="189" t="s">
        <v>342</v>
      </c>
      <c r="D190" s="189" t="s">
        <v>169</v>
      </c>
      <c r="E190" s="190" t="s">
        <v>343</v>
      </c>
      <c r="F190" s="191" t="s">
        <v>344</v>
      </c>
      <c r="G190" s="192" t="s">
        <v>187</v>
      </c>
      <c r="H190" s="193">
        <v>5.5</v>
      </c>
      <c r="I190" s="194"/>
      <c r="J190" s="195">
        <f>ROUND(I190*H190,2)</f>
        <v>0</v>
      </c>
      <c r="K190" s="191" t="s">
        <v>173</v>
      </c>
      <c r="L190" s="61"/>
      <c r="M190" s="196" t="s">
        <v>22</v>
      </c>
      <c r="N190" s="197" t="s">
        <v>43</v>
      </c>
      <c r="O190" s="42"/>
      <c r="P190" s="198">
        <f>O190*H190</f>
        <v>0</v>
      </c>
      <c r="Q190" s="198">
        <v>0.2933</v>
      </c>
      <c r="R190" s="198">
        <f>Q190*H190</f>
        <v>1.61315</v>
      </c>
      <c r="S190" s="198">
        <v>0</v>
      </c>
      <c r="T190" s="199">
        <f>S190*H190</f>
        <v>0</v>
      </c>
      <c r="AR190" s="24" t="s">
        <v>174</v>
      </c>
      <c r="AT190" s="24" t="s">
        <v>169</v>
      </c>
      <c r="AU190" s="24" t="s">
        <v>83</v>
      </c>
      <c r="AY190" s="24" t="s">
        <v>167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24" t="s">
        <v>80</v>
      </c>
      <c r="BK190" s="200">
        <f>ROUND(I190*H190,2)</f>
        <v>0</v>
      </c>
      <c r="BL190" s="24" t="s">
        <v>174</v>
      </c>
      <c r="BM190" s="24" t="s">
        <v>345</v>
      </c>
    </row>
    <row r="191" spans="2:51" s="11" customFormat="1" ht="13.5">
      <c r="B191" s="201"/>
      <c r="C191" s="202"/>
      <c r="D191" s="203" t="s">
        <v>176</v>
      </c>
      <c r="E191" s="204" t="s">
        <v>22</v>
      </c>
      <c r="F191" s="205" t="s">
        <v>346</v>
      </c>
      <c r="G191" s="202"/>
      <c r="H191" s="206">
        <v>5.5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176</v>
      </c>
      <c r="AU191" s="212" t="s">
        <v>83</v>
      </c>
      <c r="AV191" s="11" t="s">
        <v>83</v>
      </c>
      <c r="AW191" s="11" t="s">
        <v>36</v>
      </c>
      <c r="AX191" s="11" t="s">
        <v>80</v>
      </c>
      <c r="AY191" s="212" t="s">
        <v>167</v>
      </c>
    </row>
    <row r="192" spans="2:63" s="10" customFormat="1" ht="29.85" customHeight="1">
      <c r="B192" s="173"/>
      <c r="C192" s="174"/>
      <c r="D192" s="175" t="s">
        <v>71</v>
      </c>
      <c r="E192" s="187" t="s">
        <v>174</v>
      </c>
      <c r="F192" s="187" t="s">
        <v>347</v>
      </c>
      <c r="G192" s="174"/>
      <c r="H192" s="174"/>
      <c r="I192" s="177"/>
      <c r="J192" s="188">
        <f>BK192</f>
        <v>0</v>
      </c>
      <c r="K192" s="174"/>
      <c r="L192" s="179"/>
      <c r="M192" s="180"/>
      <c r="N192" s="181"/>
      <c r="O192" s="181"/>
      <c r="P192" s="182">
        <f>SUM(P193:P194)</f>
        <v>0</v>
      </c>
      <c r="Q192" s="181"/>
      <c r="R192" s="182">
        <f>SUM(R193:R194)</f>
        <v>0.5309999999999999</v>
      </c>
      <c r="S192" s="181"/>
      <c r="T192" s="183">
        <f>SUM(T193:T194)</f>
        <v>0</v>
      </c>
      <c r="AR192" s="184" t="s">
        <v>80</v>
      </c>
      <c r="AT192" s="185" t="s">
        <v>71</v>
      </c>
      <c r="AU192" s="185" t="s">
        <v>80</v>
      </c>
      <c r="AY192" s="184" t="s">
        <v>167</v>
      </c>
      <c r="BK192" s="186">
        <f>SUM(BK193:BK194)</f>
        <v>0</v>
      </c>
    </row>
    <row r="193" spans="2:65" s="1" customFormat="1" ht="16.5" customHeight="1">
      <c r="B193" s="41"/>
      <c r="C193" s="189" t="s">
        <v>348</v>
      </c>
      <c r="D193" s="189" t="s">
        <v>169</v>
      </c>
      <c r="E193" s="190" t="s">
        <v>349</v>
      </c>
      <c r="F193" s="191" t="s">
        <v>350</v>
      </c>
      <c r="G193" s="192" t="s">
        <v>251</v>
      </c>
      <c r="H193" s="193">
        <v>9</v>
      </c>
      <c r="I193" s="194"/>
      <c r="J193" s="195">
        <f>ROUND(I193*H193,2)</f>
        <v>0</v>
      </c>
      <c r="K193" s="191" t="s">
        <v>173</v>
      </c>
      <c r="L193" s="61"/>
      <c r="M193" s="196" t="s">
        <v>22</v>
      </c>
      <c r="N193" s="197" t="s">
        <v>43</v>
      </c>
      <c r="O193" s="42"/>
      <c r="P193" s="198">
        <f>O193*H193</f>
        <v>0</v>
      </c>
      <c r="Q193" s="198">
        <v>0.059</v>
      </c>
      <c r="R193" s="198">
        <f>Q193*H193</f>
        <v>0.5309999999999999</v>
      </c>
      <c r="S193" s="198">
        <v>0</v>
      </c>
      <c r="T193" s="199">
        <f>S193*H193</f>
        <v>0</v>
      </c>
      <c r="AR193" s="24" t="s">
        <v>174</v>
      </c>
      <c r="AT193" s="24" t="s">
        <v>169</v>
      </c>
      <c r="AU193" s="24" t="s">
        <v>83</v>
      </c>
      <c r="AY193" s="24" t="s">
        <v>167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4" t="s">
        <v>80</v>
      </c>
      <c r="BK193" s="200">
        <f>ROUND(I193*H193,2)</f>
        <v>0</v>
      </c>
      <c r="BL193" s="24" t="s">
        <v>174</v>
      </c>
      <c r="BM193" s="24" t="s">
        <v>351</v>
      </c>
    </row>
    <row r="194" spans="2:65" s="1" customFormat="1" ht="25.5" customHeight="1">
      <c r="B194" s="41"/>
      <c r="C194" s="189" t="s">
        <v>352</v>
      </c>
      <c r="D194" s="189" t="s">
        <v>169</v>
      </c>
      <c r="E194" s="190" t="s">
        <v>353</v>
      </c>
      <c r="F194" s="191" t="s">
        <v>354</v>
      </c>
      <c r="G194" s="192" t="s">
        <v>251</v>
      </c>
      <c r="H194" s="193">
        <v>9</v>
      </c>
      <c r="I194" s="194"/>
      <c r="J194" s="195">
        <f>ROUND(I194*H194,2)</f>
        <v>0</v>
      </c>
      <c r="K194" s="191" t="s">
        <v>22</v>
      </c>
      <c r="L194" s="61"/>
      <c r="M194" s="196" t="s">
        <v>22</v>
      </c>
      <c r="N194" s="197" t="s">
        <v>43</v>
      </c>
      <c r="O194" s="42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AR194" s="24" t="s">
        <v>174</v>
      </c>
      <c r="AT194" s="24" t="s">
        <v>169</v>
      </c>
      <c r="AU194" s="24" t="s">
        <v>83</v>
      </c>
      <c r="AY194" s="24" t="s">
        <v>167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24" t="s">
        <v>80</v>
      </c>
      <c r="BK194" s="200">
        <f>ROUND(I194*H194,2)</f>
        <v>0</v>
      </c>
      <c r="BL194" s="24" t="s">
        <v>174</v>
      </c>
      <c r="BM194" s="24" t="s">
        <v>355</v>
      </c>
    </row>
    <row r="195" spans="2:63" s="10" customFormat="1" ht="29.85" customHeight="1">
      <c r="B195" s="173"/>
      <c r="C195" s="174"/>
      <c r="D195" s="175" t="s">
        <v>71</v>
      </c>
      <c r="E195" s="187" t="s">
        <v>198</v>
      </c>
      <c r="F195" s="187" t="s">
        <v>356</v>
      </c>
      <c r="G195" s="174"/>
      <c r="H195" s="174"/>
      <c r="I195" s="177"/>
      <c r="J195" s="188">
        <f>BK195</f>
        <v>0</v>
      </c>
      <c r="K195" s="174"/>
      <c r="L195" s="179"/>
      <c r="M195" s="180"/>
      <c r="N195" s="181"/>
      <c r="O195" s="181"/>
      <c r="P195" s="182">
        <f>SUM(P196:P206)</f>
        <v>0</v>
      </c>
      <c r="Q195" s="181"/>
      <c r="R195" s="182">
        <f>SUM(R196:R206)</f>
        <v>0.6515423</v>
      </c>
      <c r="S195" s="181"/>
      <c r="T195" s="183">
        <f>SUM(T196:T206)</f>
        <v>0</v>
      </c>
      <c r="AR195" s="184" t="s">
        <v>80</v>
      </c>
      <c r="AT195" s="185" t="s">
        <v>71</v>
      </c>
      <c r="AU195" s="185" t="s">
        <v>80</v>
      </c>
      <c r="AY195" s="184" t="s">
        <v>167</v>
      </c>
      <c r="BK195" s="186">
        <f>SUM(BK196:BK206)</f>
        <v>0</v>
      </c>
    </row>
    <row r="196" spans="2:65" s="1" customFormat="1" ht="16.5" customHeight="1">
      <c r="B196" s="41"/>
      <c r="C196" s="189" t="s">
        <v>357</v>
      </c>
      <c r="D196" s="189" t="s">
        <v>169</v>
      </c>
      <c r="E196" s="190" t="s">
        <v>358</v>
      </c>
      <c r="F196" s="191" t="s">
        <v>359</v>
      </c>
      <c r="G196" s="192" t="s">
        <v>187</v>
      </c>
      <c r="H196" s="193">
        <v>1.5</v>
      </c>
      <c r="I196" s="194"/>
      <c r="J196" s="195">
        <f>ROUND(I196*H196,2)</f>
        <v>0</v>
      </c>
      <c r="K196" s="191" t="s">
        <v>173</v>
      </c>
      <c r="L196" s="61"/>
      <c r="M196" s="196" t="s">
        <v>22</v>
      </c>
      <c r="N196" s="197" t="s">
        <v>43</v>
      </c>
      <c r="O196" s="42"/>
      <c r="P196" s="198">
        <f>O196*H196</f>
        <v>0</v>
      </c>
      <c r="Q196" s="198">
        <v>0.00094</v>
      </c>
      <c r="R196" s="198">
        <f>Q196*H196</f>
        <v>0.00141</v>
      </c>
      <c r="S196" s="198">
        <v>0</v>
      </c>
      <c r="T196" s="199">
        <f>S196*H196</f>
        <v>0</v>
      </c>
      <c r="AR196" s="24" t="s">
        <v>174</v>
      </c>
      <c r="AT196" s="24" t="s">
        <v>169</v>
      </c>
      <c r="AU196" s="24" t="s">
        <v>83</v>
      </c>
      <c r="AY196" s="24" t="s">
        <v>167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4" t="s">
        <v>80</v>
      </c>
      <c r="BK196" s="200">
        <f>ROUND(I196*H196,2)</f>
        <v>0</v>
      </c>
      <c r="BL196" s="24" t="s">
        <v>174</v>
      </c>
      <c r="BM196" s="24" t="s">
        <v>360</v>
      </c>
    </row>
    <row r="197" spans="2:51" s="11" customFormat="1" ht="13.5">
      <c r="B197" s="201"/>
      <c r="C197" s="202"/>
      <c r="D197" s="203" t="s">
        <v>176</v>
      </c>
      <c r="E197" s="204" t="s">
        <v>22</v>
      </c>
      <c r="F197" s="205" t="s">
        <v>361</v>
      </c>
      <c r="G197" s="202"/>
      <c r="H197" s="206">
        <v>1.5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176</v>
      </c>
      <c r="AU197" s="212" t="s">
        <v>83</v>
      </c>
      <c r="AV197" s="11" t="s">
        <v>83</v>
      </c>
      <c r="AW197" s="11" t="s">
        <v>36</v>
      </c>
      <c r="AX197" s="11" t="s">
        <v>80</v>
      </c>
      <c r="AY197" s="212" t="s">
        <v>167</v>
      </c>
    </row>
    <row r="198" spans="2:65" s="1" customFormat="1" ht="25.5" customHeight="1">
      <c r="B198" s="41"/>
      <c r="C198" s="189" t="s">
        <v>362</v>
      </c>
      <c r="D198" s="189" t="s">
        <v>169</v>
      </c>
      <c r="E198" s="190" t="s">
        <v>363</v>
      </c>
      <c r="F198" s="191" t="s">
        <v>364</v>
      </c>
      <c r="G198" s="192" t="s">
        <v>187</v>
      </c>
      <c r="H198" s="193">
        <v>4.015</v>
      </c>
      <c r="I198" s="194"/>
      <c r="J198" s="195">
        <f>ROUND(I198*H198,2)</f>
        <v>0</v>
      </c>
      <c r="K198" s="191" t="s">
        <v>173</v>
      </c>
      <c r="L198" s="61"/>
      <c r="M198" s="196" t="s">
        <v>22</v>
      </c>
      <c r="N198" s="197" t="s">
        <v>43</v>
      </c>
      <c r="O198" s="42"/>
      <c r="P198" s="198">
        <f>O198*H198</f>
        <v>0</v>
      </c>
      <c r="Q198" s="198">
        <v>0.01838</v>
      </c>
      <c r="R198" s="198">
        <f>Q198*H198</f>
        <v>0.07379569999999999</v>
      </c>
      <c r="S198" s="198">
        <v>0</v>
      </c>
      <c r="T198" s="199">
        <f>S198*H198</f>
        <v>0</v>
      </c>
      <c r="AR198" s="24" t="s">
        <v>174</v>
      </c>
      <c r="AT198" s="24" t="s">
        <v>169</v>
      </c>
      <c r="AU198" s="24" t="s">
        <v>83</v>
      </c>
      <c r="AY198" s="24" t="s">
        <v>167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4" t="s">
        <v>80</v>
      </c>
      <c r="BK198" s="200">
        <f>ROUND(I198*H198,2)</f>
        <v>0</v>
      </c>
      <c r="BL198" s="24" t="s">
        <v>174</v>
      </c>
      <c r="BM198" s="24" t="s">
        <v>365</v>
      </c>
    </row>
    <row r="199" spans="2:51" s="11" customFormat="1" ht="13.5">
      <c r="B199" s="201"/>
      <c r="C199" s="202"/>
      <c r="D199" s="203" t="s">
        <v>176</v>
      </c>
      <c r="E199" s="204" t="s">
        <v>22</v>
      </c>
      <c r="F199" s="205" t="s">
        <v>366</v>
      </c>
      <c r="G199" s="202"/>
      <c r="H199" s="206">
        <v>4.015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176</v>
      </c>
      <c r="AU199" s="212" t="s">
        <v>83</v>
      </c>
      <c r="AV199" s="11" t="s">
        <v>83</v>
      </c>
      <c r="AW199" s="11" t="s">
        <v>36</v>
      </c>
      <c r="AX199" s="11" t="s">
        <v>80</v>
      </c>
      <c r="AY199" s="212" t="s">
        <v>167</v>
      </c>
    </row>
    <row r="200" spans="2:65" s="1" customFormat="1" ht="16.5" customHeight="1">
      <c r="B200" s="41"/>
      <c r="C200" s="189" t="s">
        <v>367</v>
      </c>
      <c r="D200" s="189" t="s">
        <v>169</v>
      </c>
      <c r="E200" s="190" t="s">
        <v>368</v>
      </c>
      <c r="F200" s="191" t="s">
        <v>369</v>
      </c>
      <c r="G200" s="192" t="s">
        <v>187</v>
      </c>
      <c r="H200" s="193">
        <v>11.25</v>
      </c>
      <c r="I200" s="194"/>
      <c r="J200" s="195">
        <f>ROUND(I200*H200,2)</f>
        <v>0</v>
      </c>
      <c r="K200" s="191" t="s">
        <v>173</v>
      </c>
      <c r="L200" s="61"/>
      <c r="M200" s="196" t="s">
        <v>22</v>
      </c>
      <c r="N200" s="197" t="s">
        <v>43</v>
      </c>
      <c r="O200" s="42"/>
      <c r="P200" s="198">
        <f>O200*H200</f>
        <v>0</v>
      </c>
      <c r="Q200" s="198">
        <v>0.0154</v>
      </c>
      <c r="R200" s="198">
        <f>Q200*H200</f>
        <v>0.17325000000000002</v>
      </c>
      <c r="S200" s="198">
        <v>0</v>
      </c>
      <c r="T200" s="199">
        <f>S200*H200</f>
        <v>0</v>
      </c>
      <c r="AR200" s="24" t="s">
        <v>174</v>
      </c>
      <c r="AT200" s="24" t="s">
        <v>169</v>
      </c>
      <c r="AU200" s="24" t="s">
        <v>83</v>
      </c>
      <c r="AY200" s="24" t="s">
        <v>167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4" t="s">
        <v>80</v>
      </c>
      <c r="BK200" s="200">
        <f>ROUND(I200*H200,2)</f>
        <v>0</v>
      </c>
      <c r="BL200" s="24" t="s">
        <v>174</v>
      </c>
      <c r="BM200" s="24" t="s">
        <v>370</v>
      </c>
    </row>
    <row r="201" spans="2:51" s="11" customFormat="1" ht="13.5">
      <c r="B201" s="201"/>
      <c r="C201" s="202"/>
      <c r="D201" s="203" t="s">
        <v>176</v>
      </c>
      <c r="E201" s="204" t="s">
        <v>22</v>
      </c>
      <c r="F201" s="205" t="s">
        <v>371</v>
      </c>
      <c r="G201" s="202"/>
      <c r="H201" s="206">
        <v>11.25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176</v>
      </c>
      <c r="AU201" s="212" t="s">
        <v>83</v>
      </c>
      <c r="AV201" s="11" t="s">
        <v>83</v>
      </c>
      <c r="AW201" s="11" t="s">
        <v>36</v>
      </c>
      <c r="AX201" s="11" t="s">
        <v>80</v>
      </c>
      <c r="AY201" s="212" t="s">
        <v>167</v>
      </c>
    </row>
    <row r="202" spans="2:65" s="1" customFormat="1" ht="16.5" customHeight="1">
      <c r="B202" s="41"/>
      <c r="C202" s="189" t="s">
        <v>372</v>
      </c>
      <c r="D202" s="189" t="s">
        <v>169</v>
      </c>
      <c r="E202" s="190" t="s">
        <v>373</v>
      </c>
      <c r="F202" s="191" t="s">
        <v>374</v>
      </c>
      <c r="G202" s="192" t="s">
        <v>251</v>
      </c>
      <c r="H202" s="193">
        <v>9</v>
      </c>
      <c r="I202" s="194"/>
      <c r="J202" s="195">
        <f>ROUND(I202*H202,2)</f>
        <v>0</v>
      </c>
      <c r="K202" s="191" t="s">
        <v>173</v>
      </c>
      <c r="L202" s="61"/>
      <c r="M202" s="196" t="s">
        <v>22</v>
      </c>
      <c r="N202" s="197" t="s">
        <v>43</v>
      </c>
      <c r="O202" s="42"/>
      <c r="P202" s="198">
        <f>O202*H202</f>
        <v>0</v>
      </c>
      <c r="Q202" s="198">
        <v>0.0102</v>
      </c>
      <c r="R202" s="198">
        <f>Q202*H202</f>
        <v>0.0918</v>
      </c>
      <c r="S202" s="198">
        <v>0</v>
      </c>
      <c r="T202" s="199">
        <f>S202*H202</f>
        <v>0</v>
      </c>
      <c r="AR202" s="24" t="s">
        <v>174</v>
      </c>
      <c r="AT202" s="24" t="s">
        <v>169</v>
      </c>
      <c r="AU202" s="24" t="s">
        <v>83</v>
      </c>
      <c r="AY202" s="24" t="s">
        <v>167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4" t="s">
        <v>80</v>
      </c>
      <c r="BK202" s="200">
        <f>ROUND(I202*H202,2)</f>
        <v>0</v>
      </c>
      <c r="BL202" s="24" t="s">
        <v>174</v>
      </c>
      <c r="BM202" s="24" t="s">
        <v>375</v>
      </c>
    </row>
    <row r="203" spans="2:65" s="1" customFormat="1" ht="16.5" customHeight="1">
      <c r="B203" s="41"/>
      <c r="C203" s="189" t="s">
        <v>376</v>
      </c>
      <c r="D203" s="189" t="s">
        <v>169</v>
      </c>
      <c r="E203" s="190" t="s">
        <v>377</v>
      </c>
      <c r="F203" s="191" t="s">
        <v>378</v>
      </c>
      <c r="G203" s="192" t="s">
        <v>187</v>
      </c>
      <c r="H203" s="193">
        <v>9.27</v>
      </c>
      <c r="I203" s="194"/>
      <c r="J203" s="195">
        <f>ROUND(I203*H203,2)</f>
        <v>0</v>
      </c>
      <c r="K203" s="191" t="s">
        <v>173</v>
      </c>
      <c r="L203" s="61"/>
      <c r="M203" s="196" t="s">
        <v>22</v>
      </c>
      <c r="N203" s="197" t="s">
        <v>43</v>
      </c>
      <c r="O203" s="42"/>
      <c r="P203" s="198">
        <f>O203*H203</f>
        <v>0</v>
      </c>
      <c r="Q203" s="198">
        <v>0.03358</v>
      </c>
      <c r="R203" s="198">
        <f>Q203*H203</f>
        <v>0.31128659999999997</v>
      </c>
      <c r="S203" s="198">
        <v>0</v>
      </c>
      <c r="T203" s="199">
        <f>S203*H203</f>
        <v>0</v>
      </c>
      <c r="AR203" s="24" t="s">
        <v>174</v>
      </c>
      <c r="AT203" s="24" t="s">
        <v>169</v>
      </c>
      <c r="AU203" s="24" t="s">
        <v>83</v>
      </c>
      <c r="AY203" s="24" t="s">
        <v>167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24" t="s">
        <v>80</v>
      </c>
      <c r="BK203" s="200">
        <f>ROUND(I203*H203,2)</f>
        <v>0</v>
      </c>
      <c r="BL203" s="24" t="s">
        <v>174</v>
      </c>
      <c r="BM203" s="24" t="s">
        <v>379</v>
      </c>
    </row>
    <row r="204" spans="2:51" s="11" customFormat="1" ht="13.5">
      <c r="B204" s="201"/>
      <c r="C204" s="202"/>
      <c r="D204" s="203" t="s">
        <v>176</v>
      </c>
      <c r="E204" s="204" t="s">
        <v>22</v>
      </c>
      <c r="F204" s="205" t="s">
        <v>380</v>
      </c>
      <c r="G204" s="202"/>
      <c r="H204" s="206">
        <v>3.6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176</v>
      </c>
      <c r="AU204" s="212" t="s">
        <v>83</v>
      </c>
      <c r="AV204" s="11" t="s">
        <v>83</v>
      </c>
      <c r="AW204" s="11" t="s">
        <v>36</v>
      </c>
      <c r="AX204" s="11" t="s">
        <v>72</v>
      </c>
      <c r="AY204" s="212" t="s">
        <v>167</v>
      </c>
    </row>
    <row r="205" spans="2:51" s="11" customFormat="1" ht="13.5">
      <c r="B205" s="201"/>
      <c r="C205" s="202"/>
      <c r="D205" s="203" t="s">
        <v>176</v>
      </c>
      <c r="E205" s="204" t="s">
        <v>22</v>
      </c>
      <c r="F205" s="205" t="s">
        <v>381</v>
      </c>
      <c r="G205" s="202"/>
      <c r="H205" s="206">
        <v>5.67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176</v>
      </c>
      <c r="AU205" s="212" t="s">
        <v>83</v>
      </c>
      <c r="AV205" s="11" t="s">
        <v>83</v>
      </c>
      <c r="AW205" s="11" t="s">
        <v>36</v>
      </c>
      <c r="AX205" s="11" t="s">
        <v>72</v>
      </c>
      <c r="AY205" s="212" t="s">
        <v>167</v>
      </c>
    </row>
    <row r="206" spans="2:51" s="13" customFormat="1" ht="13.5">
      <c r="B206" s="224"/>
      <c r="C206" s="225"/>
      <c r="D206" s="203" t="s">
        <v>176</v>
      </c>
      <c r="E206" s="226" t="s">
        <v>22</v>
      </c>
      <c r="F206" s="227" t="s">
        <v>184</v>
      </c>
      <c r="G206" s="225"/>
      <c r="H206" s="228">
        <v>9.27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176</v>
      </c>
      <c r="AU206" s="234" t="s">
        <v>83</v>
      </c>
      <c r="AV206" s="13" t="s">
        <v>174</v>
      </c>
      <c r="AW206" s="13" t="s">
        <v>36</v>
      </c>
      <c r="AX206" s="13" t="s">
        <v>80</v>
      </c>
      <c r="AY206" s="234" t="s">
        <v>167</v>
      </c>
    </row>
    <row r="207" spans="2:63" s="10" customFormat="1" ht="29.85" customHeight="1">
      <c r="B207" s="173"/>
      <c r="C207" s="174"/>
      <c r="D207" s="175" t="s">
        <v>71</v>
      </c>
      <c r="E207" s="187" t="s">
        <v>207</v>
      </c>
      <c r="F207" s="187" t="s">
        <v>382</v>
      </c>
      <c r="G207" s="174"/>
      <c r="H207" s="174"/>
      <c r="I207" s="177"/>
      <c r="J207" s="188">
        <f>BK207</f>
        <v>0</v>
      </c>
      <c r="K207" s="174"/>
      <c r="L207" s="179"/>
      <c r="M207" s="180"/>
      <c r="N207" s="181"/>
      <c r="O207" s="181"/>
      <c r="P207" s="182">
        <f>SUM(P208:P219)</f>
        <v>0</v>
      </c>
      <c r="Q207" s="181"/>
      <c r="R207" s="182">
        <f>SUM(R208:R219)</f>
        <v>0.032646</v>
      </c>
      <c r="S207" s="181"/>
      <c r="T207" s="183">
        <f>SUM(T208:T219)</f>
        <v>0.08</v>
      </c>
      <c r="AR207" s="184" t="s">
        <v>80</v>
      </c>
      <c r="AT207" s="185" t="s">
        <v>71</v>
      </c>
      <c r="AU207" s="185" t="s">
        <v>80</v>
      </c>
      <c r="AY207" s="184" t="s">
        <v>167</v>
      </c>
      <c r="BK207" s="186">
        <f>SUM(BK208:BK219)</f>
        <v>0</v>
      </c>
    </row>
    <row r="208" spans="2:65" s="1" customFormat="1" ht="16.5" customHeight="1">
      <c r="B208" s="41"/>
      <c r="C208" s="189" t="s">
        <v>383</v>
      </c>
      <c r="D208" s="189" t="s">
        <v>169</v>
      </c>
      <c r="E208" s="190" t="s">
        <v>384</v>
      </c>
      <c r="F208" s="191" t="s">
        <v>385</v>
      </c>
      <c r="G208" s="192" t="s">
        <v>330</v>
      </c>
      <c r="H208" s="193">
        <v>1</v>
      </c>
      <c r="I208" s="194"/>
      <c r="J208" s="195">
        <f>ROUND(I208*H208,2)</f>
        <v>0</v>
      </c>
      <c r="K208" s="191" t="s">
        <v>173</v>
      </c>
      <c r="L208" s="61"/>
      <c r="M208" s="196" t="s">
        <v>22</v>
      </c>
      <c r="N208" s="197" t="s">
        <v>43</v>
      </c>
      <c r="O208" s="42"/>
      <c r="P208" s="198">
        <f>O208*H208</f>
        <v>0</v>
      </c>
      <c r="Q208" s="198">
        <v>0.00128</v>
      </c>
      <c r="R208" s="198">
        <f>Q208*H208</f>
        <v>0.00128</v>
      </c>
      <c r="S208" s="198">
        <v>0</v>
      </c>
      <c r="T208" s="199">
        <f>S208*H208</f>
        <v>0</v>
      </c>
      <c r="AR208" s="24" t="s">
        <v>174</v>
      </c>
      <c r="AT208" s="24" t="s">
        <v>169</v>
      </c>
      <c r="AU208" s="24" t="s">
        <v>83</v>
      </c>
      <c r="AY208" s="24" t="s">
        <v>167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4" t="s">
        <v>80</v>
      </c>
      <c r="BK208" s="200">
        <f>ROUND(I208*H208,2)</f>
        <v>0</v>
      </c>
      <c r="BL208" s="24" t="s">
        <v>174</v>
      </c>
      <c r="BM208" s="24" t="s">
        <v>386</v>
      </c>
    </row>
    <row r="209" spans="2:65" s="1" customFormat="1" ht="16.5" customHeight="1">
      <c r="B209" s="41"/>
      <c r="C209" s="189" t="s">
        <v>387</v>
      </c>
      <c r="D209" s="189" t="s">
        <v>169</v>
      </c>
      <c r="E209" s="190" t="s">
        <v>388</v>
      </c>
      <c r="F209" s="191" t="s">
        <v>389</v>
      </c>
      <c r="G209" s="192" t="s">
        <v>330</v>
      </c>
      <c r="H209" s="193">
        <v>7.4</v>
      </c>
      <c r="I209" s="194"/>
      <c r="J209" s="195">
        <f>ROUND(I209*H209,2)</f>
        <v>0</v>
      </c>
      <c r="K209" s="191" t="s">
        <v>173</v>
      </c>
      <c r="L209" s="61"/>
      <c r="M209" s="196" t="s">
        <v>22</v>
      </c>
      <c r="N209" s="197" t="s">
        <v>43</v>
      </c>
      <c r="O209" s="42"/>
      <c r="P209" s="198">
        <f>O209*H209</f>
        <v>0</v>
      </c>
      <c r="Q209" s="198">
        <v>0.00274</v>
      </c>
      <c r="R209" s="198">
        <f>Q209*H209</f>
        <v>0.020276</v>
      </c>
      <c r="S209" s="198">
        <v>0</v>
      </c>
      <c r="T209" s="199">
        <f>S209*H209</f>
        <v>0</v>
      </c>
      <c r="AR209" s="24" t="s">
        <v>174</v>
      </c>
      <c r="AT209" s="24" t="s">
        <v>169</v>
      </c>
      <c r="AU209" s="24" t="s">
        <v>83</v>
      </c>
      <c r="AY209" s="24" t="s">
        <v>167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24" t="s">
        <v>80</v>
      </c>
      <c r="BK209" s="200">
        <f>ROUND(I209*H209,2)</f>
        <v>0</v>
      </c>
      <c r="BL209" s="24" t="s">
        <v>174</v>
      </c>
      <c r="BM209" s="24" t="s">
        <v>390</v>
      </c>
    </row>
    <row r="210" spans="2:51" s="11" customFormat="1" ht="13.5">
      <c r="B210" s="201"/>
      <c r="C210" s="202"/>
      <c r="D210" s="203" t="s">
        <v>176</v>
      </c>
      <c r="E210" s="204" t="s">
        <v>22</v>
      </c>
      <c r="F210" s="205" t="s">
        <v>391</v>
      </c>
      <c r="G210" s="202"/>
      <c r="H210" s="206">
        <v>7.4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176</v>
      </c>
      <c r="AU210" s="212" t="s">
        <v>83</v>
      </c>
      <c r="AV210" s="11" t="s">
        <v>83</v>
      </c>
      <c r="AW210" s="11" t="s">
        <v>36</v>
      </c>
      <c r="AX210" s="11" t="s">
        <v>80</v>
      </c>
      <c r="AY210" s="212" t="s">
        <v>167</v>
      </c>
    </row>
    <row r="211" spans="2:65" s="1" customFormat="1" ht="25.5" customHeight="1">
      <c r="B211" s="41"/>
      <c r="C211" s="189" t="s">
        <v>392</v>
      </c>
      <c r="D211" s="189" t="s">
        <v>169</v>
      </c>
      <c r="E211" s="190" t="s">
        <v>393</v>
      </c>
      <c r="F211" s="191" t="s">
        <v>394</v>
      </c>
      <c r="G211" s="192" t="s">
        <v>251</v>
      </c>
      <c r="H211" s="193">
        <v>9</v>
      </c>
      <c r="I211" s="194"/>
      <c r="J211" s="195">
        <f aca="true" t="shared" si="10" ref="J211:J219">ROUND(I211*H211,2)</f>
        <v>0</v>
      </c>
      <c r="K211" s="191" t="s">
        <v>173</v>
      </c>
      <c r="L211" s="61"/>
      <c r="M211" s="196" t="s">
        <v>22</v>
      </c>
      <c r="N211" s="197" t="s">
        <v>43</v>
      </c>
      <c r="O211" s="42"/>
      <c r="P211" s="198">
        <f aca="true" t="shared" si="11" ref="P211:P219">O211*H211</f>
        <v>0</v>
      </c>
      <c r="Q211" s="198">
        <v>0</v>
      </c>
      <c r="R211" s="198">
        <f aca="true" t="shared" si="12" ref="R211:R219">Q211*H211</f>
        <v>0</v>
      </c>
      <c r="S211" s="198">
        <v>0</v>
      </c>
      <c r="T211" s="199">
        <f aca="true" t="shared" si="13" ref="T211:T219">S211*H211</f>
        <v>0</v>
      </c>
      <c r="AR211" s="24" t="s">
        <v>174</v>
      </c>
      <c r="AT211" s="24" t="s">
        <v>169</v>
      </c>
      <c r="AU211" s="24" t="s">
        <v>83</v>
      </c>
      <c r="AY211" s="24" t="s">
        <v>167</v>
      </c>
      <c r="BE211" s="200">
        <f aca="true" t="shared" si="14" ref="BE211:BE219">IF(N211="základní",J211,0)</f>
        <v>0</v>
      </c>
      <c r="BF211" s="200">
        <f aca="true" t="shared" si="15" ref="BF211:BF219">IF(N211="snížená",J211,0)</f>
        <v>0</v>
      </c>
      <c r="BG211" s="200">
        <f aca="true" t="shared" si="16" ref="BG211:BG219">IF(N211="zákl. přenesená",J211,0)</f>
        <v>0</v>
      </c>
      <c r="BH211" s="200">
        <f aca="true" t="shared" si="17" ref="BH211:BH219">IF(N211="sníž. přenesená",J211,0)</f>
        <v>0</v>
      </c>
      <c r="BI211" s="200">
        <f aca="true" t="shared" si="18" ref="BI211:BI219">IF(N211="nulová",J211,0)</f>
        <v>0</v>
      </c>
      <c r="BJ211" s="24" t="s">
        <v>80</v>
      </c>
      <c r="BK211" s="200">
        <f aca="true" t="shared" si="19" ref="BK211:BK219">ROUND(I211*H211,2)</f>
        <v>0</v>
      </c>
      <c r="BL211" s="24" t="s">
        <v>174</v>
      </c>
      <c r="BM211" s="24" t="s">
        <v>395</v>
      </c>
    </row>
    <row r="212" spans="2:65" s="1" customFormat="1" ht="16.5" customHeight="1">
      <c r="B212" s="41"/>
      <c r="C212" s="235" t="s">
        <v>396</v>
      </c>
      <c r="D212" s="235" t="s">
        <v>229</v>
      </c>
      <c r="E212" s="236" t="s">
        <v>397</v>
      </c>
      <c r="F212" s="237" t="s">
        <v>398</v>
      </c>
      <c r="G212" s="238" t="s">
        <v>251</v>
      </c>
      <c r="H212" s="239">
        <v>2</v>
      </c>
      <c r="I212" s="240"/>
      <c r="J212" s="241">
        <f t="shared" si="10"/>
        <v>0</v>
      </c>
      <c r="K212" s="237" t="s">
        <v>399</v>
      </c>
      <c r="L212" s="242"/>
      <c r="M212" s="243" t="s">
        <v>22</v>
      </c>
      <c r="N212" s="244" t="s">
        <v>43</v>
      </c>
      <c r="O212" s="42"/>
      <c r="P212" s="198">
        <f t="shared" si="11"/>
        <v>0</v>
      </c>
      <c r="Q212" s="198">
        <v>0.00088</v>
      </c>
      <c r="R212" s="198">
        <f t="shared" si="12"/>
        <v>0.00176</v>
      </c>
      <c r="S212" s="198">
        <v>0</v>
      </c>
      <c r="T212" s="199">
        <f t="shared" si="13"/>
        <v>0</v>
      </c>
      <c r="AR212" s="24" t="s">
        <v>207</v>
      </c>
      <c r="AT212" s="24" t="s">
        <v>229</v>
      </c>
      <c r="AU212" s="24" t="s">
        <v>83</v>
      </c>
      <c r="AY212" s="24" t="s">
        <v>167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24" t="s">
        <v>80</v>
      </c>
      <c r="BK212" s="200">
        <f t="shared" si="19"/>
        <v>0</v>
      </c>
      <c r="BL212" s="24" t="s">
        <v>174</v>
      </c>
      <c r="BM212" s="24" t="s">
        <v>400</v>
      </c>
    </row>
    <row r="213" spans="2:65" s="1" customFormat="1" ht="16.5" customHeight="1">
      <c r="B213" s="41"/>
      <c r="C213" s="235" t="s">
        <v>401</v>
      </c>
      <c r="D213" s="235" t="s">
        <v>229</v>
      </c>
      <c r="E213" s="236" t="s">
        <v>402</v>
      </c>
      <c r="F213" s="237" t="s">
        <v>403</v>
      </c>
      <c r="G213" s="238" t="s">
        <v>251</v>
      </c>
      <c r="H213" s="239">
        <v>4</v>
      </c>
      <c r="I213" s="240"/>
      <c r="J213" s="241">
        <f t="shared" si="10"/>
        <v>0</v>
      </c>
      <c r="K213" s="237" t="s">
        <v>399</v>
      </c>
      <c r="L213" s="242"/>
      <c r="M213" s="243" t="s">
        <v>22</v>
      </c>
      <c r="N213" s="244" t="s">
        <v>43</v>
      </c>
      <c r="O213" s="42"/>
      <c r="P213" s="198">
        <f t="shared" si="11"/>
        <v>0</v>
      </c>
      <c r="Q213" s="198">
        <v>0.00064</v>
      </c>
      <c r="R213" s="198">
        <f t="shared" si="12"/>
        <v>0.00256</v>
      </c>
      <c r="S213" s="198">
        <v>0</v>
      </c>
      <c r="T213" s="199">
        <f t="shared" si="13"/>
        <v>0</v>
      </c>
      <c r="AR213" s="24" t="s">
        <v>207</v>
      </c>
      <c r="AT213" s="24" t="s">
        <v>229</v>
      </c>
      <c r="AU213" s="24" t="s">
        <v>83</v>
      </c>
      <c r="AY213" s="24" t="s">
        <v>167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24" t="s">
        <v>80</v>
      </c>
      <c r="BK213" s="200">
        <f t="shared" si="19"/>
        <v>0</v>
      </c>
      <c r="BL213" s="24" t="s">
        <v>174</v>
      </c>
      <c r="BM213" s="24" t="s">
        <v>404</v>
      </c>
    </row>
    <row r="214" spans="2:65" s="1" customFormat="1" ht="16.5" customHeight="1">
      <c r="B214" s="41"/>
      <c r="C214" s="235" t="s">
        <v>405</v>
      </c>
      <c r="D214" s="235" t="s">
        <v>229</v>
      </c>
      <c r="E214" s="236" t="s">
        <v>406</v>
      </c>
      <c r="F214" s="237" t="s">
        <v>407</v>
      </c>
      <c r="G214" s="238" t="s">
        <v>251</v>
      </c>
      <c r="H214" s="239">
        <v>3</v>
      </c>
      <c r="I214" s="240"/>
      <c r="J214" s="241">
        <f t="shared" si="10"/>
        <v>0</v>
      </c>
      <c r="K214" s="237" t="s">
        <v>399</v>
      </c>
      <c r="L214" s="242"/>
      <c r="M214" s="243" t="s">
        <v>22</v>
      </c>
      <c r="N214" s="244" t="s">
        <v>43</v>
      </c>
      <c r="O214" s="42"/>
      <c r="P214" s="198">
        <f t="shared" si="11"/>
        <v>0</v>
      </c>
      <c r="Q214" s="198">
        <v>0.00026</v>
      </c>
      <c r="R214" s="198">
        <f t="shared" si="12"/>
        <v>0.0007799999999999999</v>
      </c>
      <c r="S214" s="198">
        <v>0</v>
      </c>
      <c r="T214" s="199">
        <f t="shared" si="13"/>
        <v>0</v>
      </c>
      <c r="AR214" s="24" t="s">
        <v>207</v>
      </c>
      <c r="AT214" s="24" t="s">
        <v>229</v>
      </c>
      <c r="AU214" s="24" t="s">
        <v>83</v>
      </c>
      <c r="AY214" s="24" t="s">
        <v>167</v>
      </c>
      <c r="BE214" s="200">
        <f t="shared" si="14"/>
        <v>0</v>
      </c>
      <c r="BF214" s="200">
        <f t="shared" si="15"/>
        <v>0</v>
      </c>
      <c r="BG214" s="200">
        <f t="shared" si="16"/>
        <v>0</v>
      </c>
      <c r="BH214" s="200">
        <f t="shared" si="17"/>
        <v>0</v>
      </c>
      <c r="BI214" s="200">
        <f t="shared" si="18"/>
        <v>0</v>
      </c>
      <c r="BJ214" s="24" t="s">
        <v>80</v>
      </c>
      <c r="BK214" s="200">
        <f t="shared" si="19"/>
        <v>0</v>
      </c>
      <c r="BL214" s="24" t="s">
        <v>174</v>
      </c>
      <c r="BM214" s="24" t="s">
        <v>408</v>
      </c>
    </row>
    <row r="215" spans="2:65" s="1" customFormat="1" ht="25.5" customHeight="1">
      <c r="B215" s="41"/>
      <c r="C215" s="189" t="s">
        <v>409</v>
      </c>
      <c r="D215" s="189" t="s">
        <v>169</v>
      </c>
      <c r="E215" s="190" t="s">
        <v>410</v>
      </c>
      <c r="F215" s="191" t="s">
        <v>411</v>
      </c>
      <c r="G215" s="192" t="s">
        <v>251</v>
      </c>
      <c r="H215" s="193">
        <v>4</v>
      </c>
      <c r="I215" s="194"/>
      <c r="J215" s="195">
        <f t="shared" si="10"/>
        <v>0</v>
      </c>
      <c r="K215" s="191" t="s">
        <v>173</v>
      </c>
      <c r="L215" s="61"/>
      <c r="M215" s="196" t="s">
        <v>22</v>
      </c>
      <c r="N215" s="197" t="s">
        <v>43</v>
      </c>
      <c r="O215" s="42"/>
      <c r="P215" s="198">
        <f t="shared" si="11"/>
        <v>0</v>
      </c>
      <c r="Q215" s="198">
        <v>1E-05</v>
      </c>
      <c r="R215" s="198">
        <f t="shared" si="12"/>
        <v>4E-05</v>
      </c>
      <c r="S215" s="198">
        <v>0</v>
      </c>
      <c r="T215" s="199">
        <f t="shared" si="13"/>
        <v>0</v>
      </c>
      <c r="AR215" s="24" t="s">
        <v>174</v>
      </c>
      <c r="AT215" s="24" t="s">
        <v>169</v>
      </c>
      <c r="AU215" s="24" t="s">
        <v>83</v>
      </c>
      <c r="AY215" s="24" t="s">
        <v>167</v>
      </c>
      <c r="BE215" s="200">
        <f t="shared" si="14"/>
        <v>0</v>
      </c>
      <c r="BF215" s="200">
        <f t="shared" si="15"/>
        <v>0</v>
      </c>
      <c r="BG215" s="200">
        <f t="shared" si="16"/>
        <v>0</v>
      </c>
      <c r="BH215" s="200">
        <f t="shared" si="17"/>
        <v>0</v>
      </c>
      <c r="BI215" s="200">
        <f t="shared" si="18"/>
        <v>0</v>
      </c>
      <c r="BJ215" s="24" t="s">
        <v>80</v>
      </c>
      <c r="BK215" s="200">
        <f t="shared" si="19"/>
        <v>0</v>
      </c>
      <c r="BL215" s="24" t="s">
        <v>174</v>
      </c>
      <c r="BM215" s="24" t="s">
        <v>412</v>
      </c>
    </row>
    <row r="216" spans="2:65" s="1" customFormat="1" ht="16.5" customHeight="1">
      <c r="B216" s="41"/>
      <c r="C216" s="235" t="s">
        <v>413</v>
      </c>
      <c r="D216" s="235" t="s">
        <v>229</v>
      </c>
      <c r="E216" s="236" t="s">
        <v>414</v>
      </c>
      <c r="F216" s="237" t="s">
        <v>415</v>
      </c>
      <c r="G216" s="238" t="s">
        <v>251</v>
      </c>
      <c r="H216" s="239">
        <v>3</v>
      </c>
      <c r="I216" s="240"/>
      <c r="J216" s="241">
        <f t="shared" si="10"/>
        <v>0</v>
      </c>
      <c r="K216" s="237" t="s">
        <v>399</v>
      </c>
      <c r="L216" s="242"/>
      <c r="M216" s="243" t="s">
        <v>22</v>
      </c>
      <c r="N216" s="244" t="s">
        <v>43</v>
      </c>
      <c r="O216" s="42"/>
      <c r="P216" s="198">
        <f t="shared" si="11"/>
        <v>0</v>
      </c>
      <c r="Q216" s="198">
        <v>0.00154</v>
      </c>
      <c r="R216" s="198">
        <f t="shared" si="12"/>
        <v>0.00462</v>
      </c>
      <c r="S216" s="198">
        <v>0</v>
      </c>
      <c r="T216" s="199">
        <f t="shared" si="13"/>
        <v>0</v>
      </c>
      <c r="AR216" s="24" t="s">
        <v>207</v>
      </c>
      <c r="AT216" s="24" t="s">
        <v>229</v>
      </c>
      <c r="AU216" s="24" t="s">
        <v>83</v>
      </c>
      <c r="AY216" s="24" t="s">
        <v>167</v>
      </c>
      <c r="BE216" s="200">
        <f t="shared" si="14"/>
        <v>0</v>
      </c>
      <c r="BF216" s="200">
        <f t="shared" si="15"/>
        <v>0</v>
      </c>
      <c r="BG216" s="200">
        <f t="shared" si="16"/>
        <v>0</v>
      </c>
      <c r="BH216" s="200">
        <f t="shared" si="17"/>
        <v>0</v>
      </c>
      <c r="BI216" s="200">
        <f t="shared" si="18"/>
        <v>0</v>
      </c>
      <c r="BJ216" s="24" t="s">
        <v>80</v>
      </c>
      <c r="BK216" s="200">
        <f t="shared" si="19"/>
        <v>0</v>
      </c>
      <c r="BL216" s="24" t="s">
        <v>174</v>
      </c>
      <c r="BM216" s="24" t="s">
        <v>416</v>
      </c>
    </row>
    <row r="217" spans="2:65" s="1" customFormat="1" ht="16.5" customHeight="1">
      <c r="B217" s="41"/>
      <c r="C217" s="235" t="s">
        <v>417</v>
      </c>
      <c r="D217" s="235" t="s">
        <v>229</v>
      </c>
      <c r="E217" s="236" t="s">
        <v>418</v>
      </c>
      <c r="F217" s="237" t="s">
        <v>419</v>
      </c>
      <c r="G217" s="238" t="s">
        <v>251</v>
      </c>
      <c r="H217" s="239">
        <v>1</v>
      </c>
      <c r="I217" s="240"/>
      <c r="J217" s="241">
        <f t="shared" si="10"/>
        <v>0</v>
      </c>
      <c r="K217" s="237" t="s">
        <v>399</v>
      </c>
      <c r="L217" s="242"/>
      <c r="M217" s="243" t="s">
        <v>22</v>
      </c>
      <c r="N217" s="244" t="s">
        <v>43</v>
      </c>
      <c r="O217" s="42"/>
      <c r="P217" s="198">
        <f t="shared" si="11"/>
        <v>0</v>
      </c>
      <c r="Q217" s="198">
        <v>0.00123</v>
      </c>
      <c r="R217" s="198">
        <f t="shared" si="12"/>
        <v>0.00123</v>
      </c>
      <c r="S217" s="198">
        <v>0</v>
      </c>
      <c r="T217" s="199">
        <f t="shared" si="13"/>
        <v>0</v>
      </c>
      <c r="AR217" s="24" t="s">
        <v>207</v>
      </c>
      <c r="AT217" s="24" t="s">
        <v>229</v>
      </c>
      <c r="AU217" s="24" t="s">
        <v>83</v>
      </c>
      <c r="AY217" s="24" t="s">
        <v>167</v>
      </c>
      <c r="BE217" s="200">
        <f t="shared" si="14"/>
        <v>0</v>
      </c>
      <c r="BF217" s="200">
        <f t="shared" si="15"/>
        <v>0</v>
      </c>
      <c r="BG217" s="200">
        <f t="shared" si="16"/>
        <v>0</v>
      </c>
      <c r="BH217" s="200">
        <f t="shared" si="17"/>
        <v>0</v>
      </c>
      <c r="BI217" s="200">
        <f t="shared" si="18"/>
        <v>0</v>
      </c>
      <c r="BJ217" s="24" t="s">
        <v>80</v>
      </c>
      <c r="BK217" s="200">
        <f t="shared" si="19"/>
        <v>0</v>
      </c>
      <c r="BL217" s="24" t="s">
        <v>174</v>
      </c>
      <c r="BM217" s="24" t="s">
        <v>420</v>
      </c>
    </row>
    <row r="218" spans="2:65" s="1" customFormat="1" ht="16.5" customHeight="1">
      <c r="B218" s="41"/>
      <c r="C218" s="189" t="s">
        <v>421</v>
      </c>
      <c r="D218" s="189" t="s">
        <v>169</v>
      </c>
      <c r="E218" s="190" t="s">
        <v>422</v>
      </c>
      <c r="F218" s="191" t="s">
        <v>423</v>
      </c>
      <c r="G218" s="192" t="s">
        <v>424</v>
      </c>
      <c r="H218" s="193">
        <v>1</v>
      </c>
      <c r="I218" s="194"/>
      <c r="J218" s="195">
        <f t="shared" si="10"/>
        <v>0</v>
      </c>
      <c r="K218" s="191" t="s">
        <v>173</v>
      </c>
      <c r="L218" s="61"/>
      <c r="M218" s="196" t="s">
        <v>22</v>
      </c>
      <c r="N218" s="197" t="s">
        <v>43</v>
      </c>
      <c r="O218" s="42"/>
      <c r="P218" s="198">
        <f t="shared" si="11"/>
        <v>0</v>
      </c>
      <c r="Q218" s="198">
        <v>0.0001</v>
      </c>
      <c r="R218" s="198">
        <f t="shared" si="12"/>
        <v>0.0001</v>
      </c>
      <c r="S218" s="198">
        <v>0</v>
      </c>
      <c r="T218" s="199">
        <f t="shared" si="13"/>
        <v>0</v>
      </c>
      <c r="AR218" s="24" t="s">
        <v>174</v>
      </c>
      <c r="AT218" s="24" t="s">
        <v>169</v>
      </c>
      <c r="AU218" s="24" t="s">
        <v>83</v>
      </c>
      <c r="AY218" s="24" t="s">
        <v>167</v>
      </c>
      <c r="BE218" s="200">
        <f t="shared" si="14"/>
        <v>0</v>
      </c>
      <c r="BF218" s="200">
        <f t="shared" si="15"/>
        <v>0</v>
      </c>
      <c r="BG218" s="200">
        <f t="shared" si="16"/>
        <v>0</v>
      </c>
      <c r="BH218" s="200">
        <f t="shared" si="17"/>
        <v>0</v>
      </c>
      <c r="BI218" s="200">
        <f t="shared" si="18"/>
        <v>0</v>
      </c>
      <c r="BJ218" s="24" t="s">
        <v>80</v>
      </c>
      <c r="BK218" s="200">
        <f t="shared" si="19"/>
        <v>0</v>
      </c>
      <c r="BL218" s="24" t="s">
        <v>174</v>
      </c>
      <c r="BM218" s="24" t="s">
        <v>425</v>
      </c>
    </row>
    <row r="219" spans="2:65" s="1" customFormat="1" ht="16.5" customHeight="1">
      <c r="B219" s="41"/>
      <c r="C219" s="189" t="s">
        <v>426</v>
      </c>
      <c r="D219" s="189" t="s">
        <v>169</v>
      </c>
      <c r="E219" s="190" t="s">
        <v>427</v>
      </c>
      <c r="F219" s="191" t="s">
        <v>428</v>
      </c>
      <c r="G219" s="192" t="s">
        <v>251</v>
      </c>
      <c r="H219" s="193">
        <v>1</v>
      </c>
      <c r="I219" s="194"/>
      <c r="J219" s="195">
        <f t="shared" si="10"/>
        <v>0</v>
      </c>
      <c r="K219" s="191" t="s">
        <v>22</v>
      </c>
      <c r="L219" s="61"/>
      <c r="M219" s="196" t="s">
        <v>22</v>
      </c>
      <c r="N219" s="197" t="s">
        <v>43</v>
      </c>
      <c r="O219" s="42"/>
      <c r="P219" s="198">
        <f t="shared" si="11"/>
        <v>0</v>
      </c>
      <c r="Q219" s="198">
        <v>0</v>
      </c>
      <c r="R219" s="198">
        <f t="shared" si="12"/>
        <v>0</v>
      </c>
      <c r="S219" s="198">
        <v>0.08</v>
      </c>
      <c r="T219" s="199">
        <f t="shared" si="13"/>
        <v>0.08</v>
      </c>
      <c r="AR219" s="24" t="s">
        <v>174</v>
      </c>
      <c r="AT219" s="24" t="s">
        <v>169</v>
      </c>
      <c r="AU219" s="24" t="s">
        <v>83</v>
      </c>
      <c r="AY219" s="24" t="s">
        <v>167</v>
      </c>
      <c r="BE219" s="200">
        <f t="shared" si="14"/>
        <v>0</v>
      </c>
      <c r="BF219" s="200">
        <f t="shared" si="15"/>
        <v>0</v>
      </c>
      <c r="BG219" s="200">
        <f t="shared" si="16"/>
        <v>0</v>
      </c>
      <c r="BH219" s="200">
        <f t="shared" si="17"/>
        <v>0</v>
      </c>
      <c r="BI219" s="200">
        <f t="shared" si="18"/>
        <v>0</v>
      </c>
      <c r="BJ219" s="24" t="s">
        <v>80</v>
      </c>
      <c r="BK219" s="200">
        <f t="shared" si="19"/>
        <v>0</v>
      </c>
      <c r="BL219" s="24" t="s">
        <v>174</v>
      </c>
      <c r="BM219" s="24" t="s">
        <v>429</v>
      </c>
    </row>
    <row r="220" spans="2:63" s="10" customFormat="1" ht="29.85" customHeight="1">
      <c r="B220" s="173"/>
      <c r="C220" s="174"/>
      <c r="D220" s="175" t="s">
        <v>71</v>
      </c>
      <c r="E220" s="187" t="s">
        <v>212</v>
      </c>
      <c r="F220" s="187" t="s">
        <v>430</v>
      </c>
      <c r="G220" s="174"/>
      <c r="H220" s="174"/>
      <c r="I220" s="177"/>
      <c r="J220" s="188">
        <f>BK220</f>
        <v>0</v>
      </c>
      <c r="K220" s="174"/>
      <c r="L220" s="179"/>
      <c r="M220" s="180"/>
      <c r="N220" s="181"/>
      <c r="O220" s="181"/>
      <c r="P220" s="182">
        <f>SUM(P221:P244)</f>
        <v>0</v>
      </c>
      <c r="Q220" s="181"/>
      <c r="R220" s="182">
        <f>SUM(R221:R244)</f>
        <v>0.44037400000000004</v>
      </c>
      <c r="S220" s="181"/>
      <c r="T220" s="183">
        <f>SUM(T221:T244)</f>
        <v>12.203100000000001</v>
      </c>
      <c r="AR220" s="184" t="s">
        <v>80</v>
      </c>
      <c r="AT220" s="185" t="s">
        <v>71</v>
      </c>
      <c r="AU220" s="185" t="s">
        <v>80</v>
      </c>
      <c r="AY220" s="184" t="s">
        <v>167</v>
      </c>
      <c r="BK220" s="186">
        <f>SUM(BK221:BK244)</f>
        <v>0</v>
      </c>
    </row>
    <row r="221" spans="2:65" s="1" customFormat="1" ht="16.5" customHeight="1">
      <c r="B221" s="41"/>
      <c r="C221" s="189" t="s">
        <v>431</v>
      </c>
      <c r="D221" s="189" t="s">
        <v>169</v>
      </c>
      <c r="E221" s="190" t="s">
        <v>432</v>
      </c>
      <c r="F221" s="191" t="s">
        <v>433</v>
      </c>
      <c r="G221" s="192" t="s">
        <v>330</v>
      </c>
      <c r="H221" s="193">
        <v>2.3</v>
      </c>
      <c r="I221" s="194"/>
      <c r="J221" s="195">
        <f aca="true" t="shared" si="20" ref="J221:J228">ROUND(I221*H221,2)</f>
        <v>0</v>
      </c>
      <c r="K221" s="191" t="s">
        <v>173</v>
      </c>
      <c r="L221" s="61"/>
      <c r="M221" s="196" t="s">
        <v>22</v>
      </c>
      <c r="N221" s="197" t="s">
        <v>43</v>
      </c>
      <c r="O221" s="42"/>
      <c r="P221" s="198">
        <f aca="true" t="shared" si="21" ref="P221:P228">O221*H221</f>
        <v>0</v>
      </c>
      <c r="Q221" s="198">
        <v>8E-05</v>
      </c>
      <c r="R221" s="198">
        <f aca="true" t="shared" si="22" ref="R221:R228">Q221*H221</f>
        <v>0.000184</v>
      </c>
      <c r="S221" s="198">
        <v>0</v>
      </c>
      <c r="T221" s="199">
        <f aca="true" t="shared" si="23" ref="T221:T228">S221*H221</f>
        <v>0</v>
      </c>
      <c r="AR221" s="24" t="s">
        <v>174</v>
      </c>
      <c r="AT221" s="24" t="s">
        <v>169</v>
      </c>
      <c r="AU221" s="24" t="s">
        <v>83</v>
      </c>
      <c r="AY221" s="24" t="s">
        <v>167</v>
      </c>
      <c r="BE221" s="200">
        <f aca="true" t="shared" si="24" ref="BE221:BE228">IF(N221="základní",J221,0)</f>
        <v>0</v>
      </c>
      <c r="BF221" s="200">
        <f aca="true" t="shared" si="25" ref="BF221:BF228">IF(N221="snížená",J221,0)</f>
        <v>0</v>
      </c>
      <c r="BG221" s="200">
        <f aca="true" t="shared" si="26" ref="BG221:BG228">IF(N221="zákl. přenesená",J221,0)</f>
        <v>0</v>
      </c>
      <c r="BH221" s="200">
        <f aca="true" t="shared" si="27" ref="BH221:BH228">IF(N221="sníž. přenesená",J221,0)</f>
        <v>0</v>
      </c>
      <c r="BI221" s="200">
        <f aca="true" t="shared" si="28" ref="BI221:BI228">IF(N221="nulová",J221,0)</f>
        <v>0</v>
      </c>
      <c r="BJ221" s="24" t="s">
        <v>80</v>
      </c>
      <c r="BK221" s="200">
        <f aca="true" t="shared" si="29" ref="BK221:BK228">ROUND(I221*H221,2)</f>
        <v>0</v>
      </c>
      <c r="BL221" s="24" t="s">
        <v>174</v>
      </c>
      <c r="BM221" s="24" t="s">
        <v>434</v>
      </c>
    </row>
    <row r="222" spans="2:65" s="1" customFormat="1" ht="25.5" customHeight="1">
      <c r="B222" s="41"/>
      <c r="C222" s="189" t="s">
        <v>435</v>
      </c>
      <c r="D222" s="189" t="s">
        <v>169</v>
      </c>
      <c r="E222" s="190" t="s">
        <v>436</v>
      </c>
      <c r="F222" s="191" t="s">
        <v>437</v>
      </c>
      <c r="G222" s="192" t="s">
        <v>438</v>
      </c>
      <c r="H222" s="193">
        <v>1</v>
      </c>
      <c r="I222" s="194"/>
      <c r="J222" s="195">
        <f t="shared" si="20"/>
        <v>0</v>
      </c>
      <c r="K222" s="191" t="s">
        <v>22</v>
      </c>
      <c r="L222" s="61"/>
      <c r="M222" s="196" t="s">
        <v>22</v>
      </c>
      <c r="N222" s="197" t="s">
        <v>43</v>
      </c>
      <c r="O222" s="42"/>
      <c r="P222" s="198">
        <f t="shared" si="21"/>
        <v>0</v>
      </c>
      <c r="Q222" s="198">
        <v>0.43819</v>
      </c>
      <c r="R222" s="198">
        <f t="shared" si="22"/>
        <v>0.43819</v>
      </c>
      <c r="S222" s="198">
        <v>0</v>
      </c>
      <c r="T222" s="199">
        <f t="shared" si="23"/>
        <v>0</v>
      </c>
      <c r="AR222" s="24" t="s">
        <v>174</v>
      </c>
      <c r="AT222" s="24" t="s">
        <v>169</v>
      </c>
      <c r="AU222" s="24" t="s">
        <v>83</v>
      </c>
      <c r="AY222" s="24" t="s">
        <v>167</v>
      </c>
      <c r="BE222" s="200">
        <f t="shared" si="24"/>
        <v>0</v>
      </c>
      <c r="BF222" s="200">
        <f t="shared" si="25"/>
        <v>0</v>
      </c>
      <c r="BG222" s="200">
        <f t="shared" si="26"/>
        <v>0</v>
      </c>
      <c r="BH222" s="200">
        <f t="shared" si="27"/>
        <v>0</v>
      </c>
      <c r="BI222" s="200">
        <f t="shared" si="28"/>
        <v>0</v>
      </c>
      <c r="BJ222" s="24" t="s">
        <v>80</v>
      </c>
      <c r="BK222" s="200">
        <f t="shared" si="29"/>
        <v>0</v>
      </c>
      <c r="BL222" s="24" t="s">
        <v>174</v>
      </c>
      <c r="BM222" s="24" t="s">
        <v>439</v>
      </c>
    </row>
    <row r="223" spans="2:65" s="1" customFormat="1" ht="16.5" customHeight="1">
      <c r="B223" s="41"/>
      <c r="C223" s="189" t="s">
        <v>440</v>
      </c>
      <c r="D223" s="189" t="s">
        <v>169</v>
      </c>
      <c r="E223" s="190" t="s">
        <v>441</v>
      </c>
      <c r="F223" s="191" t="s">
        <v>442</v>
      </c>
      <c r="G223" s="192" t="s">
        <v>172</v>
      </c>
      <c r="H223" s="193">
        <v>55</v>
      </c>
      <c r="I223" s="194"/>
      <c r="J223" s="195">
        <f t="shared" si="20"/>
        <v>0</v>
      </c>
      <c r="K223" s="191" t="s">
        <v>22</v>
      </c>
      <c r="L223" s="61"/>
      <c r="M223" s="196" t="s">
        <v>22</v>
      </c>
      <c r="N223" s="197" t="s">
        <v>43</v>
      </c>
      <c r="O223" s="42"/>
      <c r="P223" s="198">
        <f t="shared" si="21"/>
        <v>0</v>
      </c>
      <c r="Q223" s="198">
        <v>0</v>
      </c>
      <c r="R223" s="198">
        <f t="shared" si="22"/>
        <v>0</v>
      </c>
      <c r="S223" s="198">
        <v>0</v>
      </c>
      <c r="T223" s="199">
        <f t="shared" si="23"/>
        <v>0</v>
      </c>
      <c r="AR223" s="24" t="s">
        <v>174</v>
      </c>
      <c r="AT223" s="24" t="s">
        <v>169</v>
      </c>
      <c r="AU223" s="24" t="s">
        <v>83</v>
      </c>
      <c r="AY223" s="24" t="s">
        <v>167</v>
      </c>
      <c r="BE223" s="200">
        <f t="shared" si="24"/>
        <v>0</v>
      </c>
      <c r="BF223" s="200">
        <f t="shared" si="25"/>
        <v>0</v>
      </c>
      <c r="BG223" s="200">
        <f t="shared" si="26"/>
        <v>0</v>
      </c>
      <c r="BH223" s="200">
        <f t="shared" si="27"/>
        <v>0</v>
      </c>
      <c r="BI223" s="200">
        <f t="shared" si="28"/>
        <v>0</v>
      </c>
      <c r="BJ223" s="24" t="s">
        <v>80</v>
      </c>
      <c r="BK223" s="200">
        <f t="shared" si="29"/>
        <v>0</v>
      </c>
      <c r="BL223" s="24" t="s">
        <v>174</v>
      </c>
      <c r="BM223" s="24" t="s">
        <v>443</v>
      </c>
    </row>
    <row r="224" spans="2:65" s="1" customFormat="1" ht="16.5" customHeight="1">
      <c r="B224" s="41"/>
      <c r="C224" s="189" t="s">
        <v>444</v>
      </c>
      <c r="D224" s="189" t="s">
        <v>169</v>
      </c>
      <c r="E224" s="190" t="s">
        <v>445</v>
      </c>
      <c r="F224" s="191" t="s">
        <v>446</v>
      </c>
      <c r="G224" s="192" t="s">
        <v>172</v>
      </c>
      <c r="H224" s="193">
        <v>55</v>
      </c>
      <c r="I224" s="194"/>
      <c r="J224" s="195">
        <f t="shared" si="20"/>
        <v>0</v>
      </c>
      <c r="K224" s="191" t="s">
        <v>22</v>
      </c>
      <c r="L224" s="61"/>
      <c r="M224" s="196" t="s">
        <v>22</v>
      </c>
      <c r="N224" s="197" t="s">
        <v>43</v>
      </c>
      <c r="O224" s="42"/>
      <c r="P224" s="198">
        <f t="shared" si="21"/>
        <v>0</v>
      </c>
      <c r="Q224" s="198">
        <v>0</v>
      </c>
      <c r="R224" s="198">
        <f t="shared" si="22"/>
        <v>0</v>
      </c>
      <c r="S224" s="198">
        <v>0</v>
      </c>
      <c r="T224" s="199">
        <f t="shared" si="23"/>
        <v>0</v>
      </c>
      <c r="AR224" s="24" t="s">
        <v>174</v>
      </c>
      <c r="AT224" s="24" t="s">
        <v>169</v>
      </c>
      <c r="AU224" s="24" t="s">
        <v>83</v>
      </c>
      <c r="AY224" s="24" t="s">
        <v>167</v>
      </c>
      <c r="BE224" s="200">
        <f t="shared" si="24"/>
        <v>0</v>
      </c>
      <c r="BF224" s="200">
        <f t="shared" si="25"/>
        <v>0</v>
      </c>
      <c r="BG224" s="200">
        <f t="shared" si="26"/>
        <v>0</v>
      </c>
      <c r="BH224" s="200">
        <f t="shared" si="27"/>
        <v>0</v>
      </c>
      <c r="BI224" s="200">
        <f t="shared" si="28"/>
        <v>0</v>
      </c>
      <c r="BJ224" s="24" t="s">
        <v>80</v>
      </c>
      <c r="BK224" s="200">
        <f t="shared" si="29"/>
        <v>0</v>
      </c>
      <c r="BL224" s="24" t="s">
        <v>174</v>
      </c>
      <c r="BM224" s="24" t="s">
        <v>447</v>
      </c>
    </row>
    <row r="225" spans="2:65" s="1" customFormat="1" ht="25.5" customHeight="1">
      <c r="B225" s="41"/>
      <c r="C225" s="189" t="s">
        <v>448</v>
      </c>
      <c r="D225" s="189" t="s">
        <v>169</v>
      </c>
      <c r="E225" s="190" t="s">
        <v>449</v>
      </c>
      <c r="F225" s="191" t="s">
        <v>450</v>
      </c>
      <c r="G225" s="192" t="s">
        <v>172</v>
      </c>
      <c r="H225" s="193">
        <v>55</v>
      </c>
      <c r="I225" s="194"/>
      <c r="J225" s="195">
        <f t="shared" si="20"/>
        <v>0</v>
      </c>
      <c r="K225" s="191" t="s">
        <v>22</v>
      </c>
      <c r="L225" s="61"/>
      <c r="M225" s="196" t="s">
        <v>22</v>
      </c>
      <c r="N225" s="197" t="s">
        <v>43</v>
      </c>
      <c r="O225" s="42"/>
      <c r="P225" s="198">
        <f t="shared" si="21"/>
        <v>0</v>
      </c>
      <c r="Q225" s="198">
        <v>0</v>
      </c>
      <c r="R225" s="198">
        <f t="shared" si="22"/>
        <v>0</v>
      </c>
      <c r="S225" s="198">
        <v>0</v>
      </c>
      <c r="T225" s="199">
        <f t="shared" si="23"/>
        <v>0</v>
      </c>
      <c r="AR225" s="24" t="s">
        <v>174</v>
      </c>
      <c r="AT225" s="24" t="s">
        <v>169</v>
      </c>
      <c r="AU225" s="24" t="s">
        <v>83</v>
      </c>
      <c r="AY225" s="24" t="s">
        <v>167</v>
      </c>
      <c r="BE225" s="200">
        <f t="shared" si="24"/>
        <v>0</v>
      </c>
      <c r="BF225" s="200">
        <f t="shared" si="25"/>
        <v>0</v>
      </c>
      <c r="BG225" s="200">
        <f t="shared" si="26"/>
        <v>0</v>
      </c>
      <c r="BH225" s="200">
        <f t="shared" si="27"/>
        <v>0</v>
      </c>
      <c r="BI225" s="200">
        <f t="shared" si="28"/>
        <v>0</v>
      </c>
      <c r="BJ225" s="24" t="s">
        <v>80</v>
      </c>
      <c r="BK225" s="200">
        <f t="shared" si="29"/>
        <v>0</v>
      </c>
      <c r="BL225" s="24" t="s">
        <v>174</v>
      </c>
      <c r="BM225" s="24" t="s">
        <v>451</v>
      </c>
    </row>
    <row r="226" spans="2:65" s="1" customFormat="1" ht="25.5" customHeight="1">
      <c r="B226" s="41"/>
      <c r="C226" s="189" t="s">
        <v>452</v>
      </c>
      <c r="D226" s="189" t="s">
        <v>169</v>
      </c>
      <c r="E226" s="190" t="s">
        <v>453</v>
      </c>
      <c r="F226" s="191" t="s">
        <v>454</v>
      </c>
      <c r="G226" s="192" t="s">
        <v>187</v>
      </c>
      <c r="H226" s="193">
        <v>15</v>
      </c>
      <c r="I226" s="194"/>
      <c r="J226" s="195">
        <f t="shared" si="20"/>
        <v>0</v>
      </c>
      <c r="K226" s="191" t="s">
        <v>22</v>
      </c>
      <c r="L226" s="61"/>
      <c r="M226" s="196" t="s">
        <v>22</v>
      </c>
      <c r="N226" s="197" t="s">
        <v>43</v>
      </c>
      <c r="O226" s="42"/>
      <c r="P226" s="198">
        <f t="shared" si="21"/>
        <v>0</v>
      </c>
      <c r="Q226" s="198">
        <v>0</v>
      </c>
      <c r="R226" s="198">
        <f t="shared" si="22"/>
        <v>0</v>
      </c>
      <c r="S226" s="198">
        <v>0</v>
      </c>
      <c r="T226" s="199">
        <f t="shared" si="23"/>
        <v>0</v>
      </c>
      <c r="AR226" s="24" t="s">
        <v>174</v>
      </c>
      <c r="AT226" s="24" t="s">
        <v>169</v>
      </c>
      <c r="AU226" s="24" t="s">
        <v>83</v>
      </c>
      <c r="AY226" s="24" t="s">
        <v>167</v>
      </c>
      <c r="BE226" s="200">
        <f t="shared" si="24"/>
        <v>0</v>
      </c>
      <c r="BF226" s="200">
        <f t="shared" si="25"/>
        <v>0</v>
      </c>
      <c r="BG226" s="200">
        <f t="shared" si="26"/>
        <v>0</v>
      </c>
      <c r="BH226" s="200">
        <f t="shared" si="27"/>
        <v>0</v>
      </c>
      <c r="BI226" s="200">
        <f t="shared" si="28"/>
        <v>0</v>
      </c>
      <c r="BJ226" s="24" t="s">
        <v>80</v>
      </c>
      <c r="BK226" s="200">
        <f t="shared" si="29"/>
        <v>0</v>
      </c>
      <c r="BL226" s="24" t="s">
        <v>174</v>
      </c>
      <c r="BM226" s="24" t="s">
        <v>455</v>
      </c>
    </row>
    <row r="227" spans="2:65" s="1" customFormat="1" ht="16.5" customHeight="1">
      <c r="B227" s="41"/>
      <c r="C227" s="189" t="s">
        <v>456</v>
      </c>
      <c r="D227" s="189" t="s">
        <v>169</v>
      </c>
      <c r="E227" s="190" t="s">
        <v>457</v>
      </c>
      <c r="F227" s="191" t="s">
        <v>458</v>
      </c>
      <c r="G227" s="192" t="s">
        <v>187</v>
      </c>
      <c r="H227" s="193">
        <v>50</v>
      </c>
      <c r="I227" s="194"/>
      <c r="J227" s="195">
        <f t="shared" si="20"/>
        <v>0</v>
      </c>
      <c r="K227" s="191" t="s">
        <v>173</v>
      </c>
      <c r="L227" s="61"/>
      <c r="M227" s="196" t="s">
        <v>22</v>
      </c>
      <c r="N227" s="197" t="s">
        <v>43</v>
      </c>
      <c r="O227" s="42"/>
      <c r="P227" s="198">
        <f t="shared" si="21"/>
        <v>0</v>
      </c>
      <c r="Q227" s="198">
        <v>4E-05</v>
      </c>
      <c r="R227" s="198">
        <f t="shared" si="22"/>
        <v>0.002</v>
      </c>
      <c r="S227" s="198">
        <v>0</v>
      </c>
      <c r="T227" s="199">
        <f t="shared" si="23"/>
        <v>0</v>
      </c>
      <c r="AR227" s="24" t="s">
        <v>174</v>
      </c>
      <c r="AT227" s="24" t="s">
        <v>169</v>
      </c>
      <c r="AU227" s="24" t="s">
        <v>83</v>
      </c>
      <c r="AY227" s="24" t="s">
        <v>167</v>
      </c>
      <c r="BE227" s="200">
        <f t="shared" si="24"/>
        <v>0</v>
      </c>
      <c r="BF227" s="200">
        <f t="shared" si="25"/>
        <v>0</v>
      </c>
      <c r="BG227" s="200">
        <f t="shared" si="26"/>
        <v>0</v>
      </c>
      <c r="BH227" s="200">
        <f t="shared" si="27"/>
        <v>0</v>
      </c>
      <c r="BI227" s="200">
        <f t="shared" si="28"/>
        <v>0</v>
      </c>
      <c r="BJ227" s="24" t="s">
        <v>80</v>
      </c>
      <c r="BK227" s="200">
        <f t="shared" si="29"/>
        <v>0</v>
      </c>
      <c r="BL227" s="24" t="s">
        <v>174</v>
      </c>
      <c r="BM227" s="24" t="s">
        <v>459</v>
      </c>
    </row>
    <row r="228" spans="2:65" s="1" customFormat="1" ht="25.5" customHeight="1">
      <c r="B228" s="41"/>
      <c r="C228" s="189" t="s">
        <v>460</v>
      </c>
      <c r="D228" s="189" t="s">
        <v>169</v>
      </c>
      <c r="E228" s="190" t="s">
        <v>461</v>
      </c>
      <c r="F228" s="191" t="s">
        <v>462</v>
      </c>
      <c r="G228" s="192" t="s">
        <v>172</v>
      </c>
      <c r="H228" s="193">
        <v>2.86</v>
      </c>
      <c r="I228" s="194"/>
      <c r="J228" s="195">
        <f t="shared" si="20"/>
        <v>0</v>
      </c>
      <c r="K228" s="191" t="s">
        <v>173</v>
      </c>
      <c r="L228" s="61"/>
      <c r="M228" s="196" t="s">
        <v>22</v>
      </c>
      <c r="N228" s="197" t="s">
        <v>43</v>
      </c>
      <c r="O228" s="42"/>
      <c r="P228" s="198">
        <f t="shared" si="21"/>
        <v>0</v>
      </c>
      <c r="Q228" s="198">
        <v>0</v>
      </c>
      <c r="R228" s="198">
        <f t="shared" si="22"/>
        <v>0</v>
      </c>
      <c r="S228" s="198">
        <v>2.2</v>
      </c>
      <c r="T228" s="199">
        <f t="shared" si="23"/>
        <v>6.292</v>
      </c>
      <c r="AR228" s="24" t="s">
        <v>174</v>
      </c>
      <c r="AT228" s="24" t="s">
        <v>169</v>
      </c>
      <c r="AU228" s="24" t="s">
        <v>83</v>
      </c>
      <c r="AY228" s="24" t="s">
        <v>167</v>
      </c>
      <c r="BE228" s="200">
        <f t="shared" si="24"/>
        <v>0</v>
      </c>
      <c r="BF228" s="200">
        <f t="shared" si="25"/>
        <v>0</v>
      </c>
      <c r="BG228" s="200">
        <f t="shared" si="26"/>
        <v>0</v>
      </c>
      <c r="BH228" s="200">
        <f t="shared" si="27"/>
        <v>0</v>
      </c>
      <c r="BI228" s="200">
        <f t="shared" si="28"/>
        <v>0</v>
      </c>
      <c r="BJ228" s="24" t="s">
        <v>80</v>
      </c>
      <c r="BK228" s="200">
        <f t="shared" si="29"/>
        <v>0</v>
      </c>
      <c r="BL228" s="24" t="s">
        <v>174</v>
      </c>
      <c r="BM228" s="24" t="s">
        <v>463</v>
      </c>
    </row>
    <row r="229" spans="2:51" s="11" customFormat="1" ht="13.5">
      <c r="B229" s="201"/>
      <c r="C229" s="202"/>
      <c r="D229" s="203" t="s">
        <v>176</v>
      </c>
      <c r="E229" s="204" t="s">
        <v>22</v>
      </c>
      <c r="F229" s="205" t="s">
        <v>464</v>
      </c>
      <c r="G229" s="202"/>
      <c r="H229" s="206">
        <v>2.86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176</v>
      </c>
      <c r="AU229" s="212" t="s">
        <v>83</v>
      </c>
      <c r="AV229" s="11" t="s">
        <v>83</v>
      </c>
      <c r="AW229" s="11" t="s">
        <v>36</v>
      </c>
      <c r="AX229" s="11" t="s">
        <v>80</v>
      </c>
      <c r="AY229" s="212" t="s">
        <v>167</v>
      </c>
    </row>
    <row r="230" spans="2:65" s="1" customFormat="1" ht="25.5" customHeight="1">
      <c r="B230" s="41"/>
      <c r="C230" s="189" t="s">
        <v>465</v>
      </c>
      <c r="D230" s="189" t="s">
        <v>169</v>
      </c>
      <c r="E230" s="190" t="s">
        <v>466</v>
      </c>
      <c r="F230" s="191" t="s">
        <v>467</v>
      </c>
      <c r="G230" s="192" t="s">
        <v>187</v>
      </c>
      <c r="H230" s="193">
        <v>7.2</v>
      </c>
      <c r="I230" s="194"/>
      <c r="J230" s="195">
        <f>ROUND(I230*H230,2)</f>
        <v>0</v>
      </c>
      <c r="K230" s="191" t="s">
        <v>173</v>
      </c>
      <c r="L230" s="61"/>
      <c r="M230" s="196" t="s">
        <v>22</v>
      </c>
      <c r="N230" s="197" t="s">
        <v>43</v>
      </c>
      <c r="O230" s="42"/>
      <c r="P230" s="198">
        <f>O230*H230</f>
        <v>0</v>
      </c>
      <c r="Q230" s="198">
        <v>0</v>
      </c>
      <c r="R230" s="198">
        <f>Q230*H230</f>
        <v>0</v>
      </c>
      <c r="S230" s="198">
        <v>0.12</v>
      </c>
      <c r="T230" s="199">
        <f>S230*H230</f>
        <v>0.864</v>
      </c>
      <c r="AR230" s="24" t="s">
        <v>174</v>
      </c>
      <c r="AT230" s="24" t="s">
        <v>169</v>
      </c>
      <c r="AU230" s="24" t="s">
        <v>83</v>
      </c>
      <c r="AY230" s="24" t="s">
        <v>167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24" t="s">
        <v>80</v>
      </c>
      <c r="BK230" s="200">
        <f>ROUND(I230*H230,2)</f>
        <v>0</v>
      </c>
      <c r="BL230" s="24" t="s">
        <v>174</v>
      </c>
      <c r="BM230" s="24" t="s">
        <v>468</v>
      </c>
    </row>
    <row r="231" spans="2:51" s="11" customFormat="1" ht="13.5">
      <c r="B231" s="201"/>
      <c r="C231" s="202"/>
      <c r="D231" s="203" t="s">
        <v>176</v>
      </c>
      <c r="E231" s="204" t="s">
        <v>22</v>
      </c>
      <c r="F231" s="205" t="s">
        <v>469</v>
      </c>
      <c r="G231" s="202"/>
      <c r="H231" s="206">
        <v>7.2</v>
      </c>
      <c r="I231" s="207"/>
      <c r="J231" s="202"/>
      <c r="K231" s="202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176</v>
      </c>
      <c r="AU231" s="212" t="s">
        <v>83</v>
      </c>
      <c r="AV231" s="11" t="s">
        <v>83</v>
      </c>
      <c r="AW231" s="11" t="s">
        <v>36</v>
      </c>
      <c r="AX231" s="11" t="s">
        <v>80</v>
      </c>
      <c r="AY231" s="212" t="s">
        <v>167</v>
      </c>
    </row>
    <row r="232" spans="2:65" s="1" customFormat="1" ht="16.5" customHeight="1">
      <c r="B232" s="41"/>
      <c r="C232" s="189" t="s">
        <v>470</v>
      </c>
      <c r="D232" s="189" t="s">
        <v>169</v>
      </c>
      <c r="E232" s="190" t="s">
        <v>471</v>
      </c>
      <c r="F232" s="191" t="s">
        <v>472</v>
      </c>
      <c r="G232" s="192" t="s">
        <v>187</v>
      </c>
      <c r="H232" s="193">
        <v>3.6</v>
      </c>
      <c r="I232" s="194"/>
      <c r="J232" s="195">
        <f>ROUND(I232*H232,2)</f>
        <v>0</v>
      </c>
      <c r="K232" s="191" t="s">
        <v>173</v>
      </c>
      <c r="L232" s="61"/>
      <c r="M232" s="196" t="s">
        <v>22</v>
      </c>
      <c r="N232" s="197" t="s">
        <v>43</v>
      </c>
      <c r="O232" s="42"/>
      <c r="P232" s="198">
        <f>O232*H232</f>
        <v>0</v>
      </c>
      <c r="Q232" s="198">
        <v>0</v>
      </c>
      <c r="R232" s="198">
        <f>Q232*H232</f>
        <v>0</v>
      </c>
      <c r="S232" s="198">
        <v>0.038</v>
      </c>
      <c r="T232" s="199">
        <f>S232*H232</f>
        <v>0.1368</v>
      </c>
      <c r="AR232" s="24" t="s">
        <v>174</v>
      </c>
      <c r="AT232" s="24" t="s">
        <v>169</v>
      </c>
      <c r="AU232" s="24" t="s">
        <v>83</v>
      </c>
      <c r="AY232" s="24" t="s">
        <v>167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24" t="s">
        <v>80</v>
      </c>
      <c r="BK232" s="200">
        <f>ROUND(I232*H232,2)</f>
        <v>0</v>
      </c>
      <c r="BL232" s="24" t="s">
        <v>174</v>
      </c>
      <c r="BM232" s="24" t="s">
        <v>473</v>
      </c>
    </row>
    <row r="233" spans="2:51" s="11" customFormat="1" ht="13.5">
      <c r="B233" s="201"/>
      <c r="C233" s="202"/>
      <c r="D233" s="203" t="s">
        <v>176</v>
      </c>
      <c r="E233" s="204" t="s">
        <v>22</v>
      </c>
      <c r="F233" s="205" t="s">
        <v>474</v>
      </c>
      <c r="G233" s="202"/>
      <c r="H233" s="206">
        <v>3.6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176</v>
      </c>
      <c r="AU233" s="212" t="s">
        <v>83</v>
      </c>
      <c r="AV233" s="11" t="s">
        <v>83</v>
      </c>
      <c r="AW233" s="11" t="s">
        <v>36</v>
      </c>
      <c r="AX233" s="11" t="s">
        <v>80</v>
      </c>
      <c r="AY233" s="212" t="s">
        <v>167</v>
      </c>
    </row>
    <row r="234" spans="2:65" s="1" customFormat="1" ht="16.5" customHeight="1">
      <c r="B234" s="41"/>
      <c r="C234" s="189" t="s">
        <v>475</v>
      </c>
      <c r="D234" s="189" t="s">
        <v>169</v>
      </c>
      <c r="E234" s="190" t="s">
        <v>476</v>
      </c>
      <c r="F234" s="191" t="s">
        <v>477</v>
      </c>
      <c r="G234" s="192" t="s">
        <v>187</v>
      </c>
      <c r="H234" s="193">
        <v>1.2</v>
      </c>
      <c r="I234" s="194"/>
      <c r="J234" s="195">
        <f>ROUND(I234*H234,2)</f>
        <v>0</v>
      </c>
      <c r="K234" s="191" t="s">
        <v>173</v>
      </c>
      <c r="L234" s="61"/>
      <c r="M234" s="196" t="s">
        <v>22</v>
      </c>
      <c r="N234" s="197" t="s">
        <v>43</v>
      </c>
      <c r="O234" s="42"/>
      <c r="P234" s="198">
        <f>O234*H234</f>
        <v>0</v>
      </c>
      <c r="Q234" s="198">
        <v>0</v>
      </c>
      <c r="R234" s="198">
        <f>Q234*H234</f>
        <v>0</v>
      </c>
      <c r="S234" s="198">
        <v>0.004</v>
      </c>
      <c r="T234" s="199">
        <f>S234*H234</f>
        <v>0.0048</v>
      </c>
      <c r="AR234" s="24" t="s">
        <v>174</v>
      </c>
      <c r="AT234" s="24" t="s">
        <v>169</v>
      </c>
      <c r="AU234" s="24" t="s">
        <v>83</v>
      </c>
      <c r="AY234" s="24" t="s">
        <v>167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24" t="s">
        <v>80</v>
      </c>
      <c r="BK234" s="200">
        <f>ROUND(I234*H234,2)</f>
        <v>0</v>
      </c>
      <c r="BL234" s="24" t="s">
        <v>174</v>
      </c>
      <c r="BM234" s="24" t="s">
        <v>478</v>
      </c>
    </row>
    <row r="235" spans="2:51" s="11" customFormat="1" ht="13.5">
      <c r="B235" s="201"/>
      <c r="C235" s="202"/>
      <c r="D235" s="203" t="s">
        <v>176</v>
      </c>
      <c r="E235" s="204" t="s">
        <v>22</v>
      </c>
      <c r="F235" s="205" t="s">
        <v>479</v>
      </c>
      <c r="G235" s="202"/>
      <c r="H235" s="206">
        <v>1.2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176</v>
      </c>
      <c r="AU235" s="212" t="s">
        <v>83</v>
      </c>
      <c r="AV235" s="11" t="s">
        <v>83</v>
      </c>
      <c r="AW235" s="11" t="s">
        <v>36</v>
      </c>
      <c r="AX235" s="11" t="s">
        <v>80</v>
      </c>
      <c r="AY235" s="212" t="s">
        <v>167</v>
      </c>
    </row>
    <row r="236" spans="2:65" s="1" customFormat="1" ht="16.5" customHeight="1">
      <c r="B236" s="41"/>
      <c r="C236" s="189" t="s">
        <v>480</v>
      </c>
      <c r="D236" s="189" t="s">
        <v>169</v>
      </c>
      <c r="E236" s="190" t="s">
        <v>481</v>
      </c>
      <c r="F236" s="191" t="s">
        <v>482</v>
      </c>
      <c r="G236" s="192" t="s">
        <v>330</v>
      </c>
      <c r="H236" s="193">
        <v>8</v>
      </c>
      <c r="I236" s="194"/>
      <c r="J236" s="195">
        <f>ROUND(I236*H236,2)</f>
        <v>0</v>
      </c>
      <c r="K236" s="191" t="s">
        <v>173</v>
      </c>
      <c r="L236" s="61"/>
      <c r="M236" s="196" t="s">
        <v>22</v>
      </c>
      <c r="N236" s="197" t="s">
        <v>43</v>
      </c>
      <c r="O236" s="42"/>
      <c r="P236" s="198">
        <f>O236*H236</f>
        <v>0</v>
      </c>
      <c r="Q236" s="198">
        <v>0</v>
      </c>
      <c r="R236" s="198">
        <f>Q236*H236</f>
        <v>0</v>
      </c>
      <c r="S236" s="198">
        <v>0.063</v>
      </c>
      <c r="T236" s="199">
        <f>S236*H236</f>
        <v>0.504</v>
      </c>
      <c r="AR236" s="24" t="s">
        <v>174</v>
      </c>
      <c r="AT236" s="24" t="s">
        <v>169</v>
      </c>
      <c r="AU236" s="24" t="s">
        <v>83</v>
      </c>
      <c r="AY236" s="24" t="s">
        <v>167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24" t="s">
        <v>80</v>
      </c>
      <c r="BK236" s="200">
        <f>ROUND(I236*H236,2)</f>
        <v>0</v>
      </c>
      <c r="BL236" s="24" t="s">
        <v>174</v>
      </c>
      <c r="BM236" s="24" t="s">
        <v>483</v>
      </c>
    </row>
    <row r="237" spans="2:65" s="1" customFormat="1" ht="25.5" customHeight="1">
      <c r="B237" s="41"/>
      <c r="C237" s="189" t="s">
        <v>484</v>
      </c>
      <c r="D237" s="189" t="s">
        <v>169</v>
      </c>
      <c r="E237" s="190" t="s">
        <v>485</v>
      </c>
      <c r="F237" s="191" t="s">
        <v>486</v>
      </c>
      <c r="G237" s="192" t="s">
        <v>172</v>
      </c>
      <c r="H237" s="193">
        <v>0.836</v>
      </c>
      <c r="I237" s="194"/>
      <c r="J237" s="195">
        <f>ROUND(I237*H237,2)</f>
        <v>0</v>
      </c>
      <c r="K237" s="191" t="s">
        <v>173</v>
      </c>
      <c r="L237" s="61"/>
      <c r="M237" s="196" t="s">
        <v>22</v>
      </c>
      <c r="N237" s="197" t="s">
        <v>43</v>
      </c>
      <c r="O237" s="42"/>
      <c r="P237" s="198">
        <f>O237*H237</f>
        <v>0</v>
      </c>
      <c r="Q237" s="198">
        <v>0</v>
      </c>
      <c r="R237" s="198">
        <f>Q237*H237</f>
        <v>0</v>
      </c>
      <c r="S237" s="198">
        <v>1.8</v>
      </c>
      <c r="T237" s="199">
        <f>S237*H237</f>
        <v>1.5048</v>
      </c>
      <c r="AR237" s="24" t="s">
        <v>174</v>
      </c>
      <c r="AT237" s="24" t="s">
        <v>169</v>
      </c>
      <c r="AU237" s="24" t="s">
        <v>83</v>
      </c>
      <c r="AY237" s="24" t="s">
        <v>167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24" t="s">
        <v>80</v>
      </c>
      <c r="BK237" s="200">
        <f>ROUND(I237*H237,2)</f>
        <v>0</v>
      </c>
      <c r="BL237" s="24" t="s">
        <v>174</v>
      </c>
      <c r="BM237" s="24" t="s">
        <v>487</v>
      </c>
    </row>
    <row r="238" spans="2:51" s="11" customFormat="1" ht="13.5">
      <c r="B238" s="201"/>
      <c r="C238" s="202"/>
      <c r="D238" s="203" t="s">
        <v>176</v>
      </c>
      <c r="E238" s="204" t="s">
        <v>22</v>
      </c>
      <c r="F238" s="205" t="s">
        <v>488</v>
      </c>
      <c r="G238" s="202"/>
      <c r="H238" s="206">
        <v>0.836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176</v>
      </c>
      <c r="AU238" s="212" t="s">
        <v>83</v>
      </c>
      <c r="AV238" s="11" t="s">
        <v>83</v>
      </c>
      <c r="AW238" s="11" t="s">
        <v>36</v>
      </c>
      <c r="AX238" s="11" t="s">
        <v>80</v>
      </c>
      <c r="AY238" s="212" t="s">
        <v>167</v>
      </c>
    </row>
    <row r="239" spans="2:65" s="1" customFormat="1" ht="16.5" customHeight="1">
      <c r="B239" s="41"/>
      <c r="C239" s="189" t="s">
        <v>489</v>
      </c>
      <c r="D239" s="189" t="s">
        <v>169</v>
      </c>
      <c r="E239" s="190" t="s">
        <v>490</v>
      </c>
      <c r="F239" s="191" t="s">
        <v>491</v>
      </c>
      <c r="G239" s="192" t="s">
        <v>172</v>
      </c>
      <c r="H239" s="193">
        <v>0.767</v>
      </c>
      <c r="I239" s="194"/>
      <c r="J239" s="195">
        <f>ROUND(I239*H239,2)</f>
        <v>0</v>
      </c>
      <c r="K239" s="191" t="s">
        <v>173</v>
      </c>
      <c r="L239" s="61"/>
      <c r="M239" s="196" t="s">
        <v>22</v>
      </c>
      <c r="N239" s="197" t="s">
        <v>43</v>
      </c>
      <c r="O239" s="42"/>
      <c r="P239" s="198">
        <f>O239*H239</f>
        <v>0</v>
      </c>
      <c r="Q239" s="198">
        <v>0</v>
      </c>
      <c r="R239" s="198">
        <f>Q239*H239</f>
        <v>0</v>
      </c>
      <c r="S239" s="198">
        <v>2.5</v>
      </c>
      <c r="T239" s="199">
        <f>S239*H239</f>
        <v>1.9175</v>
      </c>
      <c r="AR239" s="24" t="s">
        <v>174</v>
      </c>
      <c r="AT239" s="24" t="s">
        <v>169</v>
      </c>
      <c r="AU239" s="24" t="s">
        <v>83</v>
      </c>
      <c r="AY239" s="24" t="s">
        <v>167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24" t="s">
        <v>80</v>
      </c>
      <c r="BK239" s="200">
        <f>ROUND(I239*H239,2)</f>
        <v>0</v>
      </c>
      <c r="BL239" s="24" t="s">
        <v>174</v>
      </c>
      <c r="BM239" s="24" t="s">
        <v>492</v>
      </c>
    </row>
    <row r="240" spans="2:51" s="11" customFormat="1" ht="13.5">
      <c r="B240" s="201"/>
      <c r="C240" s="202"/>
      <c r="D240" s="203" t="s">
        <v>176</v>
      </c>
      <c r="E240" s="204" t="s">
        <v>22</v>
      </c>
      <c r="F240" s="205" t="s">
        <v>493</v>
      </c>
      <c r="G240" s="202"/>
      <c r="H240" s="206">
        <v>0.767</v>
      </c>
      <c r="I240" s="207"/>
      <c r="J240" s="202"/>
      <c r="K240" s="202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176</v>
      </c>
      <c r="AU240" s="212" t="s">
        <v>83</v>
      </c>
      <c r="AV240" s="11" t="s">
        <v>83</v>
      </c>
      <c r="AW240" s="11" t="s">
        <v>36</v>
      </c>
      <c r="AX240" s="11" t="s">
        <v>80</v>
      </c>
      <c r="AY240" s="212" t="s">
        <v>167</v>
      </c>
    </row>
    <row r="241" spans="2:65" s="1" customFormat="1" ht="25.5" customHeight="1">
      <c r="B241" s="41"/>
      <c r="C241" s="189" t="s">
        <v>494</v>
      </c>
      <c r="D241" s="189" t="s">
        <v>169</v>
      </c>
      <c r="E241" s="190" t="s">
        <v>495</v>
      </c>
      <c r="F241" s="191" t="s">
        <v>496</v>
      </c>
      <c r="G241" s="192" t="s">
        <v>251</v>
      </c>
      <c r="H241" s="193">
        <v>9</v>
      </c>
      <c r="I241" s="194"/>
      <c r="J241" s="195">
        <f>ROUND(I241*H241,2)</f>
        <v>0</v>
      </c>
      <c r="K241" s="191" t="s">
        <v>173</v>
      </c>
      <c r="L241" s="61"/>
      <c r="M241" s="196" t="s">
        <v>22</v>
      </c>
      <c r="N241" s="197" t="s">
        <v>43</v>
      </c>
      <c r="O241" s="42"/>
      <c r="P241" s="198">
        <f>O241*H241</f>
        <v>0</v>
      </c>
      <c r="Q241" s="198">
        <v>0</v>
      </c>
      <c r="R241" s="198">
        <f>Q241*H241</f>
        <v>0</v>
      </c>
      <c r="S241" s="198">
        <v>0.098</v>
      </c>
      <c r="T241" s="199">
        <f>S241*H241</f>
        <v>0.882</v>
      </c>
      <c r="AR241" s="24" t="s">
        <v>174</v>
      </c>
      <c r="AT241" s="24" t="s">
        <v>169</v>
      </c>
      <c r="AU241" s="24" t="s">
        <v>83</v>
      </c>
      <c r="AY241" s="24" t="s">
        <v>167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24" t="s">
        <v>80</v>
      </c>
      <c r="BK241" s="200">
        <f>ROUND(I241*H241,2)</f>
        <v>0</v>
      </c>
      <c r="BL241" s="24" t="s">
        <v>174</v>
      </c>
      <c r="BM241" s="24" t="s">
        <v>497</v>
      </c>
    </row>
    <row r="242" spans="2:51" s="11" customFormat="1" ht="13.5">
      <c r="B242" s="201"/>
      <c r="C242" s="202"/>
      <c r="D242" s="203" t="s">
        <v>176</v>
      </c>
      <c r="E242" s="204" t="s">
        <v>22</v>
      </c>
      <c r="F242" s="205" t="s">
        <v>498</v>
      </c>
      <c r="G242" s="202"/>
      <c r="H242" s="206">
        <v>9</v>
      </c>
      <c r="I242" s="207"/>
      <c r="J242" s="202"/>
      <c r="K242" s="202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176</v>
      </c>
      <c r="AU242" s="212" t="s">
        <v>83</v>
      </c>
      <c r="AV242" s="11" t="s">
        <v>83</v>
      </c>
      <c r="AW242" s="11" t="s">
        <v>36</v>
      </c>
      <c r="AX242" s="11" t="s">
        <v>80</v>
      </c>
      <c r="AY242" s="212" t="s">
        <v>167</v>
      </c>
    </row>
    <row r="243" spans="2:65" s="1" customFormat="1" ht="16.5" customHeight="1">
      <c r="B243" s="41"/>
      <c r="C243" s="189" t="s">
        <v>499</v>
      </c>
      <c r="D243" s="189" t="s">
        <v>169</v>
      </c>
      <c r="E243" s="190" t="s">
        <v>500</v>
      </c>
      <c r="F243" s="191" t="s">
        <v>501</v>
      </c>
      <c r="G243" s="192" t="s">
        <v>330</v>
      </c>
      <c r="H243" s="193">
        <v>1.2</v>
      </c>
      <c r="I243" s="194"/>
      <c r="J243" s="195">
        <f>ROUND(I243*H243,2)</f>
        <v>0</v>
      </c>
      <c r="K243" s="191" t="s">
        <v>173</v>
      </c>
      <c r="L243" s="61"/>
      <c r="M243" s="196" t="s">
        <v>22</v>
      </c>
      <c r="N243" s="197" t="s">
        <v>43</v>
      </c>
      <c r="O243" s="42"/>
      <c r="P243" s="198">
        <f>O243*H243</f>
        <v>0</v>
      </c>
      <c r="Q243" s="198">
        <v>0</v>
      </c>
      <c r="R243" s="198">
        <f>Q243*H243</f>
        <v>0</v>
      </c>
      <c r="S243" s="198">
        <v>0.081</v>
      </c>
      <c r="T243" s="199">
        <f>S243*H243</f>
        <v>0.0972</v>
      </c>
      <c r="AR243" s="24" t="s">
        <v>174</v>
      </c>
      <c r="AT243" s="24" t="s">
        <v>169</v>
      </c>
      <c r="AU243" s="24" t="s">
        <v>83</v>
      </c>
      <c r="AY243" s="24" t="s">
        <v>167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24" t="s">
        <v>80</v>
      </c>
      <c r="BK243" s="200">
        <f>ROUND(I243*H243,2)</f>
        <v>0</v>
      </c>
      <c r="BL243" s="24" t="s">
        <v>174</v>
      </c>
      <c r="BM243" s="24" t="s">
        <v>502</v>
      </c>
    </row>
    <row r="244" spans="2:51" s="11" customFormat="1" ht="13.5">
      <c r="B244" s="201"/>
      <c r="C244" s="202"/>
      <c r="D244" s="203" t="s">
        <v>176</v>
      </c>
      <c r="E244" s="204" t="s">
        <v>22</v>
      </c>
      <c r="F244" s="205" t="s">
        <v>503</v>
      </c>
      <c r="G244" s="202"/>
      <c r="H244" s="206">
        <v>1.2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176</v>
      </c>
      <c r="AU244" s="212" t="s">
        <v>83</v>
      </c>
      <c r="AV244" s="11" t="s">
        <v>83</v>
      </c>
      <c r="AW244" s="11" t="s">
        <v>36</v>
      </c>
      <c r="AX244" s="11" t="s">
        <v>80</v>
      </c>
      <c r="AY244" s="212" t="s">
        <v>167</v>
      </c>
    </row>
    <row r="245" spans="2:63" s="10" customFormat="1" ht="29.85" customHeight="1">
      <c r="B245" s="173"/>
      <c r="C245" s="174"/>
      <c r="D245" s="175" t="s">
        <v>71</v>
      </c>
      <c r="E245" s="187" t="s">
        <v>504</v>
      </c>
      <c r="F245" s="187" t="s">
        <v>505</v>
      </c>
      <c r="G245" s="174"/>
      <c r="H245" s="174"/>
      <c r="I245" s="177"/>
      <c r="J245" s="188">
        <f>BK245</f>
        <v>0</v>
      </c>
      <c r="K245" s="174"/>
      <c r="L245" s="179"/>
      <c r="M245" s="180"/>
      <c r="N245" s="181"/>
      <c r="O245" s="181"/>
      <c r="P245" s="182">
        <f>SUM(P246:P251)</f>
        <v>0</v>
      </c>
      <c r="Q245" s="181"/>
      <c r="R245" s="182">
        <f>SUM(R246:R251)</f>
        <v>0</v>
      </c>
      <c r="S245" s="181"/>
      <c r="T245" s="183">
        <f>SUM(T246:T251)</f>
        <v>0</v>
      </c>
      <c r="AR245" s="184" t="s">
        <v>80</v>
      </c>
      <c r="AT245" s="185" t="s">
        <v>71</v>
      </c>
      <c r="AU245" s="185" t="s">
        <v>80</v>
      </c>
      <c r="AY245" s="184" t="s">
        <v>167</v>
      </c>
      <c r="BK245" s="186">
        <f>SUM(BK246:BK251)</f>
        <v>0</v>
      </c>
    </row>
    <row r="246" spans="2:65" s="1" customFormat="1" ht="25.5" customHeight="1">
      <c r="B246" s="41"/>
      <c r="C246" s="189" t="s">
        <v>506</v>
      </c>
      <c r="D246" s="189" t="s">
        <v>169</v>
      </c>
      <c r="E246" s="190" t="s">
        <v>507</v>
      </c>
      <c r="F246" s="191" t="s">
        <v>508</v>
      </c>
      <c r="G246" s="192" t="s">
        <v>309</v>
      </c>
      <c r="H246" s="193">
        <v>12.287</v>
      </c>
      <c r="I246" s="194"/>
      <c r="J246" s="195">
        <f>ROUND(I246*H246,2)</f>
        <v>0</v>
      </c>
      <c r="K246" s="191" t="s">
        <v>173</v>
      </c>
      <c r="L246" s="61"/>
      <c r="M246" s="196" t="s">
        <v>22</v>
      </c>
      <c r="N246" s="197" t="s">
        <v>43</v>
      </c>
      <c r="O246" s="42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AR246" s="24" t="s">
        <v>174</v>
      </c>
      <c r="AT246" s="24" t="s">
        <v>169</v>
      </c>
      <c r="AU246" s="24" t="s">
        <v>83</v>
      </c>
      <c r="AY246" s="24" t="s">
        <v>167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24" t="s">
        <v>80</v>
      </c>
      <c r="BK246" s="200">
        <f>ROUND(I246*H246,2)</f>
        <v>0</v>
      </c>
      <c r="BL246" s="24" t="s">
        <v>174</v>
      </c>
      <c r="BM246" s="24" t="s">
        <v>509</v>
      </c>
    </row>
    <row r="247" spans="2:65" s="1" customFormat="1" ht="25.5" customHeight="1">
      <c r="B247" s="41"/>
      <c r="C247" s="189" t="s">
        <v>510</v>
      </c>
      <c r="D247" s="189" t="s">
        <v>169</v>
      </c>
      <c r="E247" s="190" t="s">
        <v>511</v>
      </c>
      <c r="F247" s="191" t="s">
        <v>512</v>
      </c>
      <c r="G247" s="192" t="s">
        <v>309</v>
      </c>
      <c r="H247" s="193">
        <v>12.287</v>
      </c>
      <c r="I247" s="194"/>
      <c r="J247" s="195">
        <f>ROUND(I247*H247,2)</f>
        <v>0</v>
      </c>
      <c r="K247" s="191" t="s">
        <v>173</v>
      </c>
      <c r="L247" s="61"/>
      <c r="M247" s="196" t="s">
        <v>22</v>
      </c>
      <c r="N247" s="197" t="s">
        <v>43</v>
      </c>
      <c r="O247" s="42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AR247" s="24" t="s">
        <v>174</v>
      </c>
      <c r="AT247" s="24" t="s">
        <v>169</v>
      </c>
      <c r="AU247" s="24" t="s">
        <v>83</v>
      </c>
      <c r="AY247" s="24" t="s">
        <v>167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24" t="s">
        <v>80</v>
      </c>
      <c r="BK247" s="200">
        <f>ROUND(I247*H247,2)</f>
        <v>0</v>
      </c>
      <c r="BL247" s="24" t="s">
        <v>174</v>
      </c>
      <c r="BM247" s="24" t="s">
        <v>513</v>
      </c>
    </row>
    <row r="248" spans="2:65" s="1" customFormat="1" ht="25.5" customHeight="1">
      <c r="B248" s="41"/>
      <c r="C248" s="189" t="s">
        <v>514</v>
      </c>
      <c r="D248" s="189" t="s">
        <v>169</v>
      </c>
      <c r="E248" s="190" t="s">
        <v>515</v>
      </c>
      <c r="F248" s="191" t="s">
        <v>516</v>
      </c>
      <c r="G248" s="192" t="s">
        <v>309</v>
      </c>
      <c r="H248" s="193">
        <v>0.142</v>
      </c>
      <c r="I248" s="194"/>
      <c r="J248" s="195">
        <f>ROUND(I248*H248,2)</f>
        <v>0</v>
      </c>
      <c r="K248" s="191" t="s">
        <v>22</v>
      </c>
      <c r="L248" s="61"/>
      <c r="M248" s="196" t="s">
        <v>22</v>
      </c>
      <c r="N248" s="197" t="s">
        <v>43</v>
      </c>
      <c r="O248" s="42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AR248" s="24" t="s">
        <v>174</v>
      </c>
      <c r="AT248" s="24" t="s">
        <v>169</v>
      </c>
      <c r="AU248" s="24" t="s">
        <v>83</v>
      </c>
      <c r="AY248" s="24" t="s">
        <v>167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24" t="s">
        <v>80</v>
      </c>
      <c r="BK248" s="200">
        <f>ROUND(I248*H248,2)</f>
        <v>0</v>
      </c>
      <c r="BL248" s="24" t="s">
        <v>174</v>
      </c>
      <c r="BM248" s="24" t="s">
        <v>517</v>
      </c>
    </row>
    <row r="249" spans="2:65" s="1" customFormat="1" ht="25.5" customHeight="1">
      <c r="B249" s="41"/>
      <c r="C249" s="189" t="s">
        <v>518</v>
      </c>
      <c r="D249" s="189" t="s">
        <v>169</v>
      </c>
      <c r="E249" s="190" t="s">
        <v>519</v>
      </c>
      <c r="F249" s="191" t="s">
        <v>520</v>
      </c>
      <c r="G249" s="192" t="s">
        <v>309</v>
      </c>
      <c r="H249" s="193">
        <v>7.145</v>
      </c>
      <c r="I249" s="194"/>
      <c r="J249" s="195">
        <f>ROUND(I249*H249,2)</f>
        <v>0</v>
      </c>
      <c r="K249" s="191" t="s">
        <v>22</v>
      </c>
      <c r="L249" s="61"/>
      <c r="M249" s="196" t="s">
        <v>22</v>
      </c>
      <c r="N249" s="197" t="s">
        <v>43</v>
      </c>
      <c r="O249" s="42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AR249" s="24" t="s">
        <v>174</v>
      </c>
      <c r="AT249" s="24" t="s">
        <v>169</v>
      </c>
      <c r="AU249" s="24" t="s">
        <v>83</v>
      </c>
      <c r="AY249" s="24" t="s">
        <v>167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24" t="s">
        <v>80</v>
      </c>
      <c r="BK249" s="200">
        <f>ROUND(I249*H249,2)</f>
        <v>0</v>
      </c>
      <c r="BL249" s="24" t="s">
        <v>174</v>
      </c>
      <c r="BM249" s="24" t="s">
        <v>521</v>
      </c>
    </row>
    <row r="250" spans="2:51" s="11" customFormat="1" ht="13.5">
      <c r="B250" s="201"/>
      <c r="C250" s="202"/>
      <c r="D250" s="203" t="s">
        <v>176</v>
      </c>
      <c r="E250" s="204" t="s">
        <v>22</v>
      </c>
      <c r="F250" s="205" t="s">
        <v>522</v>
      </c>
      <c r="G250" s="202"/>
      <c r="H250" s="206">
        <v>7.145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176</v>
      </c>
      <c r="AU250" s="212" t="s">
        <v>83</v>
      </c>
      <c r="AV250" s="11" t="s">
        <v>83</v>
      </c>
      <c r="AW250" s="11" t="s">
        <v>36</v>
      </c>
      <c r="AX250" s="11" t="s">
        <v>80</v>
      </c>
      <c r="AY250" s="212" t="s">
        <v>167</v>
      </c>
    </row>
    <row r="251" spans="2:65" s="1" customFormat="1" ht="25.5" customHeight="1">
      <c r="B251" s="41"/>
      <c r="C251" s="189" t="s">
        <v>523</v>
      </c>
      <c r="D251" s="189" t="s">
        <v>169</v>
      </c>
      <c r="E251" s="190" t="s">
        <v>524</v>
      </c>
      <c r="F251" s="191" t="s">
        <v>525</v>
      </c>
      <c r="G251" s="192" t="s">
        <v>309</v>
      </c>
      <c r="H251" s="193">
        <v>5</v>
      </c>
      <c r="I251" s="194"/>
      <c r="J251" s="195">
        <f>ROUND(I251*H251,2)</f>
        <v>0</v>
      </c>
      <c r="K251" s="191" t="s">
        <v>22</v>
      </c>
      <c r="L251" s="61"/>
      <c r="M251" s="196" t="s">
        <v>22</v>
      </c>
      <c r="N251" s="197" t="s">
        <v>43</v>
      </c>
      <c r="O251" s="4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AR251" s="24" t="s">
        <v>174</v>
      </c>
      <c r="AT251" s="24" t="s">
        <v>169</v>
      </c>
      <c r="AU251" s="24" t="s">
        <v>83</v>
      </c>
      <c r="AY251" s="24" t="s">
        <v>167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24" t="s">
        <v>80</v>
      </c>
      <c r="BK251" s="200">
        <f>ROUND(I251*H251,2)</f>
        <v>0</v>
      </c>
      <c r="BL251" s="24" t="s">
        <v>174</v>
      </c>
      <c r="BM251" s="24" t="s">
        <v>526</v>
      </c>
    </row>
    <row r="252" spans="2:63" s="10" customFormat="1" ht="29.85" customHeight="1">
      <c r="B252" s="173"/>
      <c r="C252" s="174"/>
      <c r="D252" s="175" t="s">
        <v>71</v>
      </c>
      <c r="E252" s="187" t="s">
        <v>527</v>
      </c>
      <c r="F252" s="187" t="s">
        <v>528</v>
      </c>
      <c r="G252" s="174"/>
      <c r="H252" s="174"/>
      <c r="I252" s="177"/>
      <c r="J252" s="188">
        <f>BK252</f>
        <v>0</v>
      </c>
      <c r="K252" s="174"/>
      <c r="L252" s="179"/>
      <c r="M252" s="180"/>
      <c r="N252" s="181"/>
      <c r="O252" s="181"/>
      <c r="P252" s="182">
        <f>P253</f>
        <v>0</v>
      </c>
      <c r="Q252" s="181"/>
      <c r="R252" s="182">
        <f>R253</f>
        <v>0</v>
      </c>
      <c r="S252" s="181"/>
      <c r="T252" s="183">
        <f>T253</f>
        <v>0</v>
      </c>
      <c r="AR252" s="184" t="s">
        <v>80</v>
      </c>
      <c r="AT252" s="185" t="s">
        <v>71</v>
      </c>
      <c r="AU252" s="185" t="s">
        <v>80</v>
      </c>
      <c r="AY252" s="184" t="s">
        <v>167</v>
      </c>
      <c r="BK252" s="186">
        <f>BK253</f>
        <v>0</v>
      </c>
    </row>
    <row r="253" spans="2:65" s="1" customFormat="1" ht="16.5" customHeight="1">
      <c r="B253" s="41"/>
      <c r="C253" s="189" t="s">
        <v>529</v>
      </c>
      <c r="D253" s="189" t="s">
        <v>169</v>
      </c>
      <c r="E253" s="190" t="s">
        <v>530</v>
      </c>
      <c r="F253" s="191" t="s">
        <v>531</v>
      </c>
      <c r="G253" s="192" t="s">
        <v>309</v>
      </c>
      <c r="H253" s="193">
        <v>31.736</v>
      </c>
      <c r="I253" s="194"/>
      <c r="J253" s="195">
        <f>ROUND(I253*H253,2)</f>
        <v>0</v>
      </c>
      <c r="K253" s="191" t="s">
        <v>173</v>
      </c>
      <c r="L253" s="61"/>
      <c r="M253" s="196" t="s">
        <v>22</v>
      </c>
      <c r="N253" s="197" t="s">
        <v>43</v>
      </c>
      <c r="O253" s="42"/>
      <c r="P253" s="198">
        <f>O253*H253</f>
        <v>0</v>
      </c>
      <c r="Q253" s="198">
        <v>0</v>
      </c>
      <c r="R253" s="198">
        <f>Q253*H253</f>
        <v>0</v>
      </c>
      <c r="S253" s="198">
        <v>0</v>
      </c>
      <c r="T253" s="199">
        <f>S253*H253</f>
        <v>0</v>
      </c>
      <c r="AR253" s="24" t="s">
        <v>174</v>
      </c>
      <c r="AT253" s="24" t="s">
        <v>169</v>
      </c>
      <c r="AU253" s="24" t="s">
        <v>83</v>
      </c>
      <c r="AY253" s="24" t="s">
        <v>167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24" t="s">
        <v>80</v>
      </c>
      <c r="BK253" s="200">
        <f>ROUND(I253*H253,2)</f>
        <v>0</v>
      </c>
      <c r="BL253" s="24" t="s">
        <v>174</v>
      </c>
      <c r="BM253" s="24" t="s">
        <v>532</v>
      </c>
    </row>
    <row r="254" spans="2:63" s="10" customFormat="1" ht="37.35" customHeight="1">
      <c r="B254" s="173"/>
      <c r="C254" s="174"/>
      <c r="D254" s="175" t="s">
        <v>71</v>
      </c>
      <c r="E254" s="176" t="s">
        <v>533</v>
      </c>
      <c r="F254" s="176" t="s">
        <v>534</v>
      </c>
      <c r="G254" s="174"/>
      <c r="H254" s="174"/>
      <c r="I254" s="177"/>
      <c r="J254" s="178">
        <f>BK254</f>
        <v>0</v>
      </c>
      <c r="K254" s="174"/>
      <c r="L254" s="179"/>
      <c r="M254" s="180"/>
      <c r="N254" s="181"/>
      <c r="O254" s="181"/>
      <c r="P254" s="182">
        <f>P255+P277+P287+P290+P325+P334+P359+P373+P375+P389+P408+P411+P416+P421</f>
        <v>0</v>
      </c>
      <c r="Q254" s="181"/>
      <c r="R254" s="182">
        <f>R255+R277+R287+R290+R325+R334+R359+R373+R375+R389+R408+R411+R416+R421</f>
        <v>1.4757029300000002</v>
      </c>
      <c r="S254" s="181"/>
      <c r="T254" s="183">
        <f>T255+T277+T287+T290+T325+T334+T359+T373+T375+T389+T408+T411+T416+T421</f>
        <v>0.003841</v>
      </c>
      <c r="AR254" s="184" t="s">
        <v>83</v>
      </c>
      <c r="AT254" s="185" t="s">
        <v>71</v>
      </c>
      <c r="AU254" s="185" t="s">
        <v>72</v>
      </c>
      <c r="AY254" s="184" t="s">
        <v>167</v>
      </c>
      <c r="BK254" s="186">
        <f>BK255+BK277+BK287+BK290+BK325+BK334+BK359+BK373+BK375+BK389+BK408+BK411+BK416+BK421</f>
        <v>0</v>
      </c>
    </row>
    <row r="255" spans="2:63" s="10" customFormat="1" ht="19.9" customHeight="1">
      <c r="B255" s="173"/>
      <c r="C255" s="174"/>
      <c r="D255" s="175" t="s">
        <v>71</v>
      </c>
      <c r="E255" s="187" t="s">
        <v>535</v>
      </c>
      <c r="F255" s="187" t="s">
        <v>536</v>
      </c>
      <c r="G255" s="174"/>
      <c r="H255" s="174"/>
      <c r="I255" s="177"/>
      <c r="J255" s="188">
        <f>BK255</f>
        <v>0</v>
      </c>
      <c r="K255" s="174"/>
      <c r="L255" s="179"/>
      <c r="M255" s="180"/>
      <c r="N255" s="181"/>
      <c r="O255" s="181"/>
      <c r="P255" s="182">
        <f>SUM(P256:P276)</f>
        <v>0</v>
      </c>
      <c r="Q255" s="181"/>
      <c r="R255" s="182">
        <f>SUM(R256:R276)</f>
        <v>0.19764819999999997</v>
      </c>
      <c r="S255" s="181"/>
      <c r="T255" s="183">
        <f>SUM(T256:T276)</f>
        <v>0</v>
      </c>
      <c r="AR255" s="184" t="s">
        <v>83</v>
      </c>
      <c r="AT255" s="185" t="s">
        <v>71</v>
      </c>
      <c r="AU255" s="185" t="s">
        <v>80</v>
      </c>
      <c r="AY255" s="184" t="s">
        <v>167</v>
      </c>
      <c r="BK255" s="186">
        <f>SUM(BK256:BK276)</f>
        <v>0</v>
      </c>
    </row>
    <row r="256" spans="2:65" s="1" customFormat="1" ht="25.5" customHeight="1">
      <c r="B256" s="41"/>
      <c r="C256" s="189" t="s">
        <v>537</v>
      </c>
      <c r="D256" s="189" t="s">
        <v>169</v>
      </c>
      <c r="E256" s="190" t="s">
        <v>538</v>
      </c>
      <c r="F256" s="191" t="s">
        <v>539</v>
      </c>
      <c r="G256" s="192" t="s">
        <v>187</v>
      </c>
      <c r="H256" s="193">
        <v>6.59</v>
      </c>
      <c r="I256" s="194"/>
      <c r="J256" s="195">
        <f>ROUND(I256*H256,2)</f>
        <v>0</v>
      </c>
      <c r="K256" s="191" t="s">
        <v>173</v>
      </c>
      <c r="L256" s="61"/>
      <c r="M256" s="196" t="s">
        <v>22</v>
      </c>
      <c r="N256" s="197" t="s">
        <v>43</v>
      </c>
      <c r="O256" s="42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AR256" s="24" t="s">
        <v>243</v>
      </c>
      <c r="AT256" s="24" t="s">
        <v>169</v>
      </c>
      <c r="AU256" s="24" t="s">
        <v>83</v>
      </c>
      <c r="AY256" s="24" t="s">
        <v>167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24" t="s">
        <v>80</v>
      </c>
      <c r="BK256" s="200">
        <f>ROUND(I256*H256,2)</f>
        <v>0</v>
      </c>
      <c r="BL256" s="24" t="s">
        <v>243</v>
      </c>
      <c r="BM256" s="24" t="s">
        <v>540</v>
      </c>
    </row>
    <row r="257" spans="2:65" s="1" customFormat="1" ht="16.5" customHeight="1">
      <c r="B257" s="41"/>
      <c r="C257" s="189" t="s">
        <v>541</v>
      </c>
      <c r="D257" s="189" t="s">
        <v>169</v>
      </c>
      <c r="E257" s="190" t="s">
        <v>542</v>
      </c>
      <c r="F257" s="191" t="s">
        <v>543</v>
      </c>
      <c r="G257" s="192" t="s">
        <v>187</v>
      </c>
      <c r="H257" s="193">
        <v>12.25</v>
      </c>
      <c r="I257" s="194"/>
      <c r="J257" s="195">
        <f>ROUND(I257*H257,2)</f>
        <v>0</v>
      </c>
      <c r="K257" s="191" t="s">
        <v>173</v>
      </c>
      <c r="L257" s="61"/>
      <c r="M257" s="196" t="s">
        <v>22</v>
      </c>
      <c r="N257" s="197" t="s">
        <v>43</v>
      </c>
      <c r="O257" s="42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AR257" s="24" t="s">
        <v>243</v>
      </c>
      <c r="AT257" s="24" t="s">
        <v>169</v>
      </c>
      <c r="AU257" s="24" t="s">
        <v>83</v>
      </c>
      <c r="AY257" s="24" t="s">
        <v>167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24" t="s">
        <v>80</v>
      </c>
      <c r="BK257" s="200">
        <f>ROUND(I257*H257,2)</f>
        <v>0</v>
      </c>
      <c r="BL257" s="24" t="s">
        <v>243</v>
      </c>
      <c r="BM257" s="24" t="s">
        <v>544</v>
      </c>
    </row>
    <row r="258" spans="2:65" s="1" customFormat="1" ht="16.5" customHeight="1">
      <c r="B258" s="41"/>
      <c r="C258" s="235" t="s">
        <v>545</v>
      </c>
      <c r="D258" s="235" t="s">
        <v>229</v>
      </c>
      <c r="E258" s="236" t="s">
        <v>546</v>
      </c>
      <c r="F258" s="237" t="s">
        <v>547</v>
      </c>
      <c r="G258" s="238" t="s">
        <v>309</v>
      </c>
      <c r="H258" s="239">
        <v>0.006</v>
      </c>
      <c r="I258" s="240"/>
      <c r="J258" s="241">
        <f>ROUND(I258*H258,2)</f>
        <v>0</v>
      </c>
      <c r="K258" s="237" t="s">
        <v>399</v>
      </c>
      <c r="L258" s="242"/>
      <c r="M258" s="243" t="s">
        <v>22</v>
      </c>
      <c r="N258" s="244" t="s">
        <v>43</v>
      </c>
      <c r="O258" s="42"/>
      <c r="P258" s="198">
        <f>O258*H258</f>
        <v>0</v>
      </c>
      <c r="Q258" s="198">
        <v>1</v>
      </c>
      <c r="R258" s="198">
        <f>Q258*H258</f>
        <v>0.006</v>
      </c>
      <c r="S258" s="198">
        <v>0</v>
      </c>
      <c r="T258" s="199">
        <f>S258*H258</f>
        <v>0</v>
      </c>
      <c r="AR258" s="24" t="s">
        <v>317</v>
      </c>
      <c r="AT258" s="24" t="s">
        <v>229</v>
      </c>
      <c r="AU258" s="24" t="s">
        <v>83</v>
      </c>
      <c r="AY258" s="24" t="s">
        <v>167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24" t="s">
        <v>80</v>
      </c>
      <c r="BK258" s="200">
        <f>ROUND(I258*H258,2)</f>
        <v>0</v>
      </c>
      <c r="BL258" s="24" t="s">
        <v>243</v>
      </c>
      <c r="BM258" s="24" t="s">
        <v>548</v>
      </c>
    </row>
    <row r="259" spans="2:51" s="11" customFormat="1" ht="13.5">
      <c r="B259" s="201"/>
      <c r="C259" s="202"/>
      <c r="D259" s="203" t="s">
        <v>176</v>
      </c>
      <c r="E259" s="204" t="s">
        <v>22</v>
      </c>
      <c r="F259" s="205" t="s">
        <v>549</v>
      </c>
      <c r="G259" s="202"/>
      <c r="H259" s="206">
        <v>0.006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176</v>
      </c>
      <c r="AU259" s="212" t="s">
        <v>83</v>
      </c>
      <c r="AV259" s="11" t="s">
        <v>83</v>
      </c>
      <c r="AW259" s="11" t="s">
        <v>36</v>
      </c>
      <c r="AX259" s="11" t="s">
        <v>80</v>
      </c>
      <c r="AY259" s="212" t="s">
        <v>167</v>
      </c>
    </row>
    <row r="260" spans="2:65" s="1" customFormat="1" ht="16.5" customHeight="1">
      <c r="B260" s="41"/>
      <c r="C260" s="189" t="s">
        <v>550</v>
      </c>
      <c r="D260" s="189" t="s">
        <v>169</v>
      </c>
      <c r="E260" s="190" t="s">
        <v>551</v>
      </c>
      <c r="F260" s="191" t="s">
        <v>552</v>
      </c>
      <c r="G260" s="192" t="s">
        <v>187</v>
      </c>
      <c r="H260" s="193">
        <v>6.59</v>
      </c>
      <c r="I260" s="194"/>
      <c r="J260" s="195">
        <f>ROUND(I260*H260,2)</f>
        <v>0</v>
      </c>
      <c r="K260" s="191" t="s">
        <v>173</v>
      </c>
      <c r="L260" s="61"/>
      <c r="M260" s="196" t="s">
        <v>22</v>
      </c>
      <c r="N260" s="197" t="s">
        <v>43</v>
      </c>
      <c r="O260" s="42"/>
      <c r="P260" s="198">
        <f>O260*H260</f>
        <v>0</v>
      </c>
      <c r="Q260" s="198">
        <v>0.0004</v>
      </c>
      <c r="R260" s="198">
        <f>Q260*H260</f>
        <v>0.002636</v>
      </c>
      <c r="S260" s="198">
        <v>0</v>
      </c>
      <c r="T260" s="199">
        <f>S260*H260</f>
        <v>0</v>
      </c>
      <c r="AR260" s="24" t="s">
        <v>243</v>
      </c>
      <c r="AT260" s="24" t="s">
        <v>169</v>
      </c>
      <c r="AU260" s="24" t="s">
        <v>83</v>
      </c>
      <c r="AY260" s="24" t="s">
        <v>167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24" t="s">
        <v>80</v>
      </c>
      <c r="BK260" s="200">
        <f>ROUND(I260*H260,2)</f>
        <v>0</v>
      </c>
      <c r="BL260" s="24" t="s">
        <v>243</v>
      </c>
      <c r="BM260" s="24" t="s">
        <v>553</v>
      </c>
    </row>
    <row r="261" spans="2:51" s="11" customFormat="1" ht="13.5">
      <c r="B261" s="201"/>
      <c r="C261" s="202"/>
      <c r="D261" s="203" t="s">
        <v>176</v>
      </c>
      <c r="E261" s="204" t="s">
        <v>22</v>
      </c>
      <c r="F261" s="205" t="s">
        <v>554</v>
      </c>
      <c r="G261" s="202"/>
      <c r="H261" s="206">
        <v>6.59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176</v>
      </c>
      <c r="AU261" s="212" t="s">
        <v>83</v>
      </c>
      <c r="AV261" s="11" t="s">
        <v>83</v>
      </c>
      <c r="AW261" s="11" t="s">
        <v>36</v>
      </c>
      <c r="AX261" s="11" t="s">
        <v>80</v>
      </c>
      <c r="AY261" s="212" t="s">
        <v>167</v>
      </c>
    </row>
    <row r="262" spans="2:65" s="1" customFormat="1" ht="16.5" customHeight="1">
      <c r="B262" s="41"/>
      <c r="C262" s="189" t="s">
        <v>555</v>
      </c>
      <c r="D262" s="189" t="s">
        <v>169</v>
      </c>
      <c r="E262" s="190" t="s">
        <v>556</v>
      </c>
      <c r="F262" s="191" t="s">
        <v>557</v>
      </c>
      <c r="G262" s="192" t="s">
        <v>187</v>
      </c>
      <c r="H262" s="193">
        <v>12.25</v>
      </c>
      <c r="I262" s="194"/>
      <c r="J262" s="195">
        <f>ROUND(I262*H262,2)</f>
        <v>0</v>
      </c>
      <c r="K262" s="191" t="s">
        <v>173</v>
      </c>
      <c r="L262" s="61"/>
      <c r="M262" s="196" t="s">
        <v>22</v>
      </c>
      <c r="N262" s="197" t="s">
        <v>43</v>
      </c>
      <c r="O262" s="42"/>
      <c r="P262" s="198">
        <f>O262*H262</f>
        <v>0</v>
      </c>
      <c r="Q262" s="198">
        <v>0.0004</v>
      </c>
      <c r="R262" s="198">
        <f>Q262*H262</f>
        <v>0.0049</v>
      </c>
      <c r="S262" s="198">
        <v>0</v>
      </c>
      <c r="T262" s="199">
        <f>S262*H262</f>
        <v>0</v>
      </c>
      <c r="AR262" s="24" t="s">
        <v>243</v>
      </c>
      <c r="AT262" s="24" t="s">
        <v>169</v>
      </c>
      <c r="AU262" s="24" t="s">
        <v>83</v>
      </c>
      <c r="AY262" s="24" t="s">
        <v>167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4" t="s">
        <v>80</v>
      </c>
      <c r="BK262" s="200">
        <f>ROUND(I262*H262,2)</f>
        <v>0</v>
      </c>
      <c r="BL262" s="24" t="s">
        <v>243</v>
      </c>
      <c r="BM262" s="24" t="s">
        <v>558</v>
      </c>
    </row>
    <row r="263" spans="2:51" s="11" customFormat="1" ht="13.5">
      <c r="B263" s="201"/>
      <c r="C263" s="202"/>
      <c r="D263" s="203" t="s">
        <v>176</v>
      </c>
      <c r="E263" s="204" t="s">
        <v>22</v>
      </c>
      <c r="F263" s="205" t="s">
        <v>559</v>
      </c>
      <c r="G263" s="202"/>
      <c r="H263" s="206">
        <v>12.25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176</v>
      </c>
      <c r="AU263" s="212" t="s">
        <v>83</v>
      </c>
      <c r="AV263" s="11" t="s">
        <v>83</v>
      </c>
      <c r="AW263" s="11" t="s">
        <v>36</v>
      </c>
      <c r="AX263" s="11" t="s">
        <v>80</v>
      </c>
      <c r="AY263" s="212" t="s">
        <v>167</v>
      </c>
    </row>
    <row r="264" spans="2:65" s="1" customFormat="1" ht="16.5" customHeight="1">
      <c r="B264" s="41"/>
      <c r="C264" s="235" t="s">
        <v>560</v>
      </c>
      <c r="D264" s="235" t="s">
        <v>229</v>
      </c>
      <c r="E264" s="236" t="s">
        <v>561</v>
      </c>
      <c r="F264" s="237" t="s">
        <v>562</v>
      </c>
      <c r="G264" s="238" t="s">
        <v>187</v>
      </c>
      <c r="H264" s="239">
        <v>22.608</v>
      </c>
      <c r="I264" s="240"/>
      <c r="J264" s="241">
        <f>ROUND(I264*H264,2)</f>
        <v>0</v>
      </c>
      <c r="K264" s="237" t="s">
        <v>22</v>
      </c>
      <c r="L264" s="242"/>
      <c r="M264" s="243" t="s">
        <v>22</v>
      </c>
      <c r="N264" s="244" t="s">
        <v>43</v>
      </c>
      <c r="O264" s="42"/>
      <c r="P264" s="198">
        <f>O264*H264</f>
        <v>0</v>
      </c>
      <c r="Q264" s="198">
        <v>0.005</v>
      </c>
      <c r="R264" s="198">
        <f>Q264*H264</f>
        <v>0.11304</v>
      </c>
      <c r="S264" s="198">
        <v>0</v>
      </c>
      <c r="T264" s="199">
        <f>S264*H264</f>
        <v>0</v>
      </c>
      <c r="AR264" s="24" t="s">
        <v>317</v>
      </c>
      <c r="AT264" s="24" t="s">
        <v>229</v>
      </c>
      <c r="AU264" s="24" t="s">
        <v>83</v>
      </c>
      <c r="AY264" s="24" t="s">
        <v>167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24" t="s">
        <v>80</v>
      </c>
      <c r="BK264" s="200">
        <f>ROUND(I264*H264,2)</f>
        <v>0</v>
      </c>
      <c r="BL264" s="24" t="s">
        <v>243</v>
      </c>
      <c r="BM264" s="24" t="s">
        <v>563</v>
      </c>
    </row>
    <row r="265" spans="2:51" s="11" customFormat="1" ht="13.5">
      <c r="B265" s="201"/>
      <c r="C265" s="202"/>
      <c r="D265" s="203" t="s">
        <v>176</v>
      </c>
      <c r="E265" s="204" t="s">
        <v>22</v>
      </c>
      <c r="F265" s="205" t="s">
        <v>564</v>
      </c>
      <c r="G265" s="202"/>
      <c r="H265" s="206">
        <v>22.608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176</v>
      </c>
      <c r="AU265" s="212" t="s">
        <v>83</v>
      </c>
      <c r="AV265" s="11" t="s">
        <v>83</v>
      </c>
      <c r="AW265" s="11" t="s">
        <v>36</v>
      </c>
      <c r="AX265" s="11" t="s">
        <v>80</v>
      </c>
      <c r="AY265" s="212" t="s">
        <v>167</v>
      </c>
    </row>
    <row r="266" spans="2:65" s="1" customFormat="1" ht="16.5" customHeight="1">
      <c r="B266" s="41"/>
      <c r="C266" s="189" t="s">
        <v>565</v>
      </c>
      <c r="D266" s="189" t="s">
        <v>169</v>
      </c>
      <c r="E266" s="190" t="s">
        <v>566</v>
      </c>
      <c r="F266" s="191" t="s">
        <v>567</v>
      </c>
      <c r="G266" s="192" t="s">
        <v>187</v>
      </c>
      <c r="H266" s="193">
        <v>10.485</v>
      </c>
      <c r="I266" s="194"/>
      <c r="J266" s="195">
        <f>ROUND(I266*H266,2)</f>
        <v>0</v>
      </c>
      <c r="K266" s="191" t="s">
        <v>22</v>
      </c>
      <c r="L266" s="61"/>
      <c r="M266" s="196" t="s">
        <v>22</v>
      </c>
      <c r="N266" s="197" t="s">
        <v>43</v>
      </c>
      <c r="O266" s="42"/>
      <c r="P266" s="198">
        <f>O266*H266</f>
        <v>0</v>
      </c>
      <c r="Q266" s="198">
        <v>0.0035</v>
      </c>
      <c r="R266" s="198">
        <f>Q266*H266</f>
        <v>0.0366975</v>
      </c>
      <c r="S266" s="198">
        <v>0</v>
      </c>
      <c r="T266" s="199">
        <f>S266*H266</f>
        <v>0</v>
      </c>
      <c r="AR266" s="24" t="s">
        <v>243</v>
      </c>
      <c r="AT266" s="24" t="s">
        <v>169</v>
      </c>
      <c r="AU266" s="24" t="s">
        <v>83</v>
      </c>
      <c r="AY266" s="24" t="s">
        <v>167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24" t="s">
        <v>80</v>
      </c>
      <c r="BK266" s="200">
        <f>ROUND(I266*H266,2)</f>
        <v>0</v>
      </c>
      <c r="BL266" s="24" t="s">
        <v>243</v>
      </c>
      <c r="BM266" s="24" t="s">
        <v>568</v>
      </c>
    </row>
    <row r="267" spans="2:51" s="11" customFormat="1" ht="13.5">
      <c r="B267" s="201"/>
      <c r="C267" s="202"/>
      <c r="D267" s="203" t="s">
        <v>176</v>
      </c>
      <c r="E267" s="204" t="s">
        <v>22</v>
      </c>
      <c r="F267" s="205" t="s">
        <v>569</v>
      </c>
      <c r="G267" s="202"/>
      <c r="H267" s="206">
        <v>10.485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176</v>
      </c>
      <c r="AU267" s="212" t="s">
        <v>83</v>
      </c>
      <c r="AV267" s="11" t="s">
        <v>83</v>
      </c>
      <c r="AW267" s="11" t="s">
        <v>36</v>
      </c>
      <c r="AX267" s="11" t="s">
        <v>80</v>
      </c>
      <c r="AY267" s="212" t="s">
        <v>167</v>
      </c>
    </row>
    <row r="268" spans="2:65" s="1" customFormat="1" ht="16.5" customHeight="1">
      <c r="B268" s="41"/>
      <c r="C268" s="189" t="s">
        <v>570</v>
      </c>
      <c r="D268" s="189" t="s">
        <v>169</v>
      </c>
      <c r="E268" s="190" t="s">
        <v>571</v>
      </c>
      <c r="F268" s="191" t="s">
        <v>572</v>
      </c>
      <c r="G268" s="192" t="s">
        <v>187</v>
      </c>
      <c r="H268" s="193">
        <v>1.709</v>
      </c>
      <c r="I268" s="194"/>
      <c r="J268" s="195">
        <f>ROUND(I268*H268,2)</f>
        <v>0</v>
      </c>
      <c r="K268" s="191" t="s">
        <v>22</v>
      </c>
      <c r="L268" s="61"/>
      <c r="M268" s="196" t="s">
        <v>22</v>
      </c>
      <c r="N268" s="197" t="s">
        <v>43</v>
      </c>
      <c r="O268" s="42"/>
      <c r="P268" s="198">
        <f>O268*H268</f>
        <v>0</v>
      </c>
      <c r="Q268" s="198">
        <v>0.0035</v>
      </c>
      <c r="R268" s="198">
        <f>Q268*H268</f>
        <v>0.005981500000000001</v>
      </c>
      <c r="S268" s="198">
        <v>0</v>
      </c>
      <c r="T268" s="199">
        <f>S268*H268</f>
        <v>0</v>
      </c>
      <c r="AR268" s="24" t="s">
        <v>243</v>
      </c>
      <c r="AT268" s="24" t="s">
        <v>169</v>
      </c>
      <c r="AU268" s="24" t="s">
        <v>83</v>
      </c>
      <c r="AY268" s="24" t="s">
        <v>167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24" t="s">
        <v>80</v>
      </c>
      <c r="BK268" s="200">
        <f>ROUND(I268*H268,2)</f>
        <v>0</v>
      </c>
      <c r="BL268" s="24" t="s">
        <v>243</v>
      </c>
      <c r="BM268" s="24" t="s">
        <v>573</v>
      </c>
    </row>
    <row r="269" spans="2:51" s="11" customFormat="1" ht="13.5">
      <c r="B269" s="201"/>
      <c r="C269" s="202"/>
      <c r="D269" s="203" t="s">
        <v>176</v>
      </c>
      <c r="E269" s="204" t="s">
        <v>22</v>
      </c>
      <c r="F269" s="205" t="s">
        <v>574</v>
      </c>
      <c r="G269" s="202"/>
      <c r="H269" s="206">
        <v>0.72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176</v>
      </c>
      <c r="AU269" s="212" t="s">
        <v>83</v>
      </c>
      <c r="AV269" s="11" t="s">
        <v>83</v>
      </c>
      <c r="AW269" s="11" t="s">
        <v>36</v>
      </c>
      <c r="AX269" s="11" t="s">
        <v>72</v>
      </c>
      <c r="AY269" s="212" t="s">
        <v>167</v>
      </c>
    </row>
    <row r="270" spans="2:51" s="11" customFormat="1" ht="13.5">
      <c r="B270" s="201"/>
      <c r="C270" s="202"/>
      <c r="D270" s="203" t="s">
        <v>176</v>
      </c>
      <c r="E270" s="204" t="s">
        <v>22</v>
      </c>
      <c r="F270" s="205" t="s">
        <v>575</v>
      </c>
      <c r="G270" s="202"/>
      <c r="H270" s="206">
        <v>0.989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176</v>
      </c>
      <c r="AU270" s="212" t="s">
        <v>83</v>
      </c>
      <c r="AV270" s="11" t="s">
        <v>83</v>
      </c>
      <c r="AW270" s="11" t="s">
        <v>36</v>
      </c>
      <c r="AX270" s="11" t="s">
        <v>72</v>
      </c>
      <c r="AY270" s="212" t="s">
        <v>167</v>
      </c>
    </row>
    <row r="271" spans="2:51" s="13" customFormat="1" ht="13.5">
      <c r="B271" s="224"/>
      <c r="C271" s="225"/>
      <c r="D271" s="203" t="s">
        <v>176</v>
      </c>
      <c r="E271" s="226" t="s">
        <v>22</v>
      </c>
      <c r="F271" s="227" t="s">
        <v>184</v>
      </c>
      <c r="G271" s="225"/>
      <c r="H271" s="228">
        <v>1.709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176</v>
      </c>
      <c r="AU271" s="234" t="s">
        <v>83</v>
      </c>
      <c r="AV271" s="13" t="s">
        <v>174</v>
      </c>
      <c r="AW271" s="13" t="s">
        <v>36</v>
      </c>
      <c r="AX271" s="13" t="s">
        <v>80</v>
      </c>
      <c r="AY271" s="234" t="s">
        <v>167</v>
      </c>
    </row>
    <row r="272" spans="2:65" s="1" customFormat="1" ht="16.5" customHeight="1">
      <c r="B272" s="41"/>
      <c r="C272" s="189" t="s">
        <v>576</v>
      </c>
      <c r="D272" s="189" t="s">
        <v>169</v>
      </c>
      <c r="E272" s="190" t="s">
        <v>577</v>
      </c>
      <c r="F272" s="191" t="s">
        <v>578</v>
      </c>
      <c r="G272" s="192" t="s">
        <v>330</v>
      </c>
      <c r="H272" s="193">
        <v>3.17</v>
      </c>
      <c r="I272" s="194"/>
      <c r="J272" s="195">
        <f>ROUND(I272*H272,2)</f>
        <v>0</v>
      </c>
      <c r="K272" s="191" t="s">
        <v>22</v>
      </c>
      <c r="L272" s="61"/>
      <c r="M272" s="196" t="s">
        <v>22</v>
      </c>
      <c r="N272" s="197" t="s">
        <v>43</v>
      </c>
      <c r="O272" s="42"/>
      <c r="P272" s="198">
        <f>O272*H272</f>
        <v>0</v>
      </c>
      <c r="Q272" s="198">
        <v>0.00396</v>
      </c>
      <c r="R272" s="198">
        <f>Q272*H272</f>
        <v>0.0125532</v>
      </c>
      <c r="S272" s="198">
        <v>0</v>
      </c>
      <c r="T272" s="199">
        <f>S272*H272</f>
        <v>0</v>
      </c>
      <c r="AR272" s="24" t="s">
        <v>243</v>
      </c>
      <c r="AT272" s="24" t="s">
        <v>169</v>
      </c>
      <c r="AU272" s="24" t="s">
        <v>83</v>
      </c>
      <c r="AY272" s="24" t="s">
        <v>167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24" t="s">
        <v>80</v>
      </c>
      <c r="BK272" s="200">
        <f>ROUND(I272*H272,2)</f>
        <v>0</v>
      </c>
      <c r="BL272" s="24" t="s">
        <v>243</v>
      </c>
      <c r="BM272" s="24" t="s">
        <v>579</v>
      </c>
    </row>
    <row r="273" spans="2:51" s="11" customFormat="1" ht="13.5">
      <c r="B273" s="201"/>
      <c r="C273" s="202"/>
      <c r="D273" s="203" t="s">
        <v>176</v>
      </c>
      <c r="E273" s="204" t="s">
        <v>22</v>
      </c>
      <c r="F273" s="205" t="s">
        <v>580</v>
      </c>
      <c r="G273" s="202"/>
      <c r="H273" s="206">
        <v>3.17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176</v>
      </c>
      <c r="AU273" s="212" t="s">
        <v>83</v>
      </c>
      <c r="AV273" s="11" t="s">
        <v>83</v>
      </c>
      <c r="AW273" s="11" t="s">
        <v>36</v>
      </c>
      <c r="AX273" s="11" t="s">
        <v>80</v>
      </c>
      <c r="AY273" s="212" t="s">
        <v>167</v>
      </c>
    </row>
    <row r="274" spans="2:65" s="1" customFormat="1" ht="16.5" customHeight="1">
      <c r="B274" s="41"/>
      <c r="C274" s="189" t="s">
        <v>581</v>
      </c>
      <c r="D274" s="189" t="s">
        <v>169</v>
      </c>
      <c r="E274" s="190" t="s">
        <v>582</v>
      </c>
      <c r="F274" s="191" t="s">
        <v>583</v>
      </c>
      <c r="G274" s="192" t="s">
        <v>251</v>
      </c>
      <c r="H274" s="193">
        <v>4</v>
      </c>
      <c r="I274" s="194"/>
      <c r="J274" s="195">
        <f>ROUND(I274*H274,2)</f>
        <v>0</v>
      </c>
      <c r="K274" s="191" t="s">
        <v>22</v>
      </c>
      <c r="L274" s="61"/>
      <c r="M274" s="196" t="s">
        <v>22</v>
      </c>
      <c r="N274" s="197" t="s">
        <v>43</v>
      </c>
      <c r="O274" s="42"/>
      <c r="P274" s="198">
        <f>O274*H274</f>
        <v>0</v>
      </c>
      <c r="Q274" s="198">
        <v>0.00396</v>
      </c>
      <c r="R274" s="198">
        <f>Q274*H274</f>
        <v>0.01584</v>
      </c>
      <c r="S274" s="198">
        <v>0</v>
      </c>
      <c r="T274" s="199">
        <f>S274*H274</f>
        <v>0</v>
      </c>
      <c r="AR274" s="24" t="s">
        <v>243</v>
      </c>
      <c r="AT274" s="24" t="s">
        <v>169</v>
      </c>
      <c r="AU274" s="24" t="s">
        <v>83</v>
      </c>
      <c r="AY274" s="24" t="s">
        <v>167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24" t="s">
        <v>80</v>
      </c>
      <c r="BK274" s="200">
        <f>ROUND(I274*H274,2)</f>
        <v>0</v>
      </c>
      <c r="BL274" s="24" t="s">
        <v>243</v>
      </c>
      <c r="BM274" s="24" t="s">
        <v>584</v>
      </c>
    </row>
    <row r="275" spans="2:65" s="1" customFormat="1" ht="25.5" customHeight="1">
      <c r="B275" s="41"/>
      <c r="C275" s="189" t="s">
        <v>585</v>
      </c>
      <c r="D275" s="189" t="s">
        <v>169</v>
      </c>
      <c r="E275" s="190" t="s">
        <v>586</v>
      </c>
      <c r="F275" s="191" t="s">
        <v>587</v>
      </c>
      <c r="G275" s="192" t="s">
        <v>309</v>
      </c>
      <c r="H275" s="193">
        <v>0.198</v>
      </c>
      <c r="I275" s="194"/>
      <c r="J275" s="195">
        <f>ROUND(I275*H275,2)</f>
        <v>0</v>
      </c>
      <c r="K275" s="191" t="s">
        <v>173</v>
      </c>
      <c r="L275" s="61"/>
      <c r="M275" s="196" t="s">
        <v>22</v>
      </c>
      <c r="N275" s="197" t="s">
        <v>43</v>
      </c>
      <c r="O275" s="42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AR275" s="24" t="s">
        <v>243</v>
      </c>
      <c r="AT275" s="24" t="s">
        <v>169</v>
      </c>
      <c r="AU275" s="24" t="s">
        <v>83</v>
      </c>
      <c r="AY275" s="24" t="s">
        <v>167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24" t="s">
        <v>80</v>
      </c>
      <c r="BK275" s="200">
        <f>ROUND(I275*H275,2)</f>
        <v>0</v>
      </c>
      <c r="BL275" s="24" t="s">
        <v>243</v>
      </c>
      <c r="BM275" s="24" t="s">
        <v>588</v>
      </c>
    </row>
    <row r="276" spans="2:65" s="1" customFormat="1" ht="16.5" customHeight="1">
      <c r="B276" s="41"/>
      <c r="C276" s="189" t="s">
        <v>589</v>
      </c>
      <c r="D276" s="189" t="s">
        <v>169</v>
      </c>
      <c r="E276" s="190" t="s">
        <v>590</v>
      </c>
      <c r="F276" s="191" t="s">
        <v>591</v>
      </c>
      <c r="G276" s="192" t="s">
        <v>309</v>
      </c>
      <c r="H276" s="193">
        <v>0.198</v>
      </c>
      <c r="I276" s="194"/>
      <c r="J276" s="195">
        <f>ROUND(I276*H276,2)</f>
        <v>0</v>
      </c>
      <c r="K276" s="191" t="s">
        <v>173</v>
      </c>
      <c r="L276" s="61"/>
      <c r="M276" s="196" t="s">
        <v>22</v>
      </c>
      <c r="N276" s="197" t="s">
        <v>43</v>
      </c>
      <c r="O276" s="4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AR276" s="24" t="s">
        <v>243</v>
      </c>
      <c r="AT276" s="24" t="s">
        <v>169</v>
      </c>
      <c r="AU276" s="24" t="s">
        <v>83</v>
      </c>
      <c r="AY276" s="24" t="s">
        <v>167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24" t="s">
        <v>80</v>
      </c>
      <c r="BK276" s="200">
        <f>ROUND(I276*H276,2)</f>
        <v>0</v>
      </c>
      <c r="BL276" s="24" t="s">
        <v>243</v>
      </c>
      <c r="BM276" s="24" t="s">
        <v>592</v>
      </c>
    </row>
    <row r="277" spans="2:63" s="10" customFormat="1" ht="29.85" customHeight="1">
      <c r="B277" s="173"/>
      <c r="C277" s="174"/>
      <c r="D277" s="175" t="s">
        <v>71</v>
      </c>
      <c r="E277" s="187" t="s">
        <v>593</v>
      </c>
      <c r="F277" s="187" t="s">
        <v>594</v>
      </c>
      <c r="G277" s="174"/>
      <c r="H277" s="174"/>
      <c r="I277" s="177"/>
      <c r="J277" s="188">
        <f>BK277</f>
        <v>0</v>
      </c>
      <c r="K277" s="174"/>
      <c r="L277" s="179"/>
      <c r="M277" s="180"/>
      <c r="N277" s="181"/>
      <c r="O277" s="181"/>
      <c r="P277" s="182">
        <f>SUM(P278:P286)</f>
        <v>0</v>
      </c>
      <c r="Q277" s="181"/>
      <c r="R277" s="182">
        <f>SUM(R278:R286)</f>
        <v>0.031437</v>
      </c>
      <c r="S277" s="181"/>
      <c r="T277" s="183">
        <f>SUM(T278:T286)</f>
        <v>0</v>
      </c>
      <c r="AR277" s="184" t="s">
        <v>83</v>
      </c>
      <c r="AT277" s="185" t="s">
        <v>71</v>
      </c>
      <c r="AU277" s="185" t="s">
        <v>80</v>
      </c>
      <c r="AY277" s="184" t="s">
        <v>167</v>
      </c>
      <c r="BK277" s="186">
        <f>SUM(BK278:BK286)</f>
        <v>0</v>
      </c>
    </row>
    <row r="278" spans="2:65" s="1" customFormat="1" ht="25.5" customHeight="1">
      <c r="B278" s="41"/>
      <c r="C278" s="189" t="s">
        <v>595</v>
      </c>
      <c r="D278" s="189" t="s">
        <v>169</v>
      </c>
      <c r="E278" s="190" t="s">
        <v>596</v>
      </c>
      <c r="F278" s="191" t="s">
        <v>597</v>
      </c>
      <c r="G278" s="192" t="s">
        <v>187</v>
      </c>
      <c r="H278" s="193">
        <v>8.4</v>
      </c>
      <c r="I278" s="194"/>
      <c r="J278" s="195">
        <f>ROUND(I278*H278,2)</f>
        <v>0</v>
      </c>
      <c r="K278" s="191" t="s">
        <v>173</v>
      </c>
      <c r="L278" s="61"/>
      <c r="M278" s="196" t="s">
        <v>22</v>
      </c>
      <c r="N278" s="197" t="s">
        <v>43</v>
      </c>
      <c r="O278" s="42"/>
      <c r="P278" s="198">
        <f>O278*H278</f>
        <v>0</v>
      </c>
      <c r="Q278" s="198">
        <v>0.0003</v>
      </c>
      <c r="R278" s="198">
        <f>Q278*H278</f>
        <v>0.0025199999999999997</v>
      </c>
      <c r="S278" s="198">
        <v>0</v>
      </c>
      <c r="T278" s="199">
        <f>S278*H278</f>
        <v>0</v>
      </c>
      <c r="AR278" s="24" t="s">
        <v>243</v>
      </c>
      <c r="AT278" s="24" t="s">
        <v>169</v>
      </c>
      <c r="AU278" s="24" t="s">
        <v>83</v>
      </c>
      <c r="AY278" s="24" t="s">
        <v>167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24" t="s">
        <v>80</v>
      </c>
      <c r="BK278" s="200">
        <f>ROUND(I278*H278,2)</f>
        <v>0</v>
      </c>
      <c r="BL278" s="24" t="s">
        <v>243</v>
      </c>
      <c r="BM278" s="24" t="s">
        <v>598</v>
      </c>
    </row>
    <row r="279" spans="2:51" s="11" customFormat="1" ht="13.5">
      <c r="B279" s="201"/>
      <c r="C279" s="202"/>
      <c r="D279" s="203" t="s">
        <v>176</v>
      </c>
      <c r="E279" s="204" t="s">
        <v>22</v>
      </c>
      <c r="F279" s="205" t="s">
        <v>599</v>
      </c>
      <c r="G279" s="202"/>
      <c r="H279" s="206">
        <v>8.4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176</v>
      </c>
      <c r="AU279" s="212" t="s">
        <v>83</v>
      </c>
      <c r="AV279" s="11" t="s">
        <v>83</v>
      </c>
      <c r="AW279" s="11" t="s">
        <v>36</v>
      </c>
      <c r="AX279" s="11" t="s">
        <v>80</v>
      </c>
      <c r="AY279" s="212" t="s">
        <v>167</v>
      </c>
    </row>
    <row r="280" spans="2:65" s="1" customFormat="1" ht="16.5" customHeight="1">
      <c r="B280" s="41"/>
      <c r="C280" s="235" t="s">
        <v>600</v>
      </c>
      <c r="D280" s="235" t="s">
        <v>229</v>
      </c>
      <c r="E280" s="236" t="s">
        <v>601</v>
      </c>
      <c r="F280" s="237" t="s">
        <v>602</v>
      </c>
      <c r="G280" s="238" t="s">
        <v>187</v>
      </c>
      <c r="H280" s="239">
        <v>4.59</v>
      </c>
      <c r="I280" s="240"/>
      <c r="J280" s="241">
        <f>ROUND(I280*H280,2)</f>
        <v>0</v>
      </c>
      <c r="K280" s="237" t="s">
        <v>173</v>
      </c>
      <c r="L280" s="242"/>
      <c r="M280" s="243" t="s">
        <v>22</v>
      </c>
      <c r="N280" s="244" t="s">
        <v>43</v>
      </c>
      <c r="O280" s="42"/>
      <c r="P280" s="198">
        <f>O280*H280</f>
        <v>0</v>
      </c>
      <c r="Q280" s="198">
        <v>0.0049</v>
      </c>
      <c r="R280" s="198">
        <f>Q280*H280</f>
        <v>0.022490999999999997</v>
      </c>
      <c r="S280" s="198">
        <v>0</v>
      </c>
      <c r="T280" s="199">
        <f>S280*H280</f>
        <v>0</v>
      </c>
      <c r="AR280" s="24" t="s">
        <v>317</v>
      </c>
      <c r="AT280" s="24" t="s">
        <v>229</v>
      </c>
      <c r="AU280" s="24" t="s">
        <v>83</v>
      </c>
      <c r="AY280" s="24" t="s">
        <v>167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24" t="s">
        <v>80</v>
      </c>
      <c r="BK280" s="200">
        <f>ROUND(I280*H280,2)</f>
        <v>0</v>
      </c>
      <c r="BL280" s="24" t="s">
        <v>243</v>
      </c>
      <c r="BM280" s="24" t="s">
        <v>603</v>
      </c>
    </row>
    <row r="281" spans="2:51" s="11" customFormat="1" ht="13.5">
      <c r="B281" s="201"/>
      <c r="C281" s="202"/>
      <c r="D281" s="203" t="s">
        <v>176</v>
      </c>
      <c r="E281" s="202"/>
      <c r="F281" s="205" t="s">
        <v>604</v>
      </c>
      <c r="G281" s="202"/>
      <c r="H281" s="206">
        <v>4.59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176</v>
      </c>
      <c r="AU281" s="212" t="s">
        <v>83</v>
      </c>
      <c r="AV281" s="11" t="s">
        <v>83</v>
      </c>
      <c r="AW281" s="11" t="s">
        <v>6</v>
      </c>
      <c r="AX281" s="11" t="s">
        <v>80</v>
      </c>
      <c r="AY281" s="212" t="s">
        <v>167</v>
      </c>
    </row>
    <row r="282" spans="2:65" s="1" customFormat="1" ht="16.5" customHeight="1">
      <c r="B282" s="41"/>
      <c r="C282" s="235" t="s">
        <v>605</v>
      </c>
      <c r="D282" s="235" t="s">
        <v>229</v>
      </c>
      <c r="E282" s="236" t="s">
        <v>606</v>
      </c>
      <c r="F282" s="237" t="s">
        <v>607</v>
      </c>
      <c r="G282" s="238" t="s">
        <v>187</v>
      </c>
      <c r="H282" s="239">
        <v>4.59</v>
      </c>
      <c r="I282" s="240"/>
      <c r="J282" s="241">
        <f>ROUND(I282*H282,2)</f>
        <v>0</v>
      </c>
      <c r="K282" s="237" t="s">
        <v>173</v>
      </c>
      <c r="L282" s="242"/>
      <c r="M282" s="243" t="s">
        <v>22</v>
      </c>
      <c r="N282" s="244" t="s">
        <v>43</v>
      </c>
      <c r="O282" s="42"/>
      <c r="P282" s="198">
        <f>O282*H282</f>
        <v>0</v>
      </c>
      <c r="Q282" s="198">
        <v>0.0014</v>
      </c>
      <c r="R282" s="198">
        <f>Q282*H282</f>
        <v>0.006425999999999999</v>
      </c>
      <c r="S282" s="198">
        <v>0</v>
      </c>
      <c r="T282" s="199">
        <f>S282*H282</f>
        <v>0</v>
      </c>
      <c r="AR282" s="24" t="s">
        <v>317</v>
      </c>
      <c r="AT282" s="24" t="s">
        <v>229</v>
      </c>
      <c r="AU282" s="24" t="s">
        <v>83</v>
      </c>
      <c r="AY282" s="24" t="s">
        <v>167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24" t="s">
        <v>80</v>
      </c>
      <c r="BK282" s="200">
        <f>ROUND(I282*H282,2)</f>
        <v>0</v>
      </c>
      <c r="BL282" s="24" t="s">
        <v>243</v>
      </c>
      <c r="BM282" s="24" t="s">
        <v>608</v>
      </c>
    </row>
    <row r="283" spans="2:65" s="1" customFormat="1" ht="16.5" customHeight="1">
      <c r="B283" s="41"/>
      <c r="C283" s="189" t="s">
        <v>609</v>
      </c>
      <c r="D283" s="189" t="s">
        <v>169</v>
      </c>
      <c r="E283" s="190" t="s">
        <v>610</v>
      </c>
      <c r="F283" s="191" t="s">
        <v>611</v>
      </c>
      <c r="G283" s="192" t="s">
        <v>172</v>
      </c>
      <c r="H283" s="193">
        <v>0.275</v>
      </c>
      <c r="I283" s="194"/>
      <c r="J283" s="195">
        <f>ROUND(I283*H283,2)</f>
        <v>0</v>
      </c>
      <c r="K283" s="191" t="s">
        <v>22</v>
      </c>
      <c r="L283" s="61"/>
      <c r="M283" s="196" t="s">
        <v>22</v>
      </c>
      <c r="N283" s="197" t="s">
        <v>43</v>
      </c>
      <c r="O283" s="42"/>
      <c r="P283" s="198">
        <f>O283*H283</f>
        <v>0</v>
      </c>
      <c r="Q283" s="198">
        <v>0</v>
      </c>
      <c r="R283" s="198">
        <f>Q283*H283</f>
        <v>0</v>
      </c>
      <c r="S283" s="198">
        <v>0</v>
      </c>
      <c r="T283" s="199">
        <f>S283*H283</f>
        <v>0</v>
      </c>
      <c r="AR283" s="24" t="s">
        <v>243</v>
      </c>
      <c r="AT283" s="24" t="s">
        <v>169</v>
      </c>
      <c r="AU283" s="24" t="s">
        <v>83</v>
      </c>
      <c r="AY283" s="24" t="s">
        <v>167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24" t="s">
        <v>80</v>
      </c>
      <c r="BK283" s="200">
        <f>ROUND(I283*H283,2)</f>
        <v>0</v>
      </c>
      <c r="BL283" s="24" t="s">
        <v>243</v>
      </c>
      <c r="BM283" s="24" t="s">
        <v>612</v>
      </c>
    </row>
    <row r="284" spans="2:51" s="11" customFormat="1" ht="13.5">
      <c r="B284" s="201"/>
      <c r="C284" s="202"/>
      <c r="D284" s="203" t="s">
        <v>176</v>
      </c>
      <c r="E284" s="204" t="s">
        <v>22</v>
      </c>
      <c r="F284" s="205" t="s">
        <v>613</v>
      </c>
      <c r="G284" s="202"/>
      <c r="H284" s="206">
        <v>0.275</v>
      </c>
      <c r="I284" s="207"/>
      <c r="J284" s="202"/>
      <c r="K284" s="202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176</v>
      </c>
      <c r="AU284" s="212" t="s">
        <v>83</v>
      </c>
      <c r="AV284" s="11" t="s">
        <v>83</v>
      </c>
      <c r="AW284" s="11" t="s">
        <v>36</v>
      </c>
      <c r="AX284" s="11" t="s">
        <v>80</v>
      </c>
      <c r="AY284" s="212" t="s">
        <v>167</v>
      </c>
    </row>
    <row r="285" spans="2:65" s="1" customFormat="1" ht="16.5" customHeight="1">
      <c r="B285" s="41"/>
      <c r="C285" s="189" t="s">
        <v>614</v>
      </c>
      <c r="D285" s="189" t="s">
        <v>169</v>
      </c>
      <c r="E285" s="190" t="s">
        <v>615</v>
      </c>
      <c r="F285" s="191" t="s">
        <v>616</v>
      </c>
      <c r="G285" s="192" t="s">
        <v>309</v>
      </c>
      <c r="H285" s="193">
        <v>0.031</v>
      </c>
      <c r="I285" s="194"/>
      <c r="J285" s="195">
        <f>ROUND(I285*H285,2)</f>
        <v>0</v>
      </c>
      <c r="K285" s="191" t="s">
        <v>173</v>
      </c>
      <c r="L285" s="61"/>
      <c r="M285" s="196" t="s">
        <v>22</v>
      </c>
      <c r="N285" s="197" t="s">
        <v>43</v>
      </c>
      <c r="O285" s="42"/>
      <c r="P285" s="198">
        <f>O285*H285</f>
        <v>0</v>
      </c>
      <c r="Q285" s="198">
        <v>0</v>
      </c>
      <c r="R285" s="198">
        <f>Q285*H285</f>
        <v>0</v>
      </c>
      <c r="S285" s="198">
        <v>0</v>
      </c>
      <c r="T285" s="199">
        <f>S285*H285</f>
        <v>0</v>
      </c>
      <c r="AR285" s="24" t="s">
        <v>243</v>
      </c>
      <c r="AT285" s="24" t="s">
        <v>169</v>
      </c>
      <c r="AU285" s="24" t="s">
        <v>83</v>
      </c>
      <c r="AY285" s="24" t="s">
        <v>167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24" t="s">
        <v>80</v>
      </c>
      <c r="BK285" s="200">
        <f>ROUND(I285*H285,2)</f>
        <v>0</v>
      </c>
      <c r="BL285" s="24" t="s">
        <v>243</v>
      </c>
      <c r="BM285" s="24" t="s">
        <v>617</v>
      </c>
    </row>
    <row r="286" spans="2:65" s="1" customFormat="1" ht="16.5" customHeight="1">
      <c r="B286" s="41"/>
      <c r="C286" s="189" t="s">
        <v>618</v>
      </c>
      <c r="D286" s="189" t="s">
        <v>169</v>
      </c>
      <c r="E286" s="190" t="s">
        <v>619</v>
      </c>
      <c r="F286" s="191" t="s">
        <v>620</v>
      </c>
      <c r="G286" s="192" t="s">
        <v>309</v>
      </c>
      <c r="H286" s="193">
        <v>0.031</v>
      </c>
      <c r="I286" s="194"/>
      <c r="J286" s="195">
        <f>ROUND(I286*H286,2)</f>
        <v>0</v>
      </c>
      <c r="K286" s="191" t="s">
        <v>173</v>
      </c>
      <c r="L286" s="61"/>
      <c r="M286" s="196" t="s">
        <v>22</v>
      </c>
      <c r="N286" s="197" t="s">
        <v>43</v>
      </c>
      <c r="O286" s="42"/>
      <c r="P286" s="198">
        <f>O286*H286</f>
        <v>0</v>
      </c>
      <c r="Q286" s="198">
        <v>0</v>
      </c>
      <c r="R286" s="198">
        <f>Q286*H286</f>
        <v>0</v>
      </c>
      <c r="S286" s="198">
        <v>0</v>
      </c>
      <c r="T286" s="199">
        <f>S286*H286</f>
        <v>0</v>
      </c>
      <c r="AR286" s="24" t="s">
        <v>243</v>
      </c>
      <c r="AT286" s="24" t="s">
        <v>169</v>
      </c>
      <c r="AU286" s="24" t="s">
        <v>83</v>
      </c>
      <c r="AY286" s="24" t="s">
        <v>167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24" t="s">
        <v>80</v>
      </c>
      <c r="BK286" s="200">
        <f>ROUND(I286*H286,2)</f>
        <v>0</v>
      </c>
      <c r="BL286" s="24" t="s">
        <v>243</v>
      </c>
      <c r="BM286" s="24" t="s">
        <v>621</v>
      </c>
    </row>
    <row r="287" spans="2:63" s="10" customFormat="1" ht="29.85" customHeight="1">
      <c r="B287" s="173"/>
      <c r="C287" s="174"/>
      <c r="D287" s="175" t="s">
        <v>71</v>
      </c>
      <c r="E287" s="187" t="s">
        <v>622</v>
      </c>
      <c r="F287" s="187" t="s">
        <v>623</v>
      </c>
      <c r="G287" s="174"/>
      <c r="H287" s="174"/>
      <c r="I287" s="177"/>
      <c r="J287" s="188">
        <f>BK287</f>
        <v>0</v>
      </c>
      <c r="K287" s="174"/>
      <c r="L287" s="179"/>
      <c r="M287" s="180"/>
      <c r="N287" s="181"/>
      <c r="O287" s="181"/>
      <c r="P287" s="182">
        <f>SUM(P288:P289)</f>
        <v>0</v>
      </c>
      <c r="Q287" s="181"/>
      <c r="R287" s="182">
        <f>SUM(R288:R289)</f>
        <v>0.07359</v>
      </c>
      <c r="S287" s="181"/>
      <c r="T287" s="183">
        <f>SUM(T288:T289)</f>
        <v>0</v>
      </c>
      <c r="AR287" s="184" t="s">
        <v>83</v>
      </c>
      <c r="AT287" s="185" t="s">
        <v>71</v>
      </c>
      <c r="AU287" s="185" t="s">
        <v>80</v>
      </c>
      <c r="AY287" s="184" t="s">
        <v>167</v>
      </c>
      <c r="BK287" s="186">
        <f>SUM(BK288:BK289)</f>
        <v>0</v>
      </c>
    </row>
    <row r="288" spans="2:65" s="1" customFormat="1" ht="16.5" customHeight="1">
      <c r="B288" s="41"/>
      <c r="C288" s="189" t="s">
        <v>624</v>
      </c>
      <c r="D288" s="189" t="s">
        <v>169</v>
      </c>
      <c r="E288" s="190" t="s">
        <v>625</v>
      </c>
      <c r="F288" s="191" t="s">
        <v>626</v>
      </c>
      <c r="G288" s="192" t="s">
        <v>251</v>
      </c>
      <c r="H288" s="193">
        <v>3</v>
      </c>
      <c r="I288" s="194"/>
      <c r="J288" s="195">
        <f>ROUND(I288*H288,2)</f>
        <v>0</v>
      </c>
      <c r="K288" s="191" t="s">
        <v>173</v>
      </c>
      <c r="L288" s="61"/>
      <c r="M288" s="196" t="s">
        <v>22</v>
      </c>
      <c r="N288" s="197" t="s">
        <v>43</v>
      </c>
      <c r="O288" s="42"/>
      <c r="P288" s="198">
        <f>O288*H288</f>
        <v>0</v>
      </c>
      <c r="Q288" s="198">
        <v>0.02403</v>
      </c>
      <c r="R288" s="198">
        <f>Q288*H288</f>
        <v>0.07209</v>
      </c>
      <c r="S288" s="198">
        <v>0</v>
      </c>
      <c r="T288" s="199">
        <f>S288*H288</f>
        <v>0</v>
      </c>
      <c r="AR288" s="24" t="s">
        <v>243</v>
      </c>
      <c r="AT288" s="24" t="s">
        <v>169</v>
      </c>
      <c r="AU288" s="24" t="s">
        <v>83</v>
      </c>
      <c r="AY288" s="24" t="s">
        <v>167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24" t="s">
        <v>80</v>
      </c>
      <c r="BK288" s="200">
        <f>ROUND(I288*H288,2)</f>
        <v>0</v>
      </c>
      <c r="BL288" s="24" t="s">
        <v>243</v>
      </c>
      <c r="BM288" s="24" t="s">
        <v>627</v>
      </c>
    </row>
    <row r="289" spans="2:65" s="1" customFormat="1" ht="25.5" customHeight="1">
      <c r="B289" s="41"/>
      <c r="C289" s="189" t="s">
        <v>628</v>
      </c>
      <c r="D289" s="189" t="s">
        <v>169</v>
      </c>
      <c r="E289" s="190" t="s">
        <v>629</v>
      </c>
      <c r="F289" s="191" t="s">
        <v>630</v>
      </c>
      <c r="G289" s="192" t="s">
        <v>251</v>
      </c>
      <c r="H289" s="193">
        <v>1</v>
      </c>
      <c r="I289" s="194"/>
      <c r="J289" s="195">
        <f>ROUND(I289*H289,2)</f>
        <v>0</v>
      </c>
      <c r="K289" s="191" t="s">
        <v>173</v>
      </c>
      <c r="L289" s="61"/>
      <c r="M289" s="196" t="s">
        <v>22</v>
      </c>
      <c r="N289" s="197" t="s">
        <v>43</v>
      </c>
      <c r="O289" s="42"/>
      <c r="P289" s="198">
        <f>O289*H289</f>
        <v>0</v>
      </c>
      <c r="Q289" s="198">
        <v>0.0015</v>
      </c>
      <c r="R289" s="198">
        <f>Q289*H289</f>
        <v>0.0015</v>
      </c>
      <c r="S289" s="198">
        <v>0</v>
      </c>
      <c r="T289" s="199">
        <f>S289*H289</f>
        <v>0</v>
      </c>
      <c r="AR289" s="24" t="s">
        <v>243</v>
      </c>
      <c r="AT289" s="24" t="s">
        <v>169</v>
      </c>
      <c r="AU289" s="24" t="s">
        <v>83</v>
      </c>
      <c r="AY289" s="24" t="s">
        <v>167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24" t="s">
        <v>80</v>
      </c>
      <c r="BK289" s="200">
        <f>ROUND(I289*H289,2)</f>
        <v>0</v>
      </c>
      <c r="BL289" s="24" t="s">
        <v>243</v>
      </c>
      <c r="BM289" s="24" t="s">
        <v>631</v>
      </c>
    </row>
    <row r="290" spans="2:63" s="10" customFormat="1" ht="29.85" customHeight="1">
      <c r="B290" s="173"/>
      <c r="C290" s="174"/>
      <c r="D290" s="175" t="s">
        <v>71</v>
      </c>
      <c r="E290" s="187" t="s">
        <v>632</v>
      </c>
      <c r="F290" s="187" t="s">
        <v>633</v>
      </c>
      <c r="G290" s="174"/>
      <c r="H290" s="174"/>
      <c r="I290" s="177"/>
      <c r="J290" s="188">
        <f>BK290</f>
        <v>0</v>
      </c>
      <c r="K290" s="174"/>
      <c r="L290" s="179"/>
      <c r="M290" s="180"/>
      <c r="N290" s="181"/>
      <c r="O290" s="181"/>
      <c r="P290" s="182">
        <f>SUM(P291:P324)</f>
        <v>0</v>
      </c>
      <c r="Q290" s="181"/>
      <c r="R290" s="182">
        <f>SUM(R291:R324)</f>
        <v>0.37524207000000004</v>
      </c>
      <c r="S290" s="181"/>
      <c r="T290" s="183">
        <f>SUM(T291:T324)</f>
        <v>0</v>
      </c>
      <c r="AR290" s="184" t="s">
        <v>83</v>
      </c>
      <c r="AT290" s="185" t="s">
        <v>71</v>
      </c>
      <c r="AU290" s="185" t="s">
        <v>80</v>
      </c>
      <c r="AY290" s="184" t="s">
        <v>167</v>
      </c>
      <c r="BK290" s="186">
        <f>SUM(BK291:BK324)</f>
        <v>0</v>
      </c>
    </row>
    <row r="291" spans="2:65" s="1" customFormat="1" ht="25.5" customHeight="1">
      <c r="B291" s="41"/>
      <c r="C291" s="189" t="s">
        <v>634</v>
      </c>
      <c r="D291" s="189" t="s">
        <v>169</v>
      </c>
      <c r="E291" s="190" t="s">
        <v>635</v>
      </c>
      <c r="F291" s="191" t="s">
        <v>636</v>
      </c>
      <c r="G291" s="192" t="s">
        <v>251</v>
      </c>
      <c r="H291" s="193">
        <v>8</v>
      </c>
      <c r="I291" s="194"/>
      <c r="J291" s="195">
        <f>ROUND(I291*H291,2)</f>
        <v>0</v>
      </c>
      <c r="K291" s="191" t="s">
        <v>173</v>
      </c>
      <c r="L291" s="61"/>
      <c r="M291" s="196" t="s">
        <v>22</v>
      </c>
      <c r="N291" s="197" t="s">
        <v>43</v>
      </c>
      <c r="O291" s="4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AR291" s="24" t="s">
        <v>243</v>
      </c>
      <c r="AT291" s="24" t="s">
        <v>169</v>
      </c>
      <c r="AU291" s="24" t="s">
        <v>83</v>
      </c>
      <c r="AY291" s="24" t="s">
        <v>167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24" t="s">
        <v>80</v>
      </c>
      <c r="BK291" s="200">
        <f>ROUND(I291*H291,2)</f>
        <v>0</v>
      </c>
      <c r="BL291" s="24" t="s">
        <v>243</v>
      </c>
      <c r="BM291" s="24" t="s">
        <v>637</v>
      </c>
    </row>
    <row r="292" spans="2:65" s="1" customFormat="1" ht="25.5" customHeight="1">
      <c r="B292" s="41"/>
      <c r="C292" s="189" t="s">
        <v>638</v>
      </c>
      <c r="D292" s="189" t="s">
        <v>169</v>
      </c>
      <c r="E292" s="190" t="s">
        <v>639</v>
      </c>
      <c r="F292" s="191" t="s">
        <v>640</v>
      </c>
      <c r="G292" s="192" t="s">
        <v>172</v>
      </c>
      <c r="H292" s="193">
        <v>0.227</v>
      </c>
      <c r="I292" s="194"/>
      <c r="J292" s="195">
        <f>ROUND(I292*H292,2)</f>
        <v>0</v>
      </c>
      <c r="K292" s="191" t="s">
        <v>173</v>
      </c>
      <c r="L292" s="61"/>
      <c r="M292" s="196" t="s">
        <v>22</v>
      </c>
      <c r="N292" s="197" t="s">
        <v>43</v>
      </c>
      <c r="O292" s="42"/>
      <c r="P292" s="198">
        <f>O292*H292</f>
        <v>0</v>
      </c>
      <c r="Q292" s="198">
        <v>0.00189</v>
      </c>
      <c r="R292" s="198">
        <f>Q292*H292</f>
        <v>0.00042903</v>
      </c>
      <c r="S292" s="198">
        <v>0</v>
      </c>
      <c r="T292" s="199">
        <f>S292*H292</f>
        <v>0</v>
      </c>
      <c r="AR292" s="24" t="s">
        <v>243</v>
      </c>
      <c r="AT292" s="24" t="s">
        <v>169</v>
      </c>
      <c r="AU292" s="24" t="s">
        <v>83</v>
      </c>
      <c r="AY292" s="24" t="s">
        <v>167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24" t="s">
        <v>80</v>
      </c>
      <c r="BK292" s="200">
        <f>ROUND(I292*H292,2)</f>
        <v>0</v>
      </c>
      <c r="BL292" s="24" t="s">
        <v>243</v>
      </c>
      <c r="BM292" s="24" t="s">
        <v>641</v>
      </c>
    </row>
    <row r="293" spans="2:51" s="11" customFormat="1" ht="13.5">
      <c r="B293" s="201"/>
      <c r="C293" s="202"/>
      <c r="D293" s="203" t="s">
        <v>176</v>
      </c>
      <c r="E293" s="204" t="s">
        <v>22</v>
      </c>
      <c r="F293" s="205" t="s">
        <v>642</v>
      </c>
      <c r="G293" s="202"/>
      <c r="H293" s="206">
        <v>0.192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176</v>
      </c>
      <c r="AU293" s="212" t="s">
        <v>83</v>
      </c>
      <c r="AV293" s="11" t="s">
        <v>83</v>
      </c>
      <c r="AW293" s="11" t="s">
        <v>36</v>
      </c>
      <c r="AX293" s="11" t="s">
        <v>72</v>
      </c>
      <c r="AY293" s="212" t="s">
        <v>167</v>
      </c>
    </row>
    <row r="294" spans="2:51" s="11" customFormat="1" ht="13.5">
      <c r="B294" s="201"/>
      <c r="C294" s="202"/>
      <c r="D294" s="203" t="s">
        <v>176</v>
      </c>
      <c r="E294" s="204" t="s">
        <v>22</v>
      </c>
      <c r="F294" s="205" t="s">
        <v>643</v>
      </c>
      <c r="G294" s="202"/>
      <c r="H294" s="206">
        <v>0.035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176</v>
      </c>
      <c r="AU294" s="212" t="s">
        <v>83</v>
      </c>
      <c r="AV294" s="11" t="s">
        <v>83</v>
      </c>
      <c r="AW294" s="11" t="s">
        <v>36</v>
      </c>
      <c r="AX294" s="11" t="s">
        <v>72</v>
      </c>
      <c r="AY294" s="212" t="s">
        <v>167</v>
      </c>
    </row>
    <row r="295" spans="2:51" s="13" customFormat="1" ht="13.5">
      <c r="B295" s="224"/>
      <c r="C295" s="225"/>
      <c r="D295" s="203" t="s">
        <v>176</v>
      </c>
      <c r="E295" s="226" t="s">
        <v>22</v>
      </c>
      <c r="F295" s="227" t="s">
        <v>184</v>
      </c>
      <c r="G295" s="225"/>
      <c r="H295" s="228">
        <v>0.227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176</v>
      </c>
      <c r="AU295" s="234" t="s">
        <v>83</v>
      </c>
      <c r="AV295" s="13" t="s">
        <v>174</v>
      </c>
      <c r="AW295" s="13" t="s">
        <v>36</v>
      </c>
      <c r="AX295" s="13" t="s">
        <v>80</v>
      </c>
      <c r="AY295" s="234" t="s">
        <v>167</v>
      </c>
    </row>
    <row r="296" spans="2:65" s="1" customFormat="1" ht="16.5" customHeight="1">
      <c r="B296" s="41"/>
      <c r="C296" s="189" t="s">
        <v>644</v>
      </c>
      <c r="D296" s="189" t="s">
        <v>169</v>
      </c>
      <c r="E296" s="190" t="s">
        <v>645</v>
      </c>
      <c r="F296" s="191" t="s">
        <v>646</v>
      </c>
      <c r="G296" s="192" t="s">
        <v>330</v>
      </c>
      <c r="H296" s="193">
        <v>2.5</v>
      </c>
      <c r="I296" s="194"/>
      <c r="J296" s="195">
        <f>ROUND(I296*H296,2)</f>
        <v>0</v>
      </c>
      <c r="K296" s="191" t="s">
        <v>22</v>
      </c>
      <c r="L296" s="61"/>
      <c r="M296" s="196" t="s">
        <v>22</v>
      </c>
      <c r="N296" s="197" t="s">
        <v>43</v>
      </c>
      <c r="O296" s="42"/>
      <c r="P296" s="198">
        <f>O296*H296</f>
        <v>0</v>
      </c>
      <c r="Q296" s="198">
        <v>0.00267</v>
      </c>
      <c r="R296" s="198">
        <f>Q296*H296</f>
        <v>0.006675</v>
      </c>
      <c r="S296" s="198">
        <v>0</v>
      </c>
      <c r="T296" s="199">
        <f>S296*H296</f>
        <v>0</v>
      </c>
      <c r="AR296" s="24" t="s">
        <v>243</v>
      </c>
      <c r="AT296" s="24" t="s">
        <v>169</v>
      </c>
      <c r="AU296" s="24" t="s">
        <v>83</v>
      </c>
      <c r="AY296" s="24" t="s">
        <v>167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24" t="s">
        <v>80</v>
      </c>
      <c r="BK296" s="200">
        <f>ROUND(I296*H296,2)</f>
        <v>0</v>
      </c>
      <c r="BL296" s="24" t="s">
        <v>243</v>
      </c>
      <c r="BM296" s="24" t="s">
        <v>647</v>
      </c>
    </row>
    <row r="297" spans="2:65" s="1" customFormat="1" ht="16.5" customHeight="1">
      <c r="B297" s="41"/>
      <c r="C297" s="189" t="s">
        <v>648</v>
      </c>
      <c r="D297" s="189" t="s">
        <v>169</v>
      </c>
      <c r="E297" s="190" t="s">
        <v>649</v>
      </c>
      <c r="F297" s="191" t="s">
        <v>650</v>
      </c>
      <c r="G297" s="192" t="s">
        <v>330</v>
      </c>
      <c r="H297" s="193">
        <v>1.75</v>
      </c>
      <c r="I297" s="194"/>
      <c r="J297" s="195">
        <f>ROUND(I297*H297,2)</f>
        <v>0</v>
      </c>
      <c r="K297" s="191" t="s">
        <v>22</v>
      </c>
      <c r="L297" s="61"/>
      <c r="M297" s="196" t="s">
        <v>22</v>
      </c>
      <c r="N297" s="197" t="s">
        <v>43</v>
      </c>
      <c r="O297" s="42"/>
      <c r="P297" s="198">
        <f>O297*H297</f>
        <v>0</v>
      </c>
      <c r="Q297" s="198">
        <v>0.00267</v>
      </c>
      <c r="R297" s="198">
        <f>Q297*H297</f>
        <v>0.0046725000000000004</v>
      </c>
      <c r="S297" s="198">
        <v>0</v>
      </c>
      <c r="T297" s="199">
        <f>S297*H297</f>
        <v>0</v>
      </c>
      <c r="AR297" s="24" t="s">
        <v>243</v>
      </c>
      <c r="AT297" s="24" t="s">
        <v>169</v>
      </c>
      <c r="AU297" s="24" t="s">
        <v>83</v>
      </c>
      <c r="AY297" s="24" t="s">
        <v>167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24" t="s">
        <v>80</v>
      </c>
      <c r="BK297" s="200">
        <f>ROUND(I297*H297,2)</f>
        <v>0</v>
      </c>
      <c r="BL297" s="24" t="s">
        <v>243</v>
      </c>
      <c r="BM297" s="24" t="s">
        <v>651</v>
      </c>
    </row>
    <row r="298" spans="2:65" s="1" customFormat="1" ht="25.5" customHeight="1">
      <c r="B298" s="41"/>
      <c r="C298" s="189" t="s">
        <v>652</v>
      </c>
      <c r="D298" s="189" t="s">
        <v>169</v>
      </c>
      <c r="E298" s="190" t="s">
        <v>653</v>
      </c>
      <c r="F298" s="191" t="s">
        <v>654</v>
      </c>
      <c r="G298" s="192" t="s">
        <v>330</v>
      </c>
      <c r="H298" s="193">
        <v>8.5</v>
      </c>
      <c r="I298" s="194"/>
      <c r="J298" s="195">
        <f>ROUND(I298*H298,2)</f>
        <v>0</v>
      </c>
      <c r="K298" s="191" t="s">
        <v>173</v>
      </c>
      <c r="L298" s="61"/>
      <c r="M298" s="196" t="s">
        <v>22</v>
      </c>
      <c r="N298" s="197" t="s">
        <v>43</v>
      </c>
      <c r="O298" s="42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AR298" s="24" t="s">
        <v>243</v>
      </c>
      <c r="AT298" s="24" t="s">
        <v>169</v>
      </c>
      <c r="AU298" s="24" t="s">
        <v>83</v>
      </c>
      <c r="AY298" s="24" t="s">
        <v>167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24" t="s">
        <v>80</v>
      </c>
      <c r="BK298" s="200">
        <f>ROUND(I298*H298,2)</f>
        <v>0</v>
      </c>
      <c r="BL298" s="24" t="s">
        <v>243</v>
      </c>
      <c r="BM298" s="24" t="s">
        <v>655</v>
      </c>
    </row>
    <row r="299" spans="2:51" s="11" customFormat="1" ht="13.5">
      <c r="B299" s="201"/>
      <c r="C299" s="202"/>
      <c r="D299" s="203" t="s">
        <v>176</v>
      </c>
      <c r="E299" s="204" t="s">
        <v>22</v>
      </c>
      <c r="F299" s="205" t="s">
        <v>656</v>
      </c>
      <c r="G299" s="202"/>
      <c r="H299" s="206">
        <v>8.5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176</v>
      </c>
      <c r="AU299" s="212" t="s">
        <v>83</v>
      </c>
      <c r="AV299" s="11" t="s">
        <v>83</v>
      </c>
      <c r="AW299" s="11" t="s">
        <v>36</v>
      </c>
      <c r="AX299" s="11" t="s">
        <v>80</v>
      </c>
      <c r="AY299" s="212" t="s">
        <v>167</v>
      </c>
    </row>
    <row r="300" spans="2:65" s="1" customFormat="1" ht="16.5" customHeight="1">
      <c r="B300" s="41"/>
      <c r="C300" s="235" t="s">
        <v>657</v>
      </c>
      <c r="D300" s="235" t="s">
        <v>229</v>
      </c>
      <c r="E300" s="236" t="s">
        <v>658</v>
      </c>
      <c r="F300" s="237" t="s">
        <v>659</v>
      </c>
      <c r="G300" s="238" t="s">
        <v>172</v>
      </c>
      <c r="H300" s="239">
        <v>0.119</v>
      </c>
      <c r="I300" s="240"/>
      <c r="J300" s="241">
        <f>ROUND(I300*H300,2)</f>
        <v>0</v>
      </c>
      <c r="K300" s="237" t="s">
        <v>399</v>
      </c>
      <c r="L300" s="242"/>
      <c r="M300" s="243" t="s">
        <v>22</v>
      </c>
      <c r="N300" s="244" t="s">
        <v>43</v>
      </c>
      <c r="O300" s="42"/>
      <c r="P300" s="198">
        <f>O300*H300</f>
        <v>0</v>
      </c>
      <c r="Q300" s="198">
        <v>0.55</v>
      </c>
      <c r="R300" s="198">
        <f>Q300*H300</f>
        <v>0.06545000000000001</v>
      </c>
      <c r="S300" s="198">
        <v>0</v>
      </c>
      <c r="T300" s="199">
        <f>S300*H300</f>
        <v>0</v>
      </c>
      <c r="AR300" s="24" t="s">
        <v>317</v>
      </c>
      <c r="AT300" s="24" t="s">
        <v>229</v>
      </c>
      <c r="AU300" s="24" t="s">
        <v>83</v>
      </c>
      <c r="AY300" s="24" t="s">
        <v>167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24" t="s">
        <v>80</v>
      </c>
      <c r="BK300" s="200">
        <f>ROUND(I300*H300,2)</f>
        <v>0</v>
      </c>
      <c r="BL300" s="24" t="s">
        <v>243</v>
      </c>
      <c r="BM300" s="24" t="s">
        <v>660</v>
      </c>
    </row>
    <row r="301" spans="2:51" s="11" customFormat="1" ht="13.5">
      <c r="B301" s="201"/>
      <c r="C301" s="202"/>
      <c r="D301" s="203" t="s">
        <v>176</v>
      </c>
      <c r="E301" s="204" t="s">
        <v>22</v>
      </c>
      <c r="F301" s="205" t="s">
        <v>661</v>
      </c>
      <c r="G301" s="202"/>
      <c r="H301" s="206">
        <v>0.119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176</v>
      </c>
      <c r="AU301" s="212" t="s">
        <v>83</v>
      </c>
      <c r="AV301" s="11" t="s">
        <v>83</v>
      </c>
      <c r="AW301" s="11" t="s">
        <v>36</v>
      </c>
      <c r="AX301" s="11" t="s">
        <v>80</v>
      </c>
      <c r="AY301" s="212" t="s">
        <v>167</v>
      </c>
    </row>
    <row r="302" spans="2:65" s="1" customFormat="1" ht="16.5" customHeight="1">
      <c r="B302" s="41"/>
      <c r="C302" s="189" t="s">
        <v>662</v>
      </c>
      <c r="D302" s="189" t="s">
        <v>169</v>
      </c>
      <c r="E302" s="190" t="s">
        <v>663</v>
      </c>
      <c r="F302" s="191" t="s">
        <v>664</v>
      </c>
      <c r="G302" s="192" t="s">
        <v>330</v>
      </c>
      <c r="H302" s="193">
        <v>10</v>
      </c>
      <c r="I302" s="194"/>
      <c r="J302" s="195">
        <f>ROUND(I302*H302,2)</f>
        <v>0</v>
      </c>
      <c r="K302" s="191" t="s">
        <v>173</v>
      </c>
      <c r="L302" s="61"/>
      <c r="M302" s="196" t="s">
        <v>22</v>
      </c>
      <c r="N302" s="197" t="s">
        <v>43</v>
      </c>
      <c r="O302" s="42"/>
      <c r="P302" s="198">
        <f>O302*H302</f>
        <v>0</v>
      </c>
      <c r="Q302" s="198">
        <v>0</v>
      </c>
      <c r="R302" s="198">
        <f>Q302*H302</f>
        <v>0</v>
      </c>
      <c r="S302" s="198">
        <v>0</v>
      </c>
      <c r="T302" s="199">
        <f>S302*H302</f>
        <v>0</v>
      </c>
      <c r="AR302" s="24" t="s">
        <v>243</v>
      </c>
      <c r="AT302" s="24" t="s">
        <v>169</v>
      </c>
      <c r="AU302" s="24" t="s">
        <v>83</v>
      </c>
      <c r="AY302" s="24" t="s">
        <v>167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24" t="s">
        <v>80</v>
      </c>
      <c r="BK302" s="200">
        <f>ROUND(I302*H302,2)</f>
        <v>0</v>
      </c>
      <c r="BL302" s="24" t="s">
        <v>243</v>
      </c>
      <c r="BM302" s="24" t="s">
        <v>665</v>
      </c>
    </row>
    <row r="303" spans="2:51" s="11" customFormat="1" ht="13.5">
      <c r="B303" s="201"/>
      <c r="C303" s="202"/>
      <c r="D303" s="203" t="s">
        <v>176</v>
      </c>
      <c r="E303" s="204" t="s">
        <v>22</v>
      </c>
      <c r="F303" s="205" t="s">
        <v>666</v>
      </c>
      <c r="G303" s="202"/>
      <c r="H303" s="206">
        <v>10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176</v>
      </c>
      <c r="AU303" s="212" t="s">
        <v>83</v>
      </c>
      <c r="AV303" s="11" t="s">
        <v>83</v>
      </c>
      <c r="AW303" s="11" t="s">
        <v>36</v>
      </c>
      <c r="AX303" s="11" t="s">
        <v>80</v>
      </c>
      <c r="AY303" s="212" t="s">
        <v>167</v>
      </c>
    </row>
    <row r="304" spans="2:65" s="1" customFormat="1" ht="16.5" customHeight="1">
      <c r="B304" s="41"/>
      <c r="C304" s="235" t="s">
        <v>667</v>
      </c>
      <c r="D304" s="235" t="s">
        <v>229</v>
      </c>
      <c r="E304" s="236" t="s">
        <v>668</v>
      </c>
      <c r="F304" s="237" t="s">
        <v>669</v>
      </c>
      <c r="G304" s="238" t="s">
        <v>172</v>
      </c>
      <c r="H304" s="239">
        <v>0.047</v>
      </c>
      <c r="I304" s="240"/>
      <c r="J304" s="241">
        <f>ROUND(I304*H304,2)</f>
        <v>0</v>
      </c>
      <c r="K304" s="237" t="s">
        <v>399</v>
      </c>
      <c r="L304" s="242"/>
      <c r="M304" s="243" t="s">
        <v>22</v>
      </c>
      <c r="N304" s="244" t="s">
        <v>43</v>
      </c>
      <c r="O304" s="42"/>
      <c r="P304" s="198">
        <f>O304*H304</f>
        <v>0</v>
      </c>
      <c r="Q304" s="198">
        <v>0.55</v>
      </c>
      <c r="R304" s="198">
        <f>Q304*H304</f>
        <v>0.02585</v>
      </c>
      <c r="S304" s="198">
        <v>0</v>
      </c>
      <c r="T304" s="199">
        <f>S304*H304</f>
        <v>0</v>
      </c>
      <c r="AR304" s="24" t="s">
        <v>317</v>
      </c>
      <c r="AT304" s="24" t="s">
        <v>229</v>
      </c>
      <c r="AU304" s="24" t="s">
        <v>83</v>
      </c>
      <c r="AY304" s="24" t="s">
        <v>167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24" t="s">
        <v>80</v>
      </c>
      <c r="BK304" s="200">
        <f>ROUND(I304*H304,2)</f>
        <v>0</v>
      </c>
      <c r="BL304" s="24" t="s">
        <v>243</v>
      </c>
      <c r="BM304" s="24" t="s">
        <v>670</v>
      </c>
    </row>
    <row r="305" spans="2:51" s="11" customFormat="1" ht="13.5">
      <c r="B305" s="201"/>
      <c r="C305" s="202"/>
      <c r="D305" s="203" t="s">
        <v>176</v>
      </c>
      <c r="E305" s="204" t="s">
        <v>22</v>
      </c>
      <c r="F305" s="205" t="s">
        <v>671</v>
      </c>
      <c r="G305" s="202"/>
      <c r="H305" s="206">
        <v>0.007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176</v>
      </c>
      <c r="AU305" s="212" t="s">
        <v>83</v>
      </c>
      <c r="AV305" s="11" t="s">
        <v>83</v>
      </c>
      <c r="AW305" s="11" t="s">
        <v>36</v>
      </c>
      <c r="AX305" s="11" t="s">
        <v>72</v>
      </c>
      <c r="AY305" s="212" t="s">
        <v>167</v>
      </c>
    </row>
    <row r="306" spans="2:51" s="11" customFormat="1" ht="13.5">
      <c r="B306" s="201"/>
      <c r="C306" s="202"/>
      <c r="D306" s="203" t="s">
        <v>176</v>
      </c>
      <c r="E306" s="204" t="s">
        <v>22</v>
      </c>
      <c r="F306" s="205" t="s">
        <v>672</v>
      </c>
      <c r="G306" s="202"/>
      <c r="H306" s="206">
        <v>0.04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176</v>
      </c>
      <c r="AU306" s="212" t="s">
        <v>83</v>
      </c>
      <c r="AV306" s="11" t="s">
        <v>83</v>
      </c>
      <c r="AW306" s="11" t="s">
        <v>36</v>
      </c>
      <c r="AX306" s="11" t="s">
        <v>72</v>
      </c>
      <c r="AY306" s="212" t="s">
        <v>167</v>
      </c>
    </row>
    <row r="307" spans="2:51" s="13" customFormat="1" ht="13.5">
      <c r="B307" s="224"/>
      <c r="C307" s="225"/>
      <c r="D307" s="203" t="s">
        <v>176</v>
      </c>
      <c r="E307" s="226" t="s">
        <v>22</v>
      </c>
      <c r="F307" s="227" t="s">
        <v>184</v>
      </c>
      <c r="G307" s="225"/>
      <c r="H307" s="228">
        <v>0.047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176</v>
      </c>
      <c r="AU307" s="234" t="s">
        <v>83</v>
      </c>
      <c r="AV307" s="13" t="s">
        <v>174</v>
      </c>
      <c r="AW307" s="13" t="s">
        <v>36</v>
      </c>
      <c r="AX307" s="13" t="s">
        <v>80</v>
      </c>
      <c r="AY307" s="234" t="s">
        <v>167</v>
      </c>
    </row>
    <row r="308" spans="2:65" s="1" customFormat="1" ht="16.5" customHeight="1">
      <c r="B308" s="41"/>
      <c r="C308" s="189" t="s">
        <v>673</v>
      </c>
      <c r="D308" s="189" t="s">
        <v>169</v>
      </c>
      <c r="E308" s="190" t="s">
        <v>674</v>
      </c>
      <c r="F308" s="191" t="s">
        <v>675</v>
      </c>
      <c r="G308" s="192" t="s">
        <v>187</v>
      </c>
      <c r="H308" s="193">
        <v>5.15</v>
      </c>
      <c r="I308" s="194"/>
      <c r="J308" s="195">
        <f>ROUND(I308*H308,2)</f>
        <v>0</v>
      </c>
      <c r="K308" s="191" t="s">
        <v>173</v>
      </c>
      <c r="L308" s="61"/>
      <c r="M308" s="196" t="s">
        <v>22</v>
      </c>
      <c r="N308" s="197" t="s">
        <v>43</v>
      </c>
      <c r="O308" s="42"/>
      <c r="P308" s="198">
        <f>O308*H308</f>
        <v>0</v>
      </c>
      <c r="Q308" s="198">
        <v>0.01946</v>
      </c>
      <c r="R308" s="198">
        <f>Q308*H308</f>
        <v>0.10021900000000002</v>
      </c>
      <c r="S308" s="198">
        <v>0</v>
      </c>
      <c r="T308" s="199">
        <f>S308*H308</f>
        <v>0</v>
      </c>
      <c r="AR308" s="24" t="s">
        <v>243</v>
      </c>
      <c r="AT308" s="24" t="s">
        <v>169</v>
      </c>
      <c r="AU308" s="24" t="s">
        <v>83</v>
      </c>
      <c r="AY308" s="24" t="s">
        <v>167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24" t="s">
        <v>80</v>
      </c>
      <c r="BK308" s="200">
        <f>ROUND(I308*H308,2)</f>
        <v>0</v>
      </c>
      <c r="BL308" s="24" t="s">
        <v>243</v>
      </c>
      <c r="BM308" s="24" t="s">
        <v>676</v>
      </c>
    </row>
    <row r="309" spans="2:51" s="11" customFormat="1" ht="13.5">
      <c r="B309" s="201"/>
      <c r="C309" s="202"/>
      <c r="D309" s="203" t="s">
        <v>176</v>
      </c>
      <c r="E309" s="204" t="s">
        <v>22</v>
      </c>
      <c r="F309" s="205" t="s">
        <v>677</v>
      </c>
      <c r="G309" s="202"/>
      <c r="H309" s="206">
        <v>5.15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176</v>
      </c>
      <c r="AU309" s="212" t="s">
        <v>83</v>
      </c>
      <c r="AV309" s="11" t="s">
        <v>83</v>
      </c>
      <c r="AW309" s="11" t="s">
        <v>36</v>
      </c>
      <c r="AX309" s="11" t="s">
        <v>80</v>
      </c>
      <c r="AY309" s="212" t="s">
        <v>167</v>
      </c>
    </row>
    <row r="310" spans="2:65" s="1" customFormat="1" ht="25.5" customHeight="1">
      <c r="B310" s="41"/>
      <c r="C310" s="189" t="s">
        <v>678</v>
      </c>
      <c r="D310" s="189" t="s">
        <v>169</v>
      </c>
      <c r="E310" s="190" t="s">
        <v>679</v>
      </c>
      <c r="F310" s="191" t="s">
        <v>680</v>
      </c>
      <c r="G310" s="192" t="s">
        <v>187</v>
      </c>
      <c r="H310" s="193">
        <v>1.8</v>
      </c>
      <c r="I310" s="194"/>
      <c r="J310" s="195">
        <f>ROUND(I310*H310,2)</f>
        <v>0</v>
      </c>
      <c r="K310" s="191" t="s">
        <v>22</v>
      </c>
      <c r="L310" s="61"/>
      <c r="M310" s="196" t="s">
        <v>22</v>
      </c>
      <c r="N310" s="197" t="s">
        <v>43</v>
      </c>
      <c r="O310" s="42"/>
      <c r="P310" s="198">
        <f>O310*H310</f>
        <v>0</v>
      </c>
      <c r="Q310" s="198">
        <v>0.01946</v>
      </c>
      <c r="R310" s="198">
        <f>Q310*H310</f>
        <v>0.035028000000000004</v>
      </c>
      <c r="S310" s="198">
        <v>0</v>
      </c>
      <c r="T310" s="199">
        <f>S310*H310</f>
        <v>0</v>
      </c>
      <c r="AR310" s="24" t="s">
        <v>243</v>
      </c>
      <c r="AT310" s="24" t="s">
        <v>169</v>
      </c>
      <c r="AU310" s="24" t="s">
        <v>83</v>
      </c>
      <c r="AY310" s="24" t="s">
        <v>167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24" t="s">
        <v>80</v>
      </c>
      <c r="BK310" s="200">
        <f>ROUND(I310*H310,2)</f>
        <v>0</v>
      </c>
      <c r="BL310" s="24" t="s">
        <v>243</v>
      </c>
      <c r="BM310" s="24" t="s">
        <v>681</v>
      </c>
    </row>
    <row r="311" spans="2:51" s="11" customFormat="1" ht="13.5">
      <c r="B311" s="201"/>
      <c r="C311" s="202"/>
      <c r="D311" s="203" t="s">
        <v>176</v>
      </c>
      <c r="E311" s="204" t="s">
        <v>22</v>
      </c>
      <c r="F311" s="205" t="s">
        <v>682</v>
      </c>
      <c r="G311" s="202"/>
      <c r="H311" s="206">
        <v>1.8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176</v>
      </c>
      <c r="AU311" s="212" t="s">
        <v>83</v>
      </c>
      <c r="AV311" s="11" t="s">
        <v>83</v>
      </c>
      <c r="AW311" s="11" t="s">
        <v>36</v>
      </c>
      <c r="AX311" s="11" t="s">
        <v>80</v>
      </c>
      <c r="AY311" s="212" t="s">
        <v>167</v>
      </c>
    </row>
    <row r="312" spans="2:65" s="1" customFormat="1" ht="16.5" customHeight="1">
      <c r="B312" s="41"/>
      <c r="C312" s="189" t="s">
        <v>683</v>
      </c>
      <c r="D312" s="189" t="s">
        <v>169</v>
      </c>
      <c r="E312" s="190" t="s">
        <v>684</v>
      </c>
      <c r="F312" s="191" t="s">
        <v>685</v>
      </c>
      <c r="G312" s="192" t="s">
        <v>172</v>
      </c>
      <c r="H312" s="193">
        <v>0.227</v>
      </c>
      <c r="I312" s="194"/>
      <c r="J312" s="195">
        <f>ROUND(I312*H312,2)</f>
        <v>0</v>
      </c>
      <c r="K312" s="191" t="s">
        <v>173</v>
      </c>
      <c r="L312" s="61"/>
      <c r="M312" s="196" t="s">
        <v>22</v>
      </c>
      <c r="N312" s="197" t="s">
        <v>43</v>
      </c>
      <c r="O312" s="42"/>
      <c r="P312" s="198">
        <f>O312*H312</f>
        <v>0</v>
      </c>
      <c r="Q312" s="198">
        <v>0.02337</v>
      </c>
      <c r="R312" s="198">
        <f>Q312*H312</f>
        <v>0.00530499</v>
      </c>
      <c r="S312" s="198">
        <v>0</v>
      </c>
      <c r="T312" s="199">
        <f>S312*H312</f>
        <v>0</v>
      </c>
      <c r="AR312" s="24" t="s">
        <v>243</v>
      </c>
      <c r="AT312" s="24" t="s">
        <v>169</v>
      </c>
      <c r="AU312" s="24" t="s">
        <v>83</v>
      </c>
      <c r="AY312" s="24" t="s">
        <v>167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24" t="s">
        <v>80</v>
      </c>
      <c r="BK312" s="200">
        <f>ROUND(I312*H312,2)</f>
        <v>0</v>
      </c>
      <c r="BL312" s="24" t="s">
        <v>243</v>
      </c>
      <c r="BM312" s="24" t="s">
        <v>686</v>
      </c>
    </row>
    <row r="313" spans="2:65" s="1" customFormat="1" ht="16.5" customHeight="1">
      <c r="B313" s="41"/>
      <c r="C313" s="189" t="s">
        <v>687</v>
      </c>
      <c r="D313" s="189" t="s">
        <v>169</v>
      </c>
      <c r="E313" s="190" t="s">
        <v>688</v>
      </c>
      <c r="F313" s="191" t="s">
        <v>689</v>
      </c>
      <c r="G313" s="192" t="s">
        <v>187</v>
      </c>
      <c r="H313" s="193">
        <v>5.18</v>
      </c>
      <c r="I313" s="194"/>
      <c r="J313" s="195">
        <f>ROUND(I313*H313,2)</f>
        <v>0</v>
      </c>
      <c r="K313" s="191" t="s">
        <v>22</v>
      </c>
      <c r="L313" s="61"/>
      <c r="M313" s="196" t="s">
        <v>22</v>
      </c>
      <c r="N313" s="197" t="s">
        <v>43</v>
      </c>
      <c r="O313" s="42"/>
      <c r="P313" s="198">
        <f>O313*H313</f>
        <v>0</v>
      </c>
      <c r="Q313" s="198">
        <v>0.01776</v>
      </c>
      <c r="R313" s="198">
        <f>Q313*H313</f>
        <v>0.0919968</v>
      </c>
      <c r="S313" s="198">
        <v>0</v>
      </c>
      <c r="T313" s="199">
        <f>S313*H313</f>
        <v>0</v>
      </c>
      <c r="AR313" s="24" t="s">
        <v>243</v>
      </c>
      <c r="AT313" s="24" t="s">
        <v>169</v>
      </c>
      <c r="AU313" s="24" t="s">
        <v>83</v>
      </c>
      <c r="AY313" s="24" t="s">
        <v>167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24" t="s">
        <v>80</v>
      </c>
      <c r="BK313" s="200">
        <f>ROUND(I313*H313,2)</f>
        <v>0</v>
      </c>
      <c r="BL313" s="24" t="s">
        <v>243</v>
      </c>
      <c r="BM313" s="24" t="s">
        <v>690</v>
      </c>
    </row>
    <row r="314" spans="2:51" s="11" customFormat="1" ht="13.5">
      <c r="B314" s="201"/>
      <c r="C314" s="202"/>
      <c r="D314" s="203" t="s">
        <v>176</v>
      </c>
      <c r="E314" s="204" t="s">
        <v>22</v>
      </c>
      <c r="F314" s="205" t="s">
        <v>691</v>
      </c>
      <c r="G314" s="202"/>
      <c r="H314" s="206">
        <v>1.44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176</v>
      </c>
      <c r="AU314" s="212" t="s">
        <v>83</v>
      </c>
      <c r="AV314" s="11" t="s">
        <v>83</v>
      </c>
      <c r="AW314" s="11" t="s">
        <v>36</v>
      </c>
      <c r="AX314" s="11" t="s">
        <v>72</v>
      </c>
      <c r="AY314" s="212" t="s">
        <v>167</v>
      </c>
    </row>
    <row r="315" spans="2:51" s="11" customFormat="1" ht="13.5">
      <c r="B315" s="201"/>
      <c r="C315" s="202"/>
      <c r="D315" s="203" t="s">
        <v>176</v>
      </c>
      <c r="E315" s="204" t="s">
        <v>22</v>
      </c>
      <c r="F315" s="205" t="s">
        <v>692</v>
      </c>
      <c r="G315" s="202"/>
      <c r="H315" s="206">
        <v>3.74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176</v>
      </c>
      <c r="AU315" s="212" t="s">
        <v>83</v>
      </c>
      <c r="AV315" s="11" t="s">
        <v>83</v>
      </c>
      <c r="AW315" s="11" t="s">
        <v>36</v>
      </c>
      <c r="AX315" s="11" t="s">
        <v>72</v>
      </c>
      <c r="AY315" s="212" t="s">
        <v>167</v>
      </c>
    </row>
    <row r="316" spans="2:51" s="12" customFormat="1" ht="13.5">
      <c r="B316" s="213"/>
      <c r="C316" s="214"/>
      <c r="D316" s="203" t="s">
        <v>176</v>
      </c>
      <c r="E316" s="215" t="s">
        <v>22</v>
      </c>
      <c r="F316" s="216" t="s">
        <v>181</v>
      </c>
      <c r="G316" s="214"/>
      <c r="H316" s="217">
        <v>5.18</v>
      </c>
      <c r="I316" s="218"/>
      <c r="J316" s="214"/>
      <c r="K316" s="214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176</v>
      </c>
      <c r="AU316" s="223" t="s">
        <v>83</v>
      </c>
      <c r="AV316" s="12" t="s">
        <v>182</v>
      </c>
      <c r="AW316" s="12" t="s">
        <v>36</v>
      </c>
      <c r="AX316" s="12" t="s">
        <v>80</v>
      </c>
      <c r="AY316" s="223" t="s">
        <v>167</v>
      </c>
    </row>
    <row r="317" spans="2:65" s="1" customFormat="1" ht="25.5" customHeight="1">
      <c r="B317" s="41"/>
      <c r="C317" s="189" t="s">
        <v>693</v>
      </c>
      <c r="D317" s="189" t="s">
        <v>169</v>
      </c>
      <c r="E317" s="190" t="s">
        <v>694</v>
      </c>
      <c r="F317" s="191" t="s">
        <v>695</v>
      </c>
      <c r="G317" s="192" t="s">
        <v>187</v>
      </c>
      <c r="H317" s="193">
        <v>1.44</v>
      </c>
      <c r="I317" s="194"/>
      <c r="J317" s="195">
        <f>ROUND(I317*H317,2)</f>
        <v>0</v>
      </c>
      <c r="K317" s="191" t="s">
        <v>22</v>
      </c>
      <c r="L317" s="61"/>
      <c r="M317" s="196" t="s">
        <v>22</v>
      </c>
      <c r="N317" s="197" t="s">
        <v>43</v>
      </c>
      <c r="O317" s="42"/>
      <c r="P317" s="198">
        <f>O317*H317</f>
        <v>0</v>
      </c>
      <c r="Q317" s="198">
        <v>0.01776</v>
      </c>
      <c r="R317" s="198">
        <f>Q317*H317</f>
        <v>0.0255744</v>
      </c>
      <c r="S317" s="198">
        <v>0</v>
      </c>
      <c r="T317" s="199">
        <f>S317*H317</f>
        <v>0</v>
      </c>
      <c r="AR317" s="24" t="s">
        <v>243</v>
      </c>
      <c r="AT317" s="24" t="s">
        <v>169</v>
      </c>
      <c r="AU317" s="24" t="s">
        <v>83</v>
      </c>
      <c r="AY317" s="24" t="s">
        <v>167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24" t="s">
        <v>80</v>
      </c>
      <c r="BK317" s="200">
        <f>ROUND(I317*H317,2)</f>
        <v>0</v>
      </c>
      <c r="BL317" s="24" t="s">
        <v>243</v>
      </c>
      <c r="BM317" s="24" t="s">
        <v>696</v>
      </c>
    </row>
    <row r="318" spans="2:51" s="11" customFormat="1" ht="13.5">
      <c r="B318" s="201"/>
      <c r="C318" s="202"/>
      <c r="D318" s="203" t="s">
        <v>176</v>
      </c>
      <c r="E318" s="204" t="s">
        <v>22</v>
      </c>
      <c r="F318" s="205" t="s">
        <v>697</v>
      </c>
      <c r="G318" s="202"/>
      <c r="H318" s="206">
        <v>0.72</v>
      </c>
      <c r="I318" s="207"/>
      <c r="J318" s="202"/>
      <c r="K318" s="202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176</v>
      </c>
      <c r="AU318" s="212" t="s">
        <v>83</v>
      </c>
      <c r="AV318" s="11" t="s">
        <v>83</v>
      </c>
      <c r="AW318" s="11" t="s">
        <v>36</v>
      </c>
      <c r="AX318" s="11" t="s">
        <v>72</v>
      </c>
      <c r="AY318" s="212" t="s">
        <v>167</v>
      </c>
    </row>
    <row r="319" spans="2:51" s="11" customFormat="1" ht="13.5">
      <c r="B319" s="201"/>
      <c r="C319" s="202"/>
      <c r="D319" s="203" t="s">
        <v>176</v>
      </c>
      <c r="E319" s="204" t="s">
        <v>22</v>
      </c>
      <c r="F319" s="205" t="s">
        <v>698</v>
      </c>
      <c r="G319" s="202"/>
      <c r="H319" s="206">
        <v>0.72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176</v>
      </c>
      <c r="AU319" s="212" t="s">
        <v>83</v>
      </c>
      <c r="AV319" s="11" t="s">
        <v>83</v>
      </c>
      <c r="AW319" s="11" t="s">
        <v>36</v>
      </c>
      <c r="AX319" s="11" t="s">
        <v>72</v>
      </c>
      <c r="AY319" s="212" t="s">
        <v>167</v>
      </c>
    </row>
    <row r="320" spans="2:51" s="12" customFormat="1" ht="13.5">
      <c r="B320" s="213"/>
      <c r="C320" s="214"/>
      <c r="D320" s="203" t="s">
        <v>176</v>
      </c>
      <c r="E320" s="215" t="s">
        <v>22</v>
      </c>
      <c r="F320" s="216" t="s">
        <v>181</v>
      </c>
      <c r="G320" s="214"/>
      <c r="H320" s="217">
        <v>1.44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176</v>
      </c>
      <c r="AU320" s="223" t="s">
        <v>83</v>
      </c>
      <c r="AV320" s="12" t="s">
        <v>182</v>
      </c>
      <c r="AW320" s="12" t="s">
        <v>36</v>
      </c>
      <c r="AX320" s="12" t="s">
        <v>80</v>
      </c>
      <c r="AY320" s="223" t="s">
        <v>167</v>
      </c>
    </row>
    <row r="321" spans="2:65" s="1" customFormat="1" ht="25.5" customHeight="1">
      <c r="B321" s="41"/>
      <c r="C321" s="189" t="s">
        <v>699</v>
      </c>
      <c r="D321" s="189" t="s">
        <v>169</v>
      </c>
      <c r="E321" s="190" t="s">
        <v>700</v>
      </c>
      <c r="F321" s="191" t="s">
        <v>701</v>
      </c>
      <c r="G321" s="192" t="s">
        <v>187</v>
      </c>
      <c r="H321" s="193">
        <v>1.855</v>
      </c>
      <c r="I321" s="194"/>
      <c r="J321" s="195">
        <f>ROUND(I321*H321,2)</f>
        <v>0</v>
      </c>
      <c r="K321" s="191" t="s">
        <v>22</v>
      </c>
      <c r="L321" s="61"/>
      <c r="M321" s="196" t="s">
        <v>22</v>
      </c>
      <c r="N321" s="197" t="s">
        <v>43</v>
      </c>
      <c r="O321" s="42"/>
      <c r="P321" s="198">
        <f>O321*H321</f>
        <v>0</v>
      </c>
      <c r="Q321" s="198">
        <v>0.00757</v>
      </c>
      <c r="R321" s="198">
        <f>Q321*H321</f>
        <v>0.01404235</v>
      </c>
      <c r="S321" s="198">
        <v>0</v>
      </c>
      <c r="T321" s="199">
        <f>S321*H321</f>
        <v>0</v>
      </c>
      <c r="AR321" s="24" t="s">
        <v>243</v>
      </c>
      <c r="AT321" s="24" t="s">
        <v>169</v>
      </c>
      <c r="AU321" s="24" t="s">
        <v>83</v>
      </c>
      <c r="AY321" s="24" t="s">
        <v>167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24" t="s">
        <v>80</v>
      </c>
      <c r="BK321" s="200">
        <f>ROUND(I321*H321,2)</f>
        <v>0</v>
      </c>
      <c r="BL321" s="24" t="s">
        <v>243</v>
      </c>
      <c r="BM321" s="24" t="s">
        <v>702</v>
      </c>
    </row>
    <row r="322" spans="2:51" s="11" customFormat="1" ht="13.5">
      <c r="B322" s="201"/>
      <c r="C322" s="202"/>
      <c r="D322" s="203" t="s">
        <v>176</v>
      </c>
      <c r="E322" s="204" t="s">
        <v>22</v>
      </c>
      <c r="F322" s="205" t="s">
        <v>703</v>
      </c>
      <c r="G322" s="202"/>
      <c r="H322" s="206">
        <v>1.855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176</v>
      </c>
      <c r="AU322" s="212" t="s">
        <v>83</v>
      </c>
      <c r="AV322" s="11" t="s">
        <v>83</v>
      </c>
      <c r="AW322" s="11" t="s">
        <v>36</v>
      </c>
      <c r="AX322" s="11" t="s">
        <v>80</v>
      </c>
      <c r="AY322" s="212" t="s">
        <v>167</v>
      </c>
    </row>
    <row r="323" spans="2:65" s="1" customFormat="1" ht="16.5" customHeight="1">
      <c r="B323" s="41"/>
      <c r="C323" s="189" t="s">
        <v>704</v>
      </c>
      <c r="D323" s="189" t="s">
        <v>169</v>
      </c>
      <c r="E323" s="190" t="s">
        <v>705</v>
      </c>
      <c r="F323" s="191" t="s">
        <v>706</v>
      </c>
      <c r="G323" s="192" t="s">
        <v>309</v>
      </c>
      <c r="H323" s="193">
        <v>0.375</v>
      </c>
      <c r="I323" s="194"/>
      <c r="J323" s="195">
        <f>ROUND(I323*H323,2)</f>
        <v>0</v>
      </c>
      <c r="K323" s="191" t="s">
        <v>173</v>
      </c>
      <c r="L323" s="61"/>
      <c r="M323" s="196" t="s">
        <v>22</v>
      </c>
      <c r="N323" s="197" t="s">
        <v>43</v>
      </c>
      <c r="O323" s="42"/>
      <c r="P323" s="198">
        <f>O323*H323</f>
        <v>0</v>
      </c>
      <c r="Q323" s="198">
        <v>0</v>
      </c>
      <c r="R323" s="198">
        <f>Q323*H323</f>
        <v>0</v>
      </c>
      <c r="S323" s="198">
        <v>0</v>
      </c>
      <c r="T323" s="199">
        <f>S323*H323</f>
        <v>0</v>
      </c>
      <c r="AR323" s="24" t="s">
        <v>243</v>
      </c>
      <c r="AT323" s="24" t="s">
        <v>169</v>
      </c>
      <c r="AU323" s="24" t="s">
        <v>83</v>
      </c>
      <c r="AY323" s="24" t="s">
        <v>167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24" t="s">
        <v>80</v>
      </c>
      <c r="BK323" s="200">
        <f>ROUND(I323*H323,2)</f>
        <v>0</v>
      </c>
      <c r="BL323" s="24" t="s">
        <v>243</v>
      </c>
      <c r="BM323" s="24" t="s">
        <v>707</v>
      </c>
    </row>
    <row r="324" spans="2:65" s="1" customFormat="1" ht="16.5" customHeight="1">
      <c r="B324" s="41"/>
      <c r="C324" s="189" t="s">
        <v>708</v>
      </c>
      <c r="D324" s="189" t="s">
        <v>169</v>
      </c>
      <c r="E324" s="190" t="s">
        <v>709</v>
      </c>
      <c r="F324" s="191" t="s">
        <v>710</v>
      </c>
      <c r="G324" s="192" t="s">
        <v>309</v>
      </c>
      <c r="H324" s="193">
        <v>0.375</v>
      </c>
      <c r="I324" s="194"/>
      <c r="J324" s="195">
        <f>ROUND(I324*H324,2)</f>
        <v>0</v>
      </c>
      <c r="K324" s="191" t="s">
        <v>173</v>
      </c>
      <c r="L324" s="61"/>
      <c r="M324" s="196" t="s">
        <v>22</v>
      </c>
      <c r="N324" s="197" t="s">
        <v>43</v>
      </c>
      <c r="O324" s="42"/>
      <c r="P324" s="198">
        <f>O324*H324</f>
        <v>0</v>
      </c>
      <c r="Q324" s="198">
        <v>0</v>
      </c>
      <c r="R324" s="198">
        <f>Q324*H324</f>
        <v>0</v>
      </c>
      <c r="S324" s="198">
        <v>0</v>
      </c>
      <c r="T324" s="199">
        <f>S324*H324</f>
        <v>0</v>
      </c>
      <c r="AR324" s="24" t="s">
        <v>243</v>
      </c>
      <c r="AT324" s="24" t="s">
        <v>169</v>
      </c>
      <c r="AU324" s="24" t="s">
        <v>83</v>
      </c>
      <c r="AY324" s="24" t="s">
        <v>167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24" t="s">
        <v>80</v>
      </c>
      <c r="BK324" s="200">
        <f>ROUND(I324*H324,2)</f>
        <v>0</v>
      </c>
      <c r="BL324" s="24" t="s">
        <v>243</v>
      </c>
      <c r="BM324" s="24" t="s">
        <v>711</v>
      </c>
    </row>
    <row r="325" spans="2:63" s="10" customFormat="1" ht="29.85" customHeight="1">
      <c r="B325" s="173"/>
      <c r="C325" s="174"/>
      <c r="D325" s="175" t="s">
        <v>71</v>
      </c>
      <c r="E325" s="187" t="s">
        <v>712</v>
      </c>
      <c r="F325" s="187" t="s">
        <v>713</v>
      </c>
      <c r="G325" s="174"/>
      <c r="H325" s="174"/>
      <c r="I325" s="177"/>
      <c r="J325" s="188">
        <f>BK325</f>
        <v>0</v>
      </c>
      <c r="K325" s="174"/>
      <c r="L325" s="179"/>
      <c r="M325" s="180"/>
      <c r="N325" s="181"/>
      <c r="O325" s="181"/>
      <c r="P325" s="182">
        <f>SUM(P326:P333)</f>
        <v>0</v>
      </c>
      <c r="Q325" s="181"/>
      <c r="R325" s="182">
        <f>SUM(R326:R333)</f>
        <v>0.12401176000000001</v>
      </c>
      <c r="S325" s="181"/>
      <c r="T325" s="183">
        <f>SUM(T326:T333)</f>
        <v>0</v>
      </c>
      <c r="AR325" s="184" t="s">
        <v>83</v>
      </c>
      <c r="AT325" s="185" t="s">
        <v>71</v>
      </c>
      <c r="AU325" s="185" t="s">
        <v>80</v>
      </c>
      <c r="AY325" s="184" t="s">
        <v>167</v>
      </c>
      <c r="BK325" s="186">
        <f>SUM(BK326:BK333)</f>
        <v>0</v>
      </c>
    </row>
    <row r="326" spans="2:65" s="1" customFormat="1" ht="16.5" customHeight="1">
      <c r="B326" s="41"/>
      <c r="C326" s="189" t="s">
        <v>714</v>
      </c>
      <c r="D326" s="189" t="s">
        <v>169</v>
      </c>
      <c r="E326" s="190" t="s">
        <v>715</v>
      </c>
      <c r="F326" s="191" t="s">
        <v>716</v>
      </c>
      <c r="G326" s="192" t="s">
        <v>187</v>
      </c>
      <c r="H326" s="193">
        <v>5.61</v>
      </c>
      <c r="I326" s="194"/>
      <c r="J326" s="195">
        <f>ROUND(I326*H326,2)</f>
        <v>0</v>
      </c>
      <c r="K326" s="191" t="s">
        <v>173</v>
      </c>
      <c r="L326" s="61"/>
      <c r="M326" s="196" t="s">
        <v>22</v>
      </c>
      <c r="N326" s="197" t="s">
        <v>43</v>
      </c>
      <c r="O326" s="42"/>
      <c r="P326" s="198">
        <f>O326*H326</f>
        <v>0</v>
      </c>
      <c r="Q326" s="198">
        <v>0.02197</v>
      </c>
      <c r="R326" s="198">
        <f>Q326*H326</f>
        <v>0.1232517</v>
      </c>
      <c r="S326" s="198">
        <v>0</v>
      </c>
      <c r="T326" s="199">
        <f>S326*H326</f>
        <v>0</v>
      </c>
      <c r="AR326" s="24" t="s">
        <v>243</v>
      </c>
      <c r="AT326" s="24" t="s">
        <v>169</v>
      </c>
      <c r="AU326" s="24" t="s">
        <v>83</v>
      </c>
      <c r="AY326" s="24" t="s">
        <v>167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24" t="s">
        <v>80</v>
      </c>
      <c r="BK326" s="200">
        <f>ROUND(I326*H326,2)</f>
        <v>0</v>
      </c>
      <c r="BL326" s="24" t="s">
        <v>243</v>
      </c>
      <c r="BM326" s="24" t="s">
        <v>717</v>
      </c>
    </row>
    <row r="327" spans="2:51" s="11" customFormat="1" ht="13.5">
      <c r="B327" s="201"/>
      <c r="C327" s="202"/>
      <c r="D327" s="203" t="s">
        <v>176</v>
      </c>
      <c r="E327" s="204" t="s">
        <v>22</v>
      </c>
      <c r="F327" s="205" t="s">
        <v>718</v>
      </c>
      <c r="G327" s="202"/>
      <c r="H327" s="206">
        <v>5.61</v>
      </c>
      <c r="I327" s="207"/>
      <c r="J327" s="202"/>
      <c r="K327" s="202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176</v>
      </c>
      <c r="AU327" s="212" t="s">
        <v>83</v>
      </c>
      <c r="AV327" s="11" t="s">
        <v>83</v>
      </c>
      <c r="AW327" s="11" t="s">
        <v>36</v>
      </c>
      <c r="AX327" s="11" t="s">
        <v>80</v>
      </c>
      <c r="AY327" s="212" t="s">
        <v>167</v>
      </c>
    </row>
    <row r="328" spans="2:65" s="1" customFormat="1" ht="16.5" customHeight="1">
      <c r="B328" s="41"/>
      <c r="C328" s="189" t="s">
        <v>719</v>
      </c>
      <c r="D328" s="189" t="s">
        <v>169</v>
      </c>
      <c r="E328" s="190" t="s">
        <v>720</v>
      </c>
      <c r="F328" s="191" t="s">
        <v>721</v>
      </c>
      <c r="G328" s="192" t="s">
        <v>187</v>
      </c>
      <c r="H328" s="193">
        <v>4.935</v>
      </c>
      <c r="I328" s="194"/>
      <c r="J328" s="195">
        <f>ROUND(I328*H328,2)</f>
        <v>0</v>
      </c>
      <c r="K328" s="191" t="s">
        <v>173</v>
      </c>
      <c r="L328" s="61"/>
      <c r="M328" s="196" t="s">
        <v>22</v>
      </c>
      <c r="N328" s="197" t="s">
        <v>43</v>
      </c>
      <c r="O328" s="42"/>
      <c r="P328" s="198">
        <f>O328*H328</f>
        <v>0</v>
      </c>
      <c r="Q328" s="198">
        <v>0</v>
      </c>
      <c r="R328" s="198">
        <f>Q328*H328</f>
        <v>0</v>
      </c>
      <c r="S328" s="198">
        <v>0</v>
      </c>
      <c r="T328" s="199">
        <f>S328*H328</f>
        <v>0</v>
      </c>
      <c r="AR328" s="24" t="s">
        <v>243</v>
      </c>
      <c r="AT328" s="24" t="s">
        <v>169</v>
      </c>
      <c r="AU328" s="24" t="s">
        <v>83</v>
      </c>
      <c r="AY328" s="24" t="s">
        <v>167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24" t="s">
        <v>80</v>
      </c>
      <c r="BK328" s="200">
        <f>ROUND(I328*H328,2)</f>
        <v>0</v>
      </c>
      <c r="BL328" s="24" t="s">
        <v>243</v>
      </c>
      <c r="BM328" s="24" t="s">
        <v>722</v>
      </c>
    </row>
    <row r="329" spans="2:51" s="11" customFormat="1" ht="13.5">
      <c r="B329" s="201"/>
      <c r="C329" s="202"/>
      <c r="D329" s="203" t="s">
        <v>176</v>
      </c>
      <c r="E329" s="204" t="s">
        <v>22</v>
      </c>
      <c r="F329" s="205" t="s">
        <v>723</v>
      </c>
      <c r="G329" s="202"/>
      <c r="H329" s="206">
        <v>4.935</v>
      </c>
      <c r="I329" s="207"/>
      <c r="J329" s="202"/>
      <c r="K329" s="202"/>
      <c r="L329" s="208"/>
      <c r="M329" s="209"/>
      <c r="N329" s="210"/>
      <c r="O329" s="210"/>
      <c r="P329" s="210"/>
      <c r="Q329" s="210"/>
      <c r="R329" s="210"/>
      <c r="S329" s="210"/>
      <c r="T329" s="211"/>
      <c r="AT329" s="212" t="s">
        <v>176</v>
      </c>
      <c r="AU329" s="212" t="s">
        <v>83</v>
      </c>
      <c r="AV329" s="11" t="s">
        <v>83</v>
      </c>
      <c r="AW329" s="11" t="s">
        <v>36</v>
      </c>
      <c r="AX329" s="11" t="s">
        <v>80</v>
      </c>
      <c r="AY329" s="212" t="s">
        <v>167</v>
      </c>
    </row>
    <row r="330" spans="2:65" s="1" customFormat="1" ht="25.5" customHeight="1">
      <c r="B330" s="41"/>
      <c r="C330" s="235" t="s">
        <v>724</v>
      </c>
      <c r="D330" s="235" t="s">
        <v>229</v>
      </c>
      <c r="E330" s="236" t="s">
        <v>725</v>
      </c>
      <c r="F330" s="237" t="s">
        <v>726</v>
      </c>
      <c r="G330" s="238" t="s">
        <v>187</v>
      </c>
      <c r="H330" s="239">
        <v>5.429</v>
      </c>
      <c r="I330" s="240"/>
      <c r="J330" s="241">
        <f>ROUND(I330*H330,2)</f>
        <v>0</v>
      </c>
      <c r="K330" s="237" t="s">
        <v>22</v>
      </c>
      <c r="L330" s="242"/>
      <c r="M330" s="243" t="s">
        <v>22</v>
      </c>
      <c r="N330" s="244" t="s">
        <v>43</v>
      </c>
      <c r="O330" s="42"/>
      <c r="P330" s="198">
        <f>O330*H330</f>
        <v>0</v>
      </c>
      <c r="Q330" s="198">
        <v>0.00014</v>
      </c>
      <c r="R330" s="198">
        <f>Q330*H330</f>
        <v>0.00076006</v>
      </c>
      <c r="S330" s="198">
        <v>0</v>
      </c>
      <c r="T330" s="199">
        <f>S330*H330</f>
        <v>0</v>
      </c>
      <c r="AR330" s="24" t="s">
        <v>317</v>
      </c>
      <c r="AT330" s="24" t="s">
        <v>229</v>
      </c>
      <c r="AU330" s="24" t="s">
        <v>83</v>
      </c>
      <c r="AY330" s="24" t="s">
        <v>167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24" t="s">
        <v>80</v>
      </c>
      <c r="BK330" s="200">
        <f>ROUND(I330*H330,2)</f>
        <v>0</v>
      </c>
      <c r="BL330" s="24" t="s">
        <v>243</v>
      </c>
      <c r="BM330" s="24" t="s">
        <v>727</v>
      </c>
    </row>
    <row r="331" spans="2:51" s="11" customFormat="1" ht="13.5">
      <c r="B331" s="201"/>
      <c r="C331" s="202"/>
      <c r="D331" s="203" t="s">
        <v>176</v>
      </c>
      <c r="E331" s="202"/>
      <c r="F331" s="205" t="s">
        <v>728</v>
      </c>
      <c r="G331" s="202"/>
      <c r="H331" s="206">
        <v>5.429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176</v>
      </c>
      <c r="AU331" s="212" t="s">
        <v>83</v>
      </c>
      <c r="AV331" s="11" t="s">
        <v>83</v>
      </c>
      <c r="AW331" s="11" t="s">
        <v>6</v>
      </c>
      <c r="AX331" s="11" t="s">
        <v>80</v>
      </c>
      <c r="AY331" s="212" t="s">
        <v>167</v>
      </c>
    </row>
    <row r="332" spans="2:65" s="1" customFormat="1" ht="16.5" customHeight="1">
      <c r="B332" s="41"/>
      <c r="C332" s="189" t="s">
        <v>729</v>
      </c>
      <c r="D332" s="189" t="s">
        <v>169</v>
      </c>
      <c r="E332" s="190" t="s">
        <v>730</v>
      </c>
      <c r="F332" s="191" t="s">
        <v>731</v>
      </c>
      <c r="G332" s="192" t="s">
        <v>309</v>
      </c>
      <c r="H332" s="193">
        <v>0.124</v>
      </c>
      <c r="I332" s="194"/>
      <c r="J332" s="195">
        <f>ROUND(I332*H332,2)</f>
        <v>0</v>
      </c>
      <c r="K332" s="191" t="s">
        <v>173</v>
      </c>
      <c r="L332" s="61"/>
      <c r="M332" s="196" t="s">
        <v>22</v>
      </c>
      <c r="N332" s="197" t="s">
        <v>43</v>
      </c>
      <c r="O332" s="42"/>
      <c r="P332" s="198">
        <f>O332*H332</f>
        <v>0</v>
      </c>
      <c r="Q332" s="198">
        <v>0</v>
      </c>
      <c r="R332" s="198">
        <f>Q332*H332</f>
        <v>0</v>
      </c>
      <c r="S332" s="198">
        <v>0</v>
      </c>
      <c r="T332" s="199">
        <f>S332*H332</f>
        <v>0</v>
      </c>
      <c r="AR332" s="24" t="s">
        <v>243</v>
      </c>
      <c r="AT332" s="24" t="s">
        <v>169</v>
      </c>
      <c r="AU332" s="24" t="s">
        <v>83</v>
      </c>
      <c r="AY332" s="24" t="s">
        <v>167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24" t="s">
        <v>80</v>
      </c>
      <c r="BK332" s="200">
        <f>ROUND(I332*H332,2)</f>
        <v>0</v>
      </c>
      <c r="BL332" s="24" t="s">
        <v>243</v>
      </c>
      <c r="BM332" s="24" t="s">
        <v>732</v>
      </c>
    </row>
    <row r="333" spans="2:65" s="1" customFormat="1" ht="25.5" customHeight="1">
      <c r="B333" s="41"/>
      <c r="C333" s="189" t="s">
        <v>733</v>
      </c>
      <c r="D333" s="189" t="s">
        <v>169</v>
      </c>
      <c r="E333" s="190" t="s">
        <v>734</v>
      </c>
      <c r="F333" s="191" t="s">
        <v>735</v>
      </c>
      <c r="G333" s="192" t="s">
        <v>309</v>
      </c>
      <c r="H333" s="193">
        <v>0.124</v>
      </c>
      <c r="I333" s="194"/>
      <c r="J333" s="195">
        <f>ROUND(I333*H333,2)</f>
        <v>0</v>
      </c>
      <c r="K333" s="191" t="s">
        <v>173</v>
      </c>
      <c r="L333" s="61"/>
      <c r="M333" s="196" t="s">
        <v>22</v>
      </c>
      <c r="N333" s="197" t="s">
        <v>43</v>
      </c>
      <c r="O333" s="42"/>
      <c r="P333" s="198">
        <f>O333*H333</f>
        <v>0</v>
      </c>
      <c r="Q333" s="198">
        <v>0</v>
      </c>
      <c r="R333" s="198">
        <f>Q333*H333</f>
        <v>0</v>
      </c>
      <c r="S333" s="198">
        <v>0</v>
      </c>
      <c r="T333" s="199">
        <f>S333*H333</f>
        <v>0</v>
      </c>
      <c r="AR333" s="24" t="s">
        <v>243</v>
      </c>
      <c r="AT333" s="24" t="s">
        <v>169</v>
      </c>
      <c r="AU333" s="24" t="s">
        <v>83</v>
      </c>
      <c r="AY333" s="24" t="s">
        <v>167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24" t="s">
        <v>80</v>
      </c>
      <c r="BK333" s="200">
        <f>ROUND(I333*H333,2)</f>
        <v>0</v>
      </c>
      <c r="BL333" s="24" t="s">
        <v>243</v>
      </c>
      <c r="BM333" s="24" t="s">
        <v>736</v>
      </c>
    </row>
    <row r="334" spans="2:63" s="10" customFormat="1" ht="29.85" customHeight="1">
      <c r="B334" s="173"/>
      <c r="C334" s="174"/>
      <c r="D334" s="175" t="s">
        <v>71</v>
      </c>
      <c r="E334" s="187" t="s">
        <v>737</v>
      </c>
      <c r="F334" s="187" t="s">
        <v>738</v>
      </c>
      <c r="G334" s="174"/>
      <c r="H334" s="174"/>
      <c r="I334" s="177"/>
      <c r="J334" s="188">
        <f>BK334</f>
        <v>0</v>
      </c>
      <c r="K334" s="174"/>
      <c r="L334" s="179"/>
      <c r="M334" s="180"/>
      <c r="N334" s="181"/>
      <c r="O334" s="181"/>
      <c r="P334" s="182">
        <f>SUM(P335:P358)</f>
        <v>0</v>
      </c>
      <c r="Q334" s="181"/>
      <c r="R334" s="182">
        <f>SUM(R335:R358)</f>
        <v>0.10896185</v>
      </c>
      <c r="S334" s="181"/>
      <c r="T334" s="183">
        <f>SUM(T335:T358)</f>
        <v>0.003841</v>
      </c>
      <c r="AR334" s="184" t="s">
        <v>83</v>
      </c>
      <c r="AT334" s="185" t="s">
        <v>71</v>
      </c>
      <c r="AU334" s="185" t="s">
        <v>80</v>
      </c>
      <c r="AY334" s="184" t="s">
        <v>167</v>
      </c>
      <c r="BK334" s="186">
        <f>SUM(BK335:BK358)</f>
        <v>0</v>
      </c>
    </row>
    <row r="335" spans="2:65" s="1" customFormat="1" ht="16.5" customHeight="1">
      <c r="B335" s="41"/>
      <c r="C335" s="189" t="s">
        <v>739</v>
      </c>
      <c r="D335" s="189" t="s">
        <v>169</v>
      </c>
      <c r="E335" s="190" t="s">
        <v>740</v>
      </c>
      <c r="F335" s="191" t="s">
        <v>741</v>
      </c>
      <c r="G335" s="192" t="s">
        <v>330</v>
      </c>
      <c r="H335" s="193">
        <v>2.3</v>
      </c>
      <c r="I335" s="194"/>
      <c r="J335" s="195">
        <f>ROUND(I335*H335,2)</f>
        <v>0</v>
      </c>
      <c r="K335" s="191" t="s">
        <v>173</v>
      </c>
      <c r="L335" s="61"/>
      <c r="M335" s="196" t="s">
        <v>22</v>
      </c>
      <c r="N335" s="197" t="s">
        <v>43</v>
      </c>
      <c r="O335" s="42"/>
      <c r="P335" s="198">
        <f>O335*H335</f>
        <v>0</v>
      </c>
      <c r="Q335" s="198">
        <v>0</v>
      </c>
      <c r="R335" s="198">
        <f>Q335*H335</f>
        <v>0</v>
      </c>
      <c r="S335" s="198">
        <v>0.00167</v>
      </c>
      <c r="T335" s="199">
        <f>S335*H335</f>
        <v>0.003841</v>
      </c>
      <c r="AR335" s="24" t="s">
        <v>243</v>
      </c>
      <c r="AT335" s="24" t="s">
        <v>169</v>
      </c>
      <c r="AU335" s="24" t="s">
        <v>83</v>
      </c>
      <c r="AY335" s="24" t="s">
        <v>167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24" t="s">
        <v>80</v>
      </c>
      <c r="BK335" s="200">
        <f>ROUND(I335*H335,2)</f>
        <v>0</v>
      </c>
      <c r="BL335" s="24" t="s">
        <v>243</v>
      </c>
      <c r="BM335" s="24" t="s">
        <v>742</v>
      </c>
    </row>
    <row r="336" spans="2:51" s="11" customFormat="1" ht="13.5">
      <c r="B336" s="201"/>
      <c r="C336" s="202"/>
      <c r="D336" s="203" t="s">
        <v>176</v>
      </c>
      <c r="E336" s="204" t="s">
        <v>22</v>
      </c>
      <c r="F336" s="205" t="s">
        <v>743</v>
      </c>
      <c r="G336" s="202"/>
      <c r="H336" s="206">
        <v>2.3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176</v>
      </c>
      <c r="AU336" s="212" t="s">
        <v>83</v>
      </c>
      <c r="AV336" s="11" t="s">
        <v>83</v>
      </c>
      <c r="AW336" s="11" t="s">
        <v>36</v>
      </c>
      <c r="AX336" s="11" t="s">
        <v>80</v>
      </c>
      <c r="AY336" s="212" t="s">
        <v>167</v>
      </c>
    </row>
    <row r="337" spans="2:65" s="1" customFormat="1" ht="25.5" customHeight="1">
      <c r="B337" s="41"/>
      <c r="C337" s="189" t="s">
        <v>744</v>
      </c>
      <c r="D337" s="189" t="s">
        <v>169</v>
      </c>
      <c r="E337" s="190" t="s">
        <v>745</v>
      </c>
      <c r="F337" s="191" t="s">
        <v>746</v>
      </c>
      <c r="G337" s="192" t="s">
        <v>330</v>
      </c>
      <c r="H337" s="193">
        <v>6.9</v>
      </c>
      <c r="I337" s="194"/>
      <c r="J337" s="195">
        <f>ROUND(I337*H337,2)</f>
        <v>0</v>
      </c>
      <c r="K337" s="191" t="s">
        <v>173</v>
      </c>
      <c r="L337" s="61"/>
      <c r="M337" s="196" t="s">
        <v>22</v>
      </c>
      <c r="N337" s="197" t="s">
        <v>43</v>
      </c>
      <c r="O337" s="42"/>
      <c r="P337" s="198">
        <f>O337*H337</f>
        <v>0</v>
      </c>
      <c r="Q337" s="198">
        <v>0.00094</v>
      </c>
      <c r="R337" s="198">
        <f>Q337*H337</f>
        <v>0.0064860000000000004</v>
      </c>
      <c r="S337" s="198">
        <v>0</v>
      </c>
      <c r="T337" s="199">
        <f>S337*H337</f>
        <v>0</v>
      </c>
      <c r="AR337" s="24" t="s">
        <v>243</v>
      </c>
      <c r="AT337" s="24" t="s">
        <v>169</v>
      </c>
      <c r="AU337" s="24" t="s">
        <v>83</v>
      </c>
      <c r="AY337" s="24" t="s">
        <v>167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24" t="s">
        <v>80</v>
      </c>
      <c r="BK337" s="200">
        <f>ROUND(I337*H337,2)</f>
        <v>0</v>
      </c>
      <c r="BL337" s="24" t="s">
        <v>243</v>
      </c>
      <c r="BM337" s="24" t="s">
        <v>747</v>
      </c>
    </row>
    <row r="338" spans="2:51" s="11" customFormat="1" ht="13.5">
      <c r="B338" s="201"/>
      <c r="C338" s="202"/>
      <c r="D338" s="203" t="s">
        <v>176</v>
      </c>
      <c r="E338" s="204" t="s">
        <v>22</v>
      </c>
      <c r="F338" s="205" t="s">
        <v>748</v>
      </c>
      <c r="G338" s="202"/>
      <c r="H338" s="206">
        <v>1.3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176</v>
      </c>
      <c r="AU338" s="212" t="s">
        <v>83</v>
      </c>
      <c r="AV338" s="11" t="s">
        <v>83</v>
      </c>
      <c r="AW338" s="11" t="s">
        <v>36</v>
      </c>
      <c r="AX338" s="11" t="s">
        <v>72</v>
      </c>
      <c r="AY338" s="212" t="s">
        <v>167</v>
      </c>
    </row>
    <row r="339" spans="2:51" s="11" customFormat="1" ht="13.5">
      <c r="B339" s="201"/>
      <c r="C339" s="202"/>
      <c r="D339" s="203" t="s">
        <v>176</v>
      </c>
      <c r="E339" s="204" t="s">
        <v>22</v>
      </c>
      <c r="F339" s="205" t="s">
        <v>749</v>
      </c>
      <c r="G339" s="202"/>
      <c r="H339" s="206">
        <v>5.6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176</v>
      </c>
      <c r="AU339" s="212" t="s">
        <v>83</v>
      </c>
      <c r="AV339" s="11" t="s">
        <v>83</v>
      </c>
      <c r="AW339" s="11" t="s">
        <v>36</v>
      </c>
      <c r="AX339" s="11" t="s">
        <v>72</v>
      </c>
      <c r="AY339" s="212" t="s">
        <v>167</v>
      </c>
    </row>
    <row r="340" spans="2:51" s="13" customFormat="1" ht="13.5">
      <c r="B340" s="224"/>
      <c r="C340" s="225"/>
      <c r="D340" s="203" t="s">
        <v>176</v>
      </c>
      <c r="E340" s="226" t="s">
        <v>22</v>
      </c>
      <c r="F340" s="227" t="s">
        <v>184</v>
      </c>
      <c r="G340" s="225"/>
      <c r="H340" s="228">
        <v>6.9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176</v>
      </c>
      <c r="AU340" s="234" t="s">
        <v>83</v>
      </c>
      <c r="AV340" s="13" t="s">
        <v>174</v>
      </c>
      <c r="AW340" s="13" t="s">
        <v>36</v>
      </c>
      <c r="AX340" s="13" t="s">
        <v>80</v>
      </c>
      <c r="AY340" s="234" t="s">
        <v>167</v>
      </c>
    </row>
    <row r="341" spans="2:65" s="1" customFormat="1" ht="16.5" customHeight="1">
      <c r="B341" s="41"/>
      <c r="C341" s="189" t="s">
        <v>750</v>
      </c>
      <c r="D341" s="189" t="s">
        <v>169</v>
      </c>
      <c r="E341" s="190" t="s">
        <v>751</v>
      </c>
      <c r="F341" s="191" t="s">
        <v>752</v>
      </c>
      <c r="G341" s="192" t="s">
        <v>330</v>
      </c>
      <c r="H341" s="193">
        <v>2.5</v>
      </c>
      <c r="I341" s="194"/>
      <c r="J341" s="195">
        <f>ROUND(I341*H341,2)</f>
        <v>0</v>
      </c>
      <c r="K341" s="191" t="s">
        <v>22</v>
      </c>
      <c r="L341" s="61"/>
      <c r="M341" s="196" t="s">
        <v>22</v>
      </c>
      <c r="N341" s="197" t="s">
        <v>43</v>
      </c>
      <c r="O341" s="42"/>
      <c r="P341" s="198">
        <f>O341*H341</f>
        <v>0</v>
      </c>
      <c r="Q341" s="198">
        <v>0</v>
      </c>
      <c r="R341" s="198">
        <f>Q341*H341</f>
        <v>0</v>
      </c>
      <c r="S341" s="198">
        <v>0</v>
      </c>
      <c r="T341" s="199">
        <f>S341*H341</f>
        <v>0</v>
      </c>
      <c r="AR341" s="24" t="s">
        <v>243</v>
      </c>
      <c r="AT341" s="24" t="s">
        <v>169</v>
      </c>
      <c r="AU341" s="24" t="s">
        <v>83</v>
      </c>
      <c r="AY341" s="24" t="s">
        <v>167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24" t="s">
        <v>80</v>
      </c>
      <c r="BK341" s="200">
        <f>ROUND(I341*H341,2)</f>
        <v>0</v>
      </c>
      <c r="BL341" s="24" t="s">
        <v>243</v>
      </c>
      <c r="BM341" s="24" t="s">
        <v>753</v>
      </c>
    </row>
    <row r="342" spans="2:65" s="1" customFormat="1" ht="25.5" customHeight="1">
      <c r="B342" s="41"/>
      <c r="C342" s="189" t="s">
        <v>754</v>
      </c>
      <c r="D342" s="189" t="s">
        <v>169</v>
      </c>
      <c r="E342" s="190" t="s">
        <v>755</v>
      </c>
      <c r="F342" s="191" t="s">
        <v>756</v>
      </c>
      <c r="G342" s="192" t="s">
        <v>251</v>
      </c>
      <c r="H342" s="193">
        <v>2</v>
      </c>
      <c r="I342" s="194"/>
      <c r="J342" s="195">
        <f>ROUND(I342*H342,2)</f>
        <v>0</v>
      </c>
      <c r="K342" s="191" t="s">
        <v>22</v>
      </c>
      <c r="L342" s="61"/>
      <c r="M342" s="196" t="s">
        <v>22</v>
      </c>
      <c r="N342" s="197" t="s">
        <v>43</v>
      </c>
      <c r="O342" s="42"/>
      <c r="P342" s="198">
        <f>O342*H342</f>
        <v>0</v>
      </c>
      <c r="Q342" s="198">
        <v>0.0087</v>
      </c>
      <c r="R342" s="198">
        <f>Q342*H342</f>
        <v>0.0174</v>
      </c>
      <c r="S342" s="198">
        <v>0</v>
      </c>
      <c r="T342" s="199">
        <f>S342*H342</f>
        <v>0</v>
      </c>
      <c r="AR342" s="24" t="s">
        <v>243</v>
      </c>
      <c r="AT342" s="24" t="s">
        <v>169</v>
      </c>
      <c r="AU342" s="24" t="s">
        <v>83</v>
      </c>
      <c r="AY342" s="24" t="s">
        <v>167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24" t="s">
        <v>80</v>
      </c>
      <c r="BK342" s="200">
        <f>ROUND(I342*H342,2)</f>
        <v>0</v>
      </c>
      <c r="BL342" s="24" t="s">
        <v>243</v>
      </c>
      <c r="BM342" s="24" t="s">
        <v>757</v>
      </c>
    </row>
    <row r="343" spans="2:51" s="11" customFormat="1" ht="13.5">
      <c r="B343" s="201"/>
      <c r="C343" s="202"/>
      <c r="D343" s="203" t="s">
        <v>176</v>
      </c>
      <c r="E343" s="204" t="s">
        <v>22</v>
      </c>
      <c r="F343" s="205" t="s">
        <v>758</v>
      </c>
      <c r="G343" s="202"/>
      <c r="H343" s="206">
        <v>2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176</v>
      </c>
      <c r="AU343" s="212" t="s">
        <v>83</v>
      </c>
      <c r="AV343" s="11" t="s">
        <v>83</v>
      </c>
      <c r="AW343" s="11" t="s">
        <v>36</v>
      </c>
      <c r="AX343" s="11" t="s">
        <v>80</v>
      </c>
      <c r="AY343" s="212" t="s">
        <v>167</v>
      </c>
    </row>
    <row r="344" spans="2:65" s="1" customFormat="1" ht="25.5" customHeight="1">
      <c r="B344" s="41"/>
      <c r="C344" s="189" t="s">
        <v>759</v>
      </c>
      <c r="D344" s="189" t="s">
        <v>169</v>
      </c>
      <c r="E344" s="190" t="s">
        <v>760</v>
      </c>
      <c r="F344" s="191" t="s">
        <v>761</v>
      </c>
      <c r="G344" s="192" t="s">
        <v>251</v>
      </c>
      <c r="H344" s="193">
        <v>1</v>
      </c>
      <c r="I344" s="194"/>
      <c r="J344" s="195">
        <f>ROUND(I344*H344,2)</f>
        <v>0</v>
      </c>
      <c r="K344" s="191" t="s">
        <v>22</v>
      </c>
      <c r="L344" s="61"/>
      <c r="M344" s="196" t="s">
        <v>22</v>
      </c>
      <c r="N344" s="197" t="s">
        <v>43</v>
      </c>
      <c r="O344" s="42"/>
      <c r="P344" s="198">
        <f>O344*H344</f>
        <v>0</v>
      </c>
      <c r="Q344" s="198">
        <v>0.0087</v>
      </c>
      <c r="R344" s="198">
        <f>Q344*H344</f>
        <v>0.0087</v>
      </c>
      <c r="S344" s="198">
        <v>0</v>
      </c>
      <c r="T344" s="199">
        <f>S344*H344</f>
        <v>0</v>
      </c>
      <c r="AR344" s="24" t="s">
        <v>243</v>
      </c>
      <c r="AT344" s="24" t="s">
        <v>169</v>
      </c>
      <c r="AU344" s="24" t="s">
        <v>83</v>
      </c>
      <c r="AY344" s="24" t="s">
        <v>167</v>
      </c>
      <c r="BE344" s="200">
        <f>IF(N344="základní",J344,0)</f>
        <v>0</v>
      </c>
      <c r="BF344" s="200">
        <f>IF(N344="snížená",J344,0)</f>
        <v>0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24" t="s">
        <v>80</v>
      </c>
      <c r="BK344" s="200">
        <f>ROUND(I344*H344,2)</f>
        <v>0</v>
      </c>
      <c r="BL344" s="24" t="s">
        <v>243</v>
      </c>
      <c r="BM344" s="24" t="s">
        <v>762</v>
      </c>
    </row>
    <row r="345" spans="2:51" s="11" customFormat="1" ht="13.5">
      <c r="B345" s="201"/>
      <c r="C345" s="202"/>
      <c r="D345" s="203" t="s">
        <v>176</v>
      </c>
      <c r="E345" s="204" t="s">
        <v>22</v>
      </c>
      <c r="F345" s="205" t="s">
        <v>763</v>
      </c>
      <c r="G345" s="202"/>
      <c r="H345" s="206">
        <v>1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176</v>
      </c>
      <c r="AU345" s="212" t="s">
        <v>83</v>
      </c>
      <c r="AV345" s="11" t="s">
        <v>83</v>
      </c>
      <c r="AW345" s="11" t="s">
        <v>36</v>
      </c>
      <c r="AX345" s="11" t="s">
        <v>80</v>
      </c>
      <c r="AY345" s="212" t="s">
        <v>167</v>
      </c>
    </row>
    <row r="346" spans="2:65" s="1" customFormat="1" ht="16.5" customHeight="1">
      <c r="B346" s="41"/>
      <c r="C346" s="189" t="s">
        <v>764</v>
      </c>
      <c r="D346" s="189" t="s">
        <v>169</v>
      </c>
      <c r="E346" s="190" t="s">
        <v>765</v>
      </c>
      <c r="F346" s="191" t="s">
        <v>766</v>
      </c>
      <c r="G346" s="192" t="s">
        <v>187</v>
      </c>
      <c r="H346" s="193">
        <v>3.435</v>
      </c>
      <c r="I346" s="194"/>
      <c r="J346" s="195">
        <f>ROUND(I346*H346,2)</f>
        <v>0</v>
      </c>
      <c r="K346" s="191" t="s">
        <v>22</v>
      </c>
      <c r="L346" s="61"/>
      <c r="M346" s="196" t="s">
        <v>22</v>
      </c>
      <c r="N346" s="197" t="s">
        <v>43</v>
      </c>
      <c r="O346" s="42"/>
      <c r="P346" s="198">
        <f>O346*H346</f>
        <v>0</v>
      </c>
      <c r="Q346" s="198">
        <v>0.00275</v>
      </c>
      <c r="R346" s="198">
        <f>Q346*H346</f>
        <v>0.00944625</v>
      </c>
      <c r="S346" s="198">
        <v>0</v>
      </c>
      <c r="T346" s="199">
        <f>S346*H346</f>
        <v>0</v>
      </c>
      <c r="AR346" s="24" t="s">
        <v>243</v>
      </c>
      <c r="AT346" s="24" t="s">
        <v>169</v>
      </c>
      <c r="AU346" s="24" t="s">
        <v>83</v>
      </c>
      <c r="AY346" s="24" t="s">
        <v>167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24" t="s">
        <v>80</v>
      </c>
      <c r="BK346" s="200">
        <f>ROUND(I346*H346,2)</f>
        <v>0</v>
      </c>
      <c r="BL346" s="24" t="s">
        <v>243</v>
      </c>
      <c r="BM346" s="24" t="s">
        <v>767</v>
      </c>
    </row>
    <row r="347" spans="2:51" s="11" customFormat="1" ht="13.5">
      <c r="B347" s="201"/>
      <c r="C347" s="202"/>
      <c r="D347" s="203" t="s">
        <v>176</v>
      </c>
      <c r="E347" s="204" t="s">
        <v>22</v>
      </c>
      <c r="F347" s="205" t="s">
        <v>768</v>
      </c>
      <c r="G347" s="202"/>
      <c r="H347" s="206">
        <v>2.34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176</v>
      </c>
      <c r="AU347" s="212" t="s">
        <v>83</v>
      </c>
      <c r="AV347" s="11" t="s">
        <v>83</v>
      </c>
      <c r="AW347" s="11" t="s">
        <v>36</v>
      </c>
      <c r="AX347" s="11" t="s">
        <v>72</v>
      </c>
      <c r="AY347" s="212" t="s">
        <v>167</v>
      </c>
    </row>
    <row r="348" spans="2:51" s="11" customFormat="1" ht="13.5">
      <c r="B348" s="201"/>
      <c r="C348" s="202"/>
      <c r="D348" s="203" t="s">
        <v>176</v>
      </c>
      <c r="E348" s="204" t="s">
        <v>22</v>
      </c>
      <c r="F348" s="205" t="s">
        <v>769</v>
      </c>
      <c r="G348" s="202"/>
      <c r="H348" s="206">
        <v>1.095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176</v>
      </c>
      <c r="AU348" s="212" t="s">
        <v>83</v>
      </c>
      <c r="AV348" s="11" t="s">
        <v>83</v>
      </c>
      <c r="AW348" s="11" t="s">
        <v>36</v>
      </c>
      <c r="AX348" s="11" t="s">
        <v>72</v>
      </c>
      <c r="AY348" s="212" t="s">
        <v>167</v>
      </c>
    </row>
    <row r="349" spans="2:51" s="13" customFormat="1" ht="13.5">
      <c r="B349" s="224"/>
      <c r="C349" s="225"/>
      <c r="D349" s="203" t="s">
        <v>176</v>
      </c>
      <c r="E349" s="226" t="s">
        <v>22</v>
      </c>
      <c r="F349" s="227" t="s">
        <v>184</v>
      </c>
      <c r="G349" s="225"/>
      <c r="H349" s="228">
        <v>3.435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AT349" s="234" t="s">
        <v>176</v>
      </c>
      <c r="AU349" s="234" t="s">
        <v>83</v>
      </c>
      <c r="AV349" s="13" t="s">
        <v>174</v>
      </c>
      <c r="AW349" s="13" t="s">
        <v>36</v>
      </c>
      <c r="AX349" s="13" t="s">
        <v>80</v>
      </c>
      <c r="AY349" s="234" t="s">
        <v>167</v>
      </c>
    </row>
    <row r="350" spans="2:65" s="1" customFormat="1" ht="25.5" customHeight="1">
      <c r="B350" s="41"/>
      <c r="C350" s="189" t="s">
        <v>770</v>
      </c>
      <c r="D350" s="189" t="s">
        <v>169</v>
      </c>
      <c r="E350" s="190" t="s">
        <v>771</v>
      </c>
      <c r="F350" s="191" t="s">
        <v>772</v>
      </c>
      <c r="G350" s="192" t="s">
        <v>187</v>
      </c>
      <c r="H350" s="193">
        <v>7.44</v>
      </c>
      <c r="I350" s="194"/>
      <c r="J350" s="195">
        <f>ROUND(I350*H350,2)</f>
        <v>0</v>
      </c>
      <c r="K350" s="191" t="s">
        <v>173</v>
      </c>
      <c r="L350" s="61"/>
      <c r="M350" s="196" t="s">
        <v>22</v>
      </c>
      <c r="N350" s="197" t="s">
        <v>43</v>
      </c>
      <c r="O350" s="42"/>
      <c r="P350" s="198">
        <f>O350*H350</f>
        <v>0</v>
      </c>
      <c r="Q350" s="198">
        <v>0.00584</v>
      </c>
      <c r="R350" s="198">
        <f>Q350*H350</f>
        <v>0.0434496</v>
      </c>
      <c r="S350" s="198">
        <v>0</v>
      </c>
      <c r="T350" s="199">
        <f>S350*H350</f>
        <v>0</v>
      </c>
      <c r="AR350" s="24" t="s">
        <v>243</v>
      </c>
      <c r="AT350" s="24" t="s">
        <v>169</v>
      </c>
      <c r="AU350" s="24" t="s">
        <v>83</v>
      </c>
      <c r="AY350" s="24" t="s">
        <v>167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24" t="s">
        <v>80</v>
      </c>
      <c r="BK350" s="200">
        <f>ROUND(I350*H350,2)</f>
        <v>0</v>
      </c>
      <c r="BL350" s="24" t="s">
        <v>243</v>
      </c>
      <c r="BM350" s="24" t="s">
        <v>773</v>
      </c>
    </row>
    <row r="351" spans="2:51" s="11" customFormat="1" ht="13.5">
      <c r="B351" s="201"/>
      <c r="C351" s="202"/>
      <c r="D351" s="203" t="s">
        <v>176</v>
      </c>
      <c r="E351" s="204" t="s">
        <v>22</v>
      </c>
      <c r="F351" s="205" t="s">
        <v>774</v>
      </c>
      <c r="G351" s="202"/>
      <c r="H351" s="206">
        <v>2.1</v>
      </c>
      <c r="I351" s="207"/>
      <c r="J351" s="202"/>
      <c r="K351" s="202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176</v>
      </c>
      <c r="AU351" s="212" t="s">
        <v>83</v>
      </c>
      <c r="AV351" s="11" t="s">
        <v>83</v>
      </c>
      <c r="AW351" s="11" t="s">
        <v>36</v>
      </c>
      <c r="AX351" s="11" t="s">
        <v>72</v>
      </c>
      <c r="AY351" s="212" t="s">
        <v>167</v>
      </c>
    </row>
    <row r="352" spans="2:51" s="11" customFormat="1" ht="13.5">
      <c r="B352" s="201"/>
      <c r="C352" s="202"/>
      <c r="D352" s="203" t="s">
        <v>176</v>
      </c>
      <c r="E352" s="204" t="s">
        <v>22</v>
      </c>
      <c r="F352" s="205" t="s">
        <v>775</v>
      </c>
      <c r="G352" s="202"/>
      <c r="H352" s="206">
        <v>5.34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176</v>
      </c>
      <c r="AU352" s="212" t="s">
        <v>83</v>
      </c>
      <c r="AV352" s="11" t="s">
        <v>83</v>
      </c>
      <c r="AW352" s="11" t="s">
        <v>36</v>
      </c>
      <c r="AX352" s="11" t="s">
        <v>72</v>
      </c>
      <c r="AY352" s="212" t="s">
        <v>167</v>
      </c>
    </row>
    <row r="353" spans="2:51" s="13" customFormat="1" ht="13.5">
      <c r="B353" s="224"/>
      <c r="C353" s="225"/>
      <c r="D353" s="203" t="s">
        <v>176</v>
      </c>
      <c r="E353" s="226" t="s">
        <v>22</v>
      </c>
      <c r="F353" s="227" t="s">
        <v>184</v>
      </c>
      <c r="G353" s="225"/>
      <c r="H353" s="228">
        <v>7.44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176</v>
      </c>
      <c r="AU353" s="234" t="s">
        <v>83</v>
      </c>
      <c r="AV353" s="13" t="s">
        <v>174</v>
      </c>
      <c r="AW353" s="13" t="s">
        <v>36</v>
      </c>
      <c r="AX353" s="13" t="s">
        <v>80</v>
      </c>
      <c r="AY353" s="234" t="s">
        <v>167</v>
      </c>
    </row>
    <row r="354" spans="2:65" s="1" customFormat="1" ht="16.5" customHeight="1">
      <c r="B354" s="41"/>
      <c r="C354" s="189" t="s">
        <v>776</v>
      </c>
      <c r="D354" s="189" t="s">
        <v>169</v>
      </c>
      <c r="E354" s="190" t="s">
        <v>777</v>
      </c>
      <c r="F354" s="191" t="s">
        <v>778</v>
      </c>
      <c r="G354" s="192" t="s">
        <v>330</v>
      </c>
      <c r="H354" s="193">
        <v>2.5</v>
      </c>
      <c r="I354" s="194"/>
      <c r="J354" s="195">
        <f>ROUND(I354*H354,2)</f>
        <v>0</v>
      </c>
      <c r="K354" s="191" t="s">
        <v>173</v>
      </c>
      <c r="L354" s="61"/>
      <c r="M354" s="196" t="s">
        <v>22</v>
      </c>
      <c r="N354" s="197" t="s">
        <v>43</v>
      </c>
      <c r="O354" s="42"/>
      <c r="P354" s="198">
        <f>O354*H354</f>
        <v>0</v>
      </c>
      <c r="Q354" s="198">
        <v>0.00218</v>
      </c>
      <c r="R354" s="198">
        <f>Q354*H354</f>
        <v>0.00545</v>
      </c>
      <c r="S354" s="198">
        <v>0</v>
      </c>
      <c r="T354" s="199">
        <f>S354*H354</f>
        <v>0</v>
      </c>
      <c r="AR354" s="24" t="s">
        <v>243</v>
      </c>
      <c r="AT354" s="24" t="s">
        <v>169</v>
      </c>
      <c r="AU354" s="24" t="s">
        <v>83</v>
      </c>
      <c r="AY354" s="24" t="s">
        <v>167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24" t="s">
        <v>80</v>
      </c>
      <c r="BK354" s="200">
        <f>ROUND(I354*H354,2)</f>
        <v>0</v>
      </c>
      <c r="BL354" s="24" t="s">
        <v>243</v>
      </c>
      <c r="BM354" s="24" t="s">
        <v>779</v>
      </c>
    </row>
    <row r="355" spans="2:65" s="1" customFormat="1" ht="16.5" customHeight="1">
      <c r="B355" s="41"/>
      <c r="C355" s="189" t="s">
        <v>780</v>
      </c>
      <c r="D355" s="189" t="s">
        <v>169</v>
      </c>
      <c r="E355" s="190" t="s">
        <v>781</v>
      </c>
      <c r="F355" s="191" t="s">
        <v>782</v>
      </c>
      <c r="G355" s="192" t="s">
        <v>251</v>
      </c>
      <c r="H355" s="193">
        <v>1</v>
      </c>
      <c r="I355" s="194"/>
      <c r="J355" s="195">
        <f>ROUND(I355*H355,2)</f>
        <v>0</v>
      </c>
      <c r="K355" s="191" t="s">
        <v>173</v>
      </c>
      <c r="L355" s="61"/>
      <c r="M355" s="196" t="s">
        <v>22</v>
      </c>
      <c r="N355" s="197" t="s">
        <v>43</v>
      </c>
      <c r="O355" s="42"/>
      <c r="P355" s="198">
        <f>O355*H355</f>
        <v>0</v>
      </c>
      <c r="Q355" s="198">
        <v>0.00019</v>
      </c>
      <c r="R355" s="198">
        <f>Q355*H355</f>
        <v>0.00019</v>
      </c>
      <c r="S355" s="198">
        <v>0</v>
      </c>
      <c r="T355" s="199">
        <f>S355*H355</f>
        <v>0</v>
      </c>
      <c r="AR355" s="24" t="s">
        <v>243</v>
      </c>
      <c r="AT355" s="24" t="s">
        <v>169</v>
      </c>
      <c r="AU355" s="24" t="s">
        <v>83</v>
      </c>
      <c r="AY355" s="24" t="s">
        <v>167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24" t="s">
        <v>80</v>
      </c>
      <c r="BK355" s="200">
        <f>ROUND(I355*H355,2)</f>
        <v>0</v>
      </c>
      <c r="BL355" s="24" t="s">
        <v>243</v>
      </c>
      <c r="BM355" s="24" t="s">
        <v>783</v>
      </c>
    </row>
    <row r="356" spans="2:65" s="1" customFormat="1" ht="25.5" customHeight="1">
      <c r="B356" s="41"/>
      <c r="C356" s="189" t="s">
        <v>784</v>
      </c>
      <c r="D356" s="189" t="s">
        <v>169</v>
      </c>
      <c r="E356" s="190" t="s">
        <v>785</v>
      </c>
      <c r="F356" s="191" t="s">
        <v>786</v>
      </c>
      <c r="G356" s="192" t="s">
        <v>330</v>
      </c>
      <c r="H356" s="193">
        <v>8</v>
      </c>
      <c r="I356" s="194"/>
      <c r="J356" s="195">
        <f>ROUND(I356*H356,2)</f>
        <v>0</v>
      </c>
      <c r="K356" s="191" t="s">
        <v>173</v>
      </c>
      <c r="L356" s="61"/>
      <c r="M356" s="196" t="s">
        <v>22</v>
      </c>
      <c r="N356" s="197" t="s">
        <v>43</v>
      </c>
      <c r="O356" s="42"/>
      <c r="P356" s="198">
        <f>O356*H356</f>
        <v>0</v>
      </c>
      <c r="Q356" s="198">
        <v>0.00223</v>
      </c>
      <c r="R356" s="198">
        <f>Q356*H356</f>
        <v>0.01784</v>
      </c>
      <c r="S356" s="198">
        <v>0</v>
      </c>
      <c r="T356" s="199">
        <f>S356*H356</f>
        <v>0</v>
      </c>
      <c r="AR356" s="24" t="s">
        <v>243</v>
      </c>
      <c r="AT356" s="24" t="s">
        <v>169</v>
      </c>
      <c r="AU356" s="24" t="s">
        <v>83</v>
      </c>
      <c r="AY356" s="24" t="s">
        <v>167</v>
      </c>
      <c r="BE356" s="200">
        <f>IF(N356="základní",J356,0)</f>
        <v>0</v>
      </c>
      <c r="BF356" s="200">
        <f>IF(N356="snížená",J356,0)</f>
        <v>0</v>
      </c>
      <c r="BG356" s="200">
        <f>IF(N356="zákl. přenesená",J356,0)</f>
        <v>0</v>
      </c>
      <c r="BH356" s="200">
        <f>IF(N356="sníž. přenesená",J356,0)</f>
        <v>0</v>
      </c>
      <c r="BI356" s="200">
        <f>IF(N356="nulová",J356,0)</f>
        <v>0</v>
      </c>
      <c r="BJ356" s="24" t="s">
        <v>80</v>
      </c>
      <c r="BK356" s="200">
        <f>ROUND(I356*H356,2)</f>
        <v>0</v>
      </c>
      <c r="BL356" s="24" t="s">
        <v>243</v>
      </c>
      <c r="BM356" s="24" t="s">
        <v>787</v>
      </c>
    </row>
    <row r="357" spans="2:65" s="1" customFormat="1" ht="16.5" customHeight="1">
      <c r="B357" s="41"/>
      <c r="C357" s="189" t="s">
        <v>788</v>
      </c>
      <c r="D357" s="189" t="s">
        <v>169</v>
      </c>
      <c r="E357" s="190" t="s">
        <v>789</v>
      </c>
      <c r="F357" s="191" t="s">
        <v>790</v>
      </c>
      <c r="G357" s="192" t="s">
        <v>309</v>
      </c>
      <c r="H357" s="193">
        <v>0.109</v>
      </c>
      <c r="I357" s="194"/>
      <c r="J357" s="195">
        <f>ROUND(I357*H357,2)</f>
        <v>0</v>
      </c>
      <c r="K357" s="191" t="s">
        <v>173</v>
      </c>
      <c r="L357" s="61"/>
      <c r="M357" s="196" t="s">
        <v>22</v>
      </c>
      <c r="N357" s="197" t="s">
        <v>43</v>
      </c>
      <c r="O357" s="42"/>
      <c r="P357" s="198">
        <f>O357*H357</f>
        <v>0</v>
      </c>
      <c r="Q357" s="198">
        <v>0</v>
      </c>
      <c r="R357" s="198">
        <f>Q357*H357</f>
        <v>0</v>
      </c>
      <c r="S357" s="198">
        <v>0</v>
      </c>
      <c r="T357" s="199">
        <f>S357*H357</f>
        <v>0</v>
      </c>
      <c r="AR357" s="24" t="s">
        <v>243</v>
      </c>
      <c r="AT357" s="24" t="s">
        <v>169</v>
      </c>
      <c r="AU357" s="24" t="s">
        <v>83</v>
      </c>
      <c r="AY357" s="24" t="s">
        <v>167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24" t="s">
        <v>80</v>
      </c>
      <c r="BK357" s="200">
        <f>ROUND(I357*H357,2)</f>
        <v>0</v>
      </c>
      <c r="BL357" s="24" t="s">
        <v>243</v>
      </c>
      <c r="BM357" s="24" t="s">
        <v>791</v>
      </c>
    </row>
    <row r="358" spans="2:65" s="1" customFormat="1" ht="16.5" customHeight="1">
      <c r="B358" s="41"/>
      <c r="C358" s="189" t="s">
        <v>792</v>
      </c>
      <c r="D358" s="189" t="s">
        <v>169</v>
      </c>
      <c r="E358" s="190" t="s">
        <v>793</v>
      </c>
      <c r="F358" s="191" t="s">
        <v>794</v>
      </c>
      <c r="G358" s="192" t="s">
        <v>309</v>
      </c>
      <c r="H358" s="193">
        <v>0.109</v>
      </c>
      <c r="I358" s="194"/>
      <c r="J358" s="195">
        <f>ROUND(I358*H358,2)</f>
        <v>0</v>
      </c>
      <c r="K358" s="191" t="s">
        <v>173</v>
      </c>
      <c r="L358" s="61"/>
      <c r="M358" s="196" t="s">
        <v>22</v>
      </c>
      <c r="N358" s="197" t="s">
        <v>43</v>
      </c>
      <c r="O358" s="42"/>
      <c r="P358" s="198">
        <f>O358*H358</f>
        <v>0</v>
      </c>
      <c r="Q358" s="198">
        <v>0</v>
      </c>
      <c r="R358" s="198">
        <f>Q358*H358</f>
        <v>0</v>
      </c>
      <c r="S358" s="198">
        <v>0</v>
      </c>
      <c r="T358" s="199">
        <f>S358*H358</f>
        <v>0</v>
      </c>
      <c r="AR358" s="24" t="s">
        <v>243</v>
      </c>
      <c r="AT358" s="24" t="s">
        <v>169</v>
      </c>
      <c r="AU358" s="24" t="s">
        <v>83</v>
      </c>
      <c r="AY358" s="24" t="s">
        <v>167</v>
      </c>
      <c r="BE358" s="200">
        <f>IF(N358="základní",J358,0)</f>
        <v>0</v>
      </c>
      <c r="BF358" s="200">
        <f>IF(N358="snížená",J358,0)</f>
        <v>0</v>
      </c>
      <c r="BG358" s="200">
        <f>IF(N358="zákl. přenesená",J358,0)</f>
        <v>0</v>
      </c>
      <c r="BH358" s="200">
        <f>IF(N358="sníž. přenesená",J358,0)</f>
        <v>0</v>
      </c>
      <c r="BI358" s="200">
        <f>IF(N358="nulová",J358,0)</f>
        <v>0</v>
      </c>
      <c r="BJ358" s="24" t="s">
        <v>80</v>
      </c>
      <c r="BK358" s="200">
        <f>ROUND(I358*H358,2)</f>
        <v>0</v>
      </c>
      <c r="BL358" s="24" t="s">
        <v>243</v>
      </c>
      <c r="BM358" s="24" t="s">
        <v>795</v>
      </c>
    </row>
    <row r="359" spans="2:63" s="10" customFormat="1" ht="29.85" customHeight="1">
      <c r="B359" s="173"/>
      <c r="C359" s="174"/>
      <c r="D359" s="175" t="s">
        <v>71</v>
      </c>
      <c r="E359" s="187" t="s">
        <v>796</v>
      </c>
      <c r="F359" s="187" t="s">
        <v>797</v>
      </c>
      <c r="G359" s="174"/>
      <c r="H359" s="174"/>
      <c r="I359" s="177"/>
      <c r="J359" s="188">
        <f>BK359</f>
        <v>0</v>
      </c>
      <c r="K359" s="174"/>
      <c r="L359" s="179"/>
      <c r="M359" s="180"/>
      <c r="N359" s="181"/>
      <c r="O359" s="181"/>
      <c r="P359" s="182">
        <f>SUM(P360:P372)</f>
        <v>0</v>
      </c>
      <c r="Q359" s="181"/>
      <c r="R359" s="182">
        <f>SUM(R360:R372)</f>
        <v>0.00098</v>
      </c>
      <c r="S359" s="181"/>
      <c r="T359" s="183">
        <f>SUM(T360:T372)</f>
        <v>0</v>
      </c>
      <c r="AR359" s="184" t="s">
        <v>83</v>
      </c>
      <c r="AT359" s="185" t="s">
        <v>71</v>
      </c>
      <c r="AU359" s="185" t="s">
        <v>80</v>
      </c>
      <c r="AY359" s="184" t="s">
        <v>167</v>
      </c>
      <c r="BK359" s="186">
        <f>SUM(BK360:BK372)</f>
        <v>0</v>
      </c>
    </row>
    <row r="360" spans="2:65" s="1" customFormat="1" ht="25.5" customHeight="1">
      <c r="B360" s="41"/>
      <c r="C360" s="189" t="s">
        <v>798</v>
      </c>
      <c r="D360" s="189" t="s">
        <v>169</v>
      </c>
      <c r="E360" s="190" t="s">
        <v>799</v>
      </c>
      <c r="F360" s="191" t="s">
        <v>800</v>
      </c>
      <c r="G360" s="192" t="s">
        <v>187</v>
      </c>
      <c r="H360" s="193">
        <v>15.18</v>
      </c>
      <c r="I360" s="194"/>
      <c r="J360" s="195">
        <f>ROUND(I360*H360,2)</f>
        <v>0</v>
      </c>
      <c r="K360" s="191" t="s">
        <v>173</v>
      </c>
      <c r="L360" s="61"/>
      <c r="M360" s="196" t="s">
        <v>22</v>
      </c>
      <c r="N360" s="197" t="s">
        <v>43</v>
      </c>
      <c r="O360" s="42"/>
      <c r="P360" s="198">
        <f>O360*H360</f>
        <v>0</v>
      </c>
      <c r="Q360" s="198">
        <v>0</v>
      </c>
      <c r="R360" s="198">
        <f>Q360*H360</f>
        <v>0</v>
      </c>
      <c r="S360" s="198">
        <v>0</v>
      </c>
      <c r="T360" s="199">
        <f>S360*H360</f>
        <v>0</v>
      </c>
      <c r="AR360" s="24" t="s">
        <v>243</v>
      </c>
      <c r="AT360" s="24" t="s">
        <v>169</v>
      </c>
      <c r="AU360" s="24" t="s">
        <v>83</v>
      </c>
      <c r="AY360" s="24" t="s">
        <v>167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24" t="s">
        <v>80</v>
      </c>
      <c r="BK360" s="200">
        <f>ROUND(I360*H360,2)</f>
        <v>0</v>
      </c>
      <c r="BL360" s="24" t="s">
        <v>243</v>
      </c>
      <c r="BM360" s="24" t="s">
        <v>801</v>
      </c>
    </row>
    <row r="361" spans="2:51" s="11" customFormat="1" ht="13.5">
      <c r="B361" s="201"/>
      <c r="C361" s="202"/>
      <c r="D361" s="203" t="s">
        <v>176</v>
      </c>
      <c r="E361" s="204" t="s">
        <v>22</v>
      </c>
      <c r="F361" s="205" t="s">
        <v>802</v>
      </c>
      <c r="G361" s="202"/>
      <c r="H361" s="206">
        <v>1.56</v>
      </c>
      <c r="I361" s="207"/>
      <c r="J361" s="202"/>
      <c r="K361" s="202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176</v>
      </c>
      <c r="AU361" s="212" t="s">
        <v>83</v>
      </c>
      <c r="AV361" s="11" t="s">
        <v>83</v>
      </c>
      <c r="AW361" s="11" t="s">
        <v>36</v>
      </c>
      <c r="AX361" s="11" t="s">
        <v>72</v>
      </c>
      <c r="AY361" s="212" t="s">
        <v>167</v>
      </c>
    </row>
    <row r="362" spans="2:51" s="11" customFormat="1" ht="13.5">
      <c r="B362" s="201"/>
      <c r="C362" s="202"/>
      <c r="D362" s="203" t="s">
        <v>176</v>
      </c>
      <c r="E362" s="204" t="s">
        <v>22</v>
      </c>
      <c r="F362" s="205" t="s">
        <v>803</v>
      </c>
      <c r="G362" s="202"/>
      <c r="H362" s="206">
        <v>5.34</v>
      </c>
      <c r="I362" s="207"/>
      <c r="J362" s="202"/>
      <c r="K362" s="202"/>
      <c r="L362" s="208"/>
      <c r="M362" s="209"/>
      <c r="N362" s="210"/>
      <c r="O362" s="210"/>
      <c r="P362" s="210"/>
      <c r="Q362" s="210"/>
      <c r="R362" s="210"/>
      <c r="S362" s="210"/>
      <c r="T362" s="211"/>
      <c r="AT362" s="212" t="s">
        <v>176</v>
      </c>
      <c r="AU362" s="212" t="s">
        <v>83</v>
      </c>
      <c r="AV362" s="11" t="s">
        <v>83</v>
      </c>
      <c r="AW362" s="11" t="s">
        <v>36</v>
      </c>
      <c r="AX362" s="11" t="s">
        <v>72</v>
      </c>
      <c r="AY362" s="212" t="s">
        <v>167</v>
      </c>
    </row>
    <row r="363" spans="2:51" s="11" customFormat="1" ht="13.5">
      <c r="B363" s="201"/>
      <c r="C363" s="202"/>
      <c r="D363" s="203" t="s">
        <v>176</v>
      </c>
      <c r="E363" s="204" t="s">
        <v>22</v>
      </c>
      <c r="F363" s="205" t="s">
        <v>804</v>
      </c>
      <c r="G363" s="202"/>
      <c r="H363" s="206">
        <v>3.66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176</v>
      </c>
      <c r="AU363" s="212" t="s">
        <v>83</v>
      </c>
      <c r="AV363" s="11" t="s">
        <v>83</v>
      </c>
      <c r="AW363" s="11" t="s">
        <v>36</v>
      </c>
      <c r="AX363" s="11" t="s">
        <v>72</v>
      </c>
      <c r="AY363" s="212" t="s">
        <v>167</v>
      </c>
    </row>
    <row r="364" spans="2:51" s="12" customFormat="1" ht="13.5">
      <c r="B364" s="213"/>
      <c r="C364" s="214"/>
      <c r="D364" s="203" t="s">
        <v>176</v>
      </c>
      <c r="E364" s="215" t="s">
        <v>22</v>
      </c>
      <c r="F364" s="216" t="s">
        <v>181</v>
      </c>
      <c r="G364" s="214"/>
      <c r="H364" s="217">
        <v>10.56</v>
      </c>
      <c r="I364" s="218"/>
      <c r="J364" s="214"/>
      <c r="K364" s="214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176</v>
      </c>
      <c r="AU364" s="223" t="s">
        <v>83</v>
      </c>
      <c r="AV364" s="12" t="s">
        <v>182</v>
      </c>
      <c r="AW364" s="12" t="s">
        <v>36</v>
      </c>
      <c r="AX364" s="12" t="s">
        <v>72</v>
      </c>
      <c r="AY364" s="223" t="s">
        <v>167</v>
      </c>
    </row>
    <row r="365" spans="2:51" s="11" customFormat="1" ht="13.5">
      <c r="B365" s="201"/>
      <c r="C365" s="202"/>
      <c r="D365" s="203" t="s">
        <v>176</v>
      </c>
      <c r="E365" s="204" t="s">
        <v>22</v>
      </c>
      <c r="F365" s="205" t="s">
        <v>805</v>
      </c>
      <c r="G365" s="202"/>
      <c r="H365" s="206">
        <v>4.62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176</v>
      </c>
      <c r="AU365" s="212" t="s">
        <v>83</v>
      </c>
      <c r="AV365" s="11" t="s">
        <v>83</v>
      </c>
      <c r="AW365" s="11" t="s">
        <v>36</v>
      </c>
      <c r="AX365" s="11" t="s">
        <v>72</v>
      </c>
      <c r="AY365" s="212" t="s">
        <v>167</v>
      </c>
    </row>
    <row r="366" spans="2:51" s="12" customFormat="1" ht="13.5">
      <c r="B366" s="213"/>
      <c r="C366" s="214"/>
      <c r="D366" s="203" t="s">
        <v>176</v>
      </c>
      <c r="E366" s="215" t="s">
        <v>22</v>
      </c>
      <c r="F366" s="216" t="s">
        <v>181</v>
      </c>
      <c r="G366" s="214"/>
      <c r="H366" s="217">
        <v>4.62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176</v>
      </c>
      <c r="AU366" s="223" t="s">
        <v>83</v>
      </c>
      <c r="AV366" s="12" t="s">
        <v>182</v>
      </c>
      <c r="AW366" s="12" t="s">
        <v>36</v>
      </c>
      <c r="AX366" s="12" t="s">
        <v>72</v>
      </c>
      <c r="AY366" s="223" t="s">
        <v>167</v>
      </c>
    </row>
    <row r="367" spans="2:51" s="13" customFormat="1" ht="13.5">
      <c r="B367" s="224"/>
      <c r="C367" s="225"/>
      <c r="D367" s="203" t="s">
        <v>176</v>
      </c>
      <c r="E367" s="226" t="s">
        <v>22</v>
      </c>
      <c r="F367" s="227" t="s">
        <v>184</v>
      </c>
      <c r="G367" s="225"/>
      <c r="H367" s="228">
        <v>15.18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AT367" s="234" t="s">
        <v>176</v>
      </c>
      <c r="AU367" s="234" t="s">
        <v>83</v>
      </c>
      <c r="AV367" s="13" t="s">
        <v>174</v>
      </c>
      <c r="AW367" s="13" t="s">
        <v>36</v>
      </c>
      <c r="AX367" s="13" t="s">
        <v>80</v>
      </c>
      <c r="AY367" s="234" t="s">
        <v>167</v>
      </c>
    </row>
    <row r="368" spans="2:65" s="1" customFormat="1" ht="16.5" customHeight="1">
      <c r="B368" s="41"/>
      <c r="C368" s="235" t="s">
        <v>806</v>
      </c>
      <c r="D368" s="235" t="s">
        <v>229</v>
      </c>
      <c r="E368" s="236" t="s">
        <v>807</v>
      </c>
      <c r="F368" s="237" t="s">
        <v>808</v>
      </c>
      <c r="G368" s="238" t="s">
        <v>187</v>
      </c>
      <c r="H368" s="239">
        <v>2</v>
      </c>
      <c r="I368" s="240"/>
      <c r="J368" s="241">
        <f>ROUND(I368*H368,2)</f>
        <v>0</v>
      </c>
      <c r="K368" s="237" t="s">
        <v>22</v>
      </c>
      <c r="L368" s="242"/>
      <c r="M368" s="243" t="s">
        <v>22</v>
      </c>
      <c r="N368" s="244" t="s">
        <v>43</v>
      </c>
      <c r="O368" s="42"/>
      <c r="P368" s="198">
        <f>O368*H368</f>
        <v>0</v>
      </c>
      <c r="Q368" s="198">
        <v>0.00014</v>
      </c>
      <c r="R368" s="198">
        <f>Q368*H368</f>
        <v>0.00028</v>
      </c>
      <c r="S368" s="198">
        <v>0</v>
      </c>
      <c r="T368" s="199">
        <f>S368*H368</f>
        <v>0</v>
      </c>
      <c r="AR368" s="24" t="s">
        <v>317</v>
      </c>
      <c r="AT368" s="24" t="s">
        <v>229</v>
      </c>
      <c r="AU368" s="24" t="s">
        <v>83</v>
      </c>
      <c r="AY368" s="24" t="s">
        <v>167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24" t="s">
        <v>80</v>
      </c>
      <c r="BK368" s="200">
        <f>ROUND(I368*H368,2)</f>
        <v>0</v>
      </c>
      <c r="BL368" s="24" t="s">
        <v>243</v>
      </c>
      <c r="BM368" s="24" t="s">
        <v>809</v>
      </c>
    </row>
    <row r="369" spans="2:51" s="11" customFormat="1" ht="13.5">
      <c r="B369" s="201"/>
      <c r="C369" s="202"/>
      <c r="D369" s="203" t="s">
        <v>176</v>
      </c>
      <c r="E369" s="202"/>
      <c r="F369" s="205" t="s">
        <v>810</v>
      </c>
      <c r="G369" s="202"/>
      <c r="H369" s="206">
        <v>2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176</v>
      </c>
      <c r="AU369" s="212" t="s">
        <v>83</v>
      </c>
      <c r="AV369" s="11" t="s">
        <v>83</v>
      </c>
      <c r="AW369" s="11" t="s">
        <v>6</v>
      </c>
      <c r="AX369" s="11" t="s">
        <v>80</v>
      </c>
      <c r="AY369" s="212" t="s">
        <v>167</v>
      </c>
    </row>
    <row r="370" spans="2:65" s="1" customFormat="1" ht="16.5" customHeight="1">
      <c r="B370" s="41"/>
      <c r="C370" s="235" t="s">
        <v>811</v>
      </c>
      <c r="D370" s="235" t="s">
        <v>229</v>
      </c>
      <c r="E370" s="236" t="s">
        <v>812</v>
      </c>
      <c r="F370" s="237" t="s">
        <v>813</v>
      </c>
      <c r="G370" s="238" t="s">
        <v>187</v>
      </c>
      <c r="H370" s="239">
        <v>5</v>
      </c>
      <c r="I370" s="240"/>
      <c r="J370" s="241">
        <f>ROUND(I370*H370,2)</f>
        <v>0</v>
      </c>
      <c r="K370" s="237" t="s">
        <v>22</v>
      </c>
      <c r="L370" s="242"/>
      <c r="M370" s="243" t="s">
        <v>22</v>
      </c>
      <c r="N370" s="244" t="s">
        <v>43</v>
      </c>
      <c r="O370" s="42"/>
      <c r="P370" s="198">
        <f>O370*H370</f>
        <v>0</v>
      </c>
      <c r="Q370" s="198">
        <v>0.00014</v>
      </c>
      <c r="R370" s="198">
        <f>Q370*H370</f>
        <v>0.0006999999999999999</v>
      </c>
      <c r="S370" s="198">
        <v>0</v>
      </c>
      <c r="T370" s="199">
        <f>S370*H370</f>
        <v>0</v>
      </c>
      <c r="AR370" s="24" t="s">
        <v>317</v>
      </c>
      <c r="AT370" s="24" t="s">
        <v>229</v>
      </c>
      <c r="AU370" s="24" t="s">
        <v>83</v>
      </c>
      <c r="AY370" s="24" t="s">
        <v>167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24" t="s">
        <v>80</v>
      </c>
      <c r="BK370" s="200">
        <f>ROUND(I370*H370,2)</f>
        <v>0</v>
      </c>
      <c r="BL370" s="24" t="s">
        <v>243</v>
      </c>
      <c r="BM370" s="24" t="s">
        <v>814</v>
      </c>
    </row>
    <row r="371" spans="2:65" s="1" customFormat="1" ht="16.5" customHeight="1">
      <c r="B371" s="41"/>
      <c r="C371" s="189" t="s">
        <v>815</v>
      </c>
      <c r="D371" s="189" t="s">
        <v>169</v>
      </c>
      <c r="E371" s="190" t="s">
        <v>816</v>
      </c>
      <c r="F371" s="191" t="s">
        <v>817</v>
      </c>
      <c r="G371" s="192" t="s">
        <v>309</v>
      </c>
      <c r="H371" s="193">
        <v>0.001</v>
      </c>
      <c r="I371" s="194"/>
      <c r="J371" s="195">
        <f>ROUND(I371*H371,2)</f>
        <v>0</v>
      </c>
      <c r="K371" s="191" t="s">
        <v>173</v>
      </c>
      <c r="L371" s="61"/>
      <c r="M371" s="196" t="s">
        <v>22</v>
      </c>
      <c r="N371" s="197" t="s">
        <v>43</v>
      </c>
      <c r="O371" s="42"/>
      <c r="P371" s="198">
        <f>O371*H371</f>
        <v>0</v>
      </c>
      <c r="Q371" s="198">
        <v>0</v>
      </c>
      <c r="R371" s="198">
        <f>Q371*H371</f>
        <v>0</v>
      </c>
      <c r="S371" s="198">
        <v>0</v>
      </c>
      <c r="T371" s="199">
        <f>S371*H371</f>
        <v>0</v>
      </c>
      <c r="AR371" s="24" t="s">
        <v>243</v>
      </c>
      <c r="AT371" s="24" t="s">
        <v>169</v>
      </c>
      <c r="AU371" s="24" t="s">
        <v>83</v>
      </c>
      <c r="AY371" s="24" t="s">
        <v>167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24" t="s">
        <v>80</v>
      </c>
      <c r="BK371" s="200">
        <f>ROUND(I371*H371,2)</f>
        <v>0</v>
      </c>
      <c r="BL371" s="24" t="s">
        <v>243</v>
      </c>
      <c r="BM371" s="24" t="s">
        <v>818</v>
      </c>
    </row>
    <row r="372" spans="2:65" s="1" customFormat="1" ht="16.5" customHeight="1">
      <c r="B372" s="41"/>
      <c r="C372" s="189" t="s">
        <v>819</v>
      </c>
      <c r="D372" s="189" t="s">
        <v>169</v>
      </c>
      <c r="E372" s="190" t="s">
        <v>820</v>
      </c>
      <c r="F372" s="191" t="s">
        <v>821</v>
      </c>
      <c r="G372" s="192" t="s">
        <v>309</v>
      </c>
      <c r="H372" s="193">
        <v>0.001</v>
      </c>
      <c r="I372" s="194"/>
      <c r="J372" s="195">
        <f>ROUND(I372*H372,2)</f>
        <v>0</v>
      </c>
      <c r="K372" s="191" t="s">
        <v>173</v>
      </c>
      <c r="L372" s="61"/>
      <c r="M372" s="196" t="s">
        <v>22</v>
      </c>
      <c r="N372" s="197" t="s">
        <v>43</v>
      </c>
      <c r="O372" s="42"/>
      <c r="P372" s="198">
        <f>O372*H372</f>
        <v>0</v>
      </c>
      <c r="Q372" s="198">
        <v>0</v>
      </c>
      <c r="R372" s="198">
        <f>Q372*H372</f>
        <v>0</v>
      </c>
      <c r="S372" s="198">
        <v>0</v>
      </c>
      <c r="T372" s="199">
        <f>S372*H372</f>
        <v>0</v>
      </c>
      <c r="AR372" s="24" t="s">
        <v>243</v>
      </c>
      <c r="AT372" s="24" t="s">
        <v>169</v>
      </c>
      <c r="AU372" s="24" t="s">
        <v>83</v>
      </c>
      <c r="AY372" s="24" t="s">
        <v>167</v>
      </c>
      <c r="BE372" s="200">
        <f>IF(N372="základní",J372,0)</f>
        <v>0</v>
      </c>
      <c r="BF372" s="200">
        <f>IF(N372="snížená",J372,0)</f>
        <v>0</v>
      </c>
      <c r="BG372" s="200">
        <f>IF(N372="zákl. přenesená",J372,0)</f>
        <v>0</v>
      </c>
      <c r="BH372" s="200">
        <f>IF(N372="sníž. přenesená",J372,0)</f>
        <v>0</v>
      </c>
      <c r="BI372" s="200">
        <f>IF(N372="nulová",J372,0)</f>
        <v>0</v>
      </c>
      <c r="BJ372" s="24" t="s">
        <v>80</v>
      </c>
      <c r="BK372" s="200">
        <f>ROUND(I372*H372,2)</f>
        <v>0</v>
      </c>
      <c r="BL372" s="24" t="s">
        <v>243</v>
      </c>
      <c r="BM372" s="24" t="s">
        <v>822</v>
      </c>
    </row>
    <row r="373" spans="2:63" s="10" customFormat="1" ht="29.85" customHeight="1">
      <c r="B373" s="173"/>
      <c r="C373" s="174"/>
      <c r="D373" s="175" t="s">
        <v>71</v>
      </c>
      <c r="E373" s="187" t="s">
        <v>823</v>
      </c>
      <c r="F373" s="187" t="s">
        <v>824</v>
      </c>
      <c r="G373" s="174"/>
      <c r="H373" s="174"/>
      <c r="I373" s="177"/>
      <c r="J373" s="188">
        <f>BK373</f>
        <v>0</v>
      </c>
      <c r="K373" s="174"/>
      <c r="L373" s="179"/>
      <c r="M373" s="180"/>
      <c r="N373" s="181"/>
      <c r="O373" s="181"/>
      <c r="P373" s="182">
        <f>P374</f>
        <v>0</v>
      </c>
      <c r="Q373" s="181"/>
      <c r="R373" s="182">
        <f>R374</f>
        <v>0</v>
      </c>
      <c r="S373" s="181"/>
      <c r="T373" s="183">
        <f>T374</f>
        <v>0</v>
      </c>
      <c r="AR373" s="184" t="s">
        <v>83</v>
      </c>
      <c r="AT373" s="185" t="s">
        <v>71</v>
      </c>
      <c r="AU373" s="185" t="s">
        <v>80</v>
      </c>
      <c r="AY373" s="184" t="s">
        <v>167</v>
      </c>
      <c r="BK373" s="186">
        <f>BK374</f>
        <v>0</v>
      </c>
    </row>
    <row r="374" spans="2:65" s="1" customFormat="1" ht="38.25" customHeight="1">
      <c r="B374" s="41"/>
      <c r="C374" s="189" t="s">
        <v>825</v>
      </c>
      <c r="D374" s="189" t="s">
        <v>169</v>
      </c>
      <c r="E374" s="190" t="s">
        <v>826</v>
      </c>
      <c r="F374" s="191" t="s">
        <v>827</v>
      </c>
      <c r="G374" s="192" t="s">
        <v>251</v>
      </c>
      <c r="H374" s="193">
        <v>1</v>
      </c>
      <c r="I374" s="194"/>
      <c r="J374" s="195">
        <f>ROUND(I374*H374,2)</f>
        <v>0</v>
      </c>
      <c r="K374" s="191" t="s">
        <v>22</v>
      </c>
      <c r="L374" s="61"/>
      <c r="M374" s="196" t="s">
        <v>22</v>
      </c>
      <c r="N374" s="197" t="s">
        <v>43</v>
      </c>
      <c r="O374" s="42"/>
      <c r="P374" s="198">
        <f>O374*H374</f>
        <v>0</v>
      </c>
      <c r="Q374" s="198">
        <v>0</v>
      </c>
      <c r="R374" s="198">
        <f>Q374*H374</f>
        <v>0</v>
      </c>
      <c r="S374" s="198">
        <v>0</v>
      </c>
      <c r="T374" s="199">
        <f>S374*H374</f>
        <v>0</v>
      </c>
      <c r="AR374" s="24" t="s">
        <v>243</v>
      </c>
      <c r="AT374" s="24" t="s">
        <v>169</v>
      </c>
      <c r="AU374" s="24" t="s">
        <v>83</v>
      </c>
      <c r="AY374" s="24" t="s">
        <v>167</v>
      </c>
      <c r="BE374" s="200">
        <f>IF(N374="základní",J374,0)</f>
        <v>0</v>
      </c>
      <c r="BF374" s="200">
        <f>IF(N374="snížená",J374,0)</f>
        <v>0</v>
      </c>
      <c r="BG374" s="200">
        <f>IF(N374="zákl. přenesená",J374,0)</f>
        <v>0</v>
      </c>
      <c r="BH374" s="200">
        <f>IF(N374="sníž. přenesená",J374,0)</f>
        <v>0</v>
      </c>
      <c r="BI374" s="200">
        <f>IF(N374="nulová",J374,0)</f>
        <v>0</v>
      </c>
      <c r="BJ374" s="24" t="s">
        <v>80</v>
      </c>
      <c r="BK374" s="200">
        <f>ROUND(I374*H374,2)</f>
        <v>0</v>
      </c>
      <c r="BL374" s="24" t="s">
        <v>243</v>
      </c>
      <c r="BM374" s="24" t="s">
        <v>828</v>
      </c>
    </row>
    <row r="375" spans="2:63" s="10" customFormat="1" ht="29.85" customHeight="1">
      <c r="B375" s="173"/>
      <c r="C375" s="174"/>
      <c r="D375" s="175" t="s">
        <v>71</v>
      </c>
      <c r="E375" s="187" t="s">
        <v>829</v>
      </c>
      <c r="F375" s="187" t="s">
        <v>830</v>
      </c>
      <c r="G375" s="174"/>
      <c r="H375" s="174"/>
      <c r="I375" s="177"/>
      <c r="J375" s="188">
        <f>BK375</f>
        <v>0</v>
      </c>
      <c r="K375" s="174"/>
      <c r="L375" s="179"/>
      <c r="M375" s="180"/>
      <c r="N375" s="181"/>
      <c r="O375" s="181"/>
      <c r="P375" s="182">
        <f>SUM(P376:P388)</f>
        <v>0</v>
      </c>
      <c r="Q375" s="181"/>
      <c r="R375" s="182">
        <f>SUM(R376:R388)</f>
        <v>0</v>
      </c>
      <c r="S375" s="181"/>
      <c r="T375" s="183">
        <f>SUM(T376:T388)</f>
        <v>0</v>
      </c>
      <c r="AR375" s="184" t="s">
        <v>83</v>
      </c>
      <c r="AT375" s="185" t="s">
        <v>71</v>
      </c>
      <c r="AU375" s="185" t="s">
        <v>80</v>
      </c>
      <c r="AY375" s="184" t="s">
        <v>167</v>
      </c>
      <c r="BK375" s="186">
        <f>SUM(BK376:BK388)</f>
        <v>0</v>
      </c>
    </row>
    <row r="376" spans="2:65" s="1" customFormat="1" ht="25.5" customHeight="1">
      <c r="B376" s="41"/>
      <c r="C376" s="189" t="s">
        <v>831</v>
      </c>
      <c r="D376" s="189" t="s">
        <v>169</v>
      </c>
      <c r="E376" s="190" t="s">
        <v>832</v>
      </c>
      <c r="F376" s="191" t="s">
        <v>833</v>
      </c>
      <c r="G376" s="192" t="s">
        <v>251</v>
      </c>
      <c r="H376" s="193">
        <v>2</v>
      </c>
      <c r="I376" s="194"/>
      <c r="J376" s="195">
        <f>ROUND(I376*H376,2)</f>
        <v>0</v>
      </c>
      <c r="K376" s="191" t="s">
        <v>22</v>
      </c>
      <c r="L376" s="61"/>
      <c r="M376" s="196" t="s">
        <v>22</v>
      </c>
      <c r="N376" s="197" t="s">
        <v>43</v>
      </c>
      <c r="O376" s="42"/>
      <c r="P376" s="198">
        <f>O376*H376</f>
        <v>0</v>
      </c>
      <c r="Q376" s="198">
        <v>0</v>
      </c>
      <c r="R376" s="198">
        <f>Q376*H376</f>
        <v>0</v>
      </c>
      <c r="S376" s="198">
        <v>0</v>
      </c>
      <c r="T376" s="199">
        <f>S376*H376</f>
        <v>0</v>
      </c>
      <c r="AR376" s="24" t="s">
        <v>243</v>
      </c>
      <c r="AT376" s="24" t="s">
        <v>169</v>
      </c>
      <c r="AU376" s="24" t="s">
        <v>83</v>
      </c>
      <c r="AY376" s="24" t="s">
        <v>167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24" t="s">
        <v>80</v>
      </c>
      <c r="BK376" s="200">
        <f>ROUND(I376*H376,2)</f>
        <v>0</v>
      </c>
      <c r="BL376" s="24" t="s">
        <v>243</v>
      </c>
      <c r="BM376" s="24" t="s">
        <v>834</v>
      </c>
    </row>
    <row r="377" spans="2:65" s="1" customFormat="1" ht="25.5" customHeight="1">
      <c r="B377" s="41"/>
      <c r="C377" s="189" t="s">
        <v>835</v>
      </c>
      <c r="D377" s="189" t="s">
        <v>169</v>
      </c>
      <c r="E377" s="190" t="s">
        <v>836</v>
      </c>
      <c r="F377" s="191" t="s">
        <v>837</v>
      </c>
      <c r="G377" s="192" t="s">
        <v>838</v>
      </c>
      <c r="H377" s="193">
        <v>1822.8</v>
      </c>
      <c r="I377" s="194"/>
      <c r="J377" s="195">
        <f>ROUND(I377*H377,2)</f>
        <v>0</v>
      </c>
      <c r="K377" s="191" t="s">
        <v>22</v>
      </c>
      <c r="L377" s="61"/>
      <c r="M377" s="196" t="s">
        <v>22</v>
      </c>
      <c r="N377" s="197" t="s">
        <v>43</v>
      </c>
      <c r="O377" s="42"/>
      <c r="P377" s="198">
        <f>O377*H377</f>
        <v>0</v>
      </c>
      <c r="Q377" s="198">
        <v>0</v>
      </c>
      <c r="R377" s="198">
        <f>Q377*H377</f>
        <v>0</v>
      </c>
      <c r="S377" s="198">
        <v>0</v>
      </c>
      <c r="T377" s="199">
        <f>S377*H377</f>
        <v>0</v>
      </c>
      <c r="AR377" s="24" t="s">
        <v>243</v>
      </c>
      <c r="AT377" s="24" t="s">
        <v>169</v>
      </c>
      <c r="AU377" s="24" t="s">
        <v>83</v>
      </c>
      <c r="AY377" s="24" t="s">
        <v>167</v>
      </c>
      <c r="BE377" s="200">
        <f>IF(N377="základní",J377,0)</f>
        <v>0</v>
      </c>
      <c r="BF377" s="200">
        <f>IF(N377="snížená",J377,0)</f>
        <v>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24" t="s">
        <v>80</v>
      </c>
      <c r="BK377" s="200">
        <f>ROUND(I377*H377,2)</f>
        <v>0</v>
      </c>
      <c r="BL377" s="24" t="s">
        <v>243</v>
      </c>
      <c r="BM377" s="24" t="s">
        <v>839</v>
      </c>
    </row>
    <row r="378" spans="2:65" s="1" customFormat="1" ht="38.25" customHeight="1">
      <c r="B378" s="41"/>
      <c r="C378" s="189" t="s">
        <v>840</v>
      </c>
      <c r="D378" s="189" t="s">
        <v>169</v>
      </c>
      <c r="E378" s="190" t="s">
        <v>841</v>
      </c>
      <c r="F378" s="191" t="s">
        <v>842</v>
      </c>
      <c r="G378" s="192" t="s">
        <v>251</v>
      </c>
      <c r="H378" s="193">
        <v>2</v>
      </c>
      <c r="I378" s="194"/>
      <c r="J378" s="195">
        <f>ROUND(I378*H378,2)</f>
        <v>0</v>
      </c>
      <c r="K378" s="191" t="s">
        <v>22</v>
      </c>
      <c r="L378" s="61"/>
      <c r="M378" s="196" t="s">
        <v>22</v>
      </c>
      <c r="N378" s="197" t="s">
        <v>43</v>
      </c>
      <c r="O378" s="42"/>
      <c r="P378" s="198">
        <f>O378*H378</f>
        <v>0</v>
      </c>
      <c r="Q378" s="198">
        <v>0</v>
      </c>
      <c r="R378" s="198">
        <f>Q378*H378</f>
        <v>0</v>
      </c>
      <c r="S378" s="198">
        <v>0</v>
      </c>
      <c r="T378" s="199">
        <f>S378*H378</f>
        <v>0</v>
      </c>
      <c r="AR378" s="24" t="s">
        <v>243</v>
      </c>
      <c r="AT378" s="24" t="s">
        <v>169</v>
      </c>
      <c r="AU378" s="24" t="s">
        <v>83</v>
      </c>
      <c r="AY378" s="24" t="s">
        <v>167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24" t="s">
        <v>80</v>
      </c>
      <c r="BK378" s="200">
        <f>ROUND(I378*H378,2)</f>
        <v>0</v>
      </c>
      <c r="BL378" s="24" t="s">
        <v>243</v>
      </c>
      <c r="BM378" s="24" t="s">
        <v>843</v>
      </c>
    </row>
    <row r="379" spans="2:65" s="1" customFormat="1" ht="25.5" customHeight="1">
      <c r="B379" s="41"/>
      <c r="C379" s="189" t="s">
        <v>844</v>
      </c>
      <c r="D379" s="189" t="s">
        <v>169</v>
      </c>
      <c r="E379" s="190" t="s">
        <v>845</v>
      </c>
      <c r="F379" s="191" t="s">
        <v>846</v>
      </c>
      <c r="G379" s="192" t="s">
        <v>330</v>
      </c>
      <c r="H379" s="193">
        <v>15.5</v>
      </c>
      <c r="I379" s="194"/>
      <c r="J379" s="195">
        <f>ROUND(I379*H379,2)</f>
        <v>0</v>
      </c>
      <c r="K379" s="191" t="s">
        <v>22</v>
      </c>
      <c r="L379" s="61"/>
      <c r="M379" s="196" t="s">
        <v>22</v>
      </c>
      <c r="N379" s="197" t="s">
        <v>43</v>
      </c>
      <c r="O379" s="42"/>
      <c r="P379" s="198">
        <f>O379*H379</f>
        <v>0</v>
      </c>
      <c r="Q379" s="198">
        <v>0</v>
      </c>
      <c r="R379" s="198">
        <f>Q379*H379</f>
        <v>0</v>
      </c>
      <c r="S379" s="198">
        <v>0</v>
      </c>
      <c r="T379" s="199">
        <f>S379*H379</f>
        <v>0</v>
      </c>
      <c r="AR379" s="24" t="s">
        <v>243</v>
      </c>
      <c r="AT379" s="24" t="s">
        <v>169</v>
      </c>
      <c r="AU379" s="24" t="s">
        <v>83</v>
      </c>
      <c r="AY379" s="24" t="s">
        <v>167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24" t="s">
        <v>80</v>
      </c>
      <c r="BK379" s="200">
        <f>ROUND(I379*H379,2)</f>
        <v>0</v>
      </c>
      <c r="BL379" s="24" t="s">
        <v>243</v>
      </c>
      <c r="BM379" s="24" t="s">
        <v>847</v>
      </c>
    </row>
    <row r="380" spans="2:51" s="11" customFormat="1" ht="13.5">
      <c r="B380" s="201"/>
      <c r="C380" s="202"/>
      <c r="D380" s="203" t="s">
        <v>176</v>
      </c>
      <c r="E380" s="204" t="s">
        <v>22</v>
      </c>
      <c r="F380" s="205" t="s">
        <v>848</v>
      </c>
      <c r="G380" s="202"/>
      <c r="H380" s="206">
        <v>8.7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176</v>
      </c>
      <c r="AU380" s="212" t="s">
        <v>83</v>
      </c>
      <c r="AV380" s="11" t="s">
        <v>83</v>
      </c>
      <c r="AW380" s="11" t="s">
        <v>36</v>
      </c>
      <c r="AX380" s="11" t="s">
        <v>72</v>
      </c>
      <c r="AY380" s="212" t="s">
        <v>167</v>
      </c>
    </row>
    <row r="381" spans="2:51" s="11" customFormat="1" ht="13.5">
      <c r="B381" s="201"/>
      <c r="C381" s="202"/>
      <c r="D381" s="203" t="s">
        <v>176</v>
      </c>
      <c r="E381" s="204" t="s">
        <v>22</v>
      </c>
      <c r="F381" s="205" t="s">
        <v>849</v>
      </c>
      <c r="G381" s="202"/>
      <c r="H381" s="206">
        <v>6.8</v>
      </c>
      <c r="I381" s="207"/>
      <c r="J381" s="202"/>
      <c r="K381" s="202"/>
      <c r="L381" s="208"/>
      <c r="M381" s="209"/>
      <c r="N381" s="210"/>
      <c r="O381" s="210"/>
      <c r="P381" s="210"/>
      <c r="Q381" s="210"/>
      <c r="R381" s="210"/>
      <c r="S381" s="210"/>
      <c r="T381" s="211"/>
      <c r="AT381" s="212" t="s">
        <v>176</v>
      </c>
      <c r="AU381" s="212" t="s">
        <v>83</v>
      </c>
      <c r="AV381" s="11" t="s">
        <v>83</v>
      </c>
      <c r="AW381" s="11" t="s">
        <v>36</v>
      </c>
      <c r="AX381" s="11" t="s">
        <v>72</v>
      </c>
      <c r="AY381" s="212" t="s">
        <v>167</v>
      </c>
    </row>
    <row r="382" spans="2:51" s="13" customFormat="1" ht="13.5">
      <c r="B382" s="224"/>
      <c r="C382" s="225"/>
      <c r="D382" s="203" t="s">
        <v>176</v>
      </c>
      <c r="E382" s="226" t="s">
        <v>22</v>
      </c>
      <c r="F382" s="227" t="s">
        <v>184</v>
      </c>
      <c r="G382" s="225"/>
      <c r="H382" s="228">
        <v>15.5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176</v>
      </c>
      <c r="AU382" s="234" t="s">
        <v>83</v>
      </c>
      <c r="AV382" s="13" t="s">
        <v>174</v>
      </c>
      <c r="AW382" s="13" t="s">
        <v>36</v>
      </c>
      <c r="AX382" s="13" t="s">
        <v>80</v>
      </c>
      <c r="AY382" s="234" t="s">
        <v>167</v>
      </c>
    </row>
    <row r="383" spans="2:65" s="1" customFormat="1" ht="25.5" customHeight="1">
      <c r="B383" s="41"/>
      <c r="C383" s="189" t="s">
        <v>850</v>
      </c>
      <c r="D383" s="189" t="s">
        <v>169</v>
      </c>
      <c r="E383" s="190" t="s">
        <v>851</v>
      </c>
      <c r="F383" s="191" t="s">
        <v>852</v>
      </c>
      <c r="G383" s="192" t="s">
        <v>330</v>
      </c>
      <c r="H383" s="193">
        <v>65.96</v>
      </c>
      <c r="I383" s="194"/>
      <c r="J383" s="195">
        <f>ROUND(I383*H383,2)</f>
        <v>0</v>
      </c>
      <c r="K383" s="191" t="s">
        <v>22</v>
      </c>
      <c r="L383" s="61"/>
      <c r="M383" s="196" t="s">
        <v>22</v>
      </c>
      <c r="N383" s="197" t="s">
        <v>43</v>
      </c>
      <c r="O383" s="42"/>
      <c r="P383" s="198">
        <f>O383*H383</f>
        <v>0</v>
      </c>
      <c r="Q383" s="198">
        <v>0</v>
      </c>
      <c r="R383" s="198">
        <f>Q383*H383</f>
        <v>0</v>
      </c>
      <c r="S383" s="198">
        <v>0</v>
      </c>
      <c r="T383" s="199">
        <f>S383*H383</f>
        <v>0</v>
      </c>
      <c r="AR383" s="24" t="s">
        <v>243</v>
      </c>
      <c r="AT383" s="24" t="s">
        <v>169</v>
      </c>
      <c r="AU383" s="24" t="s">
        <v>83</v>
      </c>
      <c r="AY383" s="24" t="s">
        <v>167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24" t="s">
        <v>80</v>
      </c>
      <c r="BK383" s="200">
        <f>ROUND(I383*H383,2)</f>
        <v>0</v>
      </c>
      <c r="BL383" s="24" t="s">
        <v>243</v>
      </c>
      <c r="BM383" s="24" t="s">
        <v>853</v>
      </c>
    </row>
    <row r="384" spans="2:51" s="11" customFormat="1" ht="13.5">
      <c r="B384" s="201"/>
      <c r="C384" s="202"/>
      <c r="D384" s="203" t="s">
        <v>176</v>
      </c>
      <c r="E384" s="204" t="s">
        <v>22</v>
      </c>
      <c r="F384" s="205" t="s">
        <v>854</v>
      </c>
      <c r="G384" s="202"/>
      <c r="H384" s="206">
        <v>30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176</v>
      </c>
      <c r="AU384" s="212" t="s">
        <v>83</v>
      </c>
      <c r="AV384" s="11" t="s">
        <v>83</v>
      </c>
      <c r="AW384" s="11" t="s">
        <v>36</v>
      </c>
      <c r="AX384" s="11" t="s">
        <v>72</v>
      </c>
      <c r="AY384" s="212" t="s">
        <v>167</v>
      </c>
    </row>
    <row r="385" spans="2:51" s="11" customFormat="1" ht="13.5">
      <c r="B385" s="201"/>
      <c r="C385" s="202"/>
      <c r="D385" s="203" t="s">
        <v>176</v>
      </c>
      <c r="E385" s="204" t="s">
        <v>22</v>
      </c>
      <c r="F385" s="205" t="s">
        <v>855</v>
      </c>
      <c r="G385" s="202"/>
      <c r="H385" s="206">
        <v>3.7</v>
      </c>
      <c r="I385" s="207"/>
      <c r="J385" s="202"/>
      <c r="K385" s="202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176</v>
      </c>
      <c r="AU385" s="212" t="s">
        <v>83</v>
      </c>
      <c r="AV385" s="11" t="s">
        <v>83</v>
      </c>
      <c r="AW385" s="11" t="s">
        <v>36</v>
      </c>
      <c r="AX385" s="11" t="s">
        <v>72</v>
      </c>
      <c r="AY385" s="212" t="s">
        <v>167</v>
      </c>
    </row>
    <row r="386" spans="2:51" s="11" customFormat="1" ht="13.5">
      <c r="B386" s="201"/>
      <c r="C386" s="202"/>
      <c r="D386" s="203" t="s">
        <v>176</v>
      </c>
      <c r="E386" s="204" t="s">
        <v>22</v>
      </c>
      <c r="F386" s="205" t="s">
        <v>856</v>
      </c>
      <c r="G386" s="202"/>
      <c r="H386" s="206">
        <v>16.6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176</v>
      </c>
      <c r="AU386" s="212" t="s">
        <v>83</v>
      </c>
      <c r="AV386" s="11" t="s">
        <v>83</v>
      </c>
      <c r="AW386" s="11" t="s">
        <v>36</v>
      </c>
      <c r="AX386" s="11" t="s">
        <v>72</v>
      </c>
      <c r="AY386" s="212" t="s">
        <v>167</v>
      </c>
    </row>
    <row r="387" spans="2:51" s="11" customFormat="1" ht="13.5">
      <c r="B387" s="201"/>
      <c r="C387" s="202"/>
      <c r="D387" s="203" t="s">
        <v>176</v>
      </c>
      <c r="E387" s="204" t="s">
        <v>22</v>
      </c>
      <c r="F387" s="205" t="s">
        <v>857</v>
      </c>
      <c r="G387" s="202"/>
      <c r="H387" s="206">
        <v>15.66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176</v>
      </c>
      <c r="AU387" s="212" t="s">
        <v>83</v>
      </c>
      <c r="AV387" s="11" t="s">
        <v>83</v>
      </c>
      <c r="AW387" s="11" t="s">
        <v>36</v>
      </c>
      <c r="AX387" s="11" t="s">
        <v>72</v>
      </c>
      <c r="AY387" s="212" t="s">
        <v>167</v>
      </c>
    </row>
    <row r="388" spans="2:51" s="13" customFormat="1" ht="13.5">
      <c r="B388" s="224"/>
      <c r="C388" s="225"/>
      <c r="D388" s="203" t="s">
        <v>176</v>
      </c>
      <c r="E388" s="226" t="s">
        <v>22</v>
      </c>
      <c r="F388" s="227" t="s">
        <v>184</v>
      </c>
      <c r="G388" s="225"/>
      <c r="H388" s="228">
        <v>65.96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176</v>
      </c>
      <c r="AU388" s="234" t="s">
        <v>83</v>
      </c>
      <c r="AV388" s="13" t="s">
        <v>174</v>
      </c>
      <c r="AW388" s="13" t="s">
        <v>36</v>
      </c>
      <c r="AX388" s="13" t="s">
        <v>80</v>
      </c>
      <c r="AY388" s="234" t="s">
        <v>167</v>
      </c>
    </row>
    <row r="389" spans="2:63" s="10" customFormat="1" ht="29.85" customHeight="1">
      <c r="B389" s="173"/>
      <c r="C389" s="174"/>
      <c r="D389" s="175" t="s">
        <v>71</v>
      </c>
      <c r="E389" s="187" t="s">
        <v>858</v>
      </c>
      <c r="F389" s="187" t="s">
        <v>859</v>
      </c>
      <c r="G389" s="174"/>
      <c r="H389" s="174"/>
      <c r="I389" s="177"/>
      <c r="J389" s="188">
        <f>BK389</f>
        <v>0</v>
      </c>
      <c r="K389" s="174"/>
      <c r="L389" s="179"/>
      <c r="M389" s="180"/>
      <c r="N389" s="181"/>
      <c r="O389" s="181"/>
      <c r="P389" s="182">
        <f>SUM(P390:P407)</f>
        <v>0</v>
      </c>
      <c r="Q389" s="181"/>
      <c r="R389" s="182">
        <f>SUM(R390:R407)</f>
        <v>0.3610326</v>
      </c>
      <c r="S389" s="181"/>
      <c r="T389" s="183">
        <f>SUM(T390:T407)</f>
        <v>0</v>
      </c>
      <c r="AR389" s="184" t="s">
        <v>83</v>
      </c>
      <c r="AT389" s="185" t="s">
        <v>71</v>
      </c>
      <c r="AU389" s="185" t="s">
        <v>80</v>
      </c>
      <c r="AY389" s="184" t="s">
        <v>167</v>
      </c>
      <c r="BK389" s="186">
        <f>SUM(BK390:BK407)</f>
        <v>0</v>
      </c>
    </row>
    <row r="390" spans="2:65" s="1" customFormat="1" ht="16.5" customHeight="1">
      <c r="B390" s="41"/>
      <c r="C390" s="189" t="s">
        <v>860</v>
      </c>
      <c r="D390" s="189" t="s">
        <v>169</v>
      </c>
      <c r="E390" s="190" t="s">
        <v>861</v>
      </c>
      <c r="F390" s="191" t="s">
        <v>862</v>
      </c>
      <c r="G390" s="192" t="s">
        <v>330</v>
      </c>
      <c r="H390" s="193">
        <v>5</v>
      </c>
      <c r="I390" s="194"/>
      <c r="J390" s="195">
        <f>ROUND(I390*H390,2)</f>
        <v>0</v>
      </c>
      <c r="K390" s="191" t="s">
        <v>22</v>
      </c>
      <c r="L390" s="61"/>
      <c r="M390" s="196" t="s">
        <v>22</v>
      </c>
      <c r="N390" s="197" t="s">
        <v>43</v>
      </c>
      <c r="O390" s="42"/>
      <c r="P390" s="198">
        <f>O390*H390</f>
        <v>0</v>
      </c>
      <c r="Q390" s="198">
        <v>0.0013</v>
      </c>
      <c r="R390" s="198">
        <f>Q390*H390</f>
        <v>0.0065</v>
      </c>
      <c r="S390" s="198">
        <v>0</v>
      </c>
      <c r="T390" s="199">
        <f>S390*H390</f>
        <v>0</v>
      </c>
      <c r="AR390" s="24" t="s">
        <v>243</v>
      </c>
      <c r="AT390" s="24" t="s">
        <v>169</v>
      </c>
      <c r="AU390" s="24" t="s">
        <v>83</v>
      </c>
      <c r="AY390" s="24" t="s">
        <v>167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24" t="s">
        <v>80</v>
      </c>
      <c r="BK390" s="200">
        <f>ROUND(I390*H390,2)</f>
        <v>0</v>
      </c>
      <c r="BL390" s="24" t="s">
        <v>243</v>
      </c>
      <c r="BM390" s="24" t="s">
        <v>863</v>
      </c>
    </row>
    <row r="391" spans="2:51" s="11" customFormat="1" ht="13.5">
      <c r="B391" s="201"/>
      <c r="C391" s="202"/>
      <c r="D391" s="203" t="s">
        <v>176</v>
      </c>
      <c r="E391" s="204" t="s">
        <v>22</v>
      </c>
      <c r="F391" s="205" t="s">
        <v>864</v>
      </c>
      <c r="G391" s="202"/>
      <c r="H391" s="206">
        <v>5</v>
      </c>
      <c r="I391" s="207"/>
      <c r="J391" s="202"/>
      <c r="K391" s="202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176</v>
      </c>
      <c r="AU391" s="212" t="s">
        <v>83</v>
      </c>
      <c r="AV391" s="11" t="s">
        <v>83</v>
      </c>
      <c r="AW391" s="11" t="s">
        <v>36</v>
      </c>
      <c r="AX391" s="11" t="s">
        <v>72</v>
      </c>
      <c r="AY391" s="212" t="s">
        <v>167</v>
      </c>
    </row>
    <row r="392" spans="2:51" s="12" customFormat="1" ht="13.5">
      <c r="B392" s="213"/>
      <c r="C392" s="214"/>
      <c r="D392" s="203" t="s">
        <v>176</v>
      </c>
      <c r="E392" s="215" t="s">
        <v>91</v>
      </c>
      <c r="F392" s="216" t="s">
        <v>181</v>
      </c>
      <c r="G392" s="214"/>
      <c r="H392" s="217">
        <v>5</v>
      </c>
      <c r="I392" s="218"/>
      <c r="J392" s="214"/>
      <c r="K392" s="214"/>
      <c r="L392" s="219"/>
      <c r="M392" s="220"/>
      <c r="N392" s="221"/>
      <c r="O392" s="221"/>
      <c r="P392" s="221"/>
      <c r="Q392" s="221"/>
      <c r="R392" s="221"/>
      <c r="S392" s="221"/>
      <c r="T392" s="222"/>
      <c r="AT392" s="223" t="s">
        <v>176</v>
      </c>
      <c r="AU392" s="223" t="s">
        <v>83</v>
      </c>
      <c r="AV392" s="12" t="s">
        <v>182</v>
      </c>
      <c r="AW392" s="12" t="s">
        <v>36</v>
      </c>
      <c r="AX392" s="12" t="s">
        <v>80</v>
      </c>
      <c r="AY392" s="223" t="s">
        <v>167</v>
      </c>
    </row>
    <row r="393" spans="2:65" s="1" customFormat="1" ht="25.5" customHeight="1">
      <c r="B393" s="41"/>
      <c r="C393" s="189" t="s">
        <v>865</v>
      </c>
      <c r="D393" s="189" t="s">
        <v>169</v>
      </c>
      <c r="E393" s="190" t="s">
        <v>866</v>
      </c>
      <c r="F393" s="191" t="s">
        <v>867</v>
      </c>
      <c r="G393" s="192" t="s">
        <v>187</v>
      </c>
      <c r="H393" s="193">
        <v>0.66</v>
      </c>
      <c r="I393" s="194"/>
      <c r="J393" s="195">
        <f>ROUND(I393*H393,2)</f>
        <v>0</v>
      </c>
      <c r="K393" s="191" t="s">
        <v>173</v>
      </c>
      <c r="L393" s="61"/>
      <c r="M393" s="196" t="s">
        <v>22</v>
      </c>
      <c r="N393" s="197" t="s">
        <v>43</v>
      </c>
      <c r="O393" s="42"/>
      <c r="P393" s="198">
        <f>O393*H393</f>
        <v>0</v>
      </c>
      <c r="Q393" s="198">
        <v>0.00362</v>
      </c>
      <c r="R393" s="198">
        <f>Q393*H393</f>
        <v>0.0023892</v>
      </c>
      <c r="S393" s="198">
        <v>0</v>
      </c>
      <c r="T393" s="199">
        <f>S393*H393</f>
        <v>0</v>
      </c>
      <c r="AR393" s="24" t="s">
        <v>243</v>
      </c>
      <c r="AT393" s="24" t="s">
        <v>169</v>
      </c>
      <c r="AU393" s="24" t="s">
        <v>83</v>
      </c>
      <c r="AY393" s="24" t="s">
        <v>167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24" t="s">
        <v>80</v>
      </c>
      <c r="BK393" s="200">
        <f>ROUND(I393*H393,2)</f>
        <v>0</v>
      </c>
      <c r="BL393" s="24" t="s">
        <v>243</v>
      </c>
      <c r="BM393" s="24" t="s">
        <v>868</v>
      </c>
    </row>
    <row r="394" spans="2:51" s="11" customFormat="1" ht="13.5">
      <c r="B394" s="201"/>
      <c r="C394" s="202"/>
      <c r="D394" s="203" t="s">
        <v>176</v>
      </c>
      <c r="E394" s="204" t="s">
        <v>22</v>
      </c>
      <c r="F394" s="205" t="s">
        <v>869</v>
      </c>
      <c r="G394" s="202"/>
      <c r="H394" s="206">
        <v>0.66</v>
      </c>
      <c r="I394" s="207"/>
      <c r="J394" s="202"/>
      <c r="K394" s="202"/>
      <c r="L394" s="208"/>
      <c r="M394" s="209"/>
      <c r="N394" s="210"/>
      <c r="O394" s="210"/>
      <c r="P394" s="210"/>
      <c r="Q394" s="210"/>
      <c r="R394" s="210"/>
      <c r="S394" s="210"/>
      <c r="T394" s="211"/>
      <c r="AT394" s="212" t="s">
        <v>176</v>
      </c>
      <c r="AU394" s="212" t="s">
        <v>83</v>
      </c>
      <c r="AV394" s="11" t="s">
        <v>83</v>
      </c>
      <c r="AW394" s="11" t="s">
        <v>36</v>
      </c>
      <c r="AX394" s="11" t="s">
        <v>72</v>
      </c>
      <c r="AY394" s="212" t="s">
        <v>167</v>
      </c>
    </row>
    <row r="395" spans="2:51" s="12" customFormat="1" ht="13.5">
      <c r="B395" s="213"/>
      <c r="C395" s="214"/>
      <c r="D395" s="203" t="s">
        <v>176</v>
      </c>
      <c r="E395" s="215" t="s">
        <v>89</v>
      </c>
      <c r="F395" s="216" t="s">
        <v>181</v>
      </c>
      <c r="G395" s="214"/>
      <c r="H395" s="217">
        <v>0.66</v>
      </c>
      <c r="I395" s="218"/>
      <c r="J395" s="214"/>
      <c r="K395" s="214"/>
      <c r="L395" s="219"/>
      <c r="M395" s="220"/>
      <c r="N395" s="221"/>
      <c r="O395" s="221"/>
      <c r="P395" s="221"/>
      <c r="Q395" s="221"/>
      <c r="R395" s="221"/>
      <c r="S395" s="221"/>
      <c r="T395" s="222"/>
      <c r="AT395" s="223" t="s">
        <v>176</v>
      </c>
      <c r="AU395" s="223" t="s">
        <v>83</v>
      </c>
      <c r="AV395" s="12" t="s">
        <v>182</v>
      </c>
      <c r="AW395" s="12" t="s">
        <v>36</v>
      </c>
      <c r="AX395" s="12" t="s">
        <v>80</v>
      </c>
      <c r="AY395" s="223" t="s">
        <v>167</v>
      </c>
    </row>
    <row r="396" spans="2:65" s="1" customFormat="1" ht="25.5" customHeight="1">
      <c r="B396" s="41"/>
      <c r="C396" s="189" t="s">
        <v>870</v>
      </c>
      <c r="D396" s="189" t="s">
        <v>169</v>
      </c>
      <c r="E396" s="190" t="s">
        <v>871</v>
      </c>
      <c r="F396" s="191" t="s">
        <v>872</v>
      </c>
      <c r="G396" s="192" t="s">
        <v>187</v>
      </c>
      <c r="H396" s="193">
        <v>14.31</v>
      </c>
      <c r="I396" s="194"/>
      <c r="J396" s="195">
        <f>ROUND(I396*H396,2)</f>
        <v>0</v>
      </c>
      <c r="K396" s="191" t="s">
        <v>173</v>
      </c>
      <c r="L396" s="61"/>
      <c r="M396" s="196" t="s">
        <v>22</v>
      </c>
      <c r="N396" s="197" t="s">
        <v>43</v>
      </c>
      <c r="O396" s="42"/>
      <c r="P396" s="198">
        <f>O396*H396</f>
        <v>0</v>
      </c>
      <c r="Q396" s="198">
        <v>0.0028</v>
      </c>
      <c r="R396" s="198">
        <f>Q396*H396</f>
        <v>0.040068</v>
      </c>
      <c r="S396" s="198">
        <v>0</v>
      </c>
      <c r="T396" s="199">
        <f>S396*H396</f>
        <v>0</v>
      </c>
      <c r="AR396" s="24" t="s">
        <v>243</v>
      </c>
      <c r="AT396" s="24" t="s">
        <v>169</v>
      </c>
      <c r="AU396" s="24" t="s">
        <v>83</v>
      </c>
      <c r="AY396" s="24" t="s">
        <v>167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24" t="s">
        <v>80</v>
      </c>
      <c r="BK396" s="200">
        <f>ROUND(I396*H396,2)</f>
        <v>0</v>
      </c>
      <c r="BL396" s="24" t="s">
        <v>243</v>
      </c>
      <c r="BM396" s="24" t="s">
        <v>873</v>
      </c>
    </row>
    <row r="397" spans="2:51" s="11" customFormat="1" ht="13.5">
      <c r="B397" s="201"/>
      <c r="C397" s="202"/>
      <c r="D397" s="203" t="s">
        <v>176</v>
      </c>
      <c r="E397" s="204" t="s">
        <v>22</v>
      </c>
      <c r="F397" s="205" t="s">
        <v>874</v>
      </c>
      <c r="G397" s="202"/>
      <c r="H397" s="206">
        <v>6.66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176</v>
      </c>
      <c r="AU397" s="212" t="s">
        <v>83</v>
      </c>
      <c r="AV397" s="11" t="s">
        <v>83</v>
      </c>
      <c r="AW397" s="11" t="s">
        <v>36</v>
      </c>
      <c r="AX397" s="11" t="s">
        <v>72</v>
      </c>
      <c r="AY397" s="212" t="s">
        <v>167</v>
      </c>
    </row>
    <row r="398" spans="2:51" s="11" customFormat="1" ht="13.5">
      <c r="B398" s="201"/>
      <c r="C398" s="202"/>
      <c r="D398" s="203" t="s">
        <v>176</v>
      </c>
      <c r="E398" s="204" t="s">
        <v>22</v>
      </c>
      <c r="F398" s="205" t="s">
        <v>875</v>
      </c>
      <c r="G398" s="202"/>
      <c r="H398" s="206">
        <v>7.65</v>
      </c>
      <c r="I398" s="207"/>
      <c r="J398" s="202"/>
      <c r="K398" s="202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176</v>
      </c>
      <c r="AU398" s="212" t="s">
        <v>83</v>
      </c>
      <c r="AV398" s="11" t="s">
        <v>83</v>
      </c>
      <c r="AW398" s="11" t="s">
        <v>36</v>
      </c>
      <c r="AX398" s="11" t="s">
        <v>72</v>
      </c>
      <c r="AY398" s="212" t="s">
        <v>167</v>
      </c>
    </row>
    <row r="399" spans="2:51" s="12" customFormat="1" ht="13.5">
      <c r="B399" s="213"/>
      <c r="C399" s="214"/>
      <c r="D399" s="203" t="s">
        <v>176</v>
      </c>
      <c r="E399" s="215" t="s">
        <v>100</v>
      </c>
      <c r="F399" s="216" t="s">
        <v>181</v>
      </c>
      <c r="G399" s="214"/>
      <c r="H399" s="217">
        <v>14.31</v>
      </c>
      <c r="I399" s="218"/>
      <c r="J399" s="214"/>
      <c r="K399" s="214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176</v>
      </c>
      <c r="AU399" s="223" t="s">
        <v>83</v>
      </c>
      <c r="AV399" s="12" t="s">
        <v>182</v>
      </c>
      <c r="AW399" s="12" t="s">
        <v>36</v>
      </c>
      <c r="AX399" s="12" t="s">
        <v>80</v>
      </c>
      <c r="AY399" s="223" t="s">
        <v>167</v>
      </c>
    </row>
    <row r="400" spans="2:65" s="1" customFormat="1" ht="16.5" customHeight="1">
      <c r="B400" s="41"/>
      <c r="C400" s="235" t="s">
        <v>876</v>
      </c>
      <c r="D400" s="235" t="s">
        <v>229</v>
      </c>
      <c r="E400" s="236" t="s">
        <v>877</v>
      </c>
      <c r="F400" s="237" t="s">
        <v>878</v>
      </c>
      <c r="G400" s="238" t="s">
        <v>187</v>
      </c>
      <c r="H400" s="239">
        <v>15.455</v>
      </c>
      <c r="I400" s="240"/>
      <c r="J400" s="241">
        <f>ROUND(I400*H400,2)</f>
        <v>0</v>
      </c>
      <c r="K400" s="237" t="s">
        <v>22</v>
      </c>
      <c r="L400" s="242"/>
      <c r="M400" s="243" t="s">
        <v>22</v>
      </c>
      <c r="N400" s="244" t="s">
        <v>43</v>
      </c>
      <c r="O400" s="42"/>
      <c r="P400" s="198">
        <f>O400*H400</f>
        <v>0</v>
      </c>
      <c r="Q400" s="198">
        <v>0.0182</v>
      </c>
      <c r="R400" s="198">
        <f>Q400*H400</f>
        <v>0.281281</v>
      </c>
      <c r="S400" s="198">
        <v>0</v>
      </c>
      <c r="T400" s="199">
        <f>S400*H400</f>
        <v>0</v>
      </c>
      <c r="AR400" s="24" t="s">
        <v>317</v>
      </c>
      <c r="AT400" s="24" t="s">
        <v>229</v>
      </c>
      <c r="AU400" s="24" t="s">
        <v>83</v>
      </c>
      <c r="AY400" s="24" t="s">
        <v>167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24" t="s">
        <v>80</v>
      </c>
      <c r="BK400" s="200">
        <f>ROUND(I400*H400,2)</f>
        <v>0</v>
      </c>
      <c r="BL400" s="24" t="s">
        <v>243</v>
      </c>
      <c r="BM400" s="24" t="s">
        <v>879</v>
      </c>
    </row>
    <row r="401" spans="2:51" s="11" customFormat="1" ht="13.5">
      <c r="B401" s="201"/>
      <c r="C401" s="202"/>
      <c r="D401" s="203" t="s">
        <v>176</v>
      </c>
      <c r="E401" s="204" t="s">
        <v>22</v>
      </c>
      <c r="F401" s="205" t="s">
        <v>880</v>
      </c>
      <c r="G401" s="202"/>
      <c r="H401" s="206">
        <v>15.455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176</v>
      </c>
      <c r="AU401" s="212" t="s">
        <v>83</v>
      </c>
      <c r="AV401" s="11" t="s">
        <v>83</v>
      </c>
      <c r="AW401" s="11" t="s">
        <v>36</v>
      </c>
      <c r="AX401" s="11" t="s">
        <v>80</v>
      </c>
      <c r="AY401" s="212" t="s">
        <v>167</v>
      </c>
    </row>
    <row r="402" spans="2:65" s="1" customFormat="1" ht="16.5" customHeight="1">
      <c r="B402" s="41"/>
      <c r="C402" s="235" t="s">
        <v>881</v>
      </c>
      <c r="D402" s="235" t="s">
        <v>229</v>
      </c>
      <c r="E402" s="236" t="s">
        <v>882</v>
      </c>
      <c r="F402" s="237" t="s">
        <v>883</v>
      </c>
      <c r="G402" s="238" t="s">
        <v>187</v>
      </c>
      <c r="H402" s="239">
        <v>1.692</v>
      </c>
      <c r="I402" s="240"/>
      <c r="J402" s="241">
        <f>ROUND(I402*H402,2)</f>
        <v>0</v>
      </c>
      <c r="K402" s="237" t="s">
        <v>22</v>
      </c>
      <c r="L402" s="242"/>
      <c r="M402" s="243" t="s">
        <v>22</v>
      </c>
      <c r="N402" s="244" t="s">
        <v>43</v>
      </c>
      <c r="O402" s="42"/>
      <c r="P402" s="198">
        <f>O402*H402</f>
        <v>0</v>
      </c>
      <c r="Q402" s="198">
        <v>0.0182</v>
      </c>
      <c r="R402" s="198">
        <f>Q402*H402</f>
        <v>0.0307944</v>
      </c>
      <c r="S402" s="198">
        <v>0</v>
      </c>
      <c r="T402" s="199">
        <f>S402*H402</f>
        <v>0</v>
      </c>
      <c r="AR402" s="24" t="s">
        <v>317</v>
      </c>
      <c r="AT402" s="24" t="s">
        <v>229</v>
      </c>
      <c r="AU402" s="24" t="s">
        <v>83</v>
      </c>
      <c r="AY402" s="24" t="s">
        <v>167</v>
      </c>
      <c r="BE402" s="200">
        <f>IF(N402="základní",J402,0)</f>
        <v>0</v>
      </c>
      <c r="BF402" s="200">
        <f>IF(N402="snížená",J402,0)</f>
        <v>0</v>
      </c>
      <c r="BG402" s="200">
        <f>IF(N402="zákl. přenesená",J402,0)</f>
        <v>0</v>
      </c>
      <c r="BH402" s="200">
        <f>IF(N402="sníž. přenesená",J402,0)</f>
        <v>0</v>
      </c>
      <c r="BI402" s="200">
        <f>IF(N402="nulová",J402,0)</f>
        <v>0</v>
      </c>
      <c r="BJ402" s="24" t="s">
        <v>80</v>
      </c>
      <c r="BK402" s="200">
        <f>ROUND(I402*H402,2)</f>
        <v>0</v>
      </c>
      <c r="BL402" s="24" t="s">
        <v>243</v>
      </c>
      <c r="BM402" s="24" t="s">
        <v>884</v>
      </c>
    </row>
    <row r="403" spans="2:51" s="11" customFormat="1" ht="13.5">
      <c r="B403" s="201"/>
      <c r="C403" s="202"/>
      <c r="D403" s="203" t="s">
        <v>176</v>
      </c>
      <c r="E403" s="204" t="s">
        <v>22</v>
      </c>
      <c r="F403" s="205" t="s">
        <v>885</v>
      </c>
      <c r="G403" s="202"/>
      <c r="H403" s="206">
        <v>1.692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176</v>
      </c>
      <c r="AU403" s="212" t="s">
        <v>83</v>
      </c>
      <c r="AV403" s="11" t="s">
        <v>83</v>
      </c>
      <c r="AW403" s="11" t="s">
        <v>36</v>
      </c>
      <c r="AX403" s="11" t="s">
        <v>80</v>
      </c>
      <c r="AY403" s="212" t="s">
        <v>167</v>
      </c>
    </row>
    <row r="404" spans="2:65" s="1" customFormat="1" ht="16.5" customHeight="1">
      <c r="B404" s="41"/>
      <c r="C404" s="189" t="s">
        <v>886</v>
      </c>
      <c r="D404" s="189" t="s">
        <v>169</v>
      </c>
      <c r="E404" s="190" t="s">
        <v>887</v>
      </c>
      <c r="F404" s="191" t="s">
        <v>888</v>
      </c>
      <c r="G404" s="192" t="s">
        <v>330</v>
      </c>
      <c r="H404" s="193">
        <v>6.32</v>
      </c>
      <c r="I404" s="194"/>
      <c r="J404" s="195">
        <f>ROUND(I404*H404,2)</f>
        <v>0</v>
      </c>
      <c r="K404" s="191" t="s">
        <v>22</v>
      </c>
      <c r="L404" s="61"/>
      <c r="M404" s="196" t="s">
        <v>22</v>
      </c>
      <c r="N404" s="197" t="s">
        <v>43</v>
      </c>
      <c r="O404" s="42"/>
      <c r="P404" s="198">
        <f>O404*H404</f>
        <v>0</v>
      </c>
      <c r="Q404" s="198">
        <v>0</v>
      </c>
      <c r="R404" s="198">
        <f>Q404*H404</f>
        <v>0</v>
      </c>
      <c r="S404" s="198">
        <v>0</v>
      </c>
      <c r="T404" s="199">
        <f>S404*H404</f>
        <v>0</v>
      </c>
      <c r="AR404" s="24" t="s">
        <v>243</v>
      </c>
      <c r="AT404" s="24" t="s">
        <v>169</v>
      </c>
      <c r="AU404" s="24" t="s">
        <v>83</v>
      </c>
      <c r="AY404" s="24" t="s">
        <v>167</v>
      </c>
      <c r="BE404" s="200">
        <f>IF(N404="základní",J404,0)</f>
        <v>0</v>
      </c>
      <c r="BF404" s="200">
        <f>IF(N404="snížená",J404,0)</f>
        <v>0</v>
      </c>
      <c r="BG404" s="200">
        <f>IF(N404="zákl. přenesená",J404,0)</f>
        <v>0</v>
      </c>
      <c r="BH404" s="200">
        <f>IF(N404="sníž. přenesená",J404,0)</f>
        <v>0</v>
      </c>
      <c r="BI404" s="200">
        <f>IF(N404="nulová",J404,0)</f>
        <v>0</v>
      </c>
      <c r="BJ404" s="24" t="s">
        <v>80</v>
      </c>
      <c r="BK404" s="200">
        <f>ROUND(I404*H404,2)</f>
        <v>0</v>
      </c>
      <c r="BL404" s="24" t="s">
        <v>243</v>
      </c>
      <c r="BM404" s="24" t="s">
        <v>889</v>
      </c>
    </row>
    <row r="405" spans="2:51" s="11" customFormat="1" ht="13.5">
      <c r="B405" s="201"/>
      <c r="C405" s="202"/>
      <c r="D405" s="203" t="s">
        <v>176</v>
      </c>
      <c r="E405" s="204" t="s">
        <v>22</v>
      </c>
      <c r="F405" s="205" t="s">
        <v>890</v>
      </c>
      <c r="G405" s="202"/>
      <c r="H405" s="206">
        <v>6.32</v>
      </c>
      <c r="I405" s="207"/>
      <c r="J405" s="202"/>
      <c r="K405" s="202"/>
      <c r="L405" s="208"/>
      <c r="M405" s="209"/>
      <c r="N405" s="210"/>
      <c r="O405" s="210"/>
      <c r="P405" s="210"/>
      <c r="Q405" s="210"/>
      <c r="R405" s="210"/>
      <c r="S405" s="210"/>
      <c r="T405" s="211"/>
      <c r="AT405" s="212" t="s">
        <v>176</v>
      </c>
      <c r="AU405" s="212" t="s">
        <v>83</v>
      </c>
      <c r="AV405" s="11" t="s">
        <v>83</v>
      </c>
      <c r="AW405" s="11" t="s">
        <v>36</v>
      </c>
      <c r="AX405" s="11" t="s">
        <v>80</v>
      </c>
      <c r="AY405" s="212" t="s">
        <v>167</v>
      </c>
    </row>
    <row r="406" spans="2:65" s="1" customFormat="1" ht="16.5" customHeight="1">
      <c r="B406" s="41"/>
      <c r="C406" s="189" t="s">
        <v>891</v>
      </c>
      <c r="D406" s="189" t="s">
        <v>169</v>
      </c>
      <c r="E406" s="190" t="s">
        <v>892</v>
      </c>
      <c r="F406" s="191" t="s">
        <v>893</v>
      </c>
      <c r="G406" s="192" t="s">
        <v>309</v>
      </c>
      <c r="H406" s="193">
        <v>0.361</v>
      </c>
      <c r="I406" s="194"/>
      <c r="J406" s="195">
        <f>ROUND(I406*H406,2)</f>
        <v>0</v>
      </c>
      <c r="K406" s="191" t="s">
        <v>173</v>
      </c>
      <c r="L406" s="61"/>
      <c r="M406" s="196" t="s">
        <v>22</v>
      </c>
      <c r="N406" s="197" t="s">
        <v>43</v>
      </c>
      <c r="O406" s="42"/>
      <c r="P406" s="198">
        <f>O406*H406</f>
        <v>0</v>
      </c>
      <c r="Q406" s="198">
        <v>0</v>
      </c>
      <c r="R406" s="198">
        <f>Q406*H406</f>
        <v>0</v>
      </c>
      <c r="S406" s="198">
        <v>0</v>
      </c>
      <c r="T406" s="199">
        <f>S406*H406</f>
        <v>0</v>
      </c>
      <c r="AR406" s="24" t="s">
        <v>243</v>
      </c>
      <c r="AT406" s="24" t="s">
        <v>169</v>
      </c>
      <c r="AU406" s="24" t="s">
        <v>83</v>
      </c>
      <c r="AY406" s="24" t="s">
        <v>167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24" t="s">
        <v>80</v>
      </c>
      <c r="BK406" s="200">
        <f>ROUND(I406*H406,2)</f>
        <v>0</v>
      </c>
      <c r="BL406" s="24" t="s">
        <v>243</v>
      </c>
      <c r="BM406" s="24" t="s">
        <v>894</v>
      </c>
    </row>
    <row r="407" spans="2:65" s="1" customFormat="1" ht="16.5" customHeight="1">
      <c r="B407" s="41"/>
      <c r="C407" s="189" t="s">
        <v>895</v>
      </c>
      <c r="D407" s="189" t="s">
        <v>169</v>
      </c>
      <c r="E407" s="190" t="s">
        <v>896</v>
      </c>
      <c r="F407" s="191" t="s">
        <v>897</v>
      </c>
      <c r="G407" s="192" t="s">
        <v>309</v>
      </c>
      <c r="H407" s="193">
        <v>0.361</v>
      </c>
      <c r="I407" s="194"/>
      <c r="J407" s="195">
        <f>ROUND(I407*H407,2)</f>
        <v>0</v>
      </c>
      <c r="K407" s="191" t="s">
        <v>173</v>
      </c>
      <c r="L407" s="61"/>
      <c r="M407" s="196" t="s">
        <v>22</v>
      </c>
      <c r="N407" s="197" t="s">
        <v>43</v>
      </c>
      <c r="O407" s="42"/>
      <c r="P407" s="198">
        <f>O407*H407</f>
        <v>0</v>
      </c>
      <c r="Q407" s="198">
        <v>0</v>
      </c>
      <c r="R407" s="198">
        <f>Q407*H407</f>
        <v>0</v>
      </c>
      <c r="S407" s="198">
        <v>0</v>
      </c>
      <c r="T407" s="199">
        <f>S407*H407</f>
        <v>0</v>
      </c>
      <c r="AR407" s="24" t="s">
        <v>243</v>
      </c>
      <c r="AT407" s="24" t="s">
        <v>169</v>
      </c>
      <c r="AU407" s="24" t="s">
        <v>83</v>
      </c>
      <c r="AY407" s="24" t="s">
        <v>167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24" t="s">
        <v>80</v>
      </c>
      <c r="BK407" s="200">
        <f>ROUND(I407*H407,2)</f>
        <v>0</v>
      </c>
      <c r="BL407" s="24" t="s">
        <v>243</v>
      </c>
      <c r="BM407" s="24" t="s">
        <v>898</v>
      </c>
    </row>
    <row r="408" spans="2:63" s="10" customFormat="1" ht="29.85" customHeight="1">
      <c r="B408" s="173"/>
      <c r="C408" s="174"/>
      <c r="D408" s="175" t="s">
        <v>71</v>
      </c>
      <c r="E408" s="187" t="s">
        <v>899</v>
      </c>
      <c r="F408" s="187" t="s">
        <v>900</v>
      </c>
      <c r="G408" s="174"/>
      <c r="H408" s="174"/>
      <c r="I408" s="177"/>
      <c r="J408" s="188">
        <f>BK408</f>
        <v>0</v>
      </c>
      <c r="K408" s="174"/>
      <c r="L408" s="179"/>
      <c r="M408" s="180"/>
      <c r="N408" s="181"/>
      <c r="O408" s="181"/>
      <c r="P408" s="182">
        <f>SUM(P409:P410)</f>
        <v>0</v>
      </c>
      <c r="Q408" s="181"/>
      <c r="R408" s="182">
        <f>SUM(R409:R410)</f>
        <v>0.0015624</v>
      </c>
      <c r="S408" s="181"/>
      <c r="T408" s="183">
        <f>SUM(T409:T410)</f>
        <v>0</v>
      </c>
      <c r="AR408" s="184" t="s">
        <v>83</v>
      </c>
      <c r="AT408" s="185" t="s">
        <v>71</v>
      </c>
      <c r="AU408" s="185" t="s">
        <v>80</v>
      </c>
      <c r="AY408" s="184" t="s">
        <v>167</v>
      </c>
      <c r="BK408" s="186">
        <f>SUM(BK409:BK410)</f>
        <v>0</v>
      </c>
    </row>
    <row r="409" spans="2:65" s="1" customFormat="1" ht="16.5" customHeight="1">
      <c r="B409" s="41"/>
      <c r="C409" s="189" t="s">
        <v>901</v>
      </c>
      <c r="D409" s="189" t="s">
        <v>169</v>
      </c>
      <c r="E409" s="190" t="s">
        <v>902</v>
      </c>
      <c r="F409" s="191" t="s">
        <v>903</v>
      </c>
      <c r="G409" s="192" t="s">
        <v>330</v>
      </c>
      <c r="H409" s="193">
        <v>5.04</v>
      </c>
      <c r="I409" s="194"/>
      <c r="J409" s="195">
        <f>ROUND(I409*H409,2)</f>
        <v>0</v>
      </c>
      <c r="K409" s="191" t="s">
        <v>173</v>
      </c>
      <c r="L409" s="61"/>
      <c r="M409" s="196" t="s">
        <v>22</v>
      </c>
      <c r="N409" s="197" t="s">
        <v>43</v>
      </c>
      <c r="O409" s="42"/>
      <c r="P409" s="198">
        <f>O409*H409</f>
        <v>0</v>
      </c>
      <c r="Q409" s="198">
        <v>0.00031</v>
      </c>
      <c r="R409" s="198">
        <f>Q409*H409</f>
        <v>0.0015624</v>
      </c>
      <c r="S409" s="198">
        <v>0</v>
      </c>
      <c r="T409" s="199">
        <f>S409*H409</f>
        <v>0</v>
      </c>
      <c r="AR409" s="24" t="s">
        <v>243</v>
      </c>
      <c r="AT409" s="24" t="s">
        <v>169</v>
      </c>
      <c r="AU409" s="24" t="s">
        <v>83</v>
      </c>
      <c r="AY409" s="24" t="s">
        <v>167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24" t="s">
        <v>80</v>
      </c>
      <c r="BK409" s="200">
        <f>ROUND(I409*H409,2)</f>
        <v>0</v>
      </c>
      <c r="BL409" s="24" t="s">
        <v>243</v>
      </c>
      <c r="BM409" s="24" t="s">
        <v>904</v>
      </c>
    </row>
    <row r="410" spans="2:51" s="11" customFormat="1" ht="13.5">
      <c r="B410" s="201"/>
      <c r="C410" s="202"/>
      <c r="D410" s="203" t="s">
        <v>176</v>
      </c>
      <c r="E410" s="204" t="s">
        <v>22</v>
      </c>
      <c r="F410" s="205" t="s">
        <v>905</v>
      </c>
      <c r="G410" s="202"/>
      <c r="H410" s="206">
        <v>5.04</v>
      </c>
      <c r="I410" s="207"/>
      <c r="J410" s="202"/>
      <c r="K410" s="202"/>
      <c r="L410" s="208"/>
      <c r="M410" s="209"/>
      <c r="N410" s="210"/>
      <c r="O410" s="210"/>
      <c r="P410" s="210"/>
      <c r="Q410" s="210"/>
      <c r="R410" s="210"/>
      <c r="S410" s="210"/>
      <c r="T410" s="211"/>
      <c r="AT410" s="212" t="s">
        <v>176</v>
      </c>
      <c r="AU410" s="212" t="s">
        <v>83</v>
      </c>
      <c r="AV410" s="11" t="s">
        <v>83</v>
      </c>
      <c r="AW410" s="11" t="s">
        <v>36</v>
      </c>
      <c r="AX410" s="11" t="s">
        <v>80</v>
      </c>
      <c r="AY410" s="212" t="s">
        <v>167</v>
      </c>
    </row>
    <row r="411" spans="2:63" s="10" customFormat="1" ht="29.85" customHeight="1">
      <c r="B411" s="173"/>
      <c r="C411" s="174"/>
      <c r="D411" s="175" t="s">
        <v>71</v>
      </c>
      <c r="E411" s="187" t="s">
        <v>906</v>
      </c>
      <c r="F411" s="187" t="s">
        <v>907</v>
      </c>
      <c r="G411" s="174"/>
      <c r="H411" s="174"/>
      <c r="I411" s="177"/>
      <c r="J411" s="188">
        <f>BK411</f>
        <v>0</v>
      </c>
      <c r="K411" s="174"/>
      <c r="L411" s="179"/>
      <c r="M411" s="180"/>
      <c r="N411" s="181"/>
      <c r="O411" s="181"/>
      <c r="P411" s="182">
        <f>SUM(P412:P415)</f>
        <v>0</v>
      </c>
      <c r="Q411" s="181"/>
      <c r="R411" s="182">
        <f>SUM(R412:R415)</f>
        <v>0.0317475</v>
      </c>
      <c r="S411" s="181"/>
      <c r="T411" s="183">
        <f>SUM(T412:T415)</f>
        <v>0</v>
      </c>
      <c r="AR411" s="184" t="s">
        <v>83</v>
      </c>
      <c r="AT411" s="185" t="s">
        <v>71</v>
      </c>
      <c r="AU411" s="185" t="s">
        <v>80</v>
      </c>
      <c r="AY411" s="184" t="s">
        <v>167</v>
      </c>
      <c r="BK411" s="186">
        <f>SUM(BK412:BK415)</f>
        <v>0</v>
      </c>
    </row>
    <row r="412" spans="2:65" s="1" customFormat="1" ht="16.5" customHeight="1">
      <c r="B412" s="41"/>
      <c r="C412" s="189" t="s">
        <v>908</v>
      </c>
      <c r="D412" s="189" t="s">
        <v>169</v>
      </c>
      <c r="E412" s="190" t="s">
        <v>909</v>
      </c>
      <c r="F412" s="191" t="s">
        <v>910</v>
      </c>
      <c r="G412" s="192" t="s">
        <v>187</v>
      </c>
      <c r="H412" s="193">
        <v>38.25</v>
      </c>
      <c r="I412" s="194"/>
      <c r="J412" s="195">
        <f>ROUND(I412*H412,2)</f>
        <v>0</v>
      </c>
      <c r="K412" s="191" t="s">
        <v>173</v>
      </c>
      <c r="L412" s="61"/>
      <c r="M412" s="196" t="s">
        <v>22</v>
      </c>
      <c r="N412" s="197" t="s">
        <v>43</v>
      </c>
      <c r="O412" s="42"/>
      <c r="P412" s="198">
        <f>O412*H412</f>
        <v>0</v>
      </c>
      <c r="Q412" s="198">
        <v>0.00083</v>
      </c>
      <c r="R412" s="198">
        <f>Q412*H412</f>
        <v>0.0317475</v>
      </c>
      <c r="S412" s="198">
        <v>0</v>
      </c>
      <c r="T412" s="199">
        <f>S412*H412</f>
        <v>0</v>
      </c>
      <c r="AR412" s="24" t="s">
        <v>243</v>
      </c>
      <c r="AT412" s="24" t="s">
        <v>169</v>
      </c>
      <c r="AU412" s="24" t="s">
        <v>83</v>
      </c>
      <c r="AY412" s="24" t="s">
        <v>167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24" t="s">
        <v>80</v>
      </c>
      <c r="BK412" s="200">
        <f>ROUND(I412*H412,2)</f>
        <v>0</v>
      </c>
      <c r="BL412" s="24" t="s">
        <v>243</v>
      </c>
      <c r="BM412" s="24" t="s">
        <v>911</v>
      </c>
    </row>
    <row r="413" spans="2:51" s="11" customFormat="1" ht="13.5">
      <c r="B413" s="201"/>
      <c r="C413" s="202"/>
      <c r="D413" s="203" t="s">
        <v>176</v>
      </c>
      <c r="E413" s="204" t="s">
        <v>22</v>
      </c>
      <c r="F413" s="205" t="s">
        <v>912</v>
      </c>
      <c r="G413" s="202"/>
      <c r="H413" s="206">
        <v>30.11</v>
      </c>
      <c r="I413" s="207"/>
      <c r="J413" s="202"/>
      <c r="K413" s="202"/>
      <c r="L413" s="208"/>
      <c r="M413" s="209"/>
      <c r="N413" s="210"/>
      <c r="O413" s="210"/>
      <c r="P413" s="210"/>
      <c r="Q413" s="210"/>
      <c r="R413" s="210"/>
      <c r="S413" s="210"/>
      <c r="T413" s="211"/>
      <c r="AT413" s="212" t="s">
        <v>176</v>
      </c>
      <c r="AU413" s="212" t="s">
        <v>83</v>
      </c>
      <c r="AV413" s="11" t="s">
        <v>83</v>
      </c>
      <c r="AW413" s="11" t="s">
        <v>36</v>
      </c>
      <c r="AX413" s="11" t="s">
        <v>72</v>
      </c>
      <c r="AY413" s="212" t="s">
        <v>167</v>
      </c>
    </row>
    <row r="414" spans="2:51" s="11" customFormat="1" ht="13.5">
      <c r="B414" s="201"/>
      <c r="C414" s="202"/>
      <c r="D414" s="203" t="s">
        <v>176</v>
      </c>
      <c r="E414" s="204" t="s">
        <v>22</v>
      </c>
      <c r="F414" s="205" t="s">
        <v>913</v>
      </c>
      <c r="G414" s="202"/>
      <c r="H414" s="206">
        <v>8.14</v>
      </c>
      <c r="I414" s="207"/>
      <c r="J414" s="202"/>
      <c r="K414" s="202"/>
      <c r="L414" s="208"/>
      <c r="M414" s="209"/>
      <c r="N414" s="210"/>
      <c r="O414" s="210"/>
      <c r="P414" s="210"/>
      <c r="Q414" s="210"/>
      <c r="R414" s="210"/>
      <c r="S414" s="210"/>
      <c r="T414" s="211"/>
      <c r="AT414" s="212" t="s">
        <v>176</v>
      </c>
      <c r="AU414" s="212" t="s">
        <v>83</v>
      </c>
      <c r="AV414" s="11" t="s">
        <v>83</v>
      </c>
      <c r="AW414" s="11" t="s">
        <v>36</v>
      </c>
      <c r="AX414" s="11" t="s">
        <v>72</v>
      </c>
      <c r="AY414" s="212" t="s">
        <v>167</v>
      </c>
    </row>
    <row r="415" spans="2:51" s="13" customFormat="1" ht="13.5">
      <c r="B415" s="224"/>
      <c r="C415" s="225"/>
      <c r="D415" s="203" t="s">
        <v>176</v>
      </c>
      <c r="E415" s="226" t="s">
        <v>22</v>
      </c>
      <c r="F415" s="227" t="s">
        <v>184</v>
      </c>
      <c r="G415" s="225"/>
      <c r="H415" s="228">
        <v>38.25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AT415" s="234" t="s">
        <v>176</v>
      </c>
      <c r="AU415" s="234" t="s">
        <v>83</v>
      </c>
      <c r="AV415" s="13" t="s">
        <v>174</v>
      </c>
      <c r="AW415" s="13" t="s">
        <v>36</v>
      </c>
      <c r="AX415" s="13" t="s">
        <v>80</v>
      </c>
      <c r="AY415" s="234" t="s">
        <v>167</v>
      </c>
    </row>
    <row r="416" spans="2:63" s="10" customFormat="1" ht="29.85" customHeight="1">
      <c r="B416" s="173"/>
      <c r="C416" s="174"/>
      <c r="D416" s="175" t="s">
        <v>71</v>
      </c>
      <c r="E416" s="187" t="s">
        <v>914</v>
      </c>
      <c r="F416" s="187" t="s">
        <v>915</v>
      </c>
      <c r="G416" s="174"/>
      <c r="H416" s="174"/>
      <c r="I416" s="177"/>
      <c r="J416" s="188">
        <f>BK416</f>
        <v>0</v>
      </c>
      <c r="K416" s="174"/>
      <c r="L416" s="179"/>
      <c r="M416" s="180"/>
      <c r="N416" s="181"/>
      <c r="O416" s="181"/>
      <c r="P416" s="182">
        <f>SUM(P417:P420)</f>
        <v>0</v>
      </c>
      <c r="Q416" s="181"/>
      <c r="R416" s="182">
        <f>SUM(R417:R420)</f>
        <v>0</v>
      </c>
      <c r="S416" s="181"/>
      <c r="T416" s="183">
        <f>SUM(T417:T420)</f>
        <v>0</v>
      </c>
      <c r="AR416" s="184" t="s">
        <v>83</v>
      </c>
      <c r="AT416" s="185" t="s">
        <v>71</v>
      </c>
      <c r="AU416" s="185" t="s">
        <v>80</v>
      </c>
      <c r="AY416" s="184" t="s">
        <v>167</v>
      </c>
      <c r="BK416" s="186">
        <f>SUM(BK417:BK420)</f>
        <v>0</v>
      </c>
    </row>
    <row r="417" spans="2:65" s="1" customFormat="1" ht="16.5" customHeight="1">
      <c r="B417" s="41"/>
      <c r="C417" s="189" t="s">
        <v>916</v>
      </c>
      <c r="D417" s="189" t="s">
        <v>169</v>
      </c>
      <c r="E417" s="190" t="s">
        <v>917</v>
      </c>
      <c r="F417" s="191" t="s">
        <v>918</v>
      </c>
      <c r="G417" s="192" t="s">
        <v>187</v>
      </c>
      <c r="H417" s="193">
        <v>31.22</v>
      </c>
      <c r="I417" s="194"/>
      <c r="J417" s="195">
        <f>ROUND(I417*H417,2)</f>
        <v>0</v>
      </c>
      <c r="K417" s="191" t="s">
        <v>22</v>
      </c>
      <c r="L417" s="61"/>
      <c r="M417" s="196" t="s">
        <v>22</v>
      </c>
      <c r="N417" s="197" t="s">
        <v>43</v>
      </c>
      <c r="O417" s="42"/>
      <c r="P417" s="198">
        <f>O417*H417</f>
        <v>0</v>
      </c>
      <c r="Q417" s="198">
        <v>0</v>
      </c>
      <c r="R417" s="198">
        <f>Q417*H417</f>
        <v>0</v>
      </c>
      <c r="S417" s="198">
        <v>0</v>
      </c>
      <c r="T417" s="199">
        <f>S417*H417</f>
        <v>0</v>
      </c>
      <c r="AR417" s="24" t="s">
        <v>243</v>
      </c>
      <c r="AT417" s="24" t="s">
        <v>169</v>
      </c>
      <c r="AU417" s="24" t="s">
        <v>83</v>
      </c>
      <c r="AY417" s="24" t="s">
        <v>167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24" t="s">
        <v>80</v>
      </c>
      <c r="BK417" s="200">
        <f>ROUND(I417*H417,2)</f>
        <v>0</v>
      </c>
      <c r="BL417" s="24" t="s">
        <v>243</v>
      </c>
      <c r="BM417" s="24" t="s">
        <v>919</v>
      </c>
    </row>
    <row r="418" spans="2:51" s="11" customFormat="1" ht="13.5">
      <c r="B418" s="201"/>
      <c r="C418" s="202"/>
      <c r="D418" s="203" t="s">
        <v>176</v>
      </c>
      <c r="E418" s="204" t="s">
        <v>22</v>
      </c>
      <c r="F418" s="205" t="s">
        <v>920</v>
      </c>
      <c r="G418" s="202"/>
      <c r="H418" s="206">
        <v>11.22</v>
      </c>
      <c r="I418" s="207"/>
      <c r="J418" s="202"/>
      <c r="K418" s="202"/>
      <c r="L418" s="208"/>
      <c r="M418" s="209"/>
      <c r="N418" s="210"/>
      <c r="O418" s="210"/>
      <c r="P418" s="210"/>
      <c r="Q418" s="210"/>
      <c r="R418" s="210"/>
      <c r="S418" s="210"/>
      <c r="T418" s="211"/>
      <c r="AT418" s="212" t="s">
        <v>176</v>
      </c>
      <c r="AU418" s="212" t="s">
        <v>83</v>
      </c>
      <c r="AV418" s="11" t="s">
        <v>83</v>
      </c>
      <c r="AW418" s="11" t="s">
        <v>36</v>
      </c>
      <c r="AX418" s="11" t="s">
        <v>72</v>
      </c>
      <c r="AY418" s="212" t="s">
        <v>167</v>
      </c>
    </row>
    <row r="419" spans="2:51" s="11" customFormat="1" ht="13.5">
      <c r="B419" s="201"/>
      <c r="C419" s="202"/>
      <c r="D419" s="203" t="s">
        <v>176</v>
      </c>
      <c r="E419" s="204" t="s">
        <v>22</v>
      </c>
      <c r="F419" s="205" t="s">
        <v>921</v>
      </c>
      <c r="G419" s="202"/>
      <c r="H419" s="206">
        <v>20</v>
      </c>
      <c r="I419" s="207"/>
      <c r="J419" s="202"/>
      <c r="K419" s="202"/>
      <c r="L419" s="208"/>
      <c r="M419" s="209"/>
      <c r="N419" s="210"/>
      <c r="O419" s="210"/>
      <c r="P419" s="210"/>
      <c r="Q419" s="210"/>
      <c r="R419" s="210"/>
      <c r="S419" s="210"/>
      <c r="T419" s="211"/>
      <c r="AT419" s="212" t="s">
        <v>176</v>
      </c>
      <c r="AU419" s="212" t="s">
        <v>83</v>
      </c>
      <c r="AV419" s="11" t="s">
        <v>83</v>
      </c>
      <c r="AW419" s="11" t="s">
        <v>36</v>
      </c>
      <c r="AX419" s="11" t="s">
        <v>72</v>
      </c>
      <c r="AY419" s="212" t="s">
        <v>167</v>
      </c>
    </row>
    <row r="420" spans="2:51" s="13" customFormat="1" ht="13.5">
      <c r="B420" s="224"/>
      <c r="C420" s="225"/>
      <c r="D420" s="203" t="s">
        <v>176</v>
      </c>
      <c r="E420" s="226" t="s">
        <v>22</v>
      </c>
      <c r="F420" s="227" t="s">
        <v>184</v>
      </c>
      <c r="G420" s="225"/>
      <c r="H420" s="228">
        <v>31.22</v>
      </c>
      <c r="I420" s="229"/>
      <c r="J420" s="225"/>
      <c r="K420" s="225"/>
      <c r="L420" s="230"/>
      <c r="M420" s="231"/>
      <c r="N420" s="232"/>
      <c r="O420" s="232"/>
      <c r="P420" s="232"/>
      <c r="Q420" s="232"/>
      <c r="R420" s="232"/>
      <c r="S420" s="232"/>
      <c r="T420" s="233"/>
      <c r="AT420" s="234" t="s">
        <v>176</v>
      </c>
      <c r="AU420" s="234" t="s">
        <v>83</v>
      </c>
      <c r="AV420" s="13" t="s">
        <v>174</v>
      </c>
      <c r="AW420" s="13" t="s">
        <v>36</v>
      </c>
      <c r="AX420" s="13" t="s">
        <v>80</v>
      </c>
      <c r="AY420" s="234" t="s">
        <v>167</v>
      </c>
    </row>
    <row r="421" spans="2:63" s="10" customFormat="1" ht="29.85" customHeight="1">
      <c r="B421" s="173"/>
      <c r="C421" s="174"/>
      <c r="D421" s="175" t="s">
        <v>71</v>
      </c>
      <c r="E421" s="187" t="s">
        <v>922</v>
      </c>
      <c r="F421" s="187" t="s">
        <v>923</v>
      </c>
      <c r="G421" s="174"/>
      <c r="H421" s="174"/>
      <c r="I421" s="177"/>
      <c r="J421" s="188">
        <f>BK421</f>
        <v>0</v>
      </c>
      <c r="K421" s="174"/>
      <c r="L421" s="179"/>
      <c r="M421" s="180"/>
      <c r="N421" s="181"/>
      <c r="O421" s="181"/>
      <c r="P421" s="182">
        <f>SUM(P422:P425)</f>
        <v>0</v>
      </c>
      <c r="Q421" s="181"/>
      <c r="R421" s="182">
        <f>SUM(R422:R425)</f>
        <v>0.16948955000000002</v>
      </c>
      <c r="S421" s="181"/>
      <c r="T421" s="183">
        <f>SUM(T422:T425)</f>
        <v>0</v>
      </c>
      <c r="AR421" s="184" t="s">
        <v>83</v>
      </c>
      <c r="AT421" s="185" t="s">
        <v>71</v>
      </c>
      <c r="AU421" s="185" t="s">
        <v>80</v>
      </c>
      <c r="AY421" s="184" t="s">
        <v>167</v>
      </c>
      <c r="BK421" s="186">
        <f>SUM(BK422:BK425)</f>
        <v>0</v>
      </c>
    </row>
    <row r="422" spans="2:65" s="1" customFormat="1" ht="25.5" customHeight="1">
      <c r="B422" s="41"/>
      <c r="C422" s="189" t="s">
        <v>924</v>
      </c>
      <c r="D422" s="189" t="s">
        <v>169</v>
      </c>
      <c r="E422" s="190" t="s">
        <v>925</v>
      </c>
      <c r="F422" s="191" t="s">
        <v>926</v>
      </c>
      <c r="G422" s="192" t="s">
        <v>187</v>
      </c>
      <c r="H422" s="193">
        <v>13.933</v>
      </c>
      <c r="I422" s="194"/>
      <c r="J422" s="195">
        <f>ROUND(I422*H422,2)</f>
        <v>0</v>
      </c>
      <c r="K422" s="191" t="s">
        <v>22</v>
      </c>
      <c r="L422" s="61"/>
      <c r="M422" s="196" t="s">
        <v>22</v>
      </c>
      <c r="N422" s="197" t="s">
        <v>43</v>
      </c>
      <c r="O422" s="42"/>
      <c r="P422" s="198">
        <f>O422*H422</f>
        <v>0</v>
      </c>
      <c r="Q422" s="198">
        <v>0.01135</v>
      </c>
      <c r="R422" s="198">
        <f>Q422*H422</f>
        <v>0.15813955000000002</v>
      </c>
      <c r="S422" s="198">
        <v>0</v>
      </c>
      <c r="T422" s="199">
        <f>S422*H422</f>
        <v>0</v>
      </c>
      <c r="AR422" s="24" t="s">
        <v>243</v>
      </c>
      <c r="AT422" s="24" t="s">
        <v>169</v>
      </c>
      <c r="AU422" s="24" t="s">
        <v>83</v>
      </c>
      <c r="AY422" s="24" t="s">
        <v>167</v>
      </c>
      <c r="BE422" s="200">
        <f>IF(N422="základní",J422,0)</f>
        <v>0</v>
      </c>
      <c r="BF422" s="200">
        <f>IF(N422="snížená",J422,0)</f>
        <v>0</v>
      </c>
      <c r="BG422" s="200">
        <f>IF(N422="zákl. přenesená",J422,0)</f>
        <v>0</v>
      </c>
      <c r="BH422" s="200">
        <f>IF(N422="sníž. přenesená",J422,0)</f>
        <v>0</v>
      </c>
      <c r="BI422" s="200">
        <f>IF(N422="nulová",J422,0)</f>
        <v>0</v>
      </c>
      <c r="BJ422" s="24" t="s">
        <v>80</v>
      </c>
      <c r="BK422" s="200">
        <f>ROUND(I422*H422,2)</f>
        <v>0</v>
      </c>
      <c r="BL422" s="24" t="s">
        <v>243</v>
      </c>
      <c r="BM422" s="24" t="s">
        <v>927</v>
      </c>
    </row>
    <row r="423" spans="2:51" s="11" customFormat="1" ht="13.5">
      <c r="B423" s="201"/>
      <c r="C423" s="202"/>
      <c r="D423" s="203" t="s">
        <v>176</v>
      </c>
      <c r="E423" s="204" t="s">
        <v>22</v>
      </c>
      <c r="F423" s="205" t="s">
        <v>928</v>
      </c>
      <c r="G423" s="202"/>
      <c r="H423" s="206">
        <v>13.933</v>
      </c>
      <c r="I423" s="207"/>
      <c r="J423" s="202"/>
      <c r="K423" s="202"/>
      <c r="L423" s="208"/>
      <c r="M423" s="209"/>
      <c r="N423" s="210"/>
      <c r="O423" s="210"/>
      <c r="P423" s="210"/>
      <c r="Q423" s="210"/>
      <c r="R423" s="210"/>
      <c r="S423" s="210"/>
      <c r="T423" s="211"/>
      <c r="AT423" s="212" t="s">
        <v>176</v>
      </c>
      <c r="AU423" s="212" t="s">
        <v>83</v>
      </c>
      <c r="AV423" s="11" t="s">
        <v>83</v>
      </c>
      <c r="AW423" s="11" t="s">
        <v>36</v>
      </c>
      <c r="AX423" s="11" t="s">
        <v>80</v>
      </c>
      <c r="AY423" s="212" t="s">
        <v>167</v>
      </c>
    </row>
    <row r="424" spans="2:65" s="1" customFormat="1" ht="25.5" customHeight="1">
      <c r="B424" s="41"/>
      <c r="C424" s="189" t="s">
        <v>929</v>
      </c>
      <c r="D424" s="189" t="s">
        <v>169</v>
      </c>
      <c r="E424" s="190" t="s">
        <v>930</v>
      </c>
      <c r="F424" s="191" t="s">
        <v>931</v>
      </c>
      <c r="G424" s="192" t="s">
        <v>251</v>
      </c>
      <c r="H424" s="193">
        <v>1</v>
      </c>
      <c r="I424" s="194"/>
      <c r="J424" s="195">
        <f>ROUND(I424*H424,2)</f>
        <v>0</v>
      </c>
      <c r="K424" s="191" t="s">
        <v>22</v>
      </c>
      <c r="L424" s="61"/>
      <c r="M424" s="196" t="s">
        <v>22</v>
      </c>
      <c r="N424" s="197" t="s">
        <v>43</v>
      </c>
      <c r="O424" s="42"/>
      <c r="P424" s="198">
        <f>O424*H424</f>
        <v>0</v>
      </c>
      <c r="Q424" s="198">
        <v>0.01135</v>
      </c>
      <c r="R424" s="198">
        <f>Q424*H424</f>
        <v>0.01135</v>
      </c>
      <c r="S424" s="198">
        <v>0</v>
      </c>
      <c r="T424" s="199">
        <f>S424*H424</f>
        <v>0</v>
      </c>
      <c r="AR424" s="24" t="s">
        <v>243</v>
      </c>
      <c r="AT424" s="24" t="s">
        <v>169</v>
      </c>
      <c r="AU424" s="24" t="s">
        <v>83</v>
      </c>
      <c r="AY424" s="24" t="s">
        <v>167</v>
      </c>
      <c r="BE424" s="200">
        <f>IF(N424="základní",J424,0)</f>
        <v>0</v>
      </c>
      <c r="BF424" s="200">
        <f>IF(N424="snížená",J424,0)</f>
        <v>0</v>
      </c>
      <c r="BG424" s="200">
        <f>IF(N424="zákl. přenesená",J424,0)</f>
        <v>0</v>
      </c>
      <c r="BH424" s="200">
        <f>IF(N424="sníž. přenesená",J424,0)</f>
        <v>0</v>
      </c>
      <c r="BI424" s="200">
        <f>IF(N424="nulová",J424,0)</f>
        <v>0</v>
      </c>
      <c r="BJ424" s="24" t="s">
        <v>80</v>
      </c>
      <c r="BK424" s="200">
        <f>ROUND(I424*H424,2)</f>
        <v>0</v>
      </c>
      <c r="BL424" s="24" t="s">
        <v>243</v>
      </c>
      <c r="BM424" s="24" t="s">
        <v>932</v>
      </c>
    </row>
    <row r="425" spans="2:65" s="1" customFormat="1" ht="16.5" customHeight="1">
      <c r="B425" s="41"/>
      <c r="C425" s="189" t="s">
        <v>933</v>
      </c>
      <c r="D425" s="189" t="s">
        <v>169</v>
      </c>
      <c r="E425" s="190" t="s">
        <v>934</v>
      </c>
      <c r="F425" s="191" t="s">
        <v>935</v>
      </c>
      <c r="G425" s="192" t="s">
        <v>936</v>
      </c>
      <c r="H425" s="193">
        <v>1</v>
      </c>
      <c r="I425" s="194"/>
      <c r="J425" s="195">
        <f>ROUND(I425*H425,2)</f>
        <v>0</v>
      </c>
      <c r="K425" s="191" t="s">
        <v>22</v>
      </c>
      <c r="L425" s="61"/>
      <c r="M425" s="196" t="s">
        <v>22</v>
      </c>
      <c r="N425" s="197" t="s">
        <v>43</v>
      </c>
      <c r="O425" s="42"/>
      <c r="P425" s="198">
        <f>O425*H425</f>
        <v>0</v>
      </c>
      <c r="Q425" s="198">
        <v>0</v>
      </c>
      <c r="R425" s="198">
        <f>Q425*H425</f>
        <v>0</v>
      </c>
      <c r="S425" s="198">
        <v>0</v>
      </c>
      <c r="T425" s="199">
        <f>S425*H425</f>
        <v>0</v>
      </c>
      <c r="AR425" s="24" t="s">
        <v>243</v>
      </c>
      <c r="AT425" s="24" t="s">
        <v>169</v>
      </c>
      <c r="AU425" s="24" t="s">
        <v>83</v>
      </c>
      <c r="AY425" s="24" t="s">
        <v>167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24" t="s">
        <v>80</v>
      </c>
      <c r="BK425" s="200">
        <f>ROUND(I425*H425,2)</f>
        <v>0</v>
      </c>
      <c r="BL425" s="24" t="s">
        <v>243</v>
      </c>
      <c r="BM425" s="24" t="s">
        <v>937</v>
      </c>
    </row>
    <row r="426" spans="2:63" s="10" customFormat="1" ht="37.35" customHeight="1">
      <c r="B426" s="173"/>
      <c r="C426" s="174"/>
      <c r="D426" s="175" t="s">
        <v>71</v>
      </c>
      <c r="E426" s="176" t="s">
        <v>229</v>
      </c>
      <c r="F426" s="176" t="s">
        <v>938</v>
      </c>
      <c r="G426" s="174"/>
      <c r="H426" s="174"/>
      <c r="I426" s="177"/>
      <c r="J426" s="178">
        <f>BK426</f>
        <v>0</v>
      </c>
      <c r="K426" s="174"/>
      <c r="L426" s="179"/>
      <c r="M426" s="180"/>
      <c r="N426" s="181"/>
      <c r="O426" s="181"/>
      <c r="P426" s="182">
        <f>P427+P430</f>
        <v>0</v>
      </c>
      <c r="Q426" s="181"/>
      <c r="R426" s="182">
        <f>R427+R430</f>
        <v>0</v>
      </c>
      <c r="S426" s="181"/>
      <c r="T426" s="183">
        <f>T427+T430</f>
        <v>0</v>
      </c>
      <c r="AR426" s="184" t="s">
        <v>182</v>
      </c>
      <c r="AT426" s="185" t="s">
        <v>71</v>
      </c>
      <c r="AU426" s="185" t="s">
        <v>72</v>
      </c>
      <c r="AY426" s="184" t="s">
        <v>167</v>
      </c>
      <c r="BK426" s="186">
        <f>BK427+BK430</f>
        <v>0</v>
      </c>
    </row>
    <row r="427" spans="2:63" s="10" customFormat="1" ht="19.9" customHeight="1">
      <c r="B427" s="173"/>
      <c r="C427" s="174"/>
      <c r="D427" s="175" t="s">
        <v>71</v>
      </c>
      <c r="E427" s="187" t="s">
        <v>939</v>
      </c>
      <c r="F427" s="187" t="s">
        <v>940</v>
      </c>
      <c r="G427" s="174"/>
      <c r="H427" s="174"/>
      <c r="I427" s="177"/>
      <c r="J427" s="188">
        <f>BK427</f>
        <v>0</v>
      </c>
      <c r="K427" s="174"/>
      <c r="L427" s="179"/>
      <c r="M427" s="180"/>
      <c r="N427" s="181"/>
      <c r="O427" s="181"/>
      <c r="P427" s="182">
        <f>SUM(P428:P429)</f>
        <v>0</v>
      </c>
      <c r="Q427" s="181"/>
      <c r="R427" s="182">
        <f>SUM(R428:R429)</f>
        <v>0</v>
      </c>
      <c r="S427" s="181"/>
      <c r="T427" s="183">
        <f>SUM(T428:T429)</f>
        <v>0</v>
      </c>
      <c r="AR427" s="184" t="s">
        <v>182</v>
      </c>
      <c r="AT427" s="185" t="s">
        <v>71</v>
      </c>
      <c r="AU427" s="185" t="s">
        <v>80</v>
      </c>
      <c r="AY427" s="184" t="s">
        <v>167</v>
      </c>
      <c r="BK427" s="186">
        <f>SUM(BK428:BK429)</f>
        <v>0</v>
      </c>
    </row>
    <row r="428" spans="2:65" s="1" customFormat="1" ht="16.5" customHeight="1">
      <c r="B428" s="41"/>
      <c r="C428" s="189" t="s">
        <v>941</v>
      </c>
      <c r="D428" s="189" t="s">
        <v>169</v>
      </c>
      <c r="E428" s="190" t="s">
        <v>942</v>
      </c>
      <c r="F428" s="191" t="s">
        <v>943</v>
      </c>
      <c r="G428" s="192" t="s">
        <v>936</v>
      </c>
      <c r="H428" s="193">
        <v>1</v>
      </c>
      <c r="I428" s="194"/>
      <c r="J428" s="195">
        <f>ROUND(I428*H428,2)</f>
        <v>0</v>
      </c>
      <c r="K428" s="191" t="s">
        <v>22</v>
      </c>
      <c r="L428" s="61"/>
      <c r="M428" s="196" t="s">
        <v>22</v>
      </c>
      <c r="N428" s="197" t="s">
        <v>43</v>
      </c>
      <c r="O428" s="42"/>
      <c r="P428" s="198">
        <f>O428*H428</f>
        <v>0</v>
      </c>
      <c r="Q428" s="198">
        <v>0</v>
      </c>
      <c r="R428" s="198">
        <f>Q428*H428</f>
        <v>0</v>
      </c>
      <c r="S428" s="198">
        <v>0</v>
      </c>
      <c r="T428" s="199">
        <f>S428*H428</f>
        <v>0</v>
      </c>
      <c r="AR428" s="24" t="s">
        <v>465</v>
      </c>
      <c r="AT428" s="24" t="s">
        <v>169</v>
      </c>
      <c r="AU428" s="24" t="s">
        <v>83</v>
      </c>
      <c r="AY428" s="24" t="s">
        <v>167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24" t="s">
        <v>80</v>
      </c>
      <c r="BK428" s="200">
        <f>ROUND(I428*H428,2)</f>
        <v>0</v>
      </c>
      <c r="BL428" s="24" t="s">
        <v>465</v>
      </c>
      <c r="BM428" s="24" t="s">
        <v>944</v>
      </c>
    </row>
    <row r="429" spans="2:65" s="1" customFormat="1" ht="25.5" customHeight="1">
      <c r="B429" s="41"/>
      <c r="C429" s="189" t="s">
        <v>945</v>
      </c>
      <c r="D429" s="189" t="s">
        <v>169</v>
      </c>
      <c r="E429" s="190" t="s">
        <v>946</v>
      </c>
      <c r="F429" s="191" t="s">
        <v>947</v>
      </c>
      <c r="G429" s="192" t="s">
        <v>936</v>
      </c>
      <c r="H429" s="193">
        <v>1</v>
      </c>
      <c r="I429" s="194"/>
      <c r="J429" s="195">
        <f>ROUND(I429*H429,2)</f>
        <v>0</v>
      </c>
      <c r="K429" s="191" t="s">
        <v>22</v>
      </c>
      <c r="L429" s="61"/>
      <c r="M429" s="196" t="s">
        <v>22</v>
      </c>
      <c r="N429" s="197" t="s">
        <v>43</v>
      </c>
      <c r="O429" s="42"/>
      <c r="P429" s="198">
        <f>O429*H429</f>
        <v>0</v>
      </c>
      <c r="Q429" s="198">
        <v>0</v>
      </c>
      <c r="R429" s="198">
        <f>Q429*H429</f>
        <v>0</v>
      </c>
      <c r="S429" s="198">
        <v>0</v>
      </c>
      <c r="T429" s="199">
        <f>S429*H429</f>
        <v>0</v>
      </c>
      <c r="AR429" s="24" t="s">
        <v>465</v>
      </c>
      <c r="AT429" s="24" t="s">
        <v>169</v>
      </c>
      <c r="AU429" s="24" t="s">
        <v>83</v>
      </c>
      <c r="AY429" s="24" t="s">
        <v>167</v>
      </c>
      <c r="BE429" s="200">
        <f>IF(N429="základní",J429,0)</f>
        <v>0</v>
      </c>
      <c r="BF429" s="200">
        <f>IF(N429="snížená",J429,0)</f>
        <v>0</v>
      </c>
      <c r="BG429" s="200">
        <f>IF(N429="zákl. přenesená",J429,0)</f>
        <v>0</v>
      </c>
      <c r="BH429" s="200">
        <f>IF(N429="sníž. přenesená",J429,0)</f>
        <v>0</v>
      </c>
      <c r="BI429" s="200">
        <f>IF(N429="nulová",J429,0)</f>
        <v>0</v>
      </c>
      <c r="BJ429" s="24" t="s">
        <v>80</v>
      </c>
      <c r="BK429" s="200">
        <f>ROUND(I429*H429,2)</f>
        <v>0</v>
      </c>
      <c r="BL429" s="24" t="s">
        <v>465</v>
      </c>
      <c r="BM429" s="24" t="s">
        <v>948</v>
      </c>
    </row>
    <row r="430" spans="2:63" s="10" customFormat="1" ht="29.85" customHeight="1">
      <c r="B430" s="173"/>
      <c r="C430" s="174"/>
      <c r="D430" s="175" t="s">
        <v>71</v>
      </c>
      <c r="E430" s="187" t="s">
        <v>949</v>
      </c>
      <c r="F430" s="187" t="s">
        <v>950</v>
      </c>
      <c r="G430" s="174"/>
      <c r="H430" s="174"/>
      <c r="I430" s="177"/>
      <c r="J430" s="188">
        <f>BK430</f>
        <v>0</v>
      </c>
      <c r="K430" s="174"/>
      <c r="L430" s="179"/>
      <c r="M430" s="180"/>
      <c r="N430" s="181"/>
      <c r="O430" s="181"/>
      <c r="P430" s="182">
        <f>P431</f>
        <v>0</v>
      </c>
      <c r="Q430" s="181"/>
      <c r="R430" s="182">
        <f>R431</f>
        <v>0</v>
      </c>
      <c r="S430" s="181"/>
      <c r="T430" s="183">
        <f>T431</f>
        <v>0</v>
      </c>
      <c r="AR430" s="184" t="s">
        <v>182</v>
      </c>
      <c r="AT430" s="185" t="s">
        <v>71</v>
      </c>
      <c r="AU430" s="185" t="s">
        <v>80</v>
      </c>
      <c r="AY430" s="184" t="s">
        <v>167</v>
      </c>
      <c r="BK430" s="186">
        <f>BK431</f>
        <v>0</v>
      </c>
    </row>
    <row r="431" spans="2:65" s="1" customFormat="1" ht="25.5" customHeight="1">
      <c r="B431" s="41"/>
      <c r="C431" s="189" t="s">
        <v>951</v>
      </c>
      <c r="D431" s="189" t="s">
        <v>169</v>
      </c>
      <c r="E431" s="190" t="s">
        <v>952</v>
      </c>
      <c r="F431" s="191" t="s">
        <v>953</v>
      </c>
      <c r="G431" s="192" t="s">
        <v>251</v>
      </c>
      <c r="H431" s="193">
        <v>1</v>
      </c>
      <c r="I431" s="194"/>
      <c r="J431" s="195">
        <f>ROUND(I431*H431,2)</f>
        <v>0</v>
      </c>
      <c r="K431" s="191" t="s">
        <v>22</v>
      </c>
      <c r="L431" s="61"/>
      <c r="M431" s="196" t="s">
        <v>22</v>
      </c>
      <c r="N431" s="197" t="s">
        <v>43</v>
      </c>
      <c r="O431" s="42"/>
      <c r="P431" s="198">
        <f>O431*H431</f>
        <v>0</v>
      </c>
      <c r="Q431" s="198">
        <v>0</v>
      </c>
      <c r="R431" s="198">
        <f>Q431*H431</f>
        <v>0</v>
      </c>
      <c r="S431" s="198">
        <v>0</v>
      </c>
      <c r="T431" s="199">
        <f>S431*H431</f>
        <v>0</v>
      </c>
      <c r="AR431" s="24" t="s">
        <v>465</v>
      </c>
      <c r="AT431" s="24" t="s">
        <v>169</v>
      </c>
      <c r="AU431" s="24" t="s">
        <v>83</v>
      </c>
      <c r="AY431" s="24" t="s">
        <v>167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24" t="s">
        <v>80</v>
      </c>
      <c r="BK431" s="200">
        <f>ROUND(I431*H431,2)</f>
        <v>0</v>
      </c>
      <c r="BL431" s="24" t="s">
        <v>465</v>
      </c>
      <c r="BM431" s="24" t="s">
        <v>954</v>
      </c>
    </row>
    <row r="432" spans="2:63" s="10" customFormat="1" ht="37.35" customHeight="1">
      <c r="B432" s="173"/>
      <c r="C432" s="174"/>
      <c r="D432" s="175" t="s">
        <v>71</v>
      </c>
      <c r="E432" s="176" t="s">
        <v>955</v>
      </c>
      <c r="F432" s="176" t="s">
        <v>956</v>
      </c>
      <c r="G432" s="174"/>
      <c r="H432" s="174"/>
      <c r="I432" s="177"/>
      <c r="J432" s="178">
        <f>BK432</f>
        <v>0</v>
      </c>
      <c r="K432" s="174"/>
      <c r="L432" s="179"/>
      <c r="M432" s="180"/>
      <c r="N432" s="181"/>
      <c r="O432" s="181"/>
      <c r="P432" s="182">
        <f>P433</f>
        <v>0</v>
      </c>
      <c r="Q432" s="181"/>
      <c r="R432" s="182">
        <f>R433</f>
        <v>0</v>
      </c>
      <c r="S432" s="181"/>
      <c r="T432" s="183">
        <f>T433</f>
        <v>0</v>
      </c>
      <c r="AR432" s="184" t="s">
        <v>174</v>
      </c>
      <c r="AT432" s="185" t="s">
        <v>71</v>
      </c>
      <c r="AU432" s="185" t="s">
        <v>72</v>
      </c>
      <c r="AY432" s="184" t="s">
        <v>167</v>
      </c>
      <c r="BK432" s="186">
        <f>BK433</f>
        <v>0</v>
      </c>
    </row>
    <row r="433" spans="2:63" s="10" customFormat="1" ht="19.9" customHeight="1">
      <c r="B433" s="173"/>
      <c r="C433" s="174"/>
      <c r="D433" s="175" t="s">
        <v>71</v>
      </c>
      <c r="E433" s="187" t="s">
        <v>957</v>
      </c>
      <c r="F433" s="187" t="s">
        <v>956</v>
      </c>
      <c r="G433" s="174"/>
      <c r="H433" s="174"/>
      <c r="I433" s="177"/>
      <c r="J433" s="188">
        <f>BK433</f>
        <v>0</v>
      </c>
      <c r="K433" s="174"/>
      <c r="L433" s="179"/>
      <c r="M433" s="180"/>
      <c r="N433" s="181"/>
      <c r="O433" s="181"/>
      <c r="P433" s="182">
        <f>SUM(P434:P438)</f>
        <v>0</v>
      </c>
      <c r="Q433" s="181"/>
      <c r="R433" s="182">
        <f>SUM(R434:R438)</f>
        <v>0</v>
      </c>
      <c r="S433" s="181"/>
      <c r="T433" s="183">
        <f>SUM(T434:T438)</f>
        <v>0</v>
      </c>
      <c r="AR433" s="184" t="s">
        <v>174</v>
      </c>
      <c r="AT433" s="185" t="s">
        <v>71</v>
      </c>
      <c r="AU433" s="185" t="s">
        <v>80</v>
      </c>
      <c r="AY433" s="184" t="s">
        <v>167</v>
      </c>
      <c r="BK433" s="186">
        <f>SUM(BK434:BK438)</f>
        <v>0</v>
      </c>
    </row>
    <row r="434" spans="2:65" s="1" customFormat="1" ht="16.5" customHeight="1">
      <c r="B434" s="41"/>
      <c r="C434" s="189" t="s">
        <v>958</v>
      </c>
      <c r="D434" s="189" t="s">
        <v>169</v>
      </c>
      <c r="E434" s="190" t="s">
        <v>959</v>
      </c>
      <c r="F434" s="191" t="s">
        <v>960</v>
      </c>
      <c r="G434" s="192" t="s">
        <v>936</v>
      </c>
      <c r="H434" s="193">
        <v>1</v>
      </c>
      <c r="I434" s="194"/>
      <c r="J434" s="195">
        <f>ROUND(I434*H434,2)</f>
        <v>0</v>
      </c>
      <c r="K434" s="191" t="s">
        <v>22</v>
      </c>
      <c r="L434" s="61"/>
      <c r="M434" s="196" t="s">
        <v>22</v>
      </c>
      <c r="N434" s="197" t="s">
        <v>43</v>
      </c>
      <c r="O434" s="42"/>
      <c r="P434" s="198">
        <f>O434*H434</f>
        <v>0</v>
      </c>
      <c r="Q434" s="198">
        <v>0</v>
      </c>
      <c r="R434" s="198">
        <f>Q434*H434</f>
        <v>0</v>
      </c>
      <c r="S434" s="198">
        <v>0</v>
      </c>
      <c r="T434" s="199">
        <f>S434*H434</f>
        <v>0</v>
      </c>
      <c r="AR434" s="24" t="s">
        <v>961</v>
      </c>
      <c r="AT434" s="24" t="s">
        <v>169</v>
      </c>
      <c r="AU434" s="24" t="s">
        <v>83</v>
      </c>
      <c r="AY434" s="24" t="s">
        <v>167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24" t="s">
        <v>80</v>
      </c>
      <c r="BK434" s="200">
        <f>ROUND(I434*H434,2)</f>
        <v>0</v>
      </c>
      <c r="BL434" s="24" t="s">
        <v>961</v>
      </c>
      <c r="BM434" s="24" t="s">
        <v>962</v>
      </c>
    </row>
    <row r="435" spans="2:65" s="1" customFormat="1" ht="16.5" customHeight="1">
      <c r="B435" s="41"/>
      <c r="C435" s="189" t="s">
        <v>963</v>
      </c>
      <c r="D435" s="189" t="s">
        <v>169</v>
      </c>
      <c r="E435" s="190" t="s">
        <v>964</v>
      </c>
      <c r="F435" s="191" t="s">
        <v>965</v>
      </c>
      <c r="G435" s="192" t="s">
        <v>936</v>
      </c>
      <c r="H435" s="193">
        <v>1</v>
      </c>
      <c r="I435" s="194"/>
      <c r="J435" s="195">
        <f>ROUND(I435*H435,2)</f>
        <v>0</v>
      </c>
      <c r="K435" s="191" t="s">
        <v>22</v>
      </c>
      <c r="L435" s="61"/>
      <c r="M435" s="196" t="s">
        <v>22</v>
      </c>
      <c r="N435" s="197" t="s">
        <v>43</v>
      </c>
      <c r="O435" s="42"/>
      <c r="P435" s="198">
        <f>O435*H435</f>
        <v>0</v>
      </c>
      <c r="Q435" s="198">
        <v>0</v>
      </c>
      <c r="R435" s="198">
        <f>Q435*H435</f>
        <v>0</v>
      </c>
      <c r="S435" s="198">
        <v>0</v>
      </c>
      <c r="T435" s="199">
        <f>S435*H435</f>
        <v>0</v>
      </c>
      <c r="AR435" s="24" t="s">
        <v>961</v>
      </c>
      <c r="AT435" s="24" t="s">
        <v>169</v>
      </c>
      <c r="AU435" s="24" t="s">
        <v>83</v>
      </c>
      <c r="AY435" s="24" t="s">
        <v>167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24" t="s">
        <v>80</v>
      </c>
      <c r="BK435" s="200">
        <f>ROUND(I435*H435,2)</f>
        <v>0</v>
      </c>
      <c r="BL435" s="24" t="s">
        <v>961</v>
      </c>
      <c r="BM435" s="24" t="s">
        <v>966</v>
      </c>
    </row>
    <row r="436" spans="2:65" s="1" customFormat="1" ht="16.5" customHeight="1">
      <c r="B436" s="41"/>
      <c r="C436" s="189" t="s">
        <v>967</v>
      </c>
      <c r="D436" s="189" t="s">
        <v>169</v>
      </c>
      <c r="E436" s="190" t="s">
        <v>968</v>
      </c>
      <c r="F436" s="191" t="s">
        <v>969</v>
      </c>
      <c r="G436" s="192" t="s">
        <v>936</v>
      </c>
      <c r="H436" s="193">
        <v>1</v>
      </c>
      <c r="I436" s="194"/>
      <c r="J436" s="195">
        <f>ROUND(I436*H436,2)</f>
        <v>0</v>
      </c>
      <c r="K436" s="191" t="s">
        <v>22</v>
      </c>
      <c r="L436" s="61"/>
      <c r="M436" s="196" t="s">
        <v>22</v>
      </c>
      <c r="N436" s="197" t="s">
        <v>43</v>
      </c>
      <c r="O436" s="42"/>
      <c r="P436" s="198">
        <f>O436*H436</f>
        <v>0</v>
      </c>
      <c r="Q436" s="198">
        <v>0</v>
      </c>
      <c r="R436" s="198">
        <f>Q436*H436</f>
        <v>0</v>
      </c>
      <c r="S436" s="198">
        <v>0</v>
      </c>
      <c r="T436" s="199">
        <f>S436*H436</f>
        <v>0</v>
      </c>
      <c r="AR436" s="24" t="s">
        <v>961</v>
      </c>
      <c r="AT436" s="24" t="s">
        <v>169</v>
      </c>
      <c r="AU436" s="24" t="s">
        <v>83</v>
      </c>
      <c r="AY436" s="24" t="s">
        <v>167</v>
      </c>
      <c r="BE436" s="200">
        <f>IF(N436="základní",J436,0)</f>
        <v>0</v>
      </c>
      <c r="BF436" s="200">
        <f>IF(N436="snížená",J436,0)</f>
        <v>0</v>
      </c>
      <c r="BG436" s="200">
        <f>IF(N436="zákl. přenesená",J436,0)</f>
        <v>0</v>
      </c>
      <c r="BH436" s="200">
        <f>IF(N436="sníž. přenesená",J436,0)</f>
        <v>0</v>
      </c>
      <c r="BI436" s="200">
        <f>IF(N436="nulová",J436,0)</f>
        <v>0</v>
      </c>
      <c r="BJ436" s="24" t="s">
        <v>80</v>
      </c>
      <c r="BK436" s="200">
        <f>ROUND(I436*H436,2)</f>
        <v>0</v>
      </c>
      <c r="BL436" s="24" t="s">
        <v>961</v>
      </c>
      <c r="BM436" s="24" t="s">
        <v>970</v>
      </c>
    </row>
    <row r="437" spans="2:65" s="1" customFormat="1" ht="16.5" customHeight="1">
      <c r="B437" s="41"/>
      <c r="C437" s="189" t="s">
        <v>971</v>
      </c>
      <c r="D437" s="189" t="s">
        <v>169</v>
      </c>
      <c r="E437" s="190" t="s">
        <v>972</v>
      </c>
      <c r="F437" s="191" t="s">
        <v>973</v>
      </c>
      <c r="G437" s="192" t="s">
        <v>936</v>
      </c>
      <c r="H437" s="193">
        <v>1</v>
      </c>
      <c r="I437" s="194"/>
      <c r="J437" s="195">
        <f>ROUND(I437*H437,2)</f>
        <v>0</v>
      </c>
      <c r="K437" s="191" t="s">
        <v>22</v>
      </c>
      <c r="L437" s="61"/>
      <c r="M437" s="196" t="s">
        <v>22</v>
      </c>
      <c r="N437" s="197" t="s">
        <v>43</v>
      </c>
      <c r="O437" s="42"/>
      <c r="P437" s="198">
        <f>O437*H437</f>
        <v>0</v>
      </c>
      <c r="Q437" s="198">
        <v>0</v>
      </c>
      <c r="R437" s="198">
        <f>Q437*H437</f>
        <v>0</v>
      </c>
      <c r="S437" s="198">
        <v>0</v>
      </c>
      <c r="T437" s="199">
        <f>S437*H437</f>
        <v>0</v>
      </c>
      <c r="AR437" s="24" t="s">
        <v>961</v>
      </c>
      <c r="AT437" s="24" t="s">
        <v>169</v>
      </c>
      <c r="AU437" s="24" t="s">
        <v>83</v>
      </c>
      <c r="AY437" s="24" t="s">
        <v>167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24" t="s">
        <v>80</v>
      </c>
      <c r="BK437" s="200">
        <f>ROUND(I437*H437,2)</f>
        <v>0</v>
      </c>
      <c r="BL437" s="24" t="s">
        <v>961</v>
      </c>
      <c r="BM437" s="24" t="s">
        <v>974</v>
      </c>
    </row>
    <row r="438" spans="2:65" s="1" customFormat="1" ht="16.5" customHeight="1">
      <c r="B438" s="41"/>
      <c r="C438" s="189" t="s">
        <v>975</v>
      </c>
      <c r="D438" s="189" t="s">
        <v>169</v>
      </c>
      <c r="E438" s="190" t="s">
        <v>976</v>
      </c>
      <c r="F438" s="191" t="s">
        <v>977</v>
      </c>
      <c r="G438" s="192" t="s">
        <v>936</v>
      </c>
      <c r="H438" s="193">
        <v>1</v>
      </c>
      <c r="I438" s="194"/>
      <c r="J438" s="195">
        <f>ROUND(I438*H438,2)</f>
        <v>0</v>
      </c>
      <c r="K438" s="191" t="s">
        <v>22</v>
      </c>
      <c r="L438" s="61"/>
      <c r="M438" s="196" t="s">
        <v>22</v>
      </c>
      <c r="N438" s="197" t="s">
        <v>43</v>
      </c>
      <c r="O438" s="42"/>
      <c r="P438" s="198">
        <f>O438*H438</f>
        <v>0</v>
      </c>
      <c r="Q438" s="198">
        <v>0</v>
      </c>
      <c r="R438" s="198">
        <f>Q438*H438</f>
        <v>0</v>
      </c>
      <c r="S438" s="198">
        <v>0</v>
      </c>
      <c r="T438" s="199">
        <f>S438*H438</f>
        <v>0</v>
      </c>
      <c r="AR438" s="24" t="s">
        <v>961</v>
      </c>
      <c r="AT438" s="24" t="s">
        <v>169</v>
      </c>
      <c r="AU438" s="24" t="s">
        <v>83</v>
      </c>
      <c r="AY438" s="24" t="s">
        <v>167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24" t="s">
        <v>80</v>
      </c>
      <c r="BK438" s="200">
        <f>ROUND(I438*H438,2)</f>
        <v>0</v>
      </c>
      <c r="BL438" s="24" t="s">
        <v>961</v>
      </c>
      <c r="BM438" s="24" t="s">
        <v>978</v>
      </c>
    </row>
    <row r="439" spans="2:63" s="10" customFormat="1" ht="37.35" customHeight="1">
      <c r="B439" s="173"/>
      <c r="C439" s="174"/>
      <c r="D439" s="175" t="s">
        <v>71</v>
      </c>
      <c r="E439" s="176" t="s">
        <v>979</v>
      </c>
      <c r="F439" s="176" t="s">
        <v>980</v>
      </c>
      <c r="G439" s="174"/>
      <c r="H439" s="174"/>
      <c r="I439" s="177"/>
      <c r="J439" s="178">
        <f>BK439</f>
        <v>0</v>
      </c>
      <c r="K439" s="174"/>
      <c r="L439" s="179"/>
      <c r="M439" s="180"/>
      <c r="N439" s="181"/>
      <c r="O439" s="181"/>
      <c r="P439" s="182">
        <f>P440+P442+P444+P446</f>
        <v>0</v>
      </c>
      <c r="Q439" s="181"/>
      <c r="R439" s="182">
        <f>R440+R442+R444+R446</f>
        <v>0</v>
      </c>
      <c r="S439" s="181"/>
      <c r="T439" s="183">
        <f>T440+T442+T444+T446</f>
        <v>0</v>
      </c>
      <c r="AR439" s="184" t="s">
        <v>92</v>
      </c>
      <c r="AT439" s="185" t="s">
        <v>71</v>
      </c>
      <c r="AU439" s="185" t="s">
        <v>72</v>
      </c>
      <c r="AY439" s="184" t="s">
        <v>167</v>
      </c>
      <c r="BK439" s="186">
        <f>BK440+BK442+BK444+BK446</f>
        <v>0</v>
      </c>
    </row>
    <row r="440" spans="2:63" s="10" customFormat="1" ht="19.9" customHeight="1">
      <c r="B440" s="173"/>
      <c r="C440" s="174"/>
      <c r="D440" s="175" t="s">
        <v>71</v>
      </c>
      <c r="E440" s="187" t="s">
        <v>981</v>
      </c>
      <c r="F440" s="187" t="s">
        <v>982</v>
      </c>
      <c r="G440" s="174"/>
      <c r="H440" s="174"/>
      <c r="I440" s="177"/>
      <c r="J440" s="188">
        <f>BK440</f>
        <v>0</v>
      </c>
      <c r="K440" s="174"/>
      <c r="L440" s="179"/>
      <c r="M440" s="180"/>
      <c r="N440" s="181"/>
      <c r="O440" s="181"/>
      <c r="P440" s="182">
        <f>P441</f>
        <v>0</v>
      </c>
      <c r="Q440" s="181"/>
      <c r="R440" s="182">
        <f>R441</f>
        <v>0</v>
      </c>
      <c r="S440" s="181"/>
      <c r="T440" s="183">
        <f>T441</f>
        <v>0</v>
      </c>
      <c r="AR440" s="184" t="s">
        <v>92</v>
      </c>
      <c r="AT440" s="185" t="s">
        <v>71</v>
      </c>
      <c r="AU440" s="185" t="s">
        <v>80</v>
      </c>
      <c r="AY440" s="184" t="s">
        <v>167</v>
      </c>
      <c r="BK440" s="186">
        <f>BK441</f>
        <v>0</v>
      </c>
    </row>
    <row r="441" spans="2:65" s="1" customFormat="1" ht="16.5" customHeight="1">
      <c r="B441" s="41"/>
      <c r="C441" s="189" t="s">
        <v>983</v>
      </c>
      <c r="D441" s="189" t="s">
        <v>169</v>
      </c>
      <c r="E441" s="190" t="s">
        <v>984</v>
      </c>
      <c r="F441" s="191" t="s">
        <v>985</v>
      </c>
      <c r="G441" s="192" t="s">
        <v>936</v>
      </c>
      <c r="H441" s="193">
        <v>1</v>
      </c>
      <c r="I441" s="194"/>
      <c r="J441" s="195">
        <f>ROUND(I441*H441,2)</f>
        <v>0</v>
      </c>
      <c r="K441" s="191" t="s">
        <v>22</v>
      </c>
      <c r="L441" s="61"/>
      <c r="M441" s="196" t="s">
        <v>22</v>
      </c>
      <c r="N441" s="197" t="s">
        <v>43</v>
      </c>
      <c r="O441" s="42"/>
      <c r="P441" s="198">
        <f>O441*H441</f>
        <v>0</v>
      </c>
      <c r="Q441" s="198">
        <v>0</v>
      </c>
      <c r="R441" s="198">
        <f>Q441*H441</f>
        <v>0</v>
      </c>
      <c r="S441" s="198">
        <v>0</v>
      </c>
      <c r="T441" s="199">
        <f>S441*H441</f>
        <v>0</v>
      </c>
      <c r="AR441" s="24" t="s">
        <v>986</v>
      </c>
      <c r="AT441" s="24" t="s">
        <v>169</v>
      </c>
      <c r="AU441" s="24" t="s">
        <v>83</v>
      </c>
      <c r="AY441" s="24" t="s">
        <v>167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24" t="s">
        <v>80</v>
      </c>
      <c r="BK441" s="200">
        <f>ROUND(I441*H441,2)</f>
        <v>0</v>
      </c>
      <c r="BL441" s="24" t="s">
        <v>986</v>
      </c>
      <c r="BM441" s="24" t="s">
        <v>987</v>
      </c>
    </row>
    <row r="442" spans="2:63" s="10" customFormat="1" ht="29.85" customHeight="1">
      <c r="B442" s="173"/>
      <c r="C442" s="174"/>
      <c r="D442" s="175" t="s">
        <v>71</v>
      </c>
      <c r="E442" s="187" t="s">
        <v>988</v>
      </c>
      <c r="F442" s="187" t="s">
        <v>989</v>
      </c>
      <c r="G442" s="174"/>
      <c r="H442" s="174"/>
      <c r="I442" s="177"/>
      <c r="J442" s="188">
        <f>BK442</f>
        <v>0</v>
      </c>
      <c r="K442" s="174"/>
      <c r="L442" s="179"/>
      <c r="M442" s="180"/>
      <c r="N442" s="181"/>
      <c r="O442" s="181"/>
      <c r="P442" s="182">
        <f>P443</f>
        <v>0</v>
      </c>
      <c r="Q442" s="181"/>
      <c r="R442" s="182">
        <f>R443</f>
        <v>0</v>
      </c>
      <c r="S442" s="181"/>
      <c r="T442" s="183">
        <f>T443</f>
        <v>0</v>
      </c>
      <c r="AR442" s="184" t="s">
        <v>92</v>
      </c>
      <c r="AT442" s="185" t="s">
        <v>71</v>
      </c>
      <c r="AU442" s="185" t="s">
        <v>80</v>
      </c>
      <c r="AY442" s="184" t="s">
        <v>167</v>
      </c>
      <c r="BK442" s="186">
        <f>BK443</f>
        <v>0</v>
      </c>
    </row>
    <row r="443" spans="2:65" s="1" customFormat="1" ht="16.5" customHeight="1">
      <c r="B443" s="41"/>
      <c r="C443" s="189" t="s">
        <v>990</v>
      </c>
      <c r="D443" s="189" t="s">
        <v>169</v>
      </c>
      <c r="E443" s="190" t="s">
        <v>991</v>
      </c>
      <c r="F443" s="191" t="s">
        <v>992</v>
      </c>
      <c r="G443" s="192" t="s">
        <v>936</v>
      </c>
      <c r="H443" s="193">
        <v>1</v>
      </c>
      <c r="I443" s="194"/>
      <c r="J443" s="195">
        <f>ROUND(I443*H443,2)</f>
        <v>0</v>
      </c>
      <c r="K443" s="191" t="s">
        <v>22</v>
      </c>
      <c r="L443" s="61"/>
      <c r="M443" s="196" t="s">
        <v>22</v>
      </c>
      <c r="N443" s="197" t="s">
        <v>43</v>
      </c>
      <c r="O443" s="42"/>
      <c r="P443" s="198">
        <f>O443*H443</f>
        <v>0</v>
      </c>
      <c r="Q443" s="198">
        <v>0</v>
      </c>
      <c r="R443" s="198">
        <f>Q443*H443</f>
        <v>0</v>
      </c>
      <c r="S443" s="198">
        <v>0</v>
      </c>
      <c r="T443" s="199">
        <f>S443*H443</f>
        <v>0</v>
      </c>
      <c r="AR443" s="24" t="s">
        <v>986</v>
      </c>
      <c r="AT443" s="24" t="s">
        <v>169</v>
      </c>
      <c r="AU443" s="24" t="s">
        <v>83</v>
      </c>
      <c r="AY443" s="24" t="s">
        <v>167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24" t="s">
        <v>80</v>
      </c>
      <c r="BK443" s="200">
        <f>ROUND(I443*H443,2)</f>
        <v>0</v>
      </c>
      <c r="BL443" s="24" t="s">
        <v>986</v>
      </c>
      <c r="BM443" s="24" t="s">
        <v>993</v>
      </c>
    </row>
    <row r="444" spans="2:63" s="10" customFormat="1" ht="29.85" customHeight="1">
      <c r="B444" s="173"/>
      <c r="C444" s="174"/>
      <c r="D444" s="175" t="s">
        <v>71</v>
      </c>
      <c r="E444" s="187" t="s">
        <v>994</v>
      </c>
      <c r="F444" s="187" t="s">
        <v>995</v>
      </c>
      <c r="G444" s="174"/>
      <c r="H444" s="174"/>
      <c r="I444" s="177"/>
      <c r="J444" s="188">
        <f>BK444</f>
        <v>0</v>
      </c>
      <c r="K444" s="174"/>
      <c r="L444" s="179"/>
      <c r="M444" s="180"/>
      <c r="N444" s="181"/>
      <c r="O444" s="181"/>
      <c r="P444" s="182">
        <f>P445</f>
        <v>0</v>
      </c>
      <c r="Q444" s="181"/>
      <c r="R444" s="182">
        <f>R445</f>
        <v>0</v>
      </c>
      <c r="S444" s="181"/>
      <c r="T444" s="183">
        <f>T445</f>
        <v>0</v>
      </c>
      <c r="AR444" s="184" t="s">
        <v>92</v>
      </c>
      <c r="AT444" s="185" t="s">
        <v>71</v>
      </c>
      <c r="AU444" s="185" t="s">
        <v>80</v>
      </c>
      <c r="AY444" s="184" t="s">
        <v>167</v>
      </c>
      <c r="BK444" s="186">
        <f>BK445</f>
        <v>0</v>
      </c>
    </row>
    <row r="445" spans="2:65" s="1" customFormat="1" ht="16.5" customHeight="1">
      <c r="B445" s="41"/>
      <c r="C445" s="189" t="s">
        <v>996</v>
      </c>
      <c r="D445" s="189" t="s">
        <v>169</v>
      </c>
      <c r="E445" s="190" t="s">
        <v>997</v>
      </c>
      <c r="F445" s="191" t="s">
        <v>995</v>
      </c>
      <c r="G445" s="192" t="s">
        <v>936</v>
      </c>
      <c r="H445" s="193">
        <v>1</v>
      </c>
      <c r="I445" s="194"/>
      <c r="J445" s="195">
        <f>ROUND(I445*H445,2)</f>
        <v>0</v>
      </c>
      <c r="K445" s="191" t="s">
        <v>22</v>
      </c>
      <c r="L445" s="61"/>
      <c r="M445" s="196" t="s">
        <v>22</v>
      </c>
      <c r="N445" s="197" t="s">
        <v>43</v>
      </c>
      <c r="O445" s="42"/>
      <c r="P445" s="198">
        <f>O445*H445</f>
        <v>0</v>
      </c>
      <c r="Q445" s="198">
        <v>0</v>
      </c>
      <c r="R445" s="198">
        <f>Q445*H445</f>
        <v>0</v>
      </c>
      <c r="S445" s="198">
        <v>0</v>
      </c>
      <c r="T445" s="199">
        <f>S445*H445</f>
        <v>0</v>
      </c>
      <c r="AR445" s="24" t="s">
        <v>986</v>
      </c>
      <c r="AT445" s="24" t="s">
        <v>169</v>
      </c>
      <c r="AU445" s="24" t="s">
        <v>83</v>
      </c>
      <c r="AY445" s="24" t="s">
        <v>167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24" t="s">
        <v>80</v>
      </c>
      <c r="BK445" s="200">
        <f>ROUND(I445*H445,2)</f>
        <v>0</v>
      </c>
      <c r="BL445" s="24" t="s">
        <v>986</v>
      </c>
      <c r="BM445" s="24" t="s">
        <v>998</v>
      </c>
    </row>
    <row r="446" spans="2:63" s="10" customFormat="1" ht="29.85" customHeight="1">
      <c r="B446" s="173"/>
      <c r="C446" s="174"/>
      <c r="D446" s="175" t="s">
        <v>71</v>
      </c>
      <c r="E446" s="187" t="s">
        <v>999</v>
      </c>
      <c r="F446" s="187" t="s">
        <v>1000</v>
      </c>
      <c r="G446" s="174"/>
      <c r="H446" s="174"/>
      <c r="I446" s="177"/>
      <c r="J446" s="188">
        <f>BK446</f>
        <v>0</v>
      </c>
      <c r="K446" s="174"/>
      <c r="L446" s="179"/>
      <c r="M446" s="180"/>
      <c r="N446" s="181"/>
      <c r="O446" s="181"/>
      <c r="P446" s="182">
        <f>P447</f>
        <v>0</v>
      </c>
      <c r="Q446" s="181"/>
      <c r="R446" s="182">
        <f>R447</f>
        <v>0</v>
      </c>
      <c r="S446" s="181"/>
      <c r="T446" s="183">
        <f>T447</f>
        <v>0</v>
      </c>
      <c r="AR446" s="184" t="s">
        <v>92</v>
      </c>
      <c r="AT446" s="185" t="s">
        <v>71</v>
      </c>
      <c r="AU446" s="185" t="s">
        <v>80</v>
      </c>
      <c r="AY446" s="184" t="s">
        <v>167</v>
      </c>
      <c r="BK446" s="186">
        <f>BK447</f>
        <v>0</v>
      </c>
    </row>
    <row r="447" spans="2:65" s="1" customFormat="1" ht="25.5" customHeight="1">
      <c r="B447" s="41"/>
      <c r="C447" s="189" t="s">
        <v>1001</v>
      </c>
      <c r="D447" s="189" t="s">
        <v>169</v>
      </c>
      <c r="E447" s="190" t="s">
        <v>1002</v>
      </c>
      <c r="F447" s="191" t="s">
        <v>1003</v>
      </c>
      <c r="G447" s="192" t="s">
        <v>936</v>
      </c>
      <c r="H447" s="193">
        <v>1</v>
      </c>
      <c r="I447" s="194"/>
      <c r="J447" s="195">
        <f>ROUND(I447*H447,2)</f>
        <v>0</v>
      </c>
      <c r="K447" s="191" t="s">
        <v>22</v>
      </c>
      <c r="L447" s="61"/>
      <c r="M447" s="196" t="s">
        <v>22</v>
      </c>
      <c r="N447" s="255" t="s">
        <v>43</v>
      </c>
      <c r="O447" s="256"/>
      <c r="P447" s="257">
        <f>O447*H447</f>
        <v>0</v>
      </c>
      <c r="Q447" s="257">
        <v>0</v>
      </c>
      <c r="R447" s="257">
        <f>Q447*H447</f>
        <v>0</v>
      </c>
      <c r="S447" s="257">
        <v>0</v>
      </c>
      <c r="T447" s="258">
        <f>S447*H447</f>
        <v>0</v>
      </c>
      <c r="AR447" s="24" t="s">
        <v>986</v>
      </c>
      <c r="AT447" s="24" t="s">
        <v>169</v>
      </c>
      <c r="AU447" s="24" t="s">
        <v>83</v>
      </c>
      <c r="AY447" s="24" t="s">
        <v>167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24" t="s">
        <v>80</v>
      </c>
      <c r="BK447" s="200">
        <f>ROUND(I447*H447,2)</f>
        <v>0</v>
      </c>
      <c r="BL447" s="24" t="s">
        <v>986</v>
      </c>
      <c r="BM447" s="24" t="s">
        <v>1004</v>
      </c>
    </row>
    <row r="448" spans="2:12" s="1" customFormat="1" ht="6.95" customHeight="1">
      <c r="B448" s="56"/>
      <c r="C448" s="57"/>
      <c r="D448" s="57"/>
      <c r="E448" s="57"/>
      <c r="F448" s="57"/>
      <c r="G448" s="57"/>
      <c r="H448" s="57"/>
      <c r="I448" s="136"/>
      <c r="J448" s="57"/>
      <c r="K448" s="57"/>
      <c r="L448" s="61"/>
    </row>
  </sheetData>
  <sheetProtection algorithmName="SHA-512" hashValue="Mp63UdrfbrQeWlsYCqVSA3ixoUpfcRKEzOKSX140ndqw04aV+rPibUOm/6yb7e4d12xInjKcIAZeRfRLZAqeQA==" saltValue="6Z7iER956koR5GYHgJexk6w2elKTmIIT1rMSpsWehp02n+VLirpZvkpo/VL8Iow05yu8vEAlVGUSfXgzLWXmXg==" spinCount="100000" sheet="1" objects="1" scenarios="1" formatColumns="0" formatRows="0" autoFilter="0"/>
  <autoFilter ref="C110:K447"/>
  <mergeCells count="10">
    <mergeCell ref="J51:J52"/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9" customWidth="1"/>
    <col min="2" max="2" width="1.66796875" style="259" customWidth="1"/>
    <col min="3" max="4" width="5" style="259" customWidth="1"/>
    <col min="5" max="5" width="11.66015625" style="259" customWidth="1"/>
    <col min="6" max="6" width="9.16015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79687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387" t="s">
        <v>1005</v>
      </c>
      <c r="D3" s="387"/>
      <c r="E3" s="387"/>
      <c r="F3" s="387"/>
      <c r="G3" s="387"/>
      <c r="H3" s="387"/>
      <c r="I3" s="387"/>
      <c r="J3" s="387"/>
      <c r="K3" s="264"/>
    </row>
    <row r="4" spans="2:11" ht="25.5" customHeight="1">
      <c r="B4" s="265"/>
      <c r="C4" s="391" t="s">
        <v>1006</v>
      </c>
      <c r="D4" s="391"/>
      <c r="E4" s="391"/>
      <c r="F4" s="391"/>
      <c r="G4" s="391"/>
      <c r="H4" s="391"/>
      <c r="I4" s="391"/>
      <c r="J4" s="391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90" t="s">
        <v>1007</v>
      </c>
      <c r="D6" s="390"/>
      <c r="E6" s="390"/>
      <c r="F6" s="390"/>
      <c r="G6" s="390"/>
      <c r="H6" s="390"/>
      <c r="I6" s="390"/>
      <c r="J6" s="390"/>
      <c r="K6" s="266"/>
    </row>
    <row r="7" spans="2:11" ht="15" customHeight="1">
      <c r="B7" s="269"/>
      <c r="C7" s="390" t="s">
        <v>1008</v>
      </c>
      <c r="D7" s="390"/>
      <c r="E7" s="390"/>
      <c r="F7" s="390"/>
      <c r="G7" s="390"/>
      <c r="H7" s="390"/>
      <c r="I7" s="390"/>
      <c r="J7" s="390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390" t="s">
        <v>1009</v>
      </c>
      <c r="D9" s="390"/>
      <c r="E9" s="390"/>
      <c r="F9" s="390"/>
      <c r="G9" s="390"/>
      <c r="H9" s="390"/>
      <c r="I9" s="390"/>
      <c r="J9" s="390"/>
      <c r="K9" s="266"/>
    </row>
    <row r="10" spans="2:11" ht="15" customHeight="1">
      <c r="B10" s="269"/>
      <c r="C10" s="268"/>
      <c r="D10" s="390" t="s">
        <v>1010</v>
      </c>
      <c r="E10" s="390"/>
      <c r="F10" s="390"/>
      <c r="G10" s="390"/>
      <c r="H10" s="390"/>
      <c r="I10" s="390"/>
      <c r="J10" s="390"/>
      <c r="K10" s="266"/>
    </row>
    <row r="11" spans="2:11" ht="15" customHeight="1">
      <c r="B11" s="269"/>
      <c r="C11" s="270"/>
      <c r="D11" s="390" t="s">
        <v>1011</v>
      </c>
      <c r="E11" s="390"/>
      <c r="F11" s="390"/>
      <c r="G11" s="390"/>
      <c r="H11" s="390"/>
      <c r="I11" s="390"/>
      <c r="J11" s="390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390" t="s">
        <v>1012</v>
      </c>
      <c r="E13" s="390"/>
      <c r="F13" s="390"/>
      <c r="G13" s="390"/>
      <c r="H13" s="390"/>
      <c r="I13" s="390"/>
      <c r="J13" s="390"/>
      <c r="K13" s="266"/>
    </row>
    <row r="14" spans="2:11" ht="15" customHeight="1">
      <c r="B14" s="269"/>
      <c r="C14" s="270"/>
      <c r="D14" s="390" t="s">
        <v>1013</v>
      </c>
      <c r="E14" s="390"/>
      <c r="F14" s="390"/>
      <c r="G14" s="390"/>
      <c r="H14" s="390"/>
      <c r="I14" s="390"/>
      <c r="J14" s="390"/>
      <c r="K14" s="266"/>
    </row>
    <row r="15" spans="2:11" ht="15" customHeight="1">
      <c r="B15" s="269"/>
      <c r="C15" s="270"/>
      <c r="D15" s="390" t="s">
        <v>1014</v>
      </c>
      <c r="E15" s="390"/>
      <c r="F15" s="390"/>
      <c r="G15" s="390"/>
      <c r="H15" s="390"/>
      <c r="I15" s="390"/>
      <c r="J15" s="390"/>
      <c r="K15" s="266"/>
    </row>
    <row r="16" spans="2:11" ht="15" customHeight="1">
      <c r="B16" s="269"/>
      <c r="C16" s="270"/>
      <c r="D16" s="270"/>
      <c r="E16" s="271" t="s">
        <v>79</v>
      </c>
      <c r="F16" s="390" t="s">
        <v>1015</v>
      </c>
      <c r="G16" s="390"/>
      <c r="H16" s="390"/>
      <c r="I16" s="390"/>
      <c r="J16" s="390"/>
      <c r="K16" s="266"/>
    </row>
    <row r="17" spans="2:11" ht="15" customHeight="1">
      <c r="B17" s="269"/>
      <c r="C17" s="270"/>
      <c r="D17" s="270"/>
      <c r="E17" s="271" t="s">
        <v>1016</v>
      </c>
      <c r="F17" s="390" t="s">
        <v>1017</v>
      </c>
      <c r="G17" s="390"/>
      <c r="H17" s="390"/>
      <c r="I17" s="390"/>
      <c r="J17" s="390"/>
      <c r="K17" s="266"/>
    </row>
    <row r="18" spans="2:11" ht="15" customHeight="1">
      <c r="B18" s="269"/>
      <c r="C18" s="270"/>
      <c r="D18" s="270"/>
      <c r="E18" s="271" t="s">
        <v>1018</v>
      </c>
      <c r="F18" s="390" t="s">
        <v>1019</v>
      </c>
      <c r="G18" s="390"/>
      <c r="H18" s="390"/>
      <c r="I18" s="390"/>
      <c r="J18" s="390"/>
      <c r="K18" s="266"/>
    </row>
    <row r="19" spans="2:11" ht="15" customHeight="1">
      <c r="B19" s="269"/>
      <c r="C19" s="270"/>
      <c r="D19" s="270"/>
      <c r="E19" s="271" t="s">
        <v>1020</v>
      </c>
      <c r="F19" s="390" t="s">
        <v>1021</v>
      </c>
      <c r="G19" s="390"/>
      <c r="H19" s="390"/>
      <c r="I19" s="390"/>
      <c r="J19" s="390"/>
      <c r="K19" s="266"/>
    </row>
    <row r="20" spans="2:11" ht="15" customHeight="1">
      <c r="B20" s="269"/>
      <c r="C20" s="270"/>
      <c r="D20" s="270"/>
      <c r="E20" s="271" t="s">
        <v>955</v>
      </c>
      <c r="F20" s="390" t="s">
        <v>956</v>
      </c>
      <c r="G20" s="390"/>
      <c r="H20" s="390"/>
      <c r="I20" s="390"/>
      <c r="J20" s="390"/>
      <c r="K20" s="266"/>
    </row>
    <row r="21" spans="2:11" ht="15" customHeight="1">
      <c r="B21" s="269"/>
      <c r="C21" s="270"/>
      <c r="D21" s="270"/>
      <c r="E21" s="271" t="s">
        <v>1022</v>
      </c>
      <c r="F21" s="390" t="s">
        <v>1023</v>
      </c>
      <c r="G21" s="390"/>
      <c r="H21" s="390"/>
      <c r="I21" s="390"/>
      <c r="J21" s="390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390" t="s">
        <v>1024</v>
      </c>
      <c r="D23" s="390"/>
      <c r="E23" s="390"/>
      <c r="F23" s="390"/>
      <c r="G23" s="390"/>
      <c r="H23" s="390"/>
      <c r="I23" s="390"/>
      <c r="J23" s="390"/>
      <c r="K23" s="266"/>
    </row>
    <row r="24" spans="2:11" ht="15" customHeight="1">
      <c r="B24" s="269"/>
      <c r="C24" s="390" t="s">
        <v>1025</v>
      </c>
      <c r="D24" s="390"/>
      <c r="E24" s="390"/>
      <c r="F24" s="390"/>
      <c r="G24" s="390"/>
      <c r="H24" s="390"/>
      <c r="I24" s="390"/>
      <c r="J24" s="390"/>
      <c r="K24" s="266"/>
    </row>
    <row r="25" spans="2:11" ht="15" customHeight="1">
      <c r="B25" s="269"/>
      <c r="C25" s="268"/>
      <c r="D25" s="390" t="s">
        <v>1026</v>
      </c>
      <c r="E25" s="390"/>
      <c r="F25" s="390"/>
      <c r="G25" s="390"/>
      <c r="H25" s="390"/>
      <c r="I25" s="390"/>
      <c r="J25" s="390"/>
      <c r="K25" s="266"/>
    </row>
    <row r="26" spans="2:11" ht="15" customHeight="1">
      <c r="B26" s="269"/>
      <c r="C26" s="270"/>
      <c r="D26" s="390" t="s">
        <v>1027</v>
      </c>
      <c r="E26" s="390"/>
      <c r="F26" s="390"/>
      <c r="G26" s="390"/>
      <c r="H26" s="390"/>
      <c r="I26" s="390"/>
      <c r="J26" s="390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390" t="s">
        <v>1028</v>
      </c>
      <c r="E28" s="390"/>
      <c r="F28" s="390"/>
      <c r="G28" s="390"/>
      <c r="H28" s="390"/>
      <c r="I28" s="390"/>
      <c r="J28" s="390"/>
      <c r="K28" s="266"/>
    </row>
    <row r="29" spans="2:11" ht="15" customHeight="1">
      <c r="B29" s="269"/>
      <c r="C29" s="270"/>
      <c r="D29" s="390" t="s">
        <v>1029</v>
      </c>
      <c r="E29" s="390"/>
      <c r="F29" s="390"/>
      <c r="G29" s="390"/>
      <c r="H29" s="390"/>
      <c r="I29" s="390"/>
      <c r="J29" s="390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390" t="s">
        <v>1030</v>
      </c>
      <c r="E31" s="390"/>
      <c r="F31" s="390"/>
      <c r="G31" s="390"/>
      <c r="H31" s="390"/>
      <c r="I31" s="390"/>
      <c r="J31" s="390"/>
      <c r="K31" s="266"/>
    </row>
    <row r="32" spans="2:11" ht="15" customHeight="1">
      <c r="B32" s="269"/>
      <c r="C32" s="270"/>
      <c r="D32" s="390" t="s">
        <v>1031</v>
      </c>
      <c r="E32" s="390"/>
      <c r="F32" s="390"/>
      <c r="G32" s="390"/>
      <c r="H32" s="390"/>
      <c r="I32" s="390"/>
      <c r="J32" s="390"/>
      <c r="K32" s="266"/>
    </row>
    <row r="33" spans="2:11" ht="15" customHeight="1">
      <c r="B33" s="269"/>
      <c r="C33" s="270"/>
      <c r="D33" s="390" t="s">
        <v>1032</v>
      </c>
      <c r="E33" s="390"/>
      <c r="F33" s="390"/>
      <c r="G33" s="390"/>
      <c r="H33" s="390"/>
      <c r="I33" s="390"/>
      <c r="J33" s="390"/>
      <c r="K33" s="266"/>
    </row>
    <row r="34" spans="2:11" ht="15" customHeight="1">
      <c r="B34" s="269"/>
      <c r="C34" s="270"/>
      <c r="D34" s="268"/>
      <c r="E34" s="272" t="s">
        <v>152</v>
      </c>
      <c r="F34" s="268"/>
      <c r="G34" s="390" t="s">
        <v>1033</v>
      </c>
      <c r="H34" s="390"/>
      <c r="I34" s="390"/>
      <c r="J34" s="390"/>
      <c r="K34" s="266"/>
    </row>
    <row r="35" spans="2:11" ht="30.75" customHeight="1">
      <c r="B35" s="269"/>
      <c r="C35" s="270"/>
      <c r="D35" s="268"/>
      <c r="E35" s="272" t="s">
        <v>1034</v>
      </c>
      <c r="F35" s="268"/>
      <c r="G35" s="390" t="s">
        <v>1035</v>
      </c>
      <c r="H35" s="390"/>
      <c r="I35" s="390"/>
      <c r="J35" s="390"/>
      <c r="K35" s="266"/>
    </row>
    <row r="36" spans="2:11" ht="15" customHeight="1">
      <c r="B36" s="269"/>
      <c r="C36" s="270"/>
      <c r="D36" s="268"/>
      <c r="E36" s="272" t="s">
        <v>53</v>
      </c>
      <c r="F36" s="268"/>
      <c r="G36" s="390" t="s">
        <v>1036</v>
      </c>
      <c r="H36" s="390"/>
      <c r="I36" s="390"/>
      <c r="J36" s="390"/>
      <c r="K36" s="266"/>
    </row>
    <row r="37" spans="2:11" ht="15" customHeight="1">
      <c r="B37" s="269"/>
      <c r="C37" s="270"/>
      <c r="D37" s="268"/>
      <c r="E37" s="272" t="s">
        <v>153</v>
      </c>
      <c r="F37" s="268"/>
      <c r="G37" s="390" t="s">
        <v>1037</v>
      </c>
      <c r="H37" s="390"/>
      <c r="I37" s="390"/>
      <c r="J37" s="390"/>
      <c r="K37" s="266"/>
    </row>
    <row r="38" spans="2:11" ht="15" customHeight="1">
      <c r="B38" s="269"/>
      <c r="C38" s="270"/>
      <c r="D38" s="268"/>
      <c r="E38" s="272" t="s">
        <v>154</v>
      </c>
      <c r="F38" s="268"/>
      <c r="G38" s="390" t="s">
        <v>1038</v>
      </c>
      <c r="H38" s="390"/>
      <c r="I38" s="390"/>
      <c r="J38" s="390"/>
      <c r="K38" s="266"/>
    </row>
    <row r="39" spans="2:11" ht="15" customHeight="1">
      <c r="B39" s="269"/>
      <c r="C39" s="270"/>
      <c r="D39" s="268"/>
      <c r="E39" s="272" t="s">
        <v>155</v>
      </c>
      <c r="F39" s="268"/>
      <c r="G39" s="390" t="s">
        <v>1039</v>
      </c>
      <c r="H39" s="390"/>
      <c r="I39" s="390"/>
      <c r="J39" s="390"/>
      <c r="K39" s="266"/>
    </row>
    <row r="40" spans="2:11" ht="15" customHeight="1">
      <c r="B40" s="269"/>
      <c r="C40" s="270"/>
      <c r="D40" s="268"/>
      <c r="E40" s="272" t="s">
        <v>1040</v>
      </c>
      <c r="F40" s="268"/>
      <c r="G40" s="390" t="s">
        <v>1041</v>
      </c>
      <c r="H40" s="390"/>
      <c r="I40" s="390"/>
      <c r="J40" s="390"/>
      <c r="K40" s="266"/>
    </row>
    <row r="41" spans="2:11" ht="15" customHeight="1">
      <c r="B41" s="269"/>
      <c r="C41" s="270"/>
      <c r="D41" s="268"/>
      <c r="E41" s="272"/>
      <c r="F41" s="268"/>
      <c r="G41" s="390" t="s">
        <v>1042</v>
      </c>
      <c r="H41" s="390"/>
      <c r="I41" s="390"/>
      <c r="J41" s="390"/>
      <c r="K41" s="266"/>
    </row>
    <row r="42" spans="2:11" ht="15" customHeight="1">
      <c r="B42" s="269"/>
      <c r="C42" s="270"/>
      <c r="D42" s="268"/>
      <c r="E42" s="272" t="s">
        <v>1043</v>
      </c>
      <c r="F42" s="268"/>
      <c r="G42" s="390" t="s">
        <v>1044</v>
      </c>
      <c r="H42" s="390"/>
      <c r="I42" s="390"/>
      <c r="J42" s="390"/>
      <c r="K42" s="266"/>
    </row>
    <row r="43" spans="2:11" ht="15" customHeight="1">
      <c r="B43" s="269"/>
      <c r="C43" s="270"/>
      <c r="D43" s="268"/>
      <c r="E43" s="272" t="s">
        <v>157</v>
      </c>
      <c r="F43" s="268"/>
      <c r="G43" s="390" t="s">
        <v>1045</v>
      </c>
      <c r="H43" s="390"/>
      <c r="I43" s="390"/>
      <c r="J43" s="390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390" t="s">
        <v>1046</v>
      </c>
      <c r="E45" s="390"/>
      <c r="F45" s="390"/>
      <c r="G45" s="390"/>
      <c r="H45" s="390"/>
      <c r="I45" s="390"/>
      <c r="J45" s="390"/>
      <c r="K45" s="266"/>
    </row>
    <row r="46" spans="2:11" ht="15" customHeight="1">
      <c r="B46" s="269"/>
      <c r="C46" s="270"/>
      <c r="D46" s="270"/>
      <c r="E46" s="390" t="s">
        <v>1047</v>
      </c>
      <c r="F46" s="390"/>
      <c r="G46" s="390"/>
      <c r="H46" s="390"/>
      <c r="I46" s="390"/>
      <c r="J46" s="390"/>
      <c r="K46" s="266"/>
    </row>
    <row r="47" spans="2:11" ht="15" customHeight="1">
      <c r="B47" s="269"/>
      <c r="C47" s="270"/>
      <c r="D47" s="270"/>
      <c r="E47" s="390" t="s">
        <v>1048</v>
      </c>
      <c r="F47" s="390"/>
      <c r="G47" s="390"/>
      <c r="H47" s="390"/>
      <c r="I47" s="390"/>
      <c r="J47" s="390"/>
      <c r="K47" s="266"/>
    </row>
    <row r="48" spans="2:11" ht="15" customHeight="1">
      <c r="B48" s="269"/>
      <c r="C48" s="270"/>
      <c r="D48" s="270"/>
      <c r="E48" s="390" t="s">
        <v>1049</v>
      </c>
      <c r="F48" s="390"/>
      <c r="G48" s="390"/>
      <c r="H48" s="390"/>
      <c r="I48" s="390"/>
      <c r="J48" s="390"/>
      <c r="K48" s="266"/>
    </row>
    <row r="49" spans="2:11" ht="15" customHeight="1">
      <c r="B49" s="269"/>
      <c r="C49" s="270"/>
      <c r="D49" s="390" t="s">
        <v>1050</v>
      </c>
      <c r="E49" s="390"/>
      <c r="F49" s="390"/>
      <c r="G49" s="390"/>
      <c r="H49" s="390"/>
      <c r="I49" s="390"/>
      <c r="J49" s="390"/>
      <c r="K49" s="266"/>
    </row>
    <row r="50" spans="2:11" ht="25.5" customHeight="1">
      <c r="B50" s="265"/>
      <c r="C50" s="391" t="s">
        <v>1051</v>
      </c>
      <c r="D50" s="391"/>
      <c r="E50" s="391"/>
      <c r="F50" s="391"/>
      <c r="G50" s="391"/>
      <c r="H50" s="391"/>
      <c r="I50" s="391"/>
      <c r="J50" s="391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90" t="s">
        <v>1052</v>
      </c>
      <c r="D52" s="390"/>
      <c r="E52" s="390"/>
      <c r="F52" s="390"/>
      <c r="G52" s="390"/>
      <c r="H52" s="390"/>
      <c r="I52" s="390"/>
      <c r="J52" s="390"/>
      <c r="K52" s="266"/>
    </row>
    <row r="53" spans="2:11" ht="15" customHeight="1">
      <c r="B53" s="265"/>
      <c r="C53" s="390" t="s">
        <v>1053</v>
      </c>
      <c r="D53" s="390"/>
      <c r="E53" s="390"/>
      <c r="F53" s="390"/>
      <c r="G53" s="390"/>
      <c r="H53" s="390"/>
      <c r="I53" s="390"/>
      <c r="J53" s="390"/>
      <c r="K53" s="266"/>
    </row>
    <row r="54" spans="2:11" ht="12.75" customHeight="1">
      <c r="B54" s="265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5"/>
      <c r="C55" s="390" t="s">
        <v>1054</v>
      </c>
      <c r="D55" s="390"/>
      <c r="E55" s="390"/>
      <c r="F55" s="390"/>
      <c r="G55" s="390"/>
      <c r="H55" s="390"/>
      <c r="I55" s="390"/>
      <c r="J55" s="390"/>
      <c r="K55" s="266"/>
    </row>
    <row r="56" spans="2:11" ht="15" customHeight="1">
      <c r="B56" s="265"/>
      <c r="C56" s="270"/>
      <c r="D56" s="390" t="s">
        <v>1055</v>
      </c>
      <c r="E56" s="390"/>
      <c r="F56" s="390"/>
      <c r="G56" s="390"/>
      <c r="H56" s="390"/>
      <c r="I56" s="390"/>
      <c r="J56" s="390"/>
      <c r="K56" s="266"/>
    </row>
    <row r="57" spans="2:11" ht="15" customHeight="1">
      <c r="B57" s="265"/>
      <c r="C57" s="270"/>
      <c r="D57" s="390" t="s">
        <v>1056</v>
      </c>
      <c r="E57" s="390"/>
      <c r="F57" s="390"/>
      <c r="G57" s="390"/>
      <c r="H57" s="390"/>
      <c r="I57" s="390"/>
      <c r="J57" s="390"/>
      <c r="K57" s="266"/>
    </row>
    <row r="58" spans="2:11" ht="15" customHeight="1">
      <c r="B58" s="265"/>
      <c r="C58" s="270"/>
      <c r="D58" s="390" t="s">
        <v>1057</v>
      </c>
      <c r="E58" s="390"/>
      <c r="F58" s="390"/>
      <c r="G58" s="390"/>
      <c r="H58" s="390"/>
      <c r="I58" s="390"/>
      <c r="J58" s="390"/>
      <c r="K58" s="266"/>
    </row>
    <row r="59" spans="2:11" ht="15" customHeight="1">
      <c r="B59" s="265"/>
      <c r="C59" s="270"/>
      <c r="D59" s="390" t="s">
        <v>1058</v>
      </c>
      <c r="E59" s="390"/>
      <c r="F59" s="390"/>
      <c r="G59" s="390"/>
      <c r="H59" s="390"/>
      <c r="I59" s="390"/>
      <c r="J59" s="390"/>
      <c r="K59" s="266"/>
    </row>
    <row r="60" spans="2:11" ht="15" customHeight="1">
      <c r="B60" s="265"/>
      <c r="C60" s="270"/>
      <c r="D60" s="389" t="s">
        <v>1059</v>
      </c>
      <c r="E60" s="389"/>
      <c r="F60" s="389"/>
      <c r="G60" s="389"/>
      <c r="H60" s="389"/>
      <c r="I60" s="389"/>
      <c r="J60" s="389"/>
      <c r="K60" s="266"/>
    </row>
    <row r="61" spans="2:11" ht="15" customHeight="1">
      <c r="B61" s="265"/>
      <c r="C61" s="270"/>
      <c r="D61" s="390" t="s">
        <v>1060</v>
      </c>
      <c r="E61" s="390"/>
      <c r="F61" s="390"/>
      <c r="G61" s="390"/>
      <c r="H61" s="390"/>
      <c r="I61" s="390"/>
      <c r="J61" s="390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90" t="s">
        <v>1061</v>
      </c>
      <c r="E63" s="390"/>
      <c r="F63" s="390"/>
      <c r="G63" s="390"/>
      <c r="H63" s="390"/>
      <c r="I63" s="390"/>
      <c r="J63" s="390"/>
      <c r="K63" s="266"/>
    </row>
    <row r="64" spans="2:11" ht="15" customHeight="1">
      <c r="B64" s="265"/>
      <c r="C64" s="270"/>
      <c r="D64" s="389" t="s">
        <v>1062</v>
      </c>
      <c r="E64" s="389"/>
      <c r="F64" s="389"/>
      <c r="G64" s="389"/>
      <c r="H64" s="389"/>
      <c r="I64" s="389"/>
      <c r="J64" s="389"/>
      <c r="K64" s="266"/>
    </row>
    <row r="65" spans="2:11" ht="15" customHeight="1">
      <c r="B65" s="265"/>
      <c r="C65" s="270"/>
      <c r="D65" s="390" t="s">
        <v>1063</v>
      </c>
      <c r="E65" s="390"/>
      <c r="F65" s="390"/>
      <c r="G65" s="390"/>
      <c r="H65" s="390"/>
      <c r="I65" s="390"/>
      <c r="J65" s="390"/>
      <c r="K65" s="266"/>
    </row>
    <row r="66" spans="2:11" ht="15" customHeight="1">
      <c r="B66" s="265"/>
      <c r="C66" s="270"/>
      <c r="D66" s="390" t="s">
        <v>1064</v>
      </c>
      <c r="E66" s="390"/>
      <c r="F66" s="390"/>
      <c r="G66" s="390"/>
      <c r="H66" s="390"/>
      <c r="I66" s="390"/>
      <c r="J66" s="390"/>
      <c r="K66" s="266"/>
    </row>
    <row r="67" spans="2:11" ht="15" customHeight="1">
      <c r="B67" s="265"/>
      <c r="C67" s="270"/>
      <c r="D67" s="390" t="s">
        <v>1065</v>
      </c>
      <c r="E67" s="390"/>
      <c r="F67" s="390"/>
      <c r="G67" s="390"/>
      <c r="H67" s="390"/>
      <c r="I67" s="390"/>
      <c r="J67" s="390"/>
      <c r="K67" s="266"/>
    </row>
    <row r="68" spans="2:11" ht="15" customHeight="1">
      <c r="B68" s="265"/>
      <c r="C68" s="270"/>
      <c r="D68" s="390" t="s">
        <v>1066</v>
      </c>
      <c r="E68" s="390"/>
      <c r="F68" s="390"/>
      <c r="G68" s="390"/>
      <c r="H68" s="390"/>
      <c r="I68" s="390"/>
      <c r="J68" s="390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388" t="s">
        <v>88</v>
      </c>
      <c r="D73" s="388"/>
      <c r="E73" s="388"/>
      <c r="F73" s="388"/>
      <c r="G73" s="388"/>
      <c r="H73" s="388"/>
      <c r="I73" s="388"/>
      <c r="J73" s="388"/>
      <c r="K73" s="283"/>
    </row>
    <row r="74" spans="2:11" ht="17.25" customHeight="1">
      <c r="B74" s="282"/>
      <c r="C74" s="284" t="s">
        <v>1067</v>
      </c>
      <c r="D74" s="284"/>
      <c r="E74" s="284"/>
      <c r="F74" s="284" t="s">
        <v>1068</v>
      </c>
      <c r="G74" s="285"/>
      <c r="H74" s="284" t="s">
        <v>153</v>
      </c>
      <c r="I74" s="284" t="s">
        <v>57</v>
      </c>
      <c r="J74" s="284" t="s">
        <v>1069</v>
      </c>
      <c r="K74" s="283"/>
    </row>
    <row r="75" spans="2:11" ht="17.25" customHeight="1">
      <c r="B75" s="282"/>
      <c r="C75" s="286" t="s">
        <v>1070</v>
      </c>
      <c r="D75" s="286"/>
      <c r="E75" s="286"/>
      <c r="F75" s="287" t="s">
        <v>1071</v>
      </c>
      <c r="G75" s="288"/>
      <c r="H75" s="286"/>
      <c r="I75" s="286"/>
      <c r="J75" s="286" t="s">
        <v>1072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53</v>
      </c>
      <c r="D77" s="289"/>
      <c r="E77" s="289"/>
      <c r="F77" s="291" t="s">
        <v>1073</v>
      </c>
      <c r="G77" s="290"/>
      <c r="H77" s="272" t="s">
        <v>1074</v>
      </c>
      <c r="I77" s="272" t="s">
        <v>1075</v>
      </c>
      <c r="J77" s="272">
        <v>20</v>
      </c>
      <c r="K77" s="283"/>
    </row>
    <row r="78" spans="2:11" ht="15" customHeight="1">
      <c r="B78" s="282"/>
      <c r="C78" s="272" t="s">
        <v>1076</v>
      </c>
      <c r="D78" s="272"/>
      <c r="E78" s="272"/>
      <c r="F78" s="291" t="s">
        <v>1073</v>
      </c>
      <c r="G78" s="290"/>
      <c r="H78" s="272" t="s">
        <v>1077</v>
      </c>
      <c r="I78" s="272" t="s">
        <v>1075</v>
      </c>
      <c r="J78" s="272">
        <v>120</v>
      </c>
      <c r="K78" s="283"/>
    </row>
    <row r="79" spans="2:11" ht="15" customHeight="1">
      <c r="B79" s="292"/>
      <c r="C79" s="272" t="s">
        <v>1078</v>
      </c>
      <c r="D79" s="272"/>
      <c r="E79" s="272"/>
      <c r="F79" s="291" t="s">
        <v>1079</v>
      </c>
      <c r="G79" s="290"/>
      <c r="H79" s="272" t="s">
        <v>1080</v>
      </c>
      <c r="I79" s="272" t="s">
        <v>1075</v>
      </c>
      <c r="J79" s="272">
        <v>50</v>
      </c>
      <c r="K79" s="283"/>
    </row>
    <row r="80" spans="2:11" ht="15" customHeight="1">
      <c r="B80" s="292"/>
      <c r="C80" s="272" t="s">
        <v>1081</v>
      </c>
      <c r="D80" s="272"/>
      <c r="E80" s="272"/>
      <c r="F80" s="291" t="s">
        <v>1073</v>
      </c>
      <c r="G80" s="290"/>
      <c r="H80" s="272" t="s">
        <v>1082</v>
      </c>
      <c r="I80" s="272" t="s">
        <v>1083</v>
      </c>
      <c r="J80" s="272"/>
      <c r="K80" s="283"/>
    </row>
    <row r="81" spans="2:11" ht="15" customHeight="1">
      <c r="B81" s="292"/>
      <c r="C81" s="293" t="s">
        <v>1084</v>
      </c>
      <c r="D81" s="293"/>
      <c r="E81" s="293"/>
      <c r="F81" s="294" t="s">
        <v>1079</v>
      </c>
      <c r="G81" s="293"/>
      <c r="H81" s="293" t="s">
        <v>1085</v>
      </c>
      <c r="I81" s="293" t="s">
        <v>1075</v>
      </c>
      <c r="J81" s="293">
        <v>15</v>
      </c>
      <c r="K81" s="283"/>
    </row>
    <row r="82" spans="2:11" ht="15" customHeight="1">
      <c r="B82" s="292"/>
      <c r="C82" s="293" t="s">
        <v>1086</v>
      </c>
      <c r="D82" s="293"/>
      <c r="E82" s="293"/>
      <c r="F82" s="294" t="s">
        <v>1079</v>
      </c>
      <c r="G82" s="293"/>
      <c r="H82" s="293" t="s">
        <v>1087</v>
      </c>
      <c r="I82" s="293" t="s">
        <v>1075</v>
      </c>
      <c r="J82" s="293">
        <v>15</v>
      </c>
      <c r="K82" s="283"/>
    </row>
    <row r="83" spans="2:11" ht="15" customHeight="1">
      <c r="B83" s="292"/>
      <c r="C83" s="293" t="s">
        <v>1088</v>
      </c>
      <c r="D83" s="293"/>
      <c r="E83" s="293"/>
      <c r="F83" s="294" t="s">
        <v>1079</v>
      </c>
      <c r="G83" s="293"/>
      <c r="H83" s="293" t="s">
        <v>1089</v>
      </c>
      <c r="I83" s="293" t="s">
        <v>1075</v>
      </c>
      <c r="J83" s="293">
        <v>20</v>
      </c>
      <c r="K83" s="283"/>
    </row>
    <row r="84" spans="2:11" ht="15" customHeight="1">
      <c r="B84" s="292"/>
      <c r="C84" s="293" t="s">
        <v>1090</v>
      </c>
      <c r="D84" s="293"/>
      <c r="E84" s="293"/>
      <c r="F84" s="294" t="s">
        <v>1079</v>
      </c>
      <c r="G84" s="293"/>
      <c r="H84" s="293" t="s">
        <v>1091</v>
      </c>
      <c r="I84" s="293" t="s">
        <v>1075</v>
      </c>
      <c r="J84" s="293">
        <v>20</v>
      </c>
      <c r="K84" s="283"/>
    </row>
    <row r="85" spans="2:11" ht="15" customHeight="1">
      <c r="B85" s="292"/>
      <c r="C85" s="272" t="s">
        <v>1092</v>
      </c>
      <c r="D85" s="272"/>
      <c r="E85" s="272"/>
      <c r="F85" s="291" t="s">
        <v>1079</v>
      </c>
      <c r="G85" s="290"/>
      <c r="H85" s="272" t="s">
        <v>1093</v>
      </c>
      <c r="I85" s="272" t="s">
        <v>1075</v>
      </c>
      <c r="J85" s="272">
        <v>50</v>
      </c>
      <c r="K85" s="283"/>
    </row>
    <row r="86" spans="2:11" ht="15" customHeight="1">
      <c r="B86" s="292"/>
      <c r="C86" s="272" t="s">
        <v>1094</v>
      </c>
      <c r="D86" s="272"/>
      <c r="E86" s="272"/>
      <c r="F86" s="291" t="s">
        <v>1079</v>
      </c>
      <c r="G86" s="290"/>
      <c r="H86" s="272" t="s">
        <v>1095</v>
      </c>
      <c r="I86" s="272" t="s">
        <v>1075</v>
      </c>
      <c r="J86" s="272">
        <v>20</v>
      </c>
      <c r="K86" s="283"/>
    </row>
    <row r="87" spans="2:11" ht="15" customHeight="1">
      <c r="B87" s="292"/>
      <c r="C87" s="272" t="s">
        <v>1096</v>
      </c>
      <c r="D87" s="272"/>
      <c r="E87" s="272"/>
      <c r="F87" s="291" t="s">
        <v>1079</v>
      </c>
      <c r="G87" s="290"/>
      <c r="H87" s="272" t="s">
        <v>1097</v>
      </c>
      <c r="I87" s="272" t="s">
        <v>1075</v>
      </c>
      <c r="J87" s="272">
        <v>20</v>
      </c>
      <c r="K87" s="283"/>
    </row>
    <row r="88" spans="2:11" ht="15" customHeight="1">
      <c r="B88" s="292"/>
      <c r="C88" s="272" t="s">
        <v>1098</v>
      </c>
      <c r="D88" s="272"/>
      <c r="E88" s="272"/>
      <c r="F88" s="291" t="s">
        <v>1079</v>
      </c>
      <c r="G88" s="290"/>
      <c r="H88" s="272" t="s">
        <v>1099</v>
      </c>
      <c r="I88" s="272" t="s">
        <v>1075</v>
      </c>
      <c r="J88" s="272">
        <v>50</v>
      </c>
      <c r="K88" s="283"/>
    </row>
    <row r="89" spans="2:11" ht="15" customHeight="1">
      <c r="B89" s="292"/>
      <c r="C89" s="272" t="s">
        <v>1100</v>
      </c>
      <c r="D89" s="272"/>
      <c r="E89" s="272"/>
      <c r="F89" s="291" t="s">
        <v>1079</v>
      </c>
      <c r="G89" s="290"/>
      <c r="H89" s="272" t="s">
        <v>1100</v>
      </c>
      <c r="I89" s="272" t="s">
        <v>1075</v>
      </c>
      <c r="J89" s="272">
        <v>50</v>
      </c>
      <c r="K89" s="283"/>
    </row>
    <row r="90" spans="2:11" ht="15" customHeight="1">
      <c r="B90" s="292"/>
      <c r="C90" s="272" t="s">
        <v>158</v>
      </c>
      <c r="D90" s="272"/>
      <c r="E90" s="272"/>
      <c r="F90" s="291" t="s">
        <v>1079</v>
      </c>
      <c r="G90" s="290"/>
      <c r="H90" s="272" t="s">
        <v>1101</v>
      </c>
      <c r="I90" s="272" t="s">
        <v>1075</v>
      </c>
      <c r="J90" s="272">
        <v>255</v>
      </c>
      <c r="K90" s="283"/>
    </row>
    <row r="91" spans="2:11" ht="15" customHeight="1">
      <c r="B91" s="292"/>
      <c r="C91" s="272" t="s">
        <v>1102</v>
      </c>
      <c r="D91" s="272"/>
      <c r="E91" s="272"/>
      <c r="F91" s="291" t="s">
        <v>1073</v>
      </c>
      <c r="G91" s="290"/>
      <c r="H91" s="272" t="s">
        <v>1103</v>
      </c>
      <c r="I91" s="272" t="s">
        <v>1104</v>
      </c>
      <c r="J91" s="272"/>
      <c r="K91" s="283"/>
    </row>
    <row r="92" spans="2:11" ht="15" customHeight="1">
      <c r="B92" s="292"/>
      <c r="C92" s="272" t="s">
        <v>1105</v>
      </c>
      <c r="D92" s="272"/>
      <c r="E92" s="272"/>
      <c r="F92" s="291" t="s">
        <v>1073</v>
      </c>
      <c r="G92" s="290"/>
      <c r="H92" s="272" t="s">
        <v>1106</v>
      </c>
      <c r="I92" s="272" t="s">
        <v>1107</v>
      </c>
      <c r="J92" s="272"/>
      <c r="K92" s="283"/>
    </row>
    <row r="93" spans="2:11" ht="15" customHeight="1">
      <c r="B93" s="292"/>
      <c r="C93" s="272" t="s">
        <v>1108</v>
      </c>
      <c r="D93" s="272"/>
      <c r="E93" s="272"/>
      <c r="F93" s="291" t="s">
        <v>1073</v>
      </c>
      <c r="G93" s="290"/>
      <c r="H93" s="272" t="s">
        <v>1108</v>
      </c>
      <c r="I93" s="272" t="s">
        <v>1107</v>
      </c>
      <c r="J93" s="272"/>
      <c r="K93" s="283"/>
    </row>
    <row r="94" spans="2:11" ht="15" customHeight="1">
      <c r="B94" s="292"/>
      <c r="C94" s="272" t="s">
        <v>38</v>
      </c>
      <c r="D94" s="272"/>
      <c r="E94" s="272"/>
      <c r="F94" s="291" t="s">
        <v>1073</v>
      </c>
      <c r="G94" s="290"/>
      <c r="H94" s="272" t="s">
        <v>1109</v>
      </c>
      <c r="I94" s="272" t="s">
        <v>1107</v>
      </c>
      <c r="J94" s="272"/>
      <c r="K94" s="283"/>
    </row>
    <row r="95" spans="2:11" ht="15" customHeight="1">
      <c r="B95" s="292"/>
      <c r="C95" s="272" t="s">
        <v>48</v>
      </c>
      <c r="D95" s="272"/>
      <c r="E95" s="272"/>
      <c r="F95" s="291" t="s">
        <v>1073</v>
      </c>
      <c r="G95" s="290"/>
      <c r="H95" s="272" t="s">
        <v>1110</v>
      </c>
      <c r="I95" s="272" t="s">
        <v>1107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388" t="s">
        <v>1111</v>
      </c>
      <c r="D100" s="388"/>
      <c r="E100" s="388"/>
      <c r="F100" s="388"/>
      <c r="G100" s="388"/>
      <c r="H100" s="388"/>
      <c r="I100" s="388"/>
      <c r="J100" s="388"/>
      <c r="K100" s="283"/>
    </row>
    <row r="101" spans="2:11" ht="17.25" customHeight="1">
      <c r="B101" s="282"/>
      <c r="C101" s="284" t="s">
        <v>1067</v>
      </c>
      <c r="D101" s="284"/>
      <c r="E101" s="284"/>
      <c r="F101" s="284" t="s">
        <v>1068</v>
      </c>
      <c r="G101" s="285"/>
      <c r="H101" s="284" t="s">
        <v>153</v>
      </c>
      <c r="I101" s="284" t="s">
        <v>57</v>
      </c>
      <c r="J101" s="284" t="s">
        <v>1069</v>
      </c>
      <c r="K101" s="283"/>
    </row>
    <row r="102" spans="2:11" ht="17.25" customHeight="1">
      <c r="B102" s="282"/>
      <c r="C102" s="286" t="s">
        <v>1070</v>
      </c>
      <c r="D102" s="286"/>
      <c r="E102" s="286"/>
      <c r="F102" s="287" t="s">
        <v>1071</v>
      </c>
      <c r="G102" s="288"/>
      <c r="H102" s="286"/>
      <c r="I102" s="286"/>
      <c r="J102" s="286" t="s">
        <v>1072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53</v>
      </c>
      <c r="D104" s="289"/>
      <c r="E104" s="289"/>
      <c r="F104" s="291" t="s">
        <v>1073</v>
      </c>
      <c r="G104" s="300"/>
      <c r="H104" s="272" t="s">
        <v>1112</v>
      </c>
      <c r="I104" s="272" t="s">
        <v>1075</v>
      </c>
      <c r="J104" s="272">
        <v>20</v>
      </c>
      <c r="K104" s="283"/>
    </row>
    <row r="105" spans="2:11" ht="15" customHeight="1">
      <c r="B105" s="282"/>
      <c r="C105" s="272" t="s">
        <v>1076</v>
      </c>
      <c r="D105" s="272"/>
      <c r="E105" s="272"/>
      <c r="F105" s="291" t="s">
        <v>1073</v>
      </c>
      <c r="G105" s="272"/>
      <c r="H105" s="272" t="s">
        <v>1112</v>
      </c>
      <c r="I105" s="272" t="s">
        <v>1075</v>
      </c>
      <c r="J105" s="272">
        <v>120</v>
      </c>
      <c r="K105" s="283"/>
    </row>
    <row r="106" spans="2:11" ht="15" customHeight="1">
      <c r="B106" s="292"/>
      <c r="C106" s="272" t="s">
        <v>1078</v>
      </c>
      <c r="D106" s="272"/>
      <c r="E106" s="272"/>
      <c r="F106" s="291" t="s">
        <v>1079</v>
      </c>
      <c r="G106" s="272"/>
      <c r="H106" s="272" t="s">
        <v>1112</v>
      </c>
      <c r="I106" s="272" t="s">
        <v>1075</v>
      </c>
      <c r="J106" s="272">
        <v>50</v>
      </c>
      <c r="K106" s="283"/>
    </row>
    <row r="107" spans="2:11" ht="15" customHeight="1">
      <c r="B107" s="292"/>
      <c r="C107" s="272" t="s">
        <v>1081</v>
      </c>
      <c r="D107" s="272"/>
      <c r="E107" s="272"/>
      <c r="F107" s="291" t="s">
        <v>1073</v>
      </c>
      <c r="G107" s="272"/>
      <c r="H107" s="272" t="s">
        <v>1112</v>
      </c>
      <c r="I107" s="272" t="s">
        <v>1083</v>
      </c>
      <c r="J107" s="272"/>
      <c r="K107" s="283"/>
    </row>
    <row r="108" spans="2:11" ht="15" customHeight="1">
      <c r="B108" s="292"/>
      <c r="C108" s="272" t="s">
        <v>1092</v>
      </c>
      <c r="D108" s="272"/>
      <c r="E108" s="272"/>
      <c r="F108" s="291" t="s">
        <v>1079</v>
      </c>
      <c r="G108" s="272"/>
      <c r="H108" s="272" t="s">
        <v>1112</v>
      </c>
      <c r="I108" s="272" t="s">
        <v>1075</v>
      </c>
      <c r="J108" s="272">
        <v>50</v>
      </c>
      <c r="K108" s="283"/>
    </row>
    <row r="109" spans="2:11" ht="15" customHeight="1">
      <c r="B109" s="292"/>
      <c r="C109" s="272" t="s">
        <v>1100</v>
      </c>
      <c r="D109" s="272"/>
      <c r="E109" s="272"/>
      <c r="F109" s="291" t="s">
        <v>1079</v>
      </c>
      <c r="G109" s="272"/>
      <c r="H109" s="272" t="s">
        <v>1112</v>
      </c>
      <c r="I109" s="272" t="s">
        <v>1075</v>
      </c>
      <c r="J109" s="272">
        <v>50</v>
      </c>
      <c r="K109" s="283"/>
    </row>
    <row r="110" spans="2:11" ht="15" customHeight="1">
      <c r="B110" s="292"/>
      <c r="C110" s="272" t="s">
        <v>1098</v>
      </c>
      <c r="D110" s="272"/>
      <c r="E110" s="272"/>
      <c r="F110" s="291" t="s">
        <v>1079</v>
      </c>
      <c r="G110" s="272"/>
      <c r="H110" s="272" t="s">
        <v>1112</v>
      </c>
      <c r="I110" s="272" t="s">
        <v>1075</v>
      </c>
      <c r="J110" s="272">
        <v>50</v>
      </c>
      <c r="K110" s="283"/>
    </row>
    <row r="111" spans="2:11" ht="15" customHeight="1">
      <c r="B111" s="292"/>
      <c r="C111" s="272" t="s">
        <v>53</v>
      </c>
      <c r="D111" s="272"/>
      <c r="E111" s="272"/>
      <c r="F111" s="291" t="s">
        <v>1073</v>
      </c>
      <c r="G111" s="272"/>
      <c r="H111" s="272" t="s">
        <v>1113</v>
      </c>
      <c r="I111" s="272" t="s">
        <v>1075</v>
      </c>
      <c r="J111" s="272">
        <v>20</v>
      </c>
      <c r="K111" s="283"/>
    </row>
    <row r="112" spans="2:11" ht="15" customHeight="1">
      <c r="B112" s="292"/>
      <c r="C112" s="272" t="s">
        <v>1114</v>
      </c>
      <c r="D112" s="272"/>
      <c r="E112" s="272"/>
      <c r="F112" s="291" t="s">
        <v>1073</v>
      </c>
      <c r="G112" s="272"/>
      <c r="H112" s="272" t="s">
        <v>1115</v>
      </c>
      <c r="I112" s="272" t="s">
        <v>1075</v>
      </c>
      <c r="J112" s="272">
        <v>120</v>
      </c>
      <c r="K112" s="283"/>
    </row>
    <row r="113" spans="2:11" ht="15" customHeight="1">
      <c r="B113" s="292"/>
      <c r="C113" s="272" t="s">
        <v>38</v>
      </c>
      <c r="D113" s="272"/>
      <c r="E113" s="272"/>
      <c r="F113" s="291" t="s">
        <v>1073</v>
      </c>
      <c r="G113" s="272"/>
      <c r="H113" s="272" t="s">
        <v>1116</v>
      </c>
      <c r="I113" s="272" t="s">
        <v>1107</v>
      </c>
      <c r="J113" s="272"/>
      <c r="K113" s="283"/>
    </row>
    <row r="114" spans="2:11" ht="15" customHeight="1">
      <c r="B114" s="292"/>
      <c r="C114" s="272" t="s">
        <v>48</v>
      </c>
      <c r="D114" s="272"/>
      <c r="E114" s="272"/>
      <c r="F114" s="291" t="s">
        <v>1073</v>
      </c>
      <c r="G114" s="272"/>
      <c r="H114" s="272" t="s">
        <v>1117</v>
      </c>
      <c r="I114" s="272" t="s">
        <v>1107</v>
      </c>
      <c r="J114" s="272"/>
      <c r="K114" s="283"/>
    </row>
    <row r="115" spans="2:11" ht="15" customHeight="1">
      <c r="B115" s="292"/>
      <c r="C115" s="272" t="s">
        <v>57</v>
      </c>
      <c r="D115" s="272"/>
      <c r="E115" s="272"/>
      <c r="F115" s="291" t="s">
        <v>1073</v>
      </c>
      <c r="G115" s="272"/>
      <c r="H115" s="272" t="s">
        <v>1118</v>
      </c>
      <c r="I115" s="272" t="s">
        <v>1119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8"/>
      <c r="D117" s="268"/>
      <c r="E117" s="268"/>
      <c r="F117" s="303"/>
      <c r="G117" s="268"/>
      <c r="H117" s="268"/>
      <c r="I117" s="268"/>
      <c r="J117" s="26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87" t="s">
        <v>1120</v>
      </c>
      <c r="D120" s="387"/>
      <c r="E120" s="387"/>
      <c r="F120" s="387"/>
      <c r="G120" s="387"/>
      <c r="H120" s="387"/>
      <c r="I120" s="387"/>
      <c r="J120" s="387"/>
      <c r="K120" s="308"/>
    </row>
    <row r="121" spans="2:11" ht="17.25" customHeight="1">
      <c r="B121" s="309"/>
      <c r="C121" s="284" t="s">
        <v>1067</v>
      </c>
      <c r="D121" s="284"/>
      <c r="E121" s="284"/>
      <c r="F121" s="284" t="s">
        <v>1068</v>
      </c>
      <c r="G121" s="285"/>
      <c r="H121" s="284" t="s">
        <v>153</v>
      </c>
      <c r="I121" s="284" t="s">
        <v>57</v>
      </c>
      <c r="J121" s="284" t="s">
        <v>1069</v>
      </c>
      <c r="K121" s="310"/>
    </row>
    <row r="122" spans="2:11" ht="17.25" customHeight="1">
      <c r="B122" s="309"/>
      <c r="C122" s="286" t="s">
        <v>1070</v>
      </c>
      <c r="D122" s="286"/>
      <c r="E122" s="286"/>
      <c r="F122" s="287" t="s">
        <v>1071</v>
      </c>
      <c r="G122" s="288"/>
      <c r="H122" s="286"/>
      <c r="I122" s="286"/>
      <c r="J122" s="286" t="s">
        <v>1072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1076</v>
      </c>
      <c r="D124" s="289"/>
      <c r="E124" s="289"/>
      <c r="F124" s="291" t="s">
        <v>1073</v>
      </c>
      <c r="G124" s="272"/>
      <c r="H124" s="272" t="s">
        <v>1112</v>
      </c>
      <c r="I124" s="272" t="s">
        <v>1075</v>
      </c>
      <c r="J124" s="272">
        <v>120</v>
      </c>
      <c r="K124" s="313"/>
    </row>
    <row r="125" spans="2:11" ht="15" customHeight="1">
      <c r="B125" s="311"/>
      <c r="C125" s="272" t="s">
        <v>1121</v>
      </c>
      <c r="D125" s="272"/>
      <c r="E125" s="272"/>
      <c r="F125" s="291" t="s">
        <v>1073</v>
      </c>
      <c r="G125" s="272"/>
      <c r="H125" s="272" t="s">
        <v>1122</v>
      </c>
      <c r="I125" s="272" t="s">
        <v>1075</v>
      </c>
      <c r="J125" s="272" t="s">
        <v>1123</v>
      </c>
      <c r="K125" s="313"/>
    </row>
    <row r="126" spans="2:11" ht="15" customHeight="1">
      <c r="B126" s="311"/>
      <c r="C126" s="272" t="s">
        <v>1022</v>
      </c>
      <c r="D126" s="272"/>
      <c r="E126" s="272"/>
      <c r="F126" s="291" t="s">
        <v>1073</v>
      </c>
      <c r="G126" s="272"/>
      <c r="H126" s="272" t="s">
        <v>1124</v>
      </c>
      <c r="I126" s="272" t="s">
        <v>1075</v>
      </c>
      <c r="J126" s="272" t="s">
        <v>1123</v>
      </c>
      <c r="K126" s="313"/>
    </row>
    <row r="127" spans="2:11" ht="15" customHeight="1">
      <c r="B127" s="311"/>
      <c r="C127" s="272" t="s">
        <v>1084</v>
      </c>
      <c r="D127" s="272"/>
      <c r="E127" s="272"/>
      <c r="F127" s="291" t="s">
        <v>1079</v>
      </c>
      <c r="G127" s="272"/>
      <c r="H127" s="272" t="s">
        <v>1085</v>
      </c>
      <c r="I127" s="272" t="s">
        <v>1075</v>
      </c>
      <c r="J127" s="272">
        <v>15</v>
      </c>
      <c r="K127" s="313"/>
    </row>
    <row r="128" spans="2:11" ht="15" customHeight="1">
      <c r="B128" s="311"/>
      <c r="C128" s="293" t="s">
        <v>1086</v>
      </c>
      <c r="D128" s="293"/>
      <c r="E128" s="293"/>
      <c r="F128" s="294" t="s">
        <v>1079</v>
      </c>
      <c r="G128" s="293"/>
      <c r="H128" s="293" t="s">
        <v>1087</v>
      </c>
      <c r="I128" s="293" t="s">
        <v>1075</v>
      </c>
      <c r="J128" s="293">
        <v>15</v>
      </c>
      <c r="K128" s="313"/>
    </row>
    <row r="129" spans="2:11" ht="15" customHeight="1">
      <c r="B129" s="311"/>
      <c r="C129" s="293" t="s">
        <v>1088</v>
      </c>
      <c r="D129" s="293"/>
      <c r="E129" s="293"/>
      <c r="F129" s="294" t="s">
        <v>1079</v>
      </c>
      <c r="G129" s="293"/>
      <c r="H129" s="293" t="s">
        <v>1089</v>
      </c>
      <c r="I129" s="293" t="s">
        <v>1075</v>
      </c>
      <c r="J129" s="293">
        <v>20</v>
      </c>
      <c r="K129" s="313"/>
    </row>
    <row r="130" spans="2:11" ht="15" customHeight="1">
      <c r="B130" s="311"/>
      <c r="C130" s="293" t="s">
        <v>1090</v>
      </c>
      <c r="D130" s="293"/>
      <c r="E130" s="293"/>
      <c r="F130" s="294" t="s">
        <v>1079</v>
      </c>
      <c r="G130" s="293"/>
      <c r="H130" s="293" t="s">
        <v>1091</v>
      </c>
      <c r="I130" s="293" t="s">
        <v>1075</v>
      </c>
      <c r="J130" s="293">
        <v>20</v>
      </c>
      <c r="K130" s="313"/>
    </row>
    <row r="131" spans="2:11" ht="15" customHeight="1">
      <c r="B131" s="311"/>
      <c r="C131" s="272" t="s">
        <v>1078</v>
      </c>
      <c r="D131" s="272"/>
      <c r="E131" s="272"/>
      <c r="F131" s="291" t="s">
        <v>1079</v>
      </c>
      <c r="G131" s="272"/>
      <c r="H131" s="272" t="s">
        <v>1112</v>
      </c>
      <c r="I131" s="272" t="s">
        <v>1075</v>
      </c>
      <c r="J131" s="272">
        <v>50</v>
      </c>
      <c r="K131" s="313"/>
    </row>
    <row r="132" spans="2:11" ht="15" customHeight="1">
      <c r="B132" s="311"/>
      <c r="C132" s="272" t="s">
        <v>1092</v>
      </c>
      <c r="D132" s="272"/>
      <c r="E132" s="272"/>
      <c r="F132" s="291" t="s">
        <v>1079</v>
      </c>
      <c r="G132" s="272"/>
      <c r="H132" s="272" t="s">
        <v>1112</v>
      </c>
      <c r="I132" s="272" t="s">
        <v>1075</v>
      </c>
      <c r="J132" s="272">
        <v>50</v>
      </c>
      <c r="K132" s="313"/>
    </row>
    <row r="133" spans="2:11" ht="15" customHeight="1">
      <c r="B133" s="311"/>
      <c r="C133" s="272" t="s">
        <v>1098</v>
      </c>
      <c r="D133" s="272"/>
      <c r="E133" s="272"/>
      <c r="F133" s="291" t="s">
        <v>1079</v>
      </c>
      <c r="G133" s="272"/>
      <c r="H133" s="272" t="s">
        <v>1112</v>
      </c>
      <c r="I133" s="272" t="s">
        <v>1075</v>
      </c>
      <c r="J133" s="272">
        <v>50</v>
      </c>
      <c r="K133" s="313"/>
    </row>
    <row r="134" spans="2:11" ht="15" customHeight="1">
      <c r="B134" s="311"/>
      <c r="C134" s="272" t="s">
        <v>1100</v>
      </c>
      <c r="D134" s="272"/>
      <c r="E134" s="272"/>
      <c r="F134" s="291" t="s">
        <v>1079</v>
      </c>
      <c r="G134" s="272"/>
      <c r="H134" s="272" t="s">
        <v>1112</v>
      </c>
      <c r="I134" s="272" t="s">
        <v>1075</v>
      </c>
      <c r="J134" s="272">
        <v>50</v>
      </c>
      <c r="K134" s="313"/>
    </row>
    <row r="135" spans="2:11" ht="15" customHeight="1">
      <c r="B135" s="311"/>
      <c r="C135" s="272" t="s">
        <v>158</v>
      </c>
      <c r="D135" s="272"/>
      <c r="E135" s="272"/>
      <c r="F135" s="291" t="s">
        <v>1079</v>
      </c>
      <c r="G135" s="272"/>
      <c r="H135" s="272" t="s">
        <v>1125</v>
      </c>
      <c r="I135" s="272" t="s">
        <v>1075</v>
      </c>
      <c r="J135" s="272">
        <v>255</v>
      </c>
      <c r="K135" s="313"/>
    </row>
    <row r="136" spans="2:11" ht="15" customHeight="1">
      <c r="B136" s="311"/>
      <c r="C136" s="272" t="s">
        <v>1102</v>
      </c>
      <c r="D136" s="272"/>
      <c r="E136" s="272"/>
      <c r="F136" s="291" t="s">
        <v>1073</v>
      </c>
      <c r="G136" s="272"/>
      <c r="H136" s="272" t="s">
        <v>1126</v>
      </c>
      <c r="I136" s="272" t="s">
        <v>1104</v>
      </c>
      <c r="J136" s="272"/>
      <c r="K136" s="313"/>
    </row>
    <row r="137" spans="2:11" ht="15" customHeight="1">
      <c r="B137" s="311"/>
      <c r="C137" s="272" t="s">
        <v>1105</v>
      </c>
      <c r="D137" s="272"/>
      <c r="E137" s="272"/>
      <c r="F137" s="291" t="s">
        <v>1073</v>
      </c>
      <c r="G137" s="272"/>
      <c r="H137" s="272" t="s">
        <v>1127</v>
      </c>
      <c r="I137" s="272" t="s">
        <v>1107</v>
      </c>
      <c r="J137" s="272"/>
      <c r="K137" s="313"/>
    </row>
    <row r="138" spans="2:11" ht="15" customHeight="1">
      <c r="B138" s="311"/>
      <c r="C138" s="272" t="s">
        <v>1108</v>
      </c>
      <c r="D138" s="272"/>
      <c r="E138" s="272"/>
      <c r="F138" s="291" t="s">
        <v>1073</v>
      </c>
      <c r="G138" s="272"/>
      <c r="H138" s="272" t="s">
        <v>1108</v>
      </c>
      <c r="I138" s="272" t="s">
        <v>1107</v>
      </c>
      <c r="J138" s="272"/>
      <c r="K138" s="313"/>
    </row>
    <row r="139" spans="2:11" ht="15" customHeight="1">
      <c r="B139" s="311"/>
      <c r="C139" s="272" t="s">
        <v>38</v>
      </c>
      <c r="D139" s="272"/>
      <c r="E139" s="272"/>
      <c r="F139" s="291" t="s">
        <v>1073</v>
      </c>
      <c r="G139" s="272"/>
      <c r="H139" s="272" t="s">
        <v>1128</v>
      </c>
      <c r="I139" s="272" t="s">
        <v>1107</v>
      </c>
      <c r="J139" s="272"/>
      <c r="K139" s="313"/>
    </row>
    <row r="140" spans="2:11" ht="15" customHeight="1">
      <c r="B140" s="311"/>
      <c r="C140" s="272" t="s">
        <v>1129</v>
      </c>
      <c r="D140" s="272"/>
      <c r="E140" s="272"/>
      <c r="F140" s="291" t="s">
        <v>1073</v>
      </c>
      <c r="G140" s="272"/>
      <c r="H140" s="272" t="s">
        <v>1130</v>
      </c>
      <c r="I140" s="272" t="s">
        <v>1107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8"/>
      <c r="C142" s="268"/>
      <c r="D142" s="268"/>
      <c r="E142" s="268"/>
      <c r="F142" s="303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388" t="s">
        <v>1131</v>
      </c>
      <c r="D145" s="388"/>
      <c r="E145" s="388"/>
      <c r="F145" s="388"/>
      <c r="G145" s="388"/>
      <c r="H145" s="388"/>
      <c r="I145" s="388"/>
      <c r="J145" s="388"/>
      <c r="K145" s="283"/>
    </row>
    <row r="146" spans="2:11" ht="17.25" customHeight="1">
      <c r="B146" s="282"/>
      <c r="C146" s="284" t="s">
        <v>1067</v>
      </c>
      <c r="D146" s="284"/>
      <c r="E146" s="284"/>
      <c r="F146" s="284" t="s">
        <v>1068</v>
      </c>
      <c r="G146" s="285"/>
      <c r="H146" s="284" t="s">
        <v>153</v>
      </c>
      <c r="I146" s="284" t="s">
        <v>57</v>
      </c>
      <c r="J146" s="284" t="s">
        <v>1069</v>
      </c>
      <c r="K146" s="283"/>
    </row>
    <row r="147" spans="2:11" ht="17.25" customHeight="1">
      <c r="B147" s="282"/>
      <c r="C147" s="286" t="s">
        <v>1070</v>
      </c>
      <c r="D147" s="286"/>
      <c r="E147" s="286"/>
      <c r="F147" s="287" t="s">
        <v>1071</v>
      </c>
      <c r="G147" s="288"/>
      <c r="H147" s="286"/>
      <c r="I147" s="286"/>
      <c r="J147" s="286" t="s">
        <v>1072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1076</v>
      </c>
      <c r="D149" s="272"/>
      <c r="E149" s="272"/>
      <c r="F149" s="318" t="s">
        <v>1073</v>
      </c>
      <c r="G149" s="272"/>
      <c r="H149" s="317" t="s">
        <v>1112</v>
      </c>
      <c r="I149" s="317" t="s">
        <v>1075</v>
      </c>
      <c r="J149" s="317">
        <v>120</v>
      </c>
      <c r="K149" s="313"/>
    </row>
    <row r="150" spans="2:11" ht="15" customHeight="1">
      <c r="B150" s="292"/>
      <c r="C150" s="317" t="s">
        <v>1121</v>
      </c>
      <c r="D150" s="272"/>
      <c r="E150" s="272"/>
      <c r="F150" s="318" t="s">
        <v>1073</v>
      </c>
      <c r="G150" s="272"/>
      <c r="H150" s="317" t="s">
        <v>1132</v>
      </c>
      <c r="I150" s="317" t="s">
        <v>1075</v>
      </c>
      <c r="J150" s="317" t="s">
        <v>1123</v>
      </c>
      <c r="K150" s="313"/>
    </row>
    <row r="151" spans="2:11" ht="15" customHeight="1">
      <c r="B151" s="292"/>
      <c r="C151" s="317" t="s">
        <v>1022</v>
      </c>
      <c r="D151" s="272"/>
      <c r="E151" s="272"/>
      <c r="F151" s="318" t="s">
        <v>1073</v>
      </c>
      <c r="G151" s="272"/>
      <c r="H151" s="317" t="s">
        <v>1133</v>
      </c>
      <c r="I151" s="317" t="s">
        <v>1075</v>
      </c>
      <c r="J151" s="317" t="s">
        <v>1123</v>
      </c>
      <c r="K151" s="313"/>
    </row>
    <row r="152" spans="2:11" ht="15" customHeight="1">
      <c r="B152" s="292"/>
      <c r="C152" s="317" t="s">
        <v>1078</v>
      </c>
      <c r="D152" s="272"/>
      <c r="E152" s="272"/>
      <c r="F152" s="318" t="s">
        <v>1079</v>
      </c>
      <c r="G152" s="272"/>
      <c r="H152" s="317" t="s">
        <v>1112</v>
      </c>
      <c r="I152" s="317" t="s">
        <v>1075</v>
      </c>
      <c r="J152" s="317">
        <v>50</v>
      </c>
      <c r="K152" s="313"/>
    </row>
    <row r="153" spans="2:11" ht="15" customHeight="1">
      <c r="B153" s="292"/>
      <c r="C153" s="317" t="s">
        <v>1081</v>
      </c>
      <c r="D153" s="272"/>
      <c r="E153" s="272"/>
      <c r="F153" s="318" t="s">
        <v>1073</v>
      </c>
      <c r="G153" s="272"/>
      <c r="H153" s="317" t="s">
        <v>1112</v>
      </c>
      <c r="I153" s="317" t="s">
        <v>1083</v>
      </c>
      <c r="J153" s="317"/>
      <c r="K153" s="313"/>
    </row>
    <row r="154" spans="2:11" ht="15" customHeight="1">
      <c r="B154" s="292"/>
      <c r="C154" s="317" t="s">
        <v>1092</v>
      </c>
      <c r="D154" s="272"/>
      <c r="E154" s="272"/>
      <c r="F154" s="318" t="s">
        <v>1079</v>
      </c>
      <c r="G154" s="272"/>
      <c r="H154" s="317" t="s">
        <v>1112</v>
      </c>
      <c r="I154" s="317" t="s">
        <v>1075</v>
      </c>
      <c r="J154" s="317">
        <v>50</v>
      </c>
      <c r="K154" s="313"/>
    </row>
    <row r="155" spans="2:11" ht="15" customHeight="1">
      <c r="B155" s="292"/>
      <c r="C155" s="317" t="s">
        <v>1100</v>
      </c>
      <c r="D155" s="272"/>
      <c r="E155" s="272"/>
      <c r="F155" s="318" t="s">
        <v>1079</v>
      </c>
      <c r="G155" s="272"/>
      <c r="H155" s="317" t="s">
        <v>1112</v>
      </c>
      <c r="I155" s="317" t="s">
        <v>1075</v>
      </c>
      <c r="J155" s="317">
        <v>50</v>
      </c>
      <c r="K155" s="313"/>
    </row>
    <row r="156" spans="2:11" ht="15" customHeight="1">
      <c r="B156" s="292"/>
      <c r="C156" s="317" t="s">
        <v>1098</v>
      </c>
      <c r="D156" s="272"/>
      <c r="E156" s="272"/>
      <c r="F156" s="318" t="s">
        <v>1079</v>
      </c>
      <c r="G156" s="272"/>
      <c r="H156" s="317" t="s">
        <v>1112</v>
      </c>
      <c r="I156" s="317" t="s">
        <v>1075</v>
      </c>
      <c r="J156" s="317">
        <v>50</v>
      </c>
      <c r="K156" s="313"/>
    </row>
    <row r="157" spans="2:11" ht="15" customHeight="1">
      <c r="B157" s="292"/>
      <c r="C157" s="317" t="s">
        <v>112</v>
      </c>
      <c r="D157" s="272"/>
      <c r="E157" s="272"/>
      <c r="F157" s="318" t="s">
        <v>1073</v>
      </c>
      <c r="G157" s="272"/>
      <c r="H157" s="317" t="s">
        <v>1134</v>
      </c>
      <c r="I157" s="317" t="s">
        <v>1075</v>
      </c>
      <c r="J157" s="317" t="s">
        <v>1135</v>
      </c>
      <c r="K157" s="313"/>
    </row>
    <row r="158" spans="2:11" ht="15" customHeight="1">
      <c r="B158" s="292"/>
      <c r="C158" s="317" t="s">
        <v>1136</v>
      </c>
      <c r="D158" s="272"/>
      <c r="E158" s="272"/>
      <c r="F158" s="318" t="s">
        <v>1073</v>
      </c>
      <c r="G158" s="272"/>
      <c r="H158" s="317" t="s">
        <v>1137</v>
      </c>
      <c r="I158" s="317" t="s">
        <v>1107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8"/>
      <c r="C160" s="272"/>
      <c r="D160" s="272"/>
      <c r="E160" s="272"/>
      <c r="F160" s="291"/>
      <c r="G160" s="272"/>
      <c r="H160" s="272"/>
      <c r="I160" s="272"/>
      <c r="J160" s="272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87" t="s">
        <v>1138</v>
      </c>
      <c r="D163" s="387"/>
      <c r="E163" s="387"/>
      <c r="F163" s="387"/>
      <c r="G163" s="387"/>
      <c r="H163" s="387"/>
      <c r="I163" s="387"/>
      <c r="J163" s="387"/>
      <c r="K163" s="264"/>
    </row>
    <row r="164" spans="2:11" ht="17.25" customHeight="1">
      <c r="B164" s="263"/>
      <c r="C164" s="284" t="s">
        <v>1067</v>
      </c>
      <c r="D164" s="284"/>
      <c r="E164" s="284"/>
      <c r="F164" s="284" t="s">
        <v>1068</v>
      </c>
      <c r="G164" s="321"/>
      <c r="H164" s="322" t="s">
        <v>153</v>
      </c>
      <c r="I164" s="322" t="s">
        <v>57</v>
      </c>
      <c r="J164" s="284" t="s">
        <v>1069</v>
      </c>
      <c r="K164" s="264"/>
    </row>
    <row r="165" spans="2:11" ht="17.25" customHeight="1">
      <c r="B165" s="265"/>
      <c r="C165" s="286" t="s">
        <v>1070</v>
      </c>
      <c r="D165" s="286"/>
      <c r="E165" s="286"/>
      <c r="F165" s="287" t="s">
        <v>1071</v>
      </c>
      <c r="G165" s="323"/>
      <c r="H165" s="324"/>
      <c r="I165" s="324"/>
      <c r="J165" s="286" t="s">
        <v>1072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1076</v>
      </c>
      <c r="D167" s="272"/>
      <c r="E167" s="272"/>
      <c r="F167" s="291" t="s">
        <v>1073</v>
      </c>
      <c r="G167" s="272"/>
      <c r="H167" s="272" t="s">
        <v>1112</v>
      </c>
      <c r="I167" s="272" t="s">
        <v>1075</v>
      </c>
      <c r="J167" s="272">
        <v>120</v>
      </c>
      <c r="K167" s="313"/>
    </row>
    <row r="168" spans="2:11" ht="15" customHeight="1">
      <c r="B168" s="292"/>
      <c r="C168" s="272" t="s">
        <v>1121</v>
      </c>
      <c r="D168" s="272"/>
      <c r="E168" s="272"/>
      <c r="F168" s="291" t="s">
        <v>1073</v>
      </c>
      <c r="G168" s="272"/>
      <c r="H168" s="272" t="s">
        <v>1122</v>
      </c>
      <c r="I168" s="272" t="s">
        <v>1075</v>
      </c>
      <c r="J168" s="272" t="s">
        <v>1123</v>
      </c>
      <c r="K168" s="313"/>
    </row>
    <row r="169" spans="2:11" ht="15" customHeight="1">
      <c r="B169" s="292"/>
      <c r="C169" s="272" t="s">
        <v>1022</v>
      </c>
      <c r="D169" s="272"/>
      <c r="E169" s="272"/>
      <c r="F169" s="291" t="s">
        <v>1073</v>
      </c>
      <c r="G169" s="272"/>
      <c r="H169" s="272" t="s">
        <v>1139</v>
      </c>
      <c r="I169" s="272" t="s">
        <v>1075</v>
      </c>
      <c r="J169" s="272" t="s">
        <v>1123</v>
      </c>
      <c r="K169" s="313"/>
    </row>
    <row r="170" spans="2:11" ht="15" customHeight="1">
      <c r="B170" s="292"/>
      <c r="C170" s="272" t="s">
        <v>1078</v>
      </c>
      <c r="D170" s="272"/>
      <c r="E170" s="272"/>
      <c r="F170" s="291" t="s">
        <v>1079</v>
      </c>
      <c r="G170" s="272"/>
      <c r="H170" s="272" t="s">
        <v>1139</v>
      </c>
      <c r="I170" s="272" t="s">
        <v>1075</v>
      </c>
      <c r="J170" s="272">
        <v>50</v>
      </c>
      <c r="K170" s="313"/>
    </row>
    <row r="171" spans="2:11" ht="15" customHeight="1">
      <c r="B171" s="292"/>
      <c r="C171" s="272" t="s">
        <v>1081</v>
      </c>
      <c r="D171" s="272"/>
      <c r="E171" s="272"/>
      <c r="F171" s="291" t="s">
        <v>1073</v>
      </c>
      <c r="G171" s="272"/>
      <c r="H171" s="272" t="s">
        <v>1139</v>
      </c>
      <c r="I171" s="272" t="s">
        <v>1083</v>
      </c>
      <c r="J171" s="272"/>
      <c r="K171" s="313"/>
    </row>
    <row r="172" spans="2:11" ht="15" customHeight="1">
      <c r="B172" s="292"/>
      <c r="C172" s="272" t="s">
        <v>1092</v>
      </c>
      <c r="D172" s="272"/>
      <c r="E172" s="272"/>
      <c r="F172" s="291" t="s">
        <v>1079</v>
      </c>
      <c r="G172" s="272"/>
      <c r="H172" s="272" t="s">
        <v>1139</v>
      </c>
      <c r="I172" s="272" t="s">
        <v>1075</v>
      </c>
      <c r="J172" s="272">
        <v>50</v>
      </c>
      <c r="K172" s="313"/>
    </row>
    <row r="173" spans="2:11" ht="15" customHeight="1">
      <c r="B173" s="292"/>
      <c r="C173" s="272" t="s">
        <v>1100</v>
      </c>
      <c r="D173" s="272"/>
      <c r="E173" s="272"/>
      <c r="F173" s="291" t="s">
        <v>1079</v>
      </c>
      <c r="G173" s="272"/>
      <c r="H173" s="272" t="s">
        <v>1139</v>
      </c>
      <c r="I173" s="272" t="s">
        <v>1075</v>
      </c>
      <c r="J173" s="272">
        <v>50</v>
      </c>
      <c r="K173" s="313"/>
    </row>
    <row r="174" spans="2:11" ht="15" customHeight="1">
      <c r="B174" s="292"/>
      <c r="C174" s="272" t="s">
        <v>1098</v>
      </c>
      <c r="D174" s="272"/>
      <c r="E174" s="272"/>
      <c r="F174" s="291" t="s">
        <v>1079</v>
      </c>
      <c r="G174" s="272"/>
      <c r="H174" s="272" t="s">
        <v>1139</v>
      </c>
      <c r="I174" s="272" t="s">
        <v>1075</v>
      </c>
      <c r="J174" s="272">
        <v>50</v>
      </c>
      <c r="K174" s="313"/>
    </row>
    <row r="175" spans="2:11" ht="15" customHeight="1">
      <c r="B175" s="292"/>
      <c r="C175" s="272" t="s">
        <v>152</v>
      </c>
      <c r="D175" s="272"/>
      <c r="E175" s="272"/>
      <c r="F175" s="291" t="s">
        <v>1073</v>
      </c>
      <c r="G175" s="272"/>
      <c r="H175" s="272" t="s">
        <v>1140</v>
      </c>
      <c r="I175" s="272" t="s">
        <v>1141</v>
      </c>
      <c r="J175" s="272"/>
      <c r="K175" s="313"/>
    </row>
    <row r="176" spans="2:11" ht="15" customHeight="1">
      <c r="B176" s="292"/>
      <c r="C176" s="272" t="s">
        <v>57</v>
      </c>
      <c r="D176" s="272"/>
      <c r="E176" s="272"/>
      <c r="F176" s="291" t="s">
        <v>1073</v>
      </c>
      <c r="G176" s="272"/>
      <c r="H176" s="272" t="s">
        <v>1142</v>
      </c>
      <c r="I176" s="272" t="s">
        <v>1143</v>
      </c>
      <c r="J176" s="272">
        <v>1</v>
      </c>
      <c r="K176" s="313"/>
    </row>
    <row r="177" spans="2:11" ht="15" customHeight="1">
      <c r="B177" s="292"/>
      <c r="C177" s="272" t="s">
        <v>53</v>
      </c>
      <c r="D177" s="272"/>
      <c r="E177" s="272"/>
      <c r="F177" s="291" t="s">
        <v>1073</v>
      </c>
      <c r="G177" s="272"/>
      <c r="H177" s="272" t="s">
        <v>1144</v>
      </c>
      <c r="I177" s="272" t="s">
        <v>1075</v>
      </c>
      <c r="J177" s="272">
        <v>20</v>
      </c>
      <c r="K177" s="313"/>
    </row>
    <row r="178" spans="2:11" ht="15" customHeight="1">
      <c r="B178" s="292"/>
      <c r="C178" s="272" t="s">
        <v>153</v>
      </c>
      <c r="D178" s="272"/>
      <c r="E178" s="272"/>
      <c r="F178" s="291" t="s">
        <v>1073</v>
      </c>
      <c r="G178" s="272"/>
      <c r="H178" s="272" t="s">
        <v>1145</v>
      </c>
      <c r="I178" s="272" t="s">
        <v>1075</v>
      </c>
      <c r="J178" s="272">
        <v>255</v>
      </c>
      <c r="K178" s="313"/>
    </row>
    <row r="179" spans="2:11" ht="15" customHeight="1">
      <c r="B179" s="292"/>
      <c r="C179" s="272" t="s">
        <v>154</v>
      </c>
      <c r="D179" s="272"/>
      <c r="E179" s="272"/>
      <c r="F179" s="291" t="s">
        <v>1073</v>
      </c>
      <c r="G179" s="272"/>
      <c r="H179" s="272" t="s">
        <v>1038</v>
      </c>
      <c r="I179" s="272" t="s">
        <v>1075</v>
      </c>
      <c r="J179" s="272">
        <v>10</v>
      </c>
      <c r="K179" s="313"/>
    </row>
    <row r="180" spans="2:11" ht="15" customHeight="1">
      <c r="B180" s="292"/>
      <c r="C180" s="272" t="s">
        <v>155</v>
      </c>
      <c r="D180" s="272"/>
      <c r="E180" s="272"/>
      <c r="F180" s="291" t="s">
        <v>1073</v>
      </c>
      <c r="G180" s="272"/>
      <c r="H180" s="272" t="s">
        <v>1146</v>
      </c>
      <c r="I180" s="272" t="s">
        <v>1107</v>
      </c>
      <c r="J180" s="272"/>
      <c r="K180" s="313"/>
    </row>
    <row r="181" spans="2:11" ht="15" customHeight="1">
      <c r="B181" s="292"/>
      <c r="C181" s="272" t="s">
        <v>1147</v>
      </c>
      <c r="D181" s="272"/>
      <c r="E181" s="272"/>
      <c r="F181" s="291" t="s">
        <v>1073</v>
      </c>
      <c r="G181" s="272"/>
      <c r="H181" s="272" t="s">
        <v>1148</v>
      </c>
      <c r="I181" s="272" t="s">
        <v>1107</v>
      </c>
      <c r="J181" s="272"/>
      <c r="K181" s="313"/>
    </row>
    <row r="182" spans="2:11" ht="15" customHeight="1">
      <c r="B182" s="292"/>
      <c r="C182" s="272" t="s">
        <v>1136</v>
      </c>
      <c r="D182" s="272"/>
      <c r="E182" s="272"/>
      <c r="F182" s="291" t="s">
        <v>1073</v>
      </c>
      <c r="G182" s="272"/>
      <c r="H182" s="272" t="s">
        <v>1149</v>
      </c>
      <c r="I182" s="272" t="s">
        <v>1107</v>
      </c>
      <c r="J182" s="272"/>
      <c r="K182" s="313"/>
    </row>
    <row r="183" spans="2:11" ht="15" customHeight="1">
      <c r="B183" s="292"/>
      <c r="C183" s="272" t="s">
        <v>157</v>
      </c>
      <c r="D183" s="272"/>
      <c r="E183" s="272"/>
      <c r="F183" s="291" t="s">
        <v>1079</v>
      </c>
      <c r="G183" s="272"/>
      <c r="H183" s="272" t="s">
        <v>1150</v>
      </c>
      <c r="I183" s="272" t="s">
        <v>1075</v>
      </c>
      <c r="J183" s="272">
        <v>50</v>
      </c>
      <c r="K183" s="313"/>
    </row>
    <row r="184" spans="2:11" ht="15" customHeight="1">
      <c r="B184" s="292"/>
      <c r="C184" s="272" t="s">
        <v>1151</v>
      </c>
      <c r="D184" s="272"/>
      <c r="E184" s="272"/>
      <c r="F184" s="291" t="s">
        <v>1079</v>
      </c>
      <c r="G184" s="272"/>
      <c r="H184" s="272" t="s">
        <v>1152</v>
      </c>
      <c r="I184" s="272" t="s">
        <v>1153</v>
      </c>
      <c r="J184" s="272"/>
      <c r="K184" s="313"/>
    </row>
    <row r="185" spans="2:11" ht="15" customHeight="1">
      <c r="B185" s="292"/>
      <c r="C185" s="272" t="s">
        <v>1154</v>
      </c>
      <c r="D185" s="272"/>
      <c r="E185" s="272"/>
      <c r="F185" s="291" t="s">
        <v>1079</v>
      </c>
      <c r="G185" s="272"/>
      <c r="H185" s="272" t="s">
        <v>1155</v>
      </c>
      <c r="I185" s="272" t="s">
        <v>1153</v>
      </c>
      <c r="J185" s="272"/>
      <c r="K185" s="313"/>
    </row>
    <row r="186" spans="2:11" ht="15" customHeight="1">
      <c r="B186" s="292"/>
      <c r="C186" s="272" t="s">
        <v>1156</v>
      </c>
      <c r="D186" s="272"/>
      <c r="E186" s="272"/>
      <c r="F186" s="291" t="s">
        <v>1079</v>
      </c>
      <c r="G186" s="272"/>
      <c r="H186" s="272" t="s">
        <v>1157</v>
      </c>
      <c r="I186" s="272" t="s">
        <v>1153</v>
      </c>
      <c r="J186" s="272"/>
      <c r="K186" s="313"/>
    </row>
    <row r="187" spans="2:11" ht="15" customHeight="1">
      <c r="B187" s="292"/>
      <c r="C187" s="325" t="s">
        <v>1158</v>
      </c>
      <c r="D187" s="272"/>
      <c r="E187" s="272"/>
      <c r="F187" s="291" t="s">
        <v>1079</v>
      </c>
      <c r="G187" s="272"/>
      <c r="H187" s="272" t="s">
        <v>1159</v>
      </c>
      <c r="I187" s="272" t="s">
        <v>1160</v>
      </c>
      <c r="J187" s="326" t="s">
        <v>1161</v>
      </c>
      <c r="K187" s="313"/>
    </row>
    <row r="188" spans="2:11" ht="15" customHeight="1">
      <c r="B188" s="292"/>
      <c r="C188" s="277" t="s">
        <v>42</v>
      </c>
      <c r="D188" s="272"/>
      <c r="E188" s="272"/>
      <c r="F188" s="291" t="s">
        <v>1073</v>
      </c>
      <c r="G188" s="272"/>
      <c r="H188" s="268" t="s">
        <v>1162</v>
      </c>
      <c r="I188" s="272" t="s">
        <v>1163</v>
      </c>
      <c r="J188" s="272"/>
      <c r="K188" s="313"/>
    </row>
    <row r="189" spans="2:11" ht="15" customHeight="1">
      <c r="B189" s="292"/>
      <c r="C189" s="277" t="s">
        <v>1164</v>
      </c>
      <c r="D189" s="272"/>
      <c r="E189" s="272"/>
      <c r="F189" s="291" t="s">
        <v>1073</v>
      </c>
      <c r="G189" s="272"/>
      <c r="H189" s="272" t="s">
        <v>1165</v>
      </c>
      <c r="I189" s="272" t="s">
        <v>1107</v>
      </c>
      <c r="J189" s="272"/>
      <c r="K189" s="313"/>
    </row>
    <row r="190" spans="2:11" ht="15" customHeight="1">
      <c r="B190" s="292"/>
      <c r="C190" s="277" t="s">
        <v>1166</v>
      </c>
      <c r="D190" s="272"/>
      <c r="E190" s="272"/>
      <c r="F190" s="291" t="s">
        <v>1073</v>
      </c>
      <c r="G190" s="272"/>
      <c r="H190" s="272" t="s">
        <v>1167</v>
      </c>
      <c r="I190" s="272" t="s">
        <v>1107</v>
      </c>
      <c r="J190" s="272"/>
      <c r="K190" s="313"/>
    </row>
    <row r="191" spans="2:11" ht="15" customHeight="1">
      <c r="B191" s="292"/>
      <c r="C191" s="277" t="s">
        <v>1168</v>
      </c>
      <c r="D191" s="272"/>
      <c r="E191" s="272"/>
      <c r="F191" s="291" t="s">
        <v>1079</v>
      </c>
      <c r="G191" s="272"/>
      <c r="H191" s="272" t="s">
        <v>1169</v>
      </c>
      <c r="I191" s="272" t="s">
        <v>1107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8"/>
      <c r="C193" s="272"/>
      <c r="D193" s="272"/>
      <c r="E193" s="272"/>
      <c r="F193" s="291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1"/>
      <c r="G194" s="272"/>
      <c r="H194" s="272"/>
      <c r="I194" s="272"/>
      <c r="J194" s="272"/>
      <c r="K194" s="268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60"/>
      <c r="C196" s="261"/>
      <c r="D196" s="261"/>
      <c r="E196" s="261"/>
      <c r="F196" s="261"/>
      <c r="G196" s="261"/>
      <c r="H196" s="261"/>
      <c r="I196" s="261"/>
      <c r="J196" s="261"/>
      <c r="K196" s="262"/>
    </row>
    <row r="197" spans="2:11" ht="21">
      <c r="B197" s="263"/>
      <c r="C197" s="387" t="s">
        <v>1170</v>
      </c>
      <c r="D197" s="387"/>
      <c r="E197" s="387"/>
      <c r="F197" s="387"/>
      <c r="G197" s="387"/>
      <c r="H197" s="387"/>
      <c r="I197" s="387"/>
      <c r="J197" s="387"/>
      <c r="K197" s="264"/>
    </row>
    <row r="198" spans="2:11" ht="25.5" customHeight="1">
      <c r="B198" s="263"/>
      <c r="C198" s="328" t="s">
        <v>1171</v>
      </c>
      <c r="D198" s="328"/>
      <c r="E198" s="328"/>
      <c r="F198" s="328" t="s">
        <v>1172</v>
      </c>
      <c r="G198" s="329"/>
      <c r="H198" s="386" t="s">
        <v>1173</v>
      </c>
      <c r="I198" s="386"/>
      <c r="J198" s="386"/>
      <c r="K198" s="264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1163</v>
      </c>
      <c r="D200" s="272"/>
      <c r="E200" s="272"/>
      <c r="F200" s="291" t="s">
        <v>43</v>
      </c>
      <c r="G200" s="272"/>
      <c r="H200" s="384" t="s">
        <v>1174</v>
      </c>
      <c r="I200" s="384"/>
      <c r="J200" s="384"/>
      <c r="K200" s="313"/>
    </row>
    <row r="201" spans="2:11" ht="15" customHeight="1">
      <c r="B201" s="292"/>
      <c r="C201" s="298"/>
      <c r="D201" s="272"/>
      <c r="E201" s="272"/>
      <c r="F201" s="291" t="s">
        <v>44</v>
      </c>
      <c r="G201" s="272"/>
      <c r="H201" s="384" t="s">
        <v>1175</v>
      </c>
      <c r="I201" s="384"/>
      <c r="J201" s="384"/>
      <c r="K201" s="313"/>
    </row>
    <row r="202" spans="2:11" ht="15" customHeight="1">
      <c r="B202" s="292"/>
      <c r="C202" s="298"/>
      <c r="D202" s="272"/>
      <c r="E202" s="272"/>
      <c r="F202" s="291" t="s">
        <v>47</v>
      </c>
      <c r="G202" s="272"/>
      <c r="H202" s="384" t="s">
        <v>1176</v>
      </c>
      <c r="I202" s="384"/>
      <c r="J202" s="384"/>
      <c r="K202" s="313"/>
    </row>
    <row r="203" spans="2:11" ht="15" customHeight="1">
      <c r="B203" s="292"/>
      <c r="C203" s="272"/>
      <c r="D203" s="272"/>
      <c r="E203" s="272"/>
      <c r="F203" s="291" t="s">
        <v>45</v>
      </c>
      <c r="G203" s="272"/>
      <c r="H203" s="384" t="s">
        <v>1177</v>
      </c>
      <c r="I203" s="384"/>
      <c r="J203" s="384"/>
      <c r="K203" s="313"/>
    </row>
    <row r="204" spans="2:11" ht="15" customHeight="1">
      <c r="B204" s="292"/>
      <c r="C204" s="272"/>
      <c r="D204" s="272"/>
      <c r="E204" s="272"/>
      <c r="F204" s="291" t="s">
        <v>46</v>
      </c>
      <c r="G204" s="272"/>
      <c r="H204" s="384" t="s">
        <v>1178</v>
      </c>
      <c r="I204" s="384"/>
      <c r="J204" s="384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1119</v>
      </c>
      <c r="D206" s="272"/>
      <c r="E206" s="272"/>
      <c r="F206" s="291" t="s">
        <v>79</v>
      </c>
      <c r="G206" s="272"/>
      <c r="H206" s="384" t="s">
        <v>1179</v>
      </c>
      <c r="I206" s="384"/>
      <c r="J206" s="384"/>
      <c r="K206" s="313"/>
    </row>
    <row r="207" spans="2:11" ht="15" customHeight="1">
      <c r="B207" s="292"/>
      <c r="C207" s="298"/>
      <c r="D207" s="272"/>
      <c r="E207" s="272"/>
      <c r="F207" s="291" t="s">
        <v>1018</v>
      </c>
      <c r="G207" s="272"/>
      <c r="H207" s="384" t="s">
        <v>1019</v>
      </c>
      <c r="I207" s="384"/>
      <c r="J207" s="384"/>
      <c r="K207" s="313"/>
    </row>
    <row r="208" spans="2:11" ht="15" customHeight="1">
      <c r="B208" s="292"/>
      <c r="C208" s="272"/>
      <c r="D208" s="272"/>
      <c r="E208" s="272"/>
      <c r="F208" s="291" t="s">
        <v>1016</v>
      </c>
      <c r="G208" s="272"/>
      <c r="H208" s="384" t="s">
        <v>1180</v>
      </c>
      <c r="I208" s="384"/>
      <c r="J208" s="384"/>
      <c r="K208" s="313"/>
    </row>
    <row r="209" spans="2:11" ht="15" customHeight="1">
      <c r="B209" s="330"/>
      <c r="C209" s="298"/>
      <c r="D209" s="298"/>
      <c r="E209" s="298"/>
      <c r="F209" s="291" t="s">
        <v>1020</v>
      </c>
      <c r="G209" s="277"/>
      <c r="H209" s="385" t="s">
        <v>1021</v>
      </c>
      <c r="I209" s="385"/>
      <c r="J209" s="385"/>
      <c r="K209" s="331"/>
    </row>
    <row r="210" spans="2:11" ht="15" customHeight="1">
      <c r="B210" s="330"/>
      <c r="C210" s="298"/>
      <c r="D210" s="298"/>
      <c r="E210" s="298"/>
      <c r="F210" s="291" t="s">
        <v>955</v>
      </c>
      <c r="G210" s="277"/>
      <c r="H210" s="385" t="s">
        <v>1000</v>
      </c>
      <c r="I210" s="385"/>
      <c r="J210" s="385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1143</v>
      </c>
      <c r="D212" s="298"/>
      <c r="E212" s="298"/>
      <c r="F212" s="291">
        <v>1</v>
      </c>
      <c r="G212" s="277"/>
      <c r="H212" s="385" t="s">
        <v>1181</v>
      </c>
      <c r="I212" s="385"/>
      <c r="J212" s="385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85" t="s">
        <v>1182</v>
      </c>
      <c r="I213" s="385"/>
      <c r="J213" s="385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85" t="s">
        <v>1183</v>
      </c>
      <c r="I214" s="385"/>
      <c r="J214" s="385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85" t="s">
        <v>1184</v>
      </c>
      <c r="I215" s="385"/>
      <c r="J215" s="385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novotna.lucie</cp:lastModifiedBy>
  <dcterms:created xsi:type="dcterms:W3CDTF">2018-04-06T00:14:32Z</dcterms:created>
  <dcterms:modified xsi:type="dcterms:W3CDTF">2018-04-06T09:32:12Z</dcterms:modified>
  <cp:category/>
  <cp:version/>
  <cp:contentType/>
  <cp:contentStatus/>
</cp:coreProperties>
</file>