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4615" windowHeight="13740" activeTab="0"/>
  </bookViews>
  <sheets>
    <sheet name="Rekapitulace stavby" sheetId="1" r:id="rId1"/>
    <sheet name="001-2 - vlastní objekt" sheetId="2" r:id="rId2"/>
    <sheet name="002-1 - přípojky inženýrs..." sheetId="3" r:id="rId3"/>
    <sheet name="Seznam figur" sheetId="4" r:id="rId4"/>
  </sheets>
  <definedNames>
    <definedName name="_xlnm._FilterDatabase" localSheetId="1" hidden="1">'001-2 - vlastní objekt'!$C$129:$K$248</definedName>
    <definedName name="_xlnm._FilterDatabase" localSheetId="2" hidden="1">'002-1 - přípojky inženýrs...'!$C$126:$K$179</definedName>
    <definedName name="_xlnm.Print_Titles" localSheetId="1">'001-2 - vlastní objekt'!$129:$129</definedName>
    <definedName name="_xlnm.Print_Titles" localSheetId="2">'002-1 - přípojky inženýrs...'!$126:$126</definedName>
    <definedName name="_xlnm.Print_Titles" localSheetId="0">'Rekapitulace stavby'!$92:$92</definedName>
    <definedName name="_xlnm.Print_Titles" localSheetId="3">'Seznam figur'!$9:$9</definedName>
    <definedName name="_xlnm.Print_Area" localSheetId="1">'001-2 - vlastní objekt'!$C$4:$J$76,'001-2 - vlastní objekt'!$C$82:$J$111,'001-2 - vlastní objekt'!$C$117:$K$248</definedName>
    <definedName name="_xlnm.Print_Area" localSheetId="2">'002-1 - přípojky inženýrs...'!$C$4:$J$76,'002-1 - přípojky inženýrs...'!$C$82:$J$108,'002-1 - přípojky inženýrs...'!$C$114:$K$179</definedName>
    <definedName name="_xlnm.Print_Area" localSheetId="0">'Rekapitulace stavby'!$D$4:$AO$76,'Rekapitulace stavby'!$C$82:$AQ$97</definedName>
    <definedName name="_xlnm.Print_Area" localSheetId="3">'Seznam figur'!$C$4:$G$53</definedName>
  </definedNames>
  <calcPr fullCalcOnLoad="1"/>
</workbook>
</file>

<file path=xl/sharedStrings.xml><?xml version="1.0" encoding="utf-8"?>
<sst xmlns="http://schemas.openxmlformats.org/spreadsheetml/2006/main" count="2382" uniqueCount="509">
  <si>
    <t>Export Komplet</t>
  </si>
  <si>
    <t/>
  </si>
  <si>
    <t>2.0</t>
  </si>
  <si>
    <t>ZAMOK</t>
  </si>
  <si>
    <t>False</t>
  </si>
  <si>
    <t>{17eee8c5-dd87-4a45-9d4d-c09e90d004e8}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</si>
  <si>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</si>
  <si>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</si>
  <si>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</si>
  <si>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</si>
  <si>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</si>
  <si>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</si>
  <si>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</si>
  <si>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</si>
  <si>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2020-099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</si>
  <si>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</si>
  <si>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</si>
  <si>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Zázemí pro pálkové sporty Redfield Kryblice</t>
  </si>
  <si>
    <t>KSO:</t>
  </si>
  <si>
    <t>CC-CZ:</t>
  </si>
  <si>
    <t>Místo:</t>
  </si>
  <si>
    <t>Trutnov</t>
  </si>
  <si>
    <t>Datum:</t>
  </si>
  <si>
    <t>14. 4. 2020</t>
  </si>
  <si>
    <t>Zadavatel:</t>
  </si>
  <si>
    <t>IČ:</t>
  </si>
  <si>
    <t>00278360</t>
  </si>
  <si>
    <t>Město Trutnov</t>
  </si>
  <si>
    <t>DIČ:</t>
  </si>
  <si>
    <t>Uchazeč:</t>
  </si>
  <si>
    <t>Vyplň údaj</t>
  </si>
  <si>
    <t>Projektant:</t>
  </si>
  <si>
    <t>27539679</t>
  </si>
  <si>
    <t>JANSA PROJEKT s.r.o.</t>
  </si>
  <si>
    <t>True</t>
  </si>
  <si>
    <t>1</t>
  </si>
  <si>
    <t>Zpracovatel:</t>
  </si>
  <si>
    <t>0,1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</si>
  <si>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</si>
  <si>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</si>
  <si>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</si>
  <si>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</si>
  <si>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</si>
  <si>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</si>
  <si>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</si>
  <si>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</si>
  <si>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</si>
  <si>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</si>
  <si>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</si>
  <si>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</si>
  <si>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</si>
  <si>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</si>
  <si>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</si>
  <si>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</si>
  <si>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</si>
  <si>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</si>
  <si>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</si>
  <si>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</si>
  <si>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</si>
  <si>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</si>
  <si>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</si>
  <si>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</si>
  <si>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</si>
  <si>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</si>
  <si>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</si>
  <si>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</si>
  <si>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</si>
  <si>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</si>
  <si>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</si>
  <si>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</si>
  <si>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</si>
  <si>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</si>
  <si>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</si>
  <si>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</si>
  <si>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</si>
  <si>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</si>
  <si>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</si>
  <si>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</si>
  <si>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</si>
  <si>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</si>
  <si>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</si>
  <si>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</si>
  <si>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</si>
  <si>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</si>
  <si>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</si>
  <si>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001-2</t>
  </si>
  <si>
    <t>vlastní objekt</t>
  </si>
  <si>
    <t>STA</t>
  </si>
  <si>
    <t>{7643d2d3-7513-40ba-a73a-3b3fc52633ab}</t>
  </si>
  <si>
    <t>2</t>
  </si>
  <si>
    <t>002-1</t>
  </si>
  <si>
    <t>přípojky inženýrských sítí</t>
  </si>
  <si>
    <t>{f3e2da79-ff06-4fd5-9fb3-f9bb4563cf49}</t>
  </si>
  <si>
    <t>O1</t>
  </si>
  <si>
    <t>36,75</t>
  </si>
  <si>
    <t>FA3</t>
  </si>
  <si>
    <t>116,5</t>
  </si>
  <si>
    <t>KRYCÍ LIST SOUPISU PRACÍ</t>
  </si>
  <si>
    <t>FA4</t>
  </si>
  <si>
    <t>226,9</t>
  </si>
  <si>
    <t>vs1</t>
  </si>
  <si>
    <t>93,8</t>
  </si>
  <si>
    <t>vs2</t>
  </si>
  <si>
    <t>ob</t>
  </si>
  <si>
    <t>49,7</t>
  </si>
  <si>
    <t>Objekt:</t>
  </si>
  <si>
    <t>001-2 - 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</si>
  <si>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</si>
  <si>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</si>
  <si>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</si>
  <si>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</si>
  <si>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</si>
  <si>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</si>
  <si>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0000001 - výměry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</si>
  <si>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</si>
  <si>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</si>
  <si>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</si>
  <si>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</si>
  <si>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</si>
  <si>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</si>
  <si>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</si>
  <si>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740 -  Elektromontáže</t>
  </si>
  <si>
    <t xml:space="preserve">    766 - Konstrukce truhlářské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</si>
  <si>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</si>
  <si>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</si>
  <si>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</si>
  <si>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</si>
  <si>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</si>
  <si>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</si>
  <si>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</si>
  <si>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</si>
  <si>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</si>
  <si>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</si>
  <si>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</si>
  <si>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</si>
  <si>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</si>
  <si>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</si>
  <si>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</si>
  <si>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</si>
  <si>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</si>
  <si>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</si>
  <si>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</si>
  <si>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0000001</t>
  </si>
  <si>
    <t>výměry</t>
  </si>
  <si>
    <t>K</t>
  </si>
  <si>
    <t>0000009</t>
  </si>
  <si>
    <t>otvory vnější - O1</t>
  </si>
  <si>
    <t>m2</t>
  </si>
  <si>
    <t>4</t>
  </si>
  <si>
    <t>1392036654</t>
  </si>
  <si>
    <t>VV</t>
  </si>
  <si>
    <t>" okna " 1,2*1,2*12+0,6*0,6*4+0,8*1,2</t>
  </si>
  <si>
    <t>" dveře " 0,9*2,05*8+1,1*2,1</t>
  </si>
  <si>
    <t>Součet</t>
  </si>
  <si>
    <t>0000021</t>
  </si>
  <si>
    <t>fasáda - FA4</t>
  </si>
  <si>
    <t>17988511</t>
  </si>
  <si>
    <t>(13,6+25,9+1,0+1,5)*2*3,0</t>
  </si>
  <si>
    <t>" okna " -O1</t>
  </si>
  <si>
    <t>FA3*0,1</t>
  </si>
  <si>
    <t>3</t>
  </si>
  <si>
    <t>000019</t>
  </si>
  <si>
    <t>fasáda špalety - F3</t>
  </si>
  <si>
    <t>m</t>
  </si>
  <si>
    <t>-10006505</t>
  </si>
  <si>
    <t>" okna " 1,2*4*12+0,6*4*4+(0,8+1,2)*2</t>
  </si>
  <si>
    <t>" dveře " (0,9+2,05*2)*8+1,1+2,1*2</t>
  </si>
  <si>
    <t>000020</t>
  </si>
  <si>
    <t>zpevněná plocha - ZP</t>
  </si>
  <si>
    <t>1349962489</t>
  </si>
  <si>
    <t>" dle PD " 6,3*1,5*2+4,7*9,0+16,4*1,5+6,0*1,0+2,0*1,0</t>
  </si>
  <si>
    <t>5</t>
  </si>
  <si>
    <t>000021</t>
  </si>
  <si>
    <t>okapový chodník - VS2</t>
  </si>
  <si>
    <t>-169273340</t>
  </si>
  <si>
    <t>" dle PD  (24+7,0+15,0+6)*0,5 "0</t>
  </si>
  <si>
    <t>6</t>
  </si>
  <si>
    <t>000022</t>
  </si>
  <si>
    <t>obruba - OB</t>
  </si>
  <si>
    <t>992096077</t>
  </si>
  <si>
    <t>" dle PD " 1,5+6,3+4,7+7,5+16,4+1,5+6,3+1,5+2,0+1,0*2</t>
  </si>
  <si>
    <t>Zemní práce</t>
  </si>
  <si>
    <t>7</t>
  </si>
  <si>
    <t>111151103</t>
  </si>
  <si>
    <t>Odstranění travin z celkové plochy přes 500 m2 strojně</t>
  </si>
  <si>
    <t>2000601501</t>
  </si>
  <si>
    <t xml:space="preserve">" plocha u nového oplocení " </t>
  </si>
  <si>
    <t>1100</t>
  </si>
  <si>
    <t>8</t>
  </si>
  <si>
    <t>121151113</t>
  </si>
  <si>
    <t>Sejmutí ornice plochy do 500 m2 tl vrstvy do 200 mm strojně</t>
  </si>
  <si>
    <t>-981161121</t>
  </si>
  <si>
    <t>" šatny " "</t>
  </si>
  <si>
    <t>26,0*7,0+8,0*7,0</t>
  </si>
  <si>
    <t xml:space="preserve">" objekty " </t>
  </si>
  <si>
    <t>5,0*2,5*2</t>
  </si>
  <si>
    <t>VS1+vs2</t>
  </si>
  <si>
    <t>11</t>
  </si>
  <si>
    <t>133151101</t>
  </si>
  <si>
    <t>Hloubení šachet nezapažených v hornině třídy těžitelnosti I, skupiny 1 a 2 objem do 20 m3</t>
  </si>
  <si>
    <t>m3</t>
  </si>
  <si>
    <t>-1342835798</t>
  </si>
  <si>
    <t xml:space="preserve">" základy šatny " </t>
  </si>
  <si>
    <t>(0,5*0,5+0,6*0,6*3)*1,4</t>
  </si>
  <si>
    <t>0,4*0,4*1,4*45</t>
  </si>
  <si>
    <t>" základy doplňkové objekty "</t>
  </si>
  <si>
    <t>0,4*0,4*1,4*12</t>
  </si>
  <si>
    <t>13</t>
  </si>
  <si>
    <t>162351103</t>
  </si>
  <si>
    <t>Vodorovné přemístění do 500 m výkopku/sypaniny z horniny třídy těžitelnosti I, skupiny 1 až 3</t>
  </si>
  <si>
    <t>324846143</t>
  </si>
  <si>
    <t>69</t>
  </si>
  <si>
    <t>171203111</t>
  </si>
  <si>
    <t>Uložení a hrubé rozhrnutí výkopku bez zhutnění v rovině a ve svahu do 1:5</t>
  </si>
  <si>
    <t>-1344139426</t>
  </si>
  <si>
    <t xml:space="preserve">" odkop " </t>
  </si>
  <si>
    <t>263,0*0,15</t>
  </si>
  <si>
    <t xml:space="preserve">" šachty " </t>
  </si>
  <si>
    <t>14,63</t>
  </si>
  <si>
    <t>VS1*0,2+vs2*0,15</t>
  </si>
  <si>
    <t>Zakládání</t>
  </si>
  <si>
    <t>18</t>
  </si>
  <si>
    <t>275321411</t>
  </si>
  <si>
    <t>Základové patky ze ŽB bez zvýšených nároků na prostředí tř. C 20/25</t>
  </si>
  <si>
    <t>306178805</t>
  </si>
  <si>
    <t>0,4*0,4*0,4*45</t>
  </si>
  <si>
    <t>0,157*0,157*3,14*1,0*45</t>
  </si>
  <si>
    <t>0,4*0,4*0,4*12</t>
  </si>
  <si>
    <t>0,157*0,157*3,14*1,4*12</t>
  </si>
  <si>
    <t>19</t>
  </si>
  <si>
    <t>27535211</t>
  </si>
  <si>
    <t>Bednění základových patek ztracené z trubek KG DN 315 dl. 0,5 m</t>
  </si>
  <si>
    <t>-1312524400</t>
  </si>
  <si>
    <t>57*0,5</t>
  </si>
  <si>
    <t>Svislé a kompletní konstrukce</t>
  </si>
  <si>
    <t>24</t>
  </si>
  <si>
    <t>348101210</t>
  </si>
  <si>
    <t>Osazení vrat a vrátek k oplocení na ocelové sloupky do 2 m2</t>
  </si>
  <si>
    <t>kus</t>
  </si>
  <si>
    <t>1343439676</t>
  </si>
  <si>
    <t>25</t>
  </si>
  <si>
    <t>M</t>
  </si>
  <si>
    <t>55342334</t>
  </si>
  <si>
    <t>branka plotová jednokřídlá Pz s PVC vrstvou 1000x1730mm</t>
  </si>
  <si>
    <t>795541836</t>
  </si>
  <si>
    <t>Komunikace pozemní</t>
  </si>
  <si>
    <t>30</t>
  </si>
  <si>
    <t>564851111</t>
  </si>
  <si>
    <t>Podklad ze štěrkodrtě ŠD tl 150 mm</t>
  </si>
  <si>
    <t>805735674</t>
  </si>
  <si>
    <t>31</t>
  </si>
  <si>
    <t>596211111</t>
  </si>
  <si>
    <t>Kladení zámkové dlažby komunikací pro pěší tl 60 mm skupiny A pl do 100 m2</t>
  </si>
  <si>
    <t>1294102817</t>
  </si>
  <si>
    <t>32</t>
  </si>
  <si>
    <t>59245018</t>
  </si>
  <si>
    <t>dlažba tvar obdélník betonová 200x100x60mm přírodní</t>
  </si>
  <si>
    <t>888578653</t>
  </si>
  <si>
    <t>34</t>
  </si>
  <si>
    <t>916231213</t>
  </si>
  <si>
    <t>Osazení chodníkového obrubníku betonového stojatého s boční opěrou do lože z betonu prostého</t>
  </si>
  <si>
    <t>1097093603</t>
  </si>
  <si>
    <t>35</t>
  </si>
  <si>
    <t>59217008</t>
  </si>
  <si>
    <t>obrubník betonový parkový 1000x80x200mm</t>
  </si>
  <si>
    <t>595374794</t>
  </si>
  <si>
    <t>9</t>
  </si>
  <si>
    <t>Ostatní konstrukce a práce, bourání</t>
  </si>
  <si>
    <t>55</t>
  </si>
  <si>
    <t>910000001</t>
  </si>
  <si>
    <t>D+M sestava typových kontejnerů dle specifikace v PD</t>
  </si>
  <si>
    <t>sou</t>
  </si>
  <si>
    <t>-2128396320</t>
  </si>
  <si>
    <t>56</t>
  </si>
  <si>
    <t>910000002</t>
  </si>
  <si>
    <t>-1439266185</t>
  </si>
  <si>
    <t>68</t>
  </si>
  <si>
    <t>916991121</t>
  </si>
  <si>
    <t>Lože pod obrubníky, krajníky nebo obruby z dlažebních kostek z betonu prostého</t>
  </si>
  <si>
    <t>-1360265870</t>
  </si>
  <si>
    <t>ob*0,25*0,15</t>
  </si>
  <si>
    <t>67</t>
  </si>
  <si>
    <t>9452001000002</t>
  </si>
  <si>
    <t>D+M hygienických doplňků dle specifikace v PD</t>
  </si>
  <si>
    <t>-948337899</t>
  </si>
  <si>
    <t>" zásobník tekutého mýdla " 7</t>
  </si>
  <si>
    <t>" zásobník toaletního papíru " 8</t>
  </si>
  <si>
    <t>" zasobník papírových ručníků " 1</t>
  </si>
  <si>
    <t>" WC štětka " 8</t>
  </si>
  <si>
    <t>" odpadkový koš závěsný " 1</t>
  </si>
  <si>
    <t>71</t>
  </si>
  <si>
    <t>94873095</t>
  </si>
  <si>
    <t>D+M Retenční nádrže 24 m3 vč. zemních a stavebních prací</t>
  </si>
  <si>
    <t>-2138372401</t>
  </si>
  <si>
    <t>36</t>
  </si>
  <si>
    <t>949101111</t>
  </si>
  <si>
    <t>Lešení pomocné pro objekty pozemních staveb s lešeňovou podlahou v do 1,9 m zatížení do 150 kg/m2</t>
  </si>
  <si>
    <t>-509097629</t>
  </si>
  <si>
    <t>(26,0+16,0)*2*1,5</t>
  </si>
  <si>
    <t>(10,0+3,0)*2*2</t>
  </si>
  <si>
    <t>998</t>
  </si>
  <si>
    <t>Přesun hmot</t>
  </si>
  <si>
    <t>39</t>
  </si>
  <si>
    <t>998012021</t>
  </si>
  <si>
    <t>Přesun hmot pro budovy v do 6 m</t>
  </si>
  <si>
    <t>t</t>
  </si>
  <si>
    <t>700410215</t>
  </si>
  <si>
    <t>PSV</t>
  </si>
  <si>
    <t>Práce a dodávky PSV</t>
  </si>
  <si>
    <t>740</t>
  </si>
  <si>
    <t xml:space="preserve"> Elektromontáže</t>
  </si>
  <si>
    <t>64</t>
  </si>
  <si>
    <t>Elektroinstalace, EZS a IT rozvody dle soupisu PD</t>
  </si>
  <si>
    <t>16</t>
  </si>
  <si>
    <t>-1219791554</t>
  </si>
  <si>
    <t>766</t>
  </si>
  <si>
    <t>Konstrukce truhlářské</t>
  </si>
  <si>
    <t>41</t>
  </si>
  <si>
    <t>76641222</t>
  </si>
  <si>
    <t xml:space="preserve">Montáž obložení stěn plochy přes 1 m2 prkny modřínovými </t>
  </si>
  <si>
    <t>1403800697</t>
  </si>
  <si>
    <t>42</t>
  </si>
  <si>
    <t>766417211</t>
  </si>
  <si>
    <t>Montáž obložení stěn podkladového roštu</t>
  </si>
  <si>
    <t>326658510</t>
  </si>
  <si>
    <t>43</t>
  </si>
  <si>
    <t>61223260</t>
  </si>
  <si>
    <t>hranol konstrukční KVH lepený průřezu 40x60 mm nepohledový</t>
  </si>
  <si>
    <t>459005309</t>
  </si>
  <si>
    <t>44</t>
  </si>
  <si>
    <t>6119115</t>
  </si>
  <si>
    <t xml:space="preserve">prkno obkladové 20x95 mm jakost A/B - sibiřský modřín </t>
  </si>
  <si>
    <t>1202287723</t>
  </si>
  <si>
    <t>45</t>
  </si>
  <si>
    <t>766495000</t>
  </si>
  <si>
    <t>Spojovací prostředky pro montáž olištování, obložení stropů, střešních podhledů a stěn</t>
  </si>
  <si>
    <t>1411292568</t>
  </si>
  <si>
    <t>51</t>
  </si>
  <si>
    <t>76690001</t>
  </si>
  <si>
    <t>D+M šatní lavice ocel/dřevo s věšáky d/v/h 1500/1600/400 mm</t>
  </si>
  <si>
    <t>-978117763</t>
  </si>
  <si>
    <t>" šatna 1-4 " 6*4</t>
  </si>
  <si>
    <t>" šatna domácí " 6</t>
  </si>
  <si>
    <t>" rozhodčí " 1</t>
  </si>
  <si>
    <t>52</t>
  </si>
  <si>
    <t>76690002</t>
  </si>
  <si>
    <t>D+M psací stůl dřevěný + židle 2ks</t>
  </si>
  <si>
    <t>939868020</t>
  </si>
  <si>
    <t>53</t>
  </si>
  <si>
    <t>76690003</t>
  </si>
  <si>
    <t>D+M jídelní stůl dřevěný 750 x1200 mm + židle stohovatelné 4ks</t>
  </si>
  <si>
    <t>77613397</t>
  </si>
  <si>
    <t>46</t>
  </si>
  <si>
    <t>998766201</t>
  </si>
  <si>
    <t>Přesun hmot procentní pro konstrukce truhlářské v objektech v do 6 m</t>
  </si>
  <si>
    <t>%</t>
  </si>
  <si>
    <t>-661099552</t>
  </si>
  <si>
    <t>767</t>
  </si>
  <si>
    <t>Konstrukce zámečnické</t>
  </si>
  <si>
    <t>65</t>
  </si>
  <si>
    <t>76700003</t>
  </si>
  <si>
    <t xml:space="preserve">D+M ocelová mříž oka min 50x50 mm na dveře a okna vč. povrchové úpravy </t>
  </si>
  <si>
    <t>-794564919</t>
  </si>
  <si>
    <t>(4,8+1,2*3)*1,2+1,0*2,1*2</t>
  </si>
  <si>
    <t>72</t>
  </si>
  <si>
    <t>76700010</t>
  </si>
  <si>
    <t>Stůl nerezový š. 600 mm, výška 900 mm</t>
  </si>
  <si>
    <t>1058414037</t>
  </si>
  <si>
    <t>1,3+2,15+0,9+1,05</t>
  </si>
  <si>
    <t>49</t>
  </si>
  <si>
    <t>998767202</t>
  </si>
  <si>
    <t>Přesun hmot procentní pro zámečnické konstrukce v objektech v do 12 m</t>
  </si>
  <si>
    <t>1908149086</t>
  </si>
  <si>
    <t>VRN</t>
  </si>
  <si>
    <t>Vedlejší rozpočtové náklady</t>
  </si>
  <si>
    <t>VRN1</t>
  </si>
  <si>
    <t>Průzkumné, geodetické a projektové práce</t>
  </si>
  <si>
    <t>50</t>
  </si>
  <si>
    <t>010001000</t>
  </si>
  <si>
    <t>1024</t>
  </si>
  <si>
    <t>1238765049</t>
  </si>
  <si>
    <t>002-1 - přípojky inženýrských sítí</t>
  </si>
  <si>
    <t xml:space="preserve">    8 - Trubní vedení</t>
  </si>
  <si>
    <t xml:space="preserve">    722 - Zdravotechnika - vnitřní vodovod</t>
  </si>
  <si>
    <t xml:space="preserve">    741 - Elektroinstalace - silnoproud</t>
  </si>
  <si>
    <t>M - Práce a dodávky M</t>
  </si>
  <si>
    <t xml:space="preserve">    46-M - Zemní práce při extr.mont.pracích</t>
  </si>
  <si>
    <t>26</t>
  </si>
  <si>
    <t>131151100</t>
  </si>
  <si>
    <t>Hloubení jam nezapažených v hornině třídy těžitelnosti I, skupiny 1 a 2 objem do 20 m3 strojně</t>
  </si>
  <si>
    <t>-1691488582</t>
  </si>
  <si>
    <t>33</t>
  </si>
  <si>
    <t>132151103</t>
  </si>
  <si>
    <t>Hloubení rýh nezapažených  š do 800 mm v hornině třídy těžitelnosti I, skupiny 1 a 2 objem do 100 m3 strojně</t>
  </si>
  <si>
    <t>-1593891148</t>
  </si>
  <si>
    <t>" voda " 80*0,6*1,2</t>
  </si>
  <si>
    <t>" kanalizace " 21,0*0,6*1,2</t>
  </si>
  <si>
    <t>"elektro " 85*0,3*0,5</t>
  </si>
  <si>
    <t>132301401</t>
  </si>
  <si>
    <t>Hloubená vykopávka pod základy v hornině tř. 4</t>
  </si>
  <si>
    <t>-2098032972</t>
  </si>
  <si>
    <t>162751117</t>
  </si>
  <si>
    <t>Vodorovné přemístění do 10000 m výkopku/sypaniny z horniny třídy těžitelnosti I, skupiny 1 až 3</t>
  </si>
  <si>
    <t>-351074126</t>
  </si>
  <si>
    <t>171201201</t>
  </si>
  <si>
    <t>Uložení sypaniny na skládky</t>
  </si>
  <si>
    <t>1760853796</t>
  </si>
  <si>
    <t>171201231</t>
  </si>
  <si>
    <t>Poplatek za uložení zeminy a kamení na recyklační skládce (skládkovné) kód odpadu 17 05 04</t>
  </si>
  <si>
    <t>-396765862</t>
  </si>
  <si>
    <t>24,24*1,8</t>
  </si>
  <si>
    <t>174101101</t>
  </si>
  <si>
    <t>Zásyp jam, šachet rýh nebo kolem objektů sypaninou se zhutněním</t>
  </si>
  <si>
    <t>2030643342</t>
  </si>
  <si>
    <t>85,47-24,24</t>
  </si>
  <si>
    <t>175101101</t>
  </si>
  <si>
    <t>Obsypání potrubí bez prohození sypaniny z hornin tř. 1 až 4 uloženým do 3 m od kraje výkopu</t>
  </si>
  <si>
    <t>538274425</t>
  </si>
  <si>
    <t>" voda " 80*0,6*0,4</t>
  </si>
  <si>
    <t>" kanalizace " 21,0*0,6*0,4</t>
  </si>
  <si>
    <t>583373030</t>
  </si>
  <si>
    <t>štěrkopísek frakce 0-8</t>
  </si>
  <si>
    <t>-172479258</t>
  </si>
  <si>
    <t>24,24*1,7</t>
  </si>
  <si>
    <t>Trubní vedení</t>
  </si>
  <si>
    <t>12</t>
  </si>
  <si>
    <t>723230106</t>
  </si>
  <si>
    <t>Signalizační drát CYY 1,5 mm</t>
  </si>
  <si>
    <t>-1104899975</t>
  </si>
  <si>
    <t>871181141</t>
  </si>
  <si>
    <t>Montáž potrubí z PE100 SDR 11 otevřený výkop svařovaných na tupo D 50 x 4,6 mm</t>
  </si>
  <si>
    <t>1280368466</t>
  </si>
  <si>
    <t>28613526</t>
  </si>
  <si>
    <t>potrubí třívrstvé PE100 RC SDR11 50x4,60 dl 12m</t>
  </si>
  <si>
    <t>635724932</t>
  </si>
  <si>
    <t>871315211</t>
  </si>
  <si>
    <t>Kanalizační potrubí z tvrdého PVC-systém KG tuhost třídy SN4 DN150</t>
  </si>
  <si>
    <t>1226597940</t>
  </si>
  <si>
    <t>893811162</t>
  </si>
  <si>
    <t>Osazení vodoměrné šachty kruhové z PP samonosné pro běžné zatížení průměru do 1,2 m hloubky do 1,4 m</t>
  </si>
  <si>
    <t>2095212265</t>
  </si>
  <si>
    <t>17</t>
  </si>
  <si>
    <t>56230583</t>
  </si>
  <si>
    <t>šachta vodoměrná samonosná kruhová 1,0/1,5 m</t>
  </si>
  <si>
    <t>1643108268</t>
  </si>
  <si>
    <t>894812001.WVN</t>
  </si>
  <si>
    <t>Revizní a čistící šachta BASIC z PP šachtové dno DN 400/150 přímý tok</t>
  </si>
  <si>
    <t>770678031</t>
  </si>
  <si>
    <t>894812031.WVN</t>
  </si>
  <si>
    <t>Revizní a čistící šachta BASIC z PP DN 400 šachtová roura korugovaná bez hrdla světlé hloubky 1000 mm</t>
  </si>
  <si>
    <t>1244042157</t>
  </si>
  <si>
    <t>20</t>
  </si>
  <si>
    <t>894812051.WVN</t>
  </si>
  <si>
    <t>Revizní a čistící šachta BASIC z PP DN 400 poklop plastový pochůzí pro zatížení 1,5 t</t>
  </si>
  <si>
    <t>-1825074532</t>
  </si>
  <si>
    <t>37</t>
  </si>
  <si>
    <t>99827610</t>
  </si>
  <si>
    <t>Přesun hmot pro trubní vedení z trub z plastických hmot otevřený výkop</t>
  </si>
  <si>
    <t>86764073</t>
  </si>
  <si>
    <t>722</t>
  </si>
  <si>
    <t>Zdravotechnika - vnitřní vodovod</t>
  </si>
  <si>
    <t>722224152</t>
  </si>
  <si>
    <t>Kulový kohout zahradní s vnějším závitem a páčkou PN 15, T 120 °C G 1/2 - 3/4" mrazuvzdorný</t>
  </si>
  <si>
    <t>426235877</t>
  </si>
  <si>
    <t>22</t>
  </si>
  <si>
    <t>722270104</t>
  </si>
  <si>
    <t>Sestava vodoměrová závitová G 6/4</t>
  </si>
  <si>
    <t>soubor</t>
  </si>
  <si>
    <t>-1939213569</t>
  </si>
  <si>
    <t>23</t>
  </si>
  <si>
    <t>722290226</t>
  </si>
  <si>
    <t>Zkouška těsnosti vodovodního potrubí závitového do DN 50</t>
  </si>
  <si>
    <t>1878983863</t>
  </si>
  <si>
    <t>722290234</t>
  </si>
  <si>
    <t>Proplach a dezinfekce vodovodního potrubí do DN 80</t>
  </si>
  <si>
    <t>-1811685326</t>
  </si>
  <si>
    <t>741</t>
  </si>
  <si>
    <t>Elektroinstalace - silnoproud</t>
  </si>
  <si>
    <t>741122143</t>
  </si>
  <si>
    <t>Montáž kabel Cu plný kulatý žíla 5x4 až 6 mm2 zatažený v trubkách (CYKY)</t>
  </si>
  <si>
    <t>1154886788</t>
  </si>
  <si>
    <t>PKB.711038</t>
  </si>
  <si>
    <t>CYKY-J 5x6</t>
  </si>
  <si>
    <t>km</t>
  </si>
  <si>
    <t>-1051694496</t>
  </si>
  <si>
    <t>0,085*1,2 'Přepočtené koeficientem množství</t>
  </si>
  <si>
    <t>Práce a dodávky M</t>
  </si>
  <si>
    <t>46-M</t>
  </si>
  <si>
    <t>Zemní práce při extr.mont.pracích</t>
  </si>
  <si>
    <t>460202033</t>
  </si>
  <si>
    <t>Hloubení kabelových nezapažených rýh strojně š 40 cm, hl 50 cm, v hornině tř 3</t>
  </si>
  <si>
    <t>1889054848</t>
  </si>
  <si>
    <t>460520173</t>
  </si>
  <si>
    <t>Montáž trubek ochranných plastových ohebných do 90 mm uložených do rýhy</t>
  </si>
  <si>
    <t>320311578</t>
  </si>
  <si>
    <t>40</t>
  </si>
  <si>
    <t>34571351</t>
  </si>
  <si>
    <t>trubka elektroinstalační ohebná dvouplášťová korugovaná (chránička) D 41/50mm, HDPE+LDPE</t>
  </si>
  <si>
    <t>128</t>
  </si>
  <si>
    <t>-1299883336</t>
  </si>
  <si>
    <t>46056003</t>
  </si>
  <si>
    <t>Zásyp rýh ručně šířky 40 cm, hloubky 50 cm, z horniny třídy 3</t>
  </si>
  <si>
    <t>774147635</t>
  </si>
  <si>
    <t>38</t>
  </si>
  <si>
    <t>729662825</t>
  </si>
  <si>
    <t>SEZNAM FIGUR</t>
  </si>
  <si>
    <t>Výměra</t>
  </si>
  <si>
    <t xml:space="preserve"> 001-2</t>
  </si>
  <si>
    <t>Použití figury: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</si>
</sst>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7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20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8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9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4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7" borderId="8" applyNumberFormat="0" applyAlignment="0" applyProtection="0"/>
    <xf numFmtId="0" fontId="49" fillId="19" borderId="8" applyNumberFormat="0" applyAlignment="0" applyProtection="0"/>
    <xf numFmtId="0" fontId="48" fillId="19" borderId="9" applyNumberFormat="0" applyAlignment="0" applyProtection="0"/>
    <xf numFmtId="0" fontId="5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 locked="0"/>
    </xf>
    <xf numFmtId="49" fontId="3" fillId="18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19" borderId="0" xfId="0" applyFont="1" applyFill="1" applyAlignment="1" applyProtection="1">
      <alignment vertical="center"/>
      <protection/>
    </xf>
    <xf numFmtId="0" fontId="5" fillId="19" borderId="15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5" fillId="19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19" borderId="0" xfId="0" applyFont="1" applyFill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21" fillId="0" borderId="2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4" fontId="30" fillId="0" borderId="26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7" xfId="0" applyNumberFormat="1" applyFont="1" applyBorder="1" applyAlignment="1" applyProtection="1">
      <alignment vertical="center"/>
      <protection/>
    </xf>
    <xf numFmtId="4" fontId="30" fillId="0" borderId="28" xfId="0" applyNumberFormat="1" applyFont="1" applyBorder="1" applyAlignment="1" applyProtection="1">
      <alignment vertical="center"/>
      <protection/>
    </xf>
    <xf numFmtId="166" fontId="30" fillId="0" borderId="28" xfId="0" applyNumberFormat="1" applyFont="1" applyBorder="1" applyAlignment="1" applyProtection="1">
      <alignment vertical="center"/>
      <protection/>
    </xf>
    <xf numFmtId="4" fontId="30" fillId="0" borderId="2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31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19" borderId="0" xfId="0" applyFont="1" applyFill="1" applyAlignment="1">
      <alignment vertical="center"/>
    </xf>
    <xf numFmtId="0" fontId="5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5" fillId="19" borderId="16" xfId="0" applyFont="1" applyFill="1" applyBorder="1" applyAlignment="1">
      <alignment horizontal="right" vertical="center"/>
    </xf>
    <xf numFmtId="0" fontId="5" fillId="19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 applyProtection="1">
      <alignment vertical="center"/>
      <protection locked="0"/>
    </xf>
    <xf numFmtId="4" fontId="5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3" fillId="19" borderId="0" xfId="0" applyFont="1" applyFill="1" applyAlignment="1" applyProtection="1">
      <alignment horizontal="left" vertical="center"/>
      <protection/>
    </xf>
    <xf numFmtId="0" fontId="0" fillId="19" borderId="0" xfId="0" applyFont="1" applyFill="1" applyAlignment="1" applyProtection="1">
      <alignment vertical="center"/>
      <protection locked="0"/>
    </xf>
    <xf numFmtId="0" fontId="23" fillId="19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 locked="0"/>
    </xf>
    <xf numFmtId="4" fontId="8" fillId="0" borderId="28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3" fillId="19" borderId="22" xfId="0" applyFont="1" applyFill="1" applyBorder="1" applyAlignment="1" applyProtection="1">
      <alignment horizontal="center" vertical="center" wrapText="1"/>
      <protection/>
    </xf>
    <xf numFmtId="0" fontId="23" fillId="19" borderId="23" xfId="0" applyFont="1" applyFill="1" applyBorder="1" applyAlignment="1" applyProtection="1">
      <alignment horizontal="center" vertical="center" wrapText="1"/>
      <protection/>
    </xf>
    <xf numFmtId="0" fontId="23" fillId="19" borderId="23" xfId="0" applyFont="1" applyFill="1" applyBorder="1" applyAlignment="1" applyProtection="1">
      <alignment horizontal="center" vertical="center" wrapText="1"/>
      <protection locked="0"/>
    </xf>
    <xf numFmtId="0" fontId="23" fillId="19" borderId="24" xfId="0" applyFont="1" applyFill="1" applyBorder="1" applyAlignment="1" applyProtection="1">
      <alignment horizontal="center" vertical="center" wrapText="1"/>
      <protection/>
    </xf>
    <xf numFmtId="0" fontId="23" fillId="19" borderId="0" xfId="0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33" fillId="0" borderId="19" xfId="0" applyNumberFormat="1" applyFont="1" applyBorder="1" applyAlignment="1" applyProtection="1">
      <alignment/>
      <protection/>
    </xf>
    <xf numFmtId="166" fontId="33" fillId="0" borderId="20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31" xfId="0" applyFont="1" applyBorder="1" applyAlignment="1" applyProtection="1">
      <alignment horizontal="center" vertical="center"/>
      <protection/>
    </xf>
    <xf numFmtId="49" fontId="23" fillId="0" borderId="31" xfId="0" applyNumberFormat="1" applyFont="1" applyBorder="1" applyAlignment="1" applyProtection="1">
      <alignment horizontal="left" vertical="center" wrapText="1"/>
      <protection/>
    </xf>
    <xf numFmtId="0" fontId="23" fillId="0" borderId="31" xfId="0" applyFont="1" applyBorder="1" applyAlignment="1" applyProtection="1">
      <alignment horizontal="left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167" fontId="23" fillId="0" borderId="31" xfId="0" applyNumberFormat="1" applyFont="1" applyBorder="1" applyAlignment="1" applyProtection="1">
      <alignment vertical="center"/>
      <protection/>
    </xf>
    <xf numFmtId="4" fontId="23" fillId="18" borderId="31" xfId="0" applyNumberFormat="1" applyFont="1" applyFill="1" applyBorder="1" applyAlignment="1" applyProtection="1">
      <alignment vertical="center"/>
      <protection locked="0"/>
    </xf>
    <xf numFmtId="4" fontId="23" fillId="0" borderId="31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4" fillId="18" borderId="26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2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31" xfId="0" applyFont="1" applyBorder="1" applyAlignment="1" applyProtection="1">
      <alignment horizontal="center" vertical="center"/>
      <protection/>
    </xf>
    <xf numFmtId="49" fontId="36" fillId="0" borderId="31" xfId="0" applyNumberFormat="1" applyFont="1" applyBorder="1" applyAlignment="1" applyProtection="1">
      <alignment horizontal="left" vertical="center" wrapText="1"/>
      <protection/>
    </xf>
    <xf numFmtId="0" fontId="36" fillId="0" borderId="31" xfId="0" applyFont="1" applyBorder="1" applyAlignment="1" applyProtection="1">
      <alignment horizontal="left" vertical="center" wrapText="1"/>
      <protection/>
    </xf>
    <xf numFmtId="0" fontId="36" fillId="0" borderId="31" xfId="0" applyFont="1" applyBorder="1" applyAlignment="1" applyProtection="1">
      <alignment horizontal="center" vertical="center" wrapText="1"/>
      <protection/>
    </xf>
    <xf numFmtId="167" fontId="36" fillId="0" borderId="31" xfId="0" applyNumberFormat="1" applyFont="1" applyBorder="1" applyAlignment="1" applyProtection="1">
      <alignment vertical="center"/>
      <protection/>
    </xf>
    <xf numFmtId="4" fontId="36" fillId="18" borderId="31" xfId="0" applyNumberFormat="1" applyFont="1" applyFill="1" applyBorder="1" applyAlignment="1" applyProtection="1">
      <alignment vertical="center"/>
      <protection locked="0"/>
    </xf>
    <xf numFmtId="4" fontId="36" fillId="0" borderId="31" xfId="0" applyNumberFormat="1" applyFont="1" applyBorder="1" applyAlignment="1" applyProtection="1">
      <alignment vertical="center"/>
      <protection/>
    </xf>
    <xf numFmtId="0" fontId="37" fillId="0" borderId="31" xfId="0" applyFont="1" applyBorder="1" applyAlignment="1" applyProtection="1">
      <alignment vertical="center"/>
      <protection/>
    </xf>
    <xf numFmtId="0" fontId="37" fillId="0" borderId="12" xfId="0" applyFont="1" applyBorder="1" applyAlignment="1">
      <alignment vertical="center"/>
    </xf>
    <xf numFmtId="0" fontId="36" fillId="18" borderId="26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18" borderId="31" xfId="0" applyNumberFormat="1" applyFont="1" applyFill="1" applyBorder="1" applyAlignment="1" applyProtection="1">
      <alignment vertical="center"/>
      <protection locked="0"/>
    </xf>
    <xf numFmtId="0" fontId="24" fillId="18" borderId="27" xfId="0" applyFont="1" applyFill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24" fillId="0" borderId="28" xfId="0" applyNumberFormat="1" applyFont="1" applyBorder="1" applyAlignment="1" applyProtection="1">
      <alignment vertical="center"/>
      <protection/>
    </xf>
    <xf numFmtId="166" fontId="24" fillId="0" borderId="29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0" fontId="23" fillId="19" borderId="22" xfId="0" applyFont="1" applyFill="1" applyBorder="1" applyAlignment="1">
      <alignment horizontal="center" vertical="center" wrapText="1"/>
    </xf>
    <xf numFmtId="0" fontId="23" fillId="19" borderId="23" xfId="0" applyFont="1" applyFill="1" applyBorder="1" applyAlignment="1">
      <alignment horizontal="center" vertical="center" wrapText="1"/>
    </xf>
    <xf numFmtId="0" fontId="23" fillId="19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/>
    </xf>
    <xf numFmtId="167" fontId="38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14" xfId="0" applyNumberFormat="1" applyFont="1" applyBorder="1" applyAlignment="1" applyProtection="1">
      <alignment vertical="center"/>
      <protection/>
    </xf>
    <xf numFmtId="4" fontId="5" fillId="19" borderId="16" xfId="0" applyNumberFormat="1" applyFont="1" applyFill="1" applyBorder="1" applyAlignment="1" applyProtection="1">
      <alignment vertical="center"/>
      <protection/>
    </xf>
    <xf numFmtId="0" fontId="0" fillId="19" borderId="30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1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19" borderId="15" xfId="0" applyFont="1" applyFill="1" applyBorder="1" applyAlignment="1" applyProtection="1">
      <alignment horizontal="center" vertical="center"/>
      <protection/>
    </xf>
    <xf numFmtId="0" fontId="23" fillId="19" borderId="16" xfId="0" applyFont="1" applyFill="1" applyBorder="1" applyAlignment="1" applyProtection="1">
      <alignment horizontal="left" vertical="center"/>
      <protection/>
    </xf>
    <xf numFmtId="0" fontId="23" fillId="19" borderId="16" xfId="0" applyFont="1" applyFill="1" applyBorder="1" applyAlignment="1" applyProtection="1">
      <alignment horizontal="center" vertical="center"/>
      <protection/>
    </xf>
    <xf numFmtId="0" fontId="23" fillId="19" borderId="16" xfId="0" applyFont="1" applyFill="1" applyBorder="1" applyAlignment="1" applyProtection="1">
      <alignment horizontal="right" vertical="center"/>
      <protection/>
    </xf>
    <xf numFmtId="0" fontId="23" fillId="19" borderId="3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6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19" borderId="16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18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7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1"/>
      <c r="AQ5" s="21"/>
      <c r="AR5" s="19"/>
      <c r="BE5" s="287" t="s">
        <v>15</v>
      </c>
      <c r="BS5" s="16" t="s">
        <v>6</v>
      </c>
    </row>
    <row r="6" spans="2:71" ht="36.7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1"/>
      <c r="AQ6" s="21"/>
      <c r="AR6" s="19"/>
      <c r="BE6" s="288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8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8"/>
      <c r="BS8" s="16" t="s">
        <v>6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88"/>
      <c r="BS10" s="16" t="s">
        <v>6</v>
      </c>
    </row>
    <row r="11" spans="2:71" ht="1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88"/>
      <c r="BS11" s="16" t="s">
        <v>6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88"/>
      <c r="BS13" s="16" t="s">
        <v>6</v>
      </c>
    </row>
    <row r="14" spans="2:71" ht="12.75">
      <c r="B14" s="20"/>
      <c r="C14" s="21"/>
      <c r="D14" s="21"/>
      <c r="E14" s="293" t="s">
        <v>30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88"/>
      <c r="BS14" s="16" t="s">
        <v>6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288"/>
      <c r="BS16" s="16" t="s">
        <v>4</v>
      </c>
    </row>
    <row r="17" spans="2:71" ht="18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88"/>
      <c r="BS17" s="16" t="s">
        <v>34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35</v>
      </c>
    </row>
    <row r="19" spans="2:7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88"/>
      <c r="BS19" s="16" t="s">
        <v>37</v>
      </c>
    </row>
    <row r="20" spans="2:71" ht="18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88"/>
      <c r="BS20" s="16" t="s">
        <v>34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2:57" ht="12" customHeight="1">
      <c r="B22" s="20"/>
      <c r="C22" s="21"/>
      <c r="D22" s="28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2:57" ht="16.5" customHeight="1">
      <c r="B23" s="20"/>
      <c r="C23" s="21"/>
      <c r="D23" s="21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1"/>
      <c r="AP23" s="21"/>
      <c r="AQ23" s="21"/>
      <c r="AR23" s="19"/>
      <c r="BE23" s="288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2:57" ht="6.7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1:57" s="1" customFormat="1" ht="25.5" customHeight="1">
      <c r="A26" s="33"/>
      <c r="B26" s="34"/>
      <c r="C26" s="35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4">
        <f>ROUND(AG94,0)</f>
        <v>0</v>
      </c>
      <c r="AL26" s="161"/>
      <c r="AM26" s="161"/>
      <c r="AN26" s="161"/>
      <c r="AO26" s="161"/>
      <c r="AP26" s="35"/>
      <c r="AQ26" s="35"/>
      <c r="AR26" s="38"/>
      <c r="BE26" s="288"/>
    </row>
    <row r="27" spans="1:57" s="1" customFormat="1" ht="6.7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8"/>
    </row>
    <row r="28" spans="1:57" s="1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97" t="s">
        <v>41</v>
      </c>
      <c r="M28" s="97"/>
      <c r="N28" s="97"/>
      <c r="O28" s="97"/>
      <c r="P28" s="97"/>
      <c r="Q28" s="35"/>
      <c r="R28" s="35"/>
      <c r="S28" s="35"/>
      <c r="T28" s="35"/>
      <c r="U28" s="35"/>
      <c r="V28" s="35"/>
      <c r="W28" s="97" t="s">
        <v>42</v>
      </c>
      <c r="X28" s="97"/>
      <c r="Y28" s="97"/>
      <c r="Z28" s="97"/>
      <c r="AA28" s="97"/>
      <c r="AB28" s="97"/>
      <c r="AC28" s="97"/>
      <c r="AD28" s="97"/>
      <c r="AE28" s="97"/>
      <c r="AF28" s="35"/>
      <c r="AG28" s="35"/>
      <c r="AH28" s="35"/>
      <c r="AI28" s="35"/>
      <c r="AJ28" s="35"/>
      <c r="AK28" s="97" t="s">
        <v>43</v>
      </c>
      <c r="AL28" s="97"/>
      <c r="AM28" s="97"/>
      <c r="AN28" s="97"/>
      <c r="AO28" s="97"/>
      <c r="AP28" s="35"/>
      <c r="AQ28" s="35"/>
      <c r="AR28" s="38"/>
      <c r="BE28" s="288"/>
    </row>
    <row r="29" spans="2:57" s="2" customFormat="1" ht="14.25" customHeight="1">
      <c r="B29" s="39"/>
      <c r="C29" s="40"/>
      <c r="D29" s="28" t="s">
        <v>44</v>
      </c>
      <c r="E29" s="40"/>
      <c r="F29" s="28" t="s">
        <v>45</v>
      </c>
      <c r="G29" s="40"/>
      <c r="H29" s="40"/>
      <c r="I29" s="40"/>
      <c r="J29" s="40"/>
      <c r="K29" s="40"/>
      <c r="L29" s="318">
        <v>0.21</v>
      </c>
      <c r="M29" s="317"/>
      <c r="N29" s="317"/>
      <c r="O29" s="317"/>
      <c r="P29" s="317"/>
      <c r="Q29" s="40"/>
      <c r="R29" s="40"/>
      <c r="S29" s="40"/>
      <c r="T29" s="40"/>
      <c r="U29" s="40"/>
      <c r="V29" s="40"/>
      <c r="W29" s="316">
        <f>ROUND(AZ94,0)</f>
        <v>0</v>
      </c>
      <c r="X29" s="317"/>
      <c r="Y29" s="317"/>
      <c r="Z29" s="317"/>
      <c r="AA29" s="317"/>
      <c r="AB29" s="317"/>
      <c r="AC29" s="317"/>
      <c r="AD29" s="317"/>
      <c r="AE29" s="317"/>
      <c r="AF29" s="40"/>
      <c r="AG29" s="40"/>
      <c r="AH29" s="40"/>
      <c r="AI29" s="40"/>
      <c r="AJ29" s="40"/>
      <c r="AK29" s="316">
        <f>ROUND(AV94,0)</f>
        <v>0</v>
      </c>
      <c r="AL29" s="317"/>
      <c r="AM29" s="317"/>
      <c r="AN29" s="317"/>
      <c r="AO29" s="317"/>
      <c r="AP29" s="40"/>
      <c r="AQ29" s="40"/>
      <c r="AR29" s="41"/>
      <c r="BE29" s="289"/>
    </row>
    <row r="30" spans="2:57" s="2" customFormat="1" ht="14.25" customHeight="1">
      <c r="B30" s="39"/>
      <c r="C30" s="40"/>
      <c r="D30" s="40"/>
      <c r="E30" s="40"/>
      <c r="F30" s="28" t="s">
        <v>46</v>
      </c>
      <c r="G30" s="40"/>
      <c r="H30" s="40"/>
      <c r="I30" s="40"/>
      <c r="J30" s="40"/>
      <c r="K30" s="40"/>
      <c r="L30" s="318">
        <v>0.15</v>
      </c>
      <c r="M30" s="317"/>
      <c r="N30" s="317"/>
      <c r="O30" s="317"/>
      <c r="P30" s="317"/>
      <c r="Q30" s="40"/>
      <c r="R30" s="40"/>
      <c r="S30" s="40"/>
      <c r="T30" s="40"/>
      <c r="U30" s="40"/>
      <c r="V30" s="40"/>
      <c r="W30" s="316">
        <f>ROUND(BA94,0)</f>
        <v>0</v>
      </c>
      <c r="X30" s="317"/>
      <c r="Y30" s="317"/>
      <c r="Z30" s="317"/>
      <c r="AA30" s="317"/>
      <c r="AB30" s="317"/>
      <c r="AC30" s="317"/>
      <c r="AD30" s="317"/>
      <c r="AE30" s="317"/>
      <c r="AF30" s="40"/>
      <c r="AG30" s="40"/>
      <c r="AH30" s="40"/>
      <c r="AI30" s="40"/>
      <c r="AJ30" s="40"/>
      <c r="AK30" s="316">
        <f>ROUND(AW94,0)</f>
        <v>0</v>
      </c>
      <c r="AL30" s="317"/>
      <c r="AM30" s="317"/>
      <c r="AN30" s="317"/>
      <c r="AO30" s="317"/>
      <c r="AP30" s="40"/>
      <c r="AQ30" s="40"/>
      <c r="AR30" s="41"/>
      <c r="BE30" s="289"/>
    </row>
    <row r="31" spans="2:57" s="2" customFormat="1" ht="14.25" customHeight="1" hidden="1">
      <c r="B31" s="39"/>
      <c r="C31" s="40"/>
      <c r="D31" s="40"/>
      <c r="E31" s="40"/>
      <c r="F31" s="28" t="s">
        <v>47</v>
      </c>
      <c r="G31" s="40"/>
      <c r="H31" s="40"/>
      <c r="I31" s="40"/>
      <c r="J31" s="40"/>
      <c r="K31" s="40"/>
      <c r="L31" s="318">
        <v>0.21</v>
      </c>
      <c r="M31" s="317"/>
      <c r="N31" s="317"/>
      <c r="O31" s="317"/>
      <c r="P31" s="317"/>
      <c r="Q31" s="40"/>
      <c r="R31" s="40"/>
      <c r="S31" s="40"/>
      <c r="T31" s="40"/>
      <c r="U31" s="40"/>
      <c r="V31" s="40"/>
      <c r="W31" s="316">
        <f>ROUND(BB94,0)</f>
        <v>0</v>
      </c>
      <c r="X31" s="317"/>
      <c r="Y31" s="317"/>
      <c r="Z31" s="317"/>
      <c r="AA31" s="317"/>
      <c r="AB31" s="317"/>
      <c r="AC31" s="317"/>
      <c r="AD31" s="317"/>
      <c r="AE31" s="317"/>
      <c r="AF31" s="40"/>
      <c r="AG31" s="40"/>
      <c r="AH31" s="40"/>
      <c r="AI31" s="40"/>
      <c r="AJ31" s="40"/>
      <c r="AK31" s="316">
        <v>0</v>
      </c>
      <c r="AL31" s="317"/>
      <c r="AM31" s="317"/>
      <c r="AN31" s="317"/>
      <c r="AO31" s="317"/>
      <c r="AP31" s="40"/>
      <c r="AQ31" s="40"/>
      <c r="AR31" s="41"/>
      <c r="BE31" s="289"/>
    </row>
    <row r="32" spans="2:57" s="2" customFormat="1" ht="14.25" customHeight="1" hidden="1">
      <c r="B32" s="39"/>
      <c r="C32" s="40"/>
      <c r="D32" s="40"/>
      <c r="E32" s="40"/>
      <c r="F32" s="28" t="s">
        <v>48</v>
      </c>
      <c r="G32" s="40"/>
      <c r="H32" s="40"/>
      <c r="I32" s="40"/>
      <c r="J32" s="40"/>
      <c r="K32" s="40"/>
      <c r="L32" s="318">
        <v>0.15</v>
      </c>
      <c r="M32" s="317"/>
      <c r="N32" s="317"/>
      <c r="O32" s="317"/>
      <c r="P32" s="317"/>
      <c r="Q32" s="40"/>
      <c r="R32" s="40"/>
      <c r="S32" s="40"/>
      <c r="T32" s="40"/>
      <c r="U32" s="40"/>
      <c r="V32" s="40"/>
      <c r="W32" s="316">
        <f>ROUND(BC94,0)</f>
        <v>0</v>
      </c>
      <c r="X32" s="317"/>
      <c r="Y32" s="317"/>
      <c r="Z32" s="317"/>
      <c r="AA32" s="317"/>
      <c r="AB32" s="317"/>
      <c r="AC32" s="317"/>
      <c r="AD32" s="317"/>
      <c r="AE32" s="317"/>
      <c r="AF32" s="40"/>
      <c r="AG32" s="40"/>
      <c r="AH32" s="40"/>
      <c r="AI32" s="40"/>
      <c r="AJ32" s="40"/>
      <c r="AK32" s="316">
        <v>0</v>
      </c>
      <c r="AL32" s="317"/>
      <c r="AM32" s="317"/>
      <c r="AN32" s="317"/>
      <c r="AO32" s="317"/>
      <c r="AP32" s="40"/>
      <c r="AQ32" s="40"/>
      <c r="AR32" s="41"/>
      <c r="BE32" s="289"/>
    </row>
    <row r="33" spans="2:57" s="2" customFormat="1" ht="14.25" customHeight="1" hidden="1">
      <c r="B33" s="39"/>
      <c r="C33" s="40"/>
      <c r="D33" s="40"/>
      <c r="E33" s="40"/>
      <c r="F33" s="28" t="s">
        <v>49</v>
      </c>
      <c r="G33" s="40"/>
      <c r="H33" s="40"/>
      <c r="I33" s="40"/>
      <c r="J33" s="40"/>
      <c r="K33" s="40"/>
      <c r="L33" s="318">
        <v>0</v>
      </c>
      <c r="M33" s="317"/>
      <c r="N33" s="317"/>
      <c r="O33" s="317"/>
      <c r="P33" s="317"/>
      <c r="Q33" s="40"/>
      <c r="R33" s="40"/>
      <c r="S33" s="40"/>
      <c r="T33" s="40"/>
      <c r="U33" s="40"/>
      <c r="V33" s="40"/>
      <c r="W33" s="316">
        <f>ROUND(BD94,0)</f>
        <v>0</v>
      </c>
      <c r="X33" s="317"/>
      <c r="Y33" s="317"/>
      <c r="Z33" s="317"/>
      <c r="AA33" s="317"/>
      <c r="AB33" s="317"/>
      <c r="AC33" s="317"/>
      <c r="AD33" s="317"/>
      <c r="AE33" s="317"/>
      <c r="AF33" s="40"/>
      <c r="AG33" s="40"/>
      <c r="AH33" s="40"/>
      <c r="AI33" s="40"/>
      <c r="AJ33" s="40"/>
      <c r="AK33" s="316">
        <v>0</v>
      </c>
      <c r="AL33" s="317"/>
      <c r="AM33" s="317"/>
      <c r="AN33" s="317"/>
      <c r="AO33" s="317"/>
      <c r="AP33" s="40"/>
      <c r="AQ33" s="40"/>
      <c r="AR33" s="41"/>
      <c r="BE33" s="289"/>
    </row>
    <row r="34" spans="1:57" s="1" customFormat="1" ht="6.7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88"/>
    </row>
    <row r="35" spans="1:57" s="1" customFormat="1" ht="25.5" customHeight="1">
      <c r="A35" s="33"/>
      <c r="B35" s="34"/>
      <c r="C35" s="42"/>
      <c r="D35" s="43" t="s">
        <v>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51</v>
      </c>
      <c r="U35" s="44"/>
      <c r="V35" s="44"/>
      <c r="W35" s="44"/>
      <c r="X35" s="319" t="s">
        <v>52</v>
      </c>
      <c r="Y35" s="320"/>
      <c r="Z35" s="320"/>
      <c r="AA35" s="320"/>
      <c r="AB35" s="320"/>
      <c r="AC35" s="44"/>
      <c r="AD35" s="44"/>
      <c r="AE35" s="44"/>
      <c r="AF35" s="44"/>
      <c r="AG35" s="44"/>
      <c r="AH35" s="44"/>
      <c r="AI35" s="44"/>
      <c r="AJ35" s="44"/>
      <c r="AK35" s="285">
        <f>SUM(AK26:AK33)</f>
        <v>0</v>
      </c>
      <c r="AL35" s="320"/>
      <c r="AM35" s="320"/>
      <c r="AN35" s="320"/>
      <c r="AO35" s="286"/>
      <c r="AP35" s="42"/>
      <c r="AQ35" s="42"/>
      <c r="AR35" s="38"/>
      <c r="BE35" s="33"/>
    </row>
    <row r="36" spans="1:57" s="1" customFormat="1" ht="6.7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1" customFormat="1" ht="14.2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ht="14.2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2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2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2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2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2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2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2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2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2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2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25" customHeight="1">
      <c r="B49" s="46"/>
      <c r="C49" s="47"/>
      <c r="D49" s="48" t="s">
        <v>53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54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1" customFormat="1" ht="12.75">
      <c r="A60" s="33"/>
      <c r="B60" s="34"/>
      <c r="C60" s="35"/>
      <c r="D60" s="51" t="s">
        <v>55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56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55</v>
      </c>
      <c r="AI60" s="37"/>
      <c r="AJ60" s="37"/>
      <c r="AK60" s="37"/>
      <c r="AL60" s="37"/>
      <c r="AM60" s="51" t="s">
        <v>56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1" customFormat="1" ht="12.75">
      <c r="A64" s="33"/>
      <c r="B64" s="34"/>
      <c r="C64" s="35"/>
      <c r="D64" s="48" t="s">
        <v>57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58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1" customFormat="1" ht="12.75">
      <c r="A75" s="33"/>
      <c r="B75" s="34"/>
      <c r="C75" s="35"/>
      <c r="D75" s="51" t="s">
        <v>55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56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55</v>
      </c>
      <c r="AI75" s="37"/>
      <c r="AJ75" s="37"/>
      <c r="AK75" s="37"/>
      <c r="AL75" s="37"/>
      <c r="AM75" s="51" t="s">
        <v>56</v>
      </c>
      <c r="AN75" s="37"/>
      <c r="AO75" s="37"/>
      <c r="AP75" s="35"/>
      <c r="AQ75" s="35"/>
      <c r="AR75" s="38"/>
      <c r="BE75" s="33"/>
    </row>
    <row r="76" spans="1:57" s="1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1" customFormat="1" ht="6.7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1" customFormat="1" ht="6.7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1" customFormat="1" ht="24.75" customHeight="1">
      <c r="A82" s="33"/>
      <c r="B82" s="34"/>
      <c r="C82" s="22" t="s">
        <v>59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1" customFormat="1" ht="6.7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3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2020-099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4" customFormat="1" ht="36.7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305" t="str">
        <f>K6</f>
        <v>Zázemí pro pálkové sporty Redfield Kryblice</v>
      </c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62"/>
      <c r="AQ85" s="62"/>
      <c r="AR85" s="63"/>
    </row>
    <row r="86" spans="1:57" s="1" customFormat="1" ht="6.7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1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Trutnov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307" t="str">
        <f>IF(AN8="","",AN8)</f>
        <v>14. 4. 2020</v>
      </c>
      <c r="AN87" s="307"/>
      <c r="AO87" s="35"/>
      <c r="AP87" s="35"/>
      <c r="AQ87" s="35"/>
      <c r="AR87" s="38"/>
      <c r="BE87" s="33"/>
    </row>
    <row r="88" spans="1:57" s="1" customFormat="1" ht="6.7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1" customFormat="1" ht="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Trutnov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308" t="str">
        <f>IF(E17="","",E17)</f>
        <v>JANSA PROJEKT s.r.o.</v>
      </c>
      <c r="AN89" s="309"/>
      <c r="AO89" s="309"/>
      <c r="AP89" s="309"/>
      <c r="AQ89" s="35"/>
      <c r="AR89" s="38"/>
      <c r="AS89" s="310" t="s">
        <v>60</v>
      </c>
      <c r="AT89" s="31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1" customFormat="1" ht="15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>
        <f>IF(E14="Vyplň údaj","",E14)</f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36</v>
      </c>
      <c r="AJ90" s="35"/>
      <c r="AK90" s="35"/>
      <c r="AL90" s="35"/>
      <c r="AM90" s="308" t="str">
        <f>IF(E20="","",E20)</f>
        <v> </v>
      </c>
      <c r="AN90" s="309"/>
      <c r="AO90" s="309"/>
      <c r="AP90" s="309"/>
      <c r="AQ90" s="35"/>
      <c r="AR90" s="38"/>
      <c r="AS90" s="312"/>
      <c r="AT90" s="31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1" customFormat="1" ht="10.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14"/>
      <c r="AT91" s="31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1" customFormat="1" ht="29.25" customHeight="1">
      <c r="A92" s="33"/>
      <c r="B92" s="34"/>
      <c r="C92" s="300" t="s">
        <v>61</v>
      </c>
      <c r="D92" s="301"/>
      <c r="E92" s="301"/>
      <c r="F92" s="301"/>
      <c r="G92" s="301"/>
      <c r="H92" s="44"/>
      <c r="I92" s="302" t="s">
        <v>62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63</v>
      </c>
      <c r="AH92" s="301"/>
      <c r="AI92" s="301"/>
      <c r="AJ92" s="301"/>
      <c r="AK92" s="301"/>
      <c r="AL92" s="301"/>
      <c r="AM92" s="301"/>
      <c r="AN92" s="302" t="s">
        <v>64</v>
      </c>
      <c r="AO92" s="301"/>
      <c r="AP92" s="304"/>
      <c r="AQ92" s="72" t="s">
        <v>65</v>
      </c>
      <c r="AR92" s="38"/>
      <c r="AS92" s="73" t="s">
        <v>66</v>
      </c>
      <c r="AT92" s="74" t="s">
        <v>67</v>
      </c>
      <c r="AU92" s="74" t="s">
        <v>68</v>
      </c>
      <c r="AV92" s="74" t="s">
        <v>69</v>
      </c>
      <c r="AW92" s="74" t="s">
        <v>70</v>
      </c>
      <c r="AX92" s="74" t="s">
        <v>71</v>
      </c>
      <c r="AY92" s="74" t="s">
        <v>72</v>
      </c>
      <c r="AZ92" s="74" t="s">
        <v>73</v>
      </c>
      <c r="BA92" s="74" t="s">
        <v>74</v>
      </c>
      <c r="BB92" s="74" t="s">
        <v>75</v>
      </c>
      <c r="BC92" s="74" t="s">
        <v>76</v>
      </c>
      <c r="BD92" s="75" t="s">
        <v>77</v>
      </c>
      <c r="BE92" s="33"/>
    </row>
    <row r="93" spans="1:57" s="1" customFormat="1" ht="10.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3"/>
    </row>
    <row r="94" spans="2:90" s="5" customFormat="1" ht="32.25" customHeight="1">
      <c r="B94" s="79"/>
      <c r="C94" s="80" t="s">
        <v>78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98">
        <f>ROUND(SUM(AG95:AG96),0)</f>
        <v>0</v>
      </c>
      <c r="AH94" s="298"/>
      <c r="AI94" s="298"/>
      <c r="AJ94" s="298"/>
      <c r="AK94" s="298"/>
      <c r="AL94" s="298"/>
      <c r="AM94" s="298"/>
      <c r="AN94" s="299">
        <f>SUM(AG94,AT94)</f>
        <v>0</v>
      </c>
      <c r="AO94" s="299"/>
      <c r="AP94" s="299"/>
      <c r="AQ94" s="83" t="s">
        <v>1</v>
      </c>
      <c r="AR94" s="84"/>
      <c r="AS94" s="85">
        <f>ROUND(SUM(AS95:AS96),0)</f>
        <v>0</v>
      </c>
      <c r="AT94" s="86">
        <f>ROUND(SUM(AV94:AW94),1)</f>
        <v>0</v>
      </c>
      <c r="AU94" s="87">
        <f>ROUND(SUM(AU95:AU96),5)</f>
        <v>0</v>
      </c>
      <c r="AV94" s="86">
        <f>ROUND(AZ94*L29,1)</f>
        <v>0</v>
      </c>
      <c r="AW94" s="86">
        <f>ROUND(BA94*L30,1)</f>
        <v>0</v>
      </c>
      <c r="AX94" s="86">
        <f>ROUND(BB94*L29,1)</f>
        <v>0</v>
      </c>
      <c r="AY94" s="86">
        <f>ROUND(BC94*L30,1)</f>
        <v>0</v>
      </c>
      <c r="AZ94" s="86">
        <f>ROUND(SUM(AZ95:AZ96),0)</f>
        <v>0</v>
      </c>
      <c r="BA94" s="86">
        <f>ROUND(SUM(BA95:BA96),0)</f>
        <v>0</v>
      </c>
      <c r="BB94" s="86">
        <f>ROUND(SUM(BB95:BB96),0)</f>
        <v>0</v>
      </c>
      <c r="BC94" s="86">
        <f>ROUND(SUM(BC95:BC96),0)</f>
        <v>0</v>
      </c>
      <c r="BD94" s="88">
        <f>ROUND(SUM(BD95:BD96),0)</f>
        <v>0</v>
      </c>
      <c r="BS94" s="89" t="s">
        <v>79</v>
      </c>
      <c r="BT94" s="89" t="s">
        <v>80</v>
      </c>
      <c r="BU94" s="90" t="s">
        <v>81</v>
      </c>
      <c r="BV94" s="89" t="s">
        <v>82</v>
      </c>
      <c r="BW94" s="89" t="s">
        <v>5</v>
      </c>
      <c r="BX94" s="89" t="s">
        <v>83</v>
      </c>
      <c r="CL94" s="89" t="s">
        <v>1</v>
      </c>
    </row>
    <row r="95" spans="1:91" s="6" customFormat="1" ht="16.5" customHeight="1">
      <c r="A95" s="91" t="s">
        <v>84</v>
      </c>
      <c r="B95" s="92"/>
      <c r="C95" s="93"/>
      <c r="D95" s="297" t="s">
        <v>85</v>
      </c>
      <c r="E95" s="297"/>
      <c r="F95" s="297"/>
      <c r="G95" s="297"/>
      <c r="H95" s="297"/>
      <c r="I95" s="94"/>
      <c r="J95" s="297" t="s">
        <v>86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5">
        <f>'001-2 - vlastní objekt'!J30</f>
        <v>0</v>
      </c>
      <c r="AH95" s="296"/>
      <c r="AI95" s="296"/>
      <c r="AJ95" s="296"/>
      <c r="AK95" s="296"/>
      <c r="AL95" s="296"/>
      <c r="AM95" s="296"/>
      <c r="AN95" s="295">
        <f>SUM(AG95,AT95)</f>
        <v>0</v>
      </c>
      <c r="AO95" s="296"/>
      <c r="AP95" s="296"/>
      <c r="AQ95" s="95" t="s">
        <v>87</v>
      </c>
      <c r="AR95" s="96"/>
      <c r="AS95" s="98">
        <v>0</v>
      </c>
      <c r="AT95" s="99">
        <f>ROUND(SUM(AV95:AW95),1)</f>
        <v>0</v>
      </c>
      <c r="AU95" s="100">
        <f>'001-2 - vlastní objekt'!P130</f>
        <v>0</v>
      </c>
      <c r="AV95" s="99">
        <f>'001-2 - vlastní objekt'!J33</f>
        <v>0</v>
      </c>
      <c r="AW95" s="99">
        <f>'001-2 - vlastní objekt'!J34</f>
        <v>0</v>
      </c>
      <c r="AX95" s="99">
        <f>'001-2 - vlastní objekt'!J35</f>
        <v>0</v>
      </c>
      <c r="AY95" s="99">
        <f>'001-2 - vlastní objekt'!J36</f>
        <v>0</v>
      </c>
      <c r="AZ95" s="99">
        <f>'001-2 - vlastní objekt'!F33</f>
        <v>0</v>
      </c>
      <c r="BA95" s="99">
        <f>'001-2 - vlastní objekt'!F34</f>
        <v>0</v>
      </c>
      <c r="BB95" s="99">
        <f>'001-2 - vlastní objekt'!F35</f>
        <v>0</v>
      </c>
      <c r="BC95" s="99">
        <f>'001-2 - vlastní objekt'!F36</f>
        <v>0</v>
      </c>
      <c r="BD95" s="101">
        <f>'001-2 - vlastní objekt'!F37</f>
        <v>0</v>
      </c>
      <c r="BT95" s="102" t="s">
        <v>35</v>
      </c>
      <c r="BV95" s="102" t="s">
        <v>82</v>
      </c>
      <c r="BW95" s="102" t="s">
        <v>88</v>
      </c>
      <c r="BX95" s="102" t="s">
        <v>5</v>
      </c>
      <c r="CL95" s="102" t="s">
        <v>1</v>
      </c>
      <c r="CM95" s="102" t="s">
        <v>89</v>
      </c>
    </row>
    <row r="96" spans="1:91" s="6" customFormat="1" ht="16.5" customHeight="1">
      <c r="A96" s="91" t="s">
        <v>84</v>
      </c>
      <c r="B96" s="92"/>
      <c r="C96" s="93"/>
      <c r="D96" s="297" t="s">
        <v>90</v>
      </c>
      <c r="E96" s="297"/>
      <c r="F96" s="297"/>
      <c r="G96" s="297"/>
      <c r="H96" s="297"/>
      <c r="I96" s="94"/>
      <c r="J96" s="297" t="s">
        <v>91</v>
      </c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5">
        <f>'002-1 - přípojky inženýrs...'!J30</f>
        <v>0</v>
      </c>
      <c r="AH96" s="296"/>
      <c r="AI96" s="296"/>
      <c r="AJ96" s="296"/>
      <c r="AK96" s="296"/>
      <c r="AL96" s="296"/>
      <c r="AM96" s="296"/>
      <c r="AN96" s="295">
        <f>SUM(AG96,AT96)</f>
        <v>0</v>
      </c>
      <c r="AO96" s="296"/>
      <c r="AP96" s="296"/>
      <c r="AQ96" s="95" t="s">
        <v>87</v>
      </c>
      <c r="AR96" s="96"/>
      <c r="AS96" s="103">
        <v>0</v>
      </c>
      <c r="AT96" s="104">
        <f>ROUND(SUM(AV96:AW96),1)</f>
        <v>0</v>
      </c>
      <c r="AU96" s="105">
        <f>'002-1 - přípojky inženýrs...'!P127</f>
        <v>0</v>
      </c>
      <c r="AV96" s="104">
        <f>'002-1 - přípojky inženýrs...'!J33</f>
        <v>0</v>
      </c>
      <c r="AW96" s="104">
        <f>'002-1 - přípojky inženýrs...'!J34</f>
        <v>0</v>
      </c>
      <c r="AX96" s="104">
        <f>'002-1 - přípojky inženýrs...'!J35</f>
        <v>0</v>
      </c>
      <c r="AY96" s="104">
        <f>'002-1 - přípojky inženýrs...'!J36</f>
        <v>0</v>
      </c>
      <c r="AZ96" s="104">
        <f>'002-1 - přípojky inženýrs...'!F33</f>
        <v>0</v>
      </c>
      <c r="BA96" s="104">
        <f>'002-1 - přípojky inženýrs...'!F34</f>
        <v>0</v>
      </c>
      <c r="BB96" s="104">
        <f>'002-1 - přípojky inženýrs...'!F35</f>
        <v>0</v>
      </c>
      <c r="BC96" s="104">
        <f>'002-1 - přípojky inženýrs...'!F36</f>
        <v>0</v>
      </c>
      <c r="BD96" s="106">
        <f>'002-1 - přípojky inženýrs...'!F37</f>
        <v>0</v>
      </c>
      <c r="BT96" s="102" t="s">
        <v>35</v>
      </c>
      <c r="BV96" s="102" t="s">
        <v>82</v>
      </c>
      <c r="BW96" s="102" t="s">
        <v>92</v>
      </c>
      <c r="BX96" s="102" t="s">
        <v>5</v>
      </c>
      <c r="CL96" s="102" t="s">
        <v>1</v>
      </c>
      <c r="CM96" s="102" t="s">
        <v>89</v>
      </c>
    </row>
    <row r="97" spans="1:57" s="1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1" customFormat="1" ht="6.7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sheet="1" objects="1" scenarios="1" formatColumns="0" formatRows="0"/>
  <mergeCells count="46">
    <mergeCell ref="AK29:AO29"/>
    <mergeCell ref="L29:P29"/>
    <mergeCell ref="W30:AE30"/>
    <mergeCell ref="AK30:AO30"/>
    <mergeCell ref="L30:P30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31:AO31"/>
    <mergeCell ref="L31:P31"/>
    <mergeCell ref="W32:AE32"/>
    <mergeCell ref="AK32:AO32"/>
    <mergeCell ref="L32:P32"/>
    <mergeCell ref="W31:AE31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AN92:AP92"/>
    <mergeCell ref="AN95:AP95"/>
    <mergeCell ref="AG95:AM95"/>
    <mergeCell ref="D95:H95"/>
    <mergeCell ref="J95:AF95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</mergeCells>
  <hyperlinks>
    <hyperlink ref="A95" location="'001-2 - vlastní objekt'!C2" display="/"/>
    <hyperlink ref="A96" location="'002-1 - přípojky inženýr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7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7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88</v>
      </c>
      <c r="AZ2" s="108" t="s">
        <v>93</v>
      </c>
      <c r="BA2" s="108" t="s">
        <v>1</v>
      </c>
      <c r="BB2" s="108" t="s">
        <v>1</v>
      </c>
      <c r="BC2" s="108" t="s">
        <v>94</v>
      </c>
      <c r="BD2" s="108" t="s">
        <v>89</v>
      </c>
    </row>
    <row r="3" spans="2:56" ht="6.7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19"/>
      <c r="AT3" s="16" t="s">
        <v>89</v>
      </c>
      <c r="AZ3" s="108" t="s">
        <v>95</v>
      </c>
      <c r="BA3" s="108" t="s">
        <v>1</v>
      </c>
      <c r="BB3" s="108" t="s">
        <v>1</v>
      </c>
      <c r="BC3" s="108" t="s">
        <v>96</v>
      </c>
      <c r="BD3" s="108" t="s">
        <v>89</v>
      </c>
    </row>
    <row r="4" spans="2:56" ht="24.75" customHeight="1">
      <c r="B4" s="19"/>
      <c r="D4" s="112" t="s">
        <v>97</v>
      </c>
      <c r="L4" s="19"/>
      <c r="M4" s="113" t="s">
        <v>10</v>
      </c>
      <c r="AT4" s="16" t="s">
        <v>4</v>
      </c>
      <c r="AZ4" s="108" t="s">
        <v>98</v>
      </c>
      <c r="BA4" s="108" t="s">
        <v>1</v>
      </c>
      <c r="BB4" s="108" t="s">
        <v>1</v>
      </c>
      <c r="BC4" s="108" t="s">
        <v>99</v>
      </c>
      <c r="BD4" s="108" t="s">
        <v>89</v>
      </c>
    </row>
    <row r="5" spans="2:56" ht="6.75" customHeight="1">
      <c r="B5" s="19"/>
      <c r="L5" s="19"/>
      <c r="AZ5" s="108" t="s">
        <v>100</v>
      </c>
      <c r="BA5" s="108" t="s">
        <v>1</v>
      </c>
      <c r="BB5" s="108" t="s">
        <v>1</v>
      </c>
      <c r="BC5" s="108" t="s">
        <v>101</v>
      </c>
      <c r="BD5" s="108" t="s">
        <v>89</v>
      </c>
    </row>
    <row r="6" spans="2:56" ht="12" customHeight="1">
      <c r="B6" s="19"/>
      <c r="D6" s="114" t="s">
        <v>16</v>
      </c>
      <c r="L6" s="19"/>
      <c r="AZ6" s="108" t="s">
        <v>102</v>
      </c>
      <c r="BA6" s="108" t="s">
        <v>1</v>
      </c>
      <c r="BB6" s="108" t="s">
        <v>1</v>
      </c>
      <c r="BC6" s="108" t="s">
        <v>80</v>
      </c>
      <c r="BD6" s="108" t="s">
        <v>89</v>
      </c>
    </row>
    <row r="7" spans="2:56" ht="16.5" customHeight="1">
      <c r="B7" s="19"/>
      <c r="E7" s="324" t="str">
        <f>'Rekapitulace stavby'!K6</f>
        <v>Zázemí pro pálkové sporty Redfield Kryblice</v>
      </c>
      <c r="F7" s="325"/>
      <c r="G7" s="325"/>
      <c r="H7" s="325"/>
      <c r="L7" s="19"/>
      <c r="AZ7" s="108" t="s">
        <v>103</v>
      </c>
      <c r="BA7" s="108" t="s">
        <v>1</v>
      </c>
      <c r="BB7" s="108" t="s">
        <v>1</v>
      </c>
      <c r="BC7" s="108" t="s">
        <v>104</v>
      </c>
      <c r="BD7" s="108" t="s">
        <v>89</v>
      </c>
    </row>
    <row r="8" spans="1:31" s="1" customFormat="1" ht="12" customHeight="1">
      <c r="A8" s="33"/>
      <c r="B8" s="38"/>
      <c r="C8" s="33"/>
      <c r="D8" s="114" t="s">
        <v>105</v>
      </c>
      <c r="E8" s="33"/>
      <c r="F8" s="33"/>
      <c r="G8" s="33"/>
      <c r="H8" s="33"/>
      <c r="I8" s="115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1" customFormat="1" ht="16.5" customHeight="1">
      <c r="A9" s="33"/>
      <c r="B9" s="38"/>
      <c r="C9" s="33"/>
      <c r="D9" s="33"/>
      <c r="E9" s="326" t="s">
        <v>106</v>
      </c>
      <c r="F9" s="327"/>
      <c r="G9" s="327"/>
      <c r="H9" s="327"/>
      <c r="I9" s="115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1.25">
      <c r="A10" s="33"/>
      <c r="B10" s="38"/>
      <c r="C10" s="33"/>
      <c r="D10" s="33"/>
      <c r="E10" s="33"/>
      <c r="F10" s="33"/>
      <c r="G10" s="33"/>
      <c r="H10" s="33"/>
      <c r="I10" s="115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2" customHeight="1">
      <c r="A11" s="33"/>
      <c r="B11" s="38"/>
      <c r="C11" s="33"/>
      <c r="D11" s="114" t="s">
        <v>18</v>
      </c>
      <c r="E11" s="33"/>
      <c r="F11" s="116" t="s">
        <v>1</v>
      </c>
      <c r="G11" s="33"/>
      <c r="H11" s="33"/>
      <c r="I11" s="117" t="s">
        <v>19</v>
      </c>
      <c r="J11" s="116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2" customHeight="1">
      <c r="A12" s="33"/>
      <c r="B12" s="38"/>
      <c r="C12" s="33"/>
      <c r="D12" s="114" t="s">
        <v>20</v>
      </c>
      <c r="E12" s="33"/>
      <c r="F12" s="116" t="s">
        <v>21</v>
      </c>
      <c r="G12" s="33"/>
      <c r="H12" s="33"/>
      <c r="I12" s="117" t="s">
        <v>22</v>
      </c>
      <c r="J12" s="118" t="str">
        <f>'Rekapitulace stavby'!AN8</f>
        <v>14. 4. 2020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0.5" customHeight="1">
      <c r="A13" s="33"/>
      <c r="B13" s="38"/>
      <c r="C13" s="33"/>
      <c r="D13" s="33"/>
      <c r="E13" s="33"/>
      <c r="F13" s="33"/>
      <c r="G13" s="33"/>
      <c r="H13" s="33"/>
      <c r="I13" s="115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8"/>
      <c r="C14" s="33"/>
      <c r="D14" s="114" t="s">
        <v>24</v>
      </c>
      <c r="E14" s="33"/>
      <c r="F14" s="33"/>
      <c r="G14" s="33"/>
      <c r="H14" s="33"/>
      <c r="I14" s="117" t="s">
        <v>25</v>
      </c>
      <c r="J14" s="116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8" customHeight="1">
      <c r="A15" s="33"/>
      <c r="B15" s="38"/>
      <c r="C15" s="33"/>
      <c r="D15" s="33"/>
      <c r="E15" s="116" t="s">
        <v>27</v>
      </c>
      <c r="F15" s="33"/>
      <c r="G15" s="33"/>
      <c r="H15" s="33"/>
      <c r="I15" s="117" t="s">
        <v>28</v>
      </c>
      <c r="J15" s="116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6.75" customHeight="1">
      <c r="A16" s="33"/>
      <c r="B16" s="38"/>
      <c r="C16" s="33"/>
      <c r="D16" s="33"/>
      <c r="E16" s="33"/>
      <c r="F16" s="33"/>
      <c r="G16" s="33"/>
      <c r="H16" s="33"/>
      <c r="I16" s="115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2" customHeight="1">
      <c r="A17" s="33"/>
      <c r="B17" s="38"/>
      <c r="C17" s="33"/>
      <c r="D17" s="114" t="s">
        <v>29</v>
      </c>
      <c r="E17" s="33"/>
      <c r="F17" s="33"/>
      <c r="G17" s="33"/>
      <c r="H17" s="33"/>
      <c r="I17" s="11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18" customHeight="1">
      <c r="A18" s="33"/>
      <c r="B18" s="38"/>
      <c r="C18" s="33"/>
      <c r="D18" s="33"/>
      <c r="E18" s="328" t="str">
        <f>'Rekapitulace stavby'!E14</f>
        <v>Vyplň údaj</v>
      </c>
      <c r="F18" s="329"/>
      <c r="G18" s="329"/>
      <c r="H18" s="329"/>
      <c r="I18" s="117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6.75" customHeight="1">
      <c r="A19" s="33"/>
      <c r="B19" s="38"/>
      <c r="C19" s="33"/>
      <c r="D19" s="33"/>
      <c r="E19" s="33"/>
      <c r="F19" s="33"/>
      <c r="G19" s="33"/>
      <c r="H19" s="33"/>
      <c r="I19" s="115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2" customHeight="1">
      <c r="A20" s="33"/>
      <c r="B20" s="38"/>
      <c r="C20" s="33"/>
      <c r="D20" s="114" t="s">
        <v>31</v>
      </c>
      <c r="E20" s="33"/>
      <c r="F20" s="33"/>
      <c r="G20" s="33"/>
      <c r="H20" s="33"/>
      <c r="I20" s="117" t="s">
        <v>25</v>
      </c>
      <c r="J20" s="116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8" customHeight="1">
      <c r="A21" s="33"/>
      <c r="B21" s="38"/>
      <c r="C21" s="33"/>
      <c r="D21" s="33"/>
      <c r="E21" s="116" t="s">
        <v>33</v>
      </c>
      <c r="F21" s="33"/>
      <c r="G21" s="33"/>
      <c r="H21" s="33"/>
      <c r="I21" s="117" t="s">
        <v>28</v>
      </c>
      <c r="J21" s="116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6.75" customHeight="1">
      <c r="A22" s="33"/>
      <c r="B22" s="38"/>
      <c r="C22" s="33"/>
      <c r="D22" s="33"/>
      <c r="E22" s="33"/>
      <c r="F22" s="33"/>
      <c r="G22" s="33"/>
      <c r="H22" s="33"/>
      <c r="I22" s="115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2" customHeight="1">
      <c r="A23" s="33"/>
      <c r="B23" s="38"/>
      <c r="C23" s="33"/>
      <c r="D23" s="114" t="s">
        <v>36</v>
      </c>
      <c r="E23" s="33"/>
      <c r="F23" s="33"/>
      <c r="G23" s="33"/>
      <c r="H23" s="33"/>
      <c r="I23" s="117" t="s">
        <v>25</v>
      </c>
      <c r="J23" s="116">
        <f>IF('Rekapitulace stavby'!AN19="","",'Rekapitulace stavby'!AN19)</f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18" customHeight="1">
      <c r="A24" s="33"/>
      <c r="B24" s="38"/>
      <c r="C24" s="33"/>
      <c r="D24" s="33"/>
      <c r="E24" s="116" t="str">
        <f>IF('Rekapitulace stavby'!E20="","",'Rekapitulace stavby'!E20)</f>
        <v> </v>
      </c>
      <c r="F24" s="33"/>
      <c r="G24" s="33"/>
      <c r="H24" s="33"/>
      <c r="I24" s="117" t="s">
        <v>28</v>
      </c>
      <c r="J24" s="116">
        <f>IF('Rekapitulace stavby'!AN20="","",'Rekapitulace stavby'!AN20)</f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6.75" customHeight="1">
      <c r="A25" s="33"/>
      <c r="B25" s="38"/>
      <c r="C25" s="33"/>
      <c r="D25" s="33"/>
      <c r="E25" s="33"/>
      <c r="F25" s="33"/>
      <c r="G25" s="33"/>
      <c r="H25" s="33"/>
      <c r="I25" s="115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2" customHeight="1">
      <c r="A26" s="33"/>
      <c r="B26" s="38"/>
      <c r="C26" s="33"/>
      <c r="D26" s="114" t="s">
        <v>39</v>
      </c>
      <c r="E26" s="33"/>
      <c r="F26" s="33"/>
      <c r="G26" s="33"/>
      <c r="H26" s="33"/>
      <c r="I26" s="115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7" customFormat="1" ht="16.5" customHeight="1">
      <c r="A27" s="119"/>
      <c r="B27" s="120"/>
      <c r="C27" s="119"/>
      <c r="D27" s="119"/>
      <c r="E27" s="330" t="s">
        <v>1</v>
      </c>
      <c r="F27" s="330"/>
      <c r="G27" s="330"/>
      <c r="H27" s="330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" customFormat="1" ht="6.75" customHeight="1">
      <c r="A28" s="33"/>
      <c r="B28" s="38"/>
      <c r="C28" s="33"/>
      <c r="D28" s="33"/>
      <c r="E28" s="33"/>
      <c r="F28" s="33"/>
      <c r="G28" s="33"/>
      <c r="H28" s="33"/>
      <c r="I28" s="115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1" customFormat="1" ht="6.75" customHeight="1">
      <c r="A29" s="33"/>
      <c r="B29" s="38"/>
      <c r="C29" s="33"/>
      <c r="D29" s="123"/>
      <c r="E29" s="123"/>
      <c r="F29" s="123"/>
      <c r="G29" s="123"/>
      <c r="H29" s="123"/>
      <c r="I29" s="124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1" customFormat="1" ht="24.75" customHeight="1">
      <c r="A30" s="33"/>
      <c r="B30" s="38"/>
      <c r="C30" s="33"/>
      <c r="D30" s="125" t="s">
        <v>40</v>
      </c>
      <c r="E30" s="33"/>
      <c r="F30" s="33"/>
      <c r="G30" s="33"/>
      <c r="H30" s="33"/>
      <c r="I30" s="115"/>
      <c r="J30" s="126">
        <f>ROUND(J130,0)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75" customHeight="1">
      <c r="A31" s="33"/>
      <c r="B31" s="38"/>
      <c r="C31" s="33"/>
      <c r="D31" s="123"/>
      <c r="E31" s="123"/>
      <c r="F31" s="123"/>
      <c r="G31" s="123"/>
      <c r="H31" s="123"/>
      <c r="I31" s="124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14.25" customHeight="1">
      <c r="A32" s="33"/>
      <c r="B32" s="38"/>
      <c r="C32" s="33"/>
      <c r="D32" s="33"/>
      <c r="E32" s="33"/>
      <c r="F32" s="127" t="s">
        <v>42</v>
      </c>
      <c r="G32" s="33"/>
      <c r="H32" s="33"/>
      <c r="I32" s="128" t="s">
        <v>41</v>
      </c>
      <c r="J32" s="127" t="s">
        <v>43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14.25" customHeight="1">
      <c r="A33" s="33"/>
      <c r="B33" s="38"/>
      <c r="C33" s="33"/>
      <c r="D33" s="129" t="s">
        <v>44</v>
      </c>
      <c r="E33" s="114" t="s">
        <v>45</v>
      </c>
      <c r="F33" s="130">
        <f>ROUND((SUM(BE130:BE248)),0)</f>
        <v>0</v>
      </c>
      <c r="G33" s="33"/>
      <c r="H33" s="33"/>
      <c r="I33" s="131">
        <v>0.21</v>
      </c>
      <c r="J33" s="130">
        <f>ROUND(((SUM(BE130:BE248))*I33),0)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25" customHeight="1">
      <c r="A34" s="33"/>
      <c r="B34" s="38"/>
      <c r="C34" s="33"/>
      <c r="D34" s="33"/>
      <c r="E34" s="114" t="s">
        <v>46</v>
      </c>
      <c r="F34" s="130">
        <f>ROUND((SUM(BF130:BF248)),0)</f>
        <v>0</v>
      </c>
      <c r="G34" s="33"/>
      <c r="H34" s="33"/>
      <c r="I34" s="131">
        <v>0.15</v>
      </c>
      <c r="J34" s="130">
        <f>ROUND(((SUM(BF130:BF248))*I34),0)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25" customHeight="1" hidden="1">
      <c r="A35" s="33"/>
      <c r="B35" s="38"/>
      <c r="C35" s="33"/>
      <c r="D35" s="33"/>
      <c r="E35" s="114" t="s">
        <v>47</v>
      </c>
      <c r="F35" s="130">
        <f>ROUND((SUM(BG130:BG248)),0)</f>
        <v>0</v>
      </c>
      <c r="G35" s="33"/>
      <c r="H35" s="33"/>
      <c r="I35" s="131">
        <v>0.21</v>
      </c>
      <c r="J35" s="130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25" customHeight="1" hidden="1">
      <c r="A36" s="33"/>
      <c r="B36" s="38"/>
      <c r="C36" s="33"/>
      <c r="D36" s="33"/>
      <c r="E36" s="114" t="s">
        <v>48</v>
      </c>
      <c r="F36" s="130">
        <f>ROUND((SUM(BH130:BH248)),0)</f>
        <v>0</v>
      </c>
      <c r="G36" s="33"/>
      <c r="H36" s="33"/>
      <c r="I36" s="131">
        <v>0.15</v>
      </c>
      <c r="J36" s="130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25" customHeight="1" hidden="1">
      <c r="A37" s="33"/>
      <c r="B37" s="38"/>
      <c r="C37" s="33"/>
      <c r="D37" s="33"/>
      <c r="E37" s="114" t="s">
        <v>49</v>
      </c>
      <c r="F37" s="130">
        <f>ROUND((SUM(BI130:BI248)),0)</f>
        <v>0</v>
      </c>
      <c r="G37" s="33"/>
      <c r="H37" s="33"/>
      <c r="I37" s="131">
        <v>0</v>
      </c>
      <c r="J37" s="130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6.75" customHeight="1">
      <c r="A38" s="33"/>
      <c r="B38" s="38"/>
      <c r="C38" s="33"/>
      <c r="D38" s="33"/>
      <c r="E38" s="33"/>
      <c r="F38" s="33"/>
      <c r="G38" s="33"/>
      <c r="H38" s="33"/>
      <c r="I38" s="115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24.75" customHeight="1">
      <c r="A39" s="33"/>
      <c r="B39" s="38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7"/>
      <c r="J39" s="138">
        <f>SUM(J30:J37)</f>
        <v>0</v>
      </c>
      <c r="K39" s="13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14.25" customHeight="1">
      <c r="A40" s="33"/>
      <c r="B40" s="38"/>
      <c r="C40" s="33"/>
      <c r="D40" s="33"/>
      <c r="E40" s="33"/>
      <c r="F40" s="33"/>
      <c r="G40" s="33"/>
      <c r="H40" s="33"/>
      <c r="I40" s="115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50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3"/>
      <c r="B61" s="38"/>
      <c r="C61" s="33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3"/>
      <c r="B65" s="38"/>
      <c r="C65" s="33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3"/>
      <c r="B76" s="38"/>
      <c r="C76" s="33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14.25" customHeight="1">
      <c r="A77" s="33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1" customFormat="1" ht="6.75" customHeight="1">
      <c r="A81" s="33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" customFormat="1" ht="24.75" customHeight="1">
      <c r="A82" s="33"/>
      <c r="B82" s="34"/>
      <c r="C82" s="22" t="s">
        <v>107</v>
      </c>
      <c r="D82" s="35"/>
      <c r="E82" s="35"/>
      <c r="F82" s="35"/>
      <c r="G82" s="35"/>
      <c r="H82" s="35"/>
      <c r="I82" s="11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6.75" customHeight="1">
      <c r="A83" s="33"/>
      <c r="B83" s="34"/>
      <c r="C83" s="35"/>
      <c r="D83" s="35"/>
      <c r="E83" s="35"/>
      <c r="F83" s="35"/>
      <c r="G83" s="35"/>
      <c r="H83" s="35"/>
      <c r="I83" s="11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" customFormat="1" ht="16.5" customHeight="1">
      <c r="A85" s="33"/>
      <c r="B85" s="34"/>
      <c r="C85" s="35"/>
      <c r="D85" s="35"/>
      <c r="E85" s="322" t="str">
        <f>E7</f>
        <v>Zázemí pro pálkové sporty Redfield Kryblice</v>
      </c>
      <c r="F85" s="323"/>
      <c r="G85" s="323"/>
      <c r="H85" s="323"/>
      <c r="I85" s="11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11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" customFormat="1" ht="16.5" customHeight="1">
      <c r="A87" s="33"/>
      <c r="B87" s="34"/>
      <c r="C87" s="35"/>
      <c r="D87" s="35"/>
      <c r="E87" s="305" t="str">
        <f>E9</f>
        <v>001-2 - vlastní objekt</v>
      </c>
      <c r="F87" s="321"/>
      <c r="G87" s="321"/>
      <c r="H87" s="321"/>
      <c r="I87" s="11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" customFormat="1" ht="6.75" customHeight="1">
      <c r="A88" s="33"/>
      <c r="B88" s="34"/>
      <c r="C88" s="35"/>
      <c r="D88" s="35"/>
      <c r="E88" s="35"/>
      <c r="F88" s="35"/>
      <c r="G88" s="35"/>
      <c r="H88" s="35"/>
      <c r="I88" s="11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" customFormat="1" ht="12" customHeight="1">
      <c r="A89" s="33"/>
      <c r="B89" s="34"/>
      <c r="C89" s="28" t="s">
        <v>20</v>
      </c>
      <c r="D89" s="35"/>
      <c r="E89" s="35"/>
      <c r="F89" s="26" t="str">
        <f>F12</f>
        <v>Trutnov</v>
      </c>
      <c r="G89" s="35"/>
      <c r="H89" s="35"/>
      <c r="I89" s="117" t="s">
        <v>22</v>
      </c>
      <c r="J89" s="65" t="str">
        <f>IF(J12="","",J12)</f>
        <v>14. 4. 2020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" customFormat="1" ht="6.75" customHeight="1">
      <c r="A90" s="33"/>
      <c r="B90" s="34"/>
      <c r="C90" s="35"/>
      <c r="D90" s="35"/>
      <c r="E90" s="35"/>
      <c r="F90" s="35"/>
      <c r="G90" s="35"/>
      <c r="H90" s="35"/>
      <c r="I90" s="11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1" customFormat="1" ht="25.5" customHeight="1">
      <c r="A91" s="33"/>
      <c r="B91" s="34"/>
      <c r="C91" s="28" t="s">
        <v>24</v>
      </c>
      <c r="D91" s="35"/>
      <c r="E91" s="35"/>
      <c r="F91" s="26" t="str">
        <f>E15</f>
        <v>Město Trutnov</v>
      </c>
      <c r="G91" s="35"/>
      <c r="H91" s="35"/>
      <c r="I91" s="117" t="s">
        <v>31</v>
      </c>
      <c r="J91" s="31" t="str">
        <f>E21</f>
        <v>JANSA PROJEKT s.r.o.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" customFormat="1" ht="15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7" t="s">
        <v>36</v>
      </c>
      <c r="J92" s="31" t="str">
        <f>E24</f>
        <v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1" customFormat="1" ht="9.75" customHeight="1">
      <c r="A93" s="33"/>
      <c r="B93" s="34"/>
      <c r="C93" s="35"/>
      <c r="D93" s="35"/>
      <c r="E93" s="35"/>
      <c r="F93" s="35"/>
      <c r="G93" s="35"/>
      <c r="H93" s="35"/>
      <c r="I93" s="11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1" customFormat="1" ht="29.25" customHeight="1">
      <c r="A94" s="33"/>
      <c r="B94" s="34"/>
      <c r="C94" s="156" t="s">
        <v>108</v>
      </c>
      <c r="D94" s="42"/>
      <c r="E94" s="42"/>
      <c r="F94" s="42"/>
      <c r="G94" s="42"/>
      <c r="H94" s="42"/>
      <c r="I94" s="157"/>
      <c r="J94" s="158" t="s">
        <v>109</v>
      </c>
      <c r="K94" s="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1" customFormat="1" ht="9.75" customHeight="1">
      <c r="A95" s="33"/>
      <c r="B95" s="34"/>
      <c r="C95" s="35"/>
      <c r="D95" s="35"/>
      <c r="E95" s="35"/>
      <c r="F95" s="35"/>
      <c r="G95" s="35"/>
      <c r="H95" s="35"/>
      <c r="I95" s="11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1" customFormat="1" ht="22.5" customHeight="1">
      <c r="A96" s="33"/>
      <c r="B96" s="34"/>
      <c r="C96" s="159" t="s">
        <v>110</v>
      </c>
      <c r="D96" s="35"/>
      <c r="E96" s="35"/>
      <c r="F96" s="35"/>
      <c r="G96" s="35"/>
      <c r="H96" s="35"/>
      <c r="I96" s="115"/>
      <c r="J96" s="82">
        <f>J130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111</v>
      </c>
    </row>
    <row r="97" spans="2:12" s="8" customFormat="1" ht="24.75" customHeight="1">
      <c r="B97" s="160"/>
      <c r="C97" s="162"/>
      <c r="D97" s="163" t="s">
        <v>112</v>
      </c>
      <c r="E97" s="164"/>
      <c r="F97" s="164"/>
      <c r="G97" s="164"/>
      <c r="H97" s="164"/>
      <c r="I97" s="165"/>
      <c r="J97" s="166">
        <f>J131</f>
        <v>0</v>
      </c>
      <c r="K97" s="162"/>
      <c r="L97" s="167"/>
    </row>
    <row r="98" spans="2:12" s="9" customFormat="1" ht="19.5" customHeight="1">
      <c r="B98" s="168"/>
      <c r="C98" s="169"/>
      <c r="D98" s="170" t="s">
        <v>113</v>
      </c>
      <c r="E98" s="171"/>
      <c r="F98" s="171"/>
      <c r="G98" s="171"/>
      <c r="H98" s="171"/>
      <c r="I98" s="172"/>
      <c r="J98" s="173">
        <f>J132</f>
        <v>0</v>
      </c>
      <c r="K98" s="169"/>
      <c r="L98" s="174"/>
    </row>
    <row r="99" spans="2:12" s="9" customFormat="1" ht="19.5" customHeight="1">
      <c r="B99" s="168"/>
      <c r="C99" s="169"/>
      <c r="D99" s="170" t="s">
        <v>114</v>
      </c>
      <c r="E99" s="171"/>
      <c r="F99" s="171"/>
      <c r="G99" s="171"/>
      <c r="H99" s="171"/>
      <c r="I99" s="172"/>
      <c r="J99" s="173">
        <f>J152</f>
        <v>0</v>
      </c>
      <c r="K99" s="169"/>
      <c r="L99" s="174"/>
    </row>
    <row r="100" spans="2:12" s="9" customFormat="1" ht="19.5" customHeight="1">
      <c r="B100" s="168"/>
      <c r="C100" s="169"/>
      <c r="D100" s="170" t="s">
        <v>115</v>
      </c>
      <c r="E100" s="171"/>
      <c r="F100" s="171"/>
      <c r="G100" s="171"/>
      <c r="H100" s="171"/>
      <c r="I100" s="172"/>
      <c r="J100" s="173">
        <f>J178</f>
        <v>0</v>
      </c>
      <c r="K100" s="169"/>
      <c r="L100" s="174"/>
    </row>
    <row r="101" spans="2:12" s="9" customFormat="1" ht="19.5" customHeight="1">
      <c r="B101" s="168"/>
      <c r="C101" s="169"/>
      <c r="D101" s="170" t="s">
        <v>116</v>
      </c>
      <c r="E101" s="171"/>
      <c r="F101" s="171"/>
      <c r="G101" s="171"/>
      <c r="H101" s="171"/>
      <c r="I101" s="172"/>
      <c r="J101" s="173">
        <f>J190</f>
        <v>0</v>
      </c>
      <c r="K101" s="169"/>
      <c r="L101" s="174"/>
    </row>
    <row r="102" spans="2:12" s="9" customFormat="1" ht="19.5" customHeight="1">
      <c r="B102" s="168"/>
      <c r="C102" s="169"/>
      <c r="D102" s="170" t="s">
        <v>117</v>
      </c>
      <c r="E102" s="171"/>
      <c r="F102" s="171"/>
      <c r="G102" s="171"/>
      <c r="H102" s="171"/>
      <c r="I102" s="172"/>
      <c r="J102" s="173">
        <f>J193</f>
        <v>0</v>
      </c>
      <c r="K102" s="169"/>
      <c r="L102" s="174"/>
    </row>
    <row r="103" spans="2:12" s="9" customFormat="1" ht="19.5" customHeight="1">
      <c r="B103" s="168"/>
      <c r="C103" s="169"/>
      <c r="D103" s="170" t="s">
        <v>118</v>
      </c>
      <c r="E103" s="171"/>
      <c r="F103" s="171"/>
      <c r="G103" s="171"/>
      <c r="H103" s="171"/>
      <c r="I103" s="172"/>
      <c r="J103" s="173">
        <f>J202</f>
        <v>0</v>
      </c>
      <c r="K103" s="169"/>
      <c r="L103" s="174"/>
    </row>
    <row r="104" spans="2:12" s="9" customFormat="1" ht="19.5" customHeight="1">
      <c r="B104" s="168"/>
      <c r="C104" s="169"/>
      <c r="D104" s="170" t="s">
        <v>119</v>
      </c>
      <c r="E104" s="171"/>
      <c r="F104" s="171"/>
      <c r="G104" s="171"/>
      <c r="H104" s="171"/>
      <c r="I104" s="172"/>
      <c r="J104" s="173">
        <f>J219</f>
        <v>0</v>
      </c>
      <c r="K104" s="169"/>
      <c r="L104" s="174"/>
    </row>
    <row r="105" spans="2:12" s="8" customFormat="1" ht="24.75" customHeight="1">
      <c r="B105" s="160"/>
      <c r="C105" s="162"/>
      <c r="D105" s="163" t="s">
        <v>120</v>
      </c>
      <c r="E105" s="164"/>
      <c r="F105" s="164"/>
      <c r="G105" s="164"/>
      <c r="H105" s="164"/>
      <c r="I105" s="165"/>
      <c r="J105" s="166">
        <f>J221</f>
        <v>0</v>
      </c>
      <c r="K105" s="162"/>
      <c r="L105" s="167"/>
    </row>
    <row r="106" spans="2:12" s="9" customFormat="1" ht="19.5" customHeight="1">
      <c r="B106" s="168"/>
      <c r="C106" s="169"/>
      <c r="D106" s="170" t="s">
        <v>121</v>
      </c>
      <c r="E106" s="171"/>
      <c r="F106" s="171"/>
      <c r="G106" s="171"/>
      <c r="H106" s="171"/>
      <c r="I106" s="172"/>
      <c r="J106" s="173">
        <f>J222</f>
        <v>0</v>
      </c>
      <c r="K106" s="169"/>
      <c r="L106" s="174"/>
    </row>
    <row r="107" spans="2:12" s="9" customFormat="1" ht="19.5" customHeight="1">
      <c r="B107" s="168"/>
      <c r="C107" s="169"/>
      <c r="D107" s="170" t="s">
        <v>122</v>
      </c>
      <c r="E107" s="171"/>
      <c r="F107" s="171"/>
      <c r="G107" s="171"/>
      <c r="H107" s="171"/>
      <c r="I107" s="172"/>
      <c r="J107" s="173">
        <f>J224</f>
        <v>0</v>
      </c>
      <c r="K107" s="169"/>
      <c r="L107" s="174"/>
    </row>
    <row r="108" spans="2:12" s="9" customFormat="1" ht="19.5" customHeight="1">
      <c r="B108" s="168"/>
      <c r="C108" s="169"/>
      <c r="D108" s="170" t="s">
        <v>123</v>
      </c>
      <c r="E108" s="171"/>
      <c r="F108" s="171"/>
      <c r="G108" s="171"/>
      <c r="H108" s="171"/>
      <c r="I108" s="172"/>
      <c r="J108" s="173">
        <f>J240</f>
        <v>0</v>
      </c>
      <c r="K108" s="169"/>
      <c r="L108" s="174"/>
    </row>
    <row r="109" spans="2:12" s="8" customFormat="1" ht="24.75" customHeight="1">
      <c r="B109" s="160"/>
      <c r="C109" s="162"/>
      <c r="D109" s="163" t="s">
        <v>124</v>
      </c>
      <c r="E109" s="164"/>
      <c r="F109" s="164"/>
      <c r="G109" s="164"/>
      <c r="H109" s="164"/>
      <c r="I109" s="165"/>
      <c r="J109" s="166">
        <f>J246</f>
        <v>0</v>
      </c>
      <c r="K109" s="162"/>
      <c r="L109" s="167"/>
    </row>
    <row r="110" spans="2:12" s="9" customFormat="1" ht="19.5" customHeight="1">
      <c r="B110" s="168"/>
      <c r="C110" s="169"/>
      <c r="D110" s="170" t="s">
        <v>125</v>
      </c>
      <c r="E110" s="171"/>
      <c r="F110" s="171"/>
      <c r="G110" s="171"/>
      <c r="H110" s="171"/>
      <c r="I110" s="172"/>
      <c r="J110" s="173">
        <f>J247</f>
        <v>0</v>
      </c>
      <c r="K110" s="169"/>
      <c r="L110" s="174"/>
    </row>
    <row r="111" spans="1:31" s="1" customFormat="1" ht="21.75" customHeight="1">
      <c r="A111" s="33"/>
      <c r="B111" s="34"/>
      <c r="C111" s="35"/>
      <c r="D111" s="35"/>
      <c r="E111" s="35"/>
      <c r="F111" s="35"/>
      <c r="G111" s="35"/>
      <c r="H111" s="35"/>
      <c r="I111" s="11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1" customFormat="1" ht="6.75" customHeight="1">
      <c r="A112" s="33"/>
      <c r="B112" s="53"/>
      <c r="C112" s="54"/>
      <c r="D112" s="54"/>
      <c r="E112" s="54"/>
      <c r="F112" s="54"/>
      <c r="G112" s="54"/>
      <c r="H112" s="54"/>
      <c r="I112" s="152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1" customFormat="1" ht="6.75" customHeight="1">
      <c r="A116" s="33"/>
      <c r="B116" s="55"/>
      <c r="C116" s="56"/>
      <c r="D116" s="56"/>
      <c r="E116" s="56"/>
      <c r="F116" s="56"/>
      <c r="G116" s="56"/>
      <c r="H116" s="56"/>
      <c r="I116" s="155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24.75" customHeight="1">
      <c r="A117" s="33"/>
      <c r="B117" s="34"/>
      <c r="C117" s="22" t="s">
        <v>126</v>
      </c>
      <c r="D117" s="35"/>
      <c r="E117" s="35"/>
      <c r="F117" s="35"/>
      <c r="G117" s="35"/>
      <c r="H117" s="35"/>
      <c r="I117" s="11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6.75" customHeight="1">
      <c r="A118" s="33"/>
      <c r="B118" s="34"/>
      <c r="C118" s="35"/>
      <c r="D118" s="35"/>
      <c r="E118" s="35"/>
      <c r="F118" s="35"/>
      <c r="G118" s="35"/>
      <c r="H118" s="35"/>
      <c r="I118" s="11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A119" s="33"/>
      <c r="B119" s="34"/>
      <c r="C119" s="28" t="s">
        <v>16</v>
      </c>
      <c r="D119" s="35"/>
      <c r="E119" s="35"/>
      <c r="F119" s="35"/>
      <c r="G119" s="35"/>
      <c r="H119" s="35"/>
      <c r="I119" s="11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6.5" customHeight="1">
      <c r="A120" s="33"/>
      <c r="B120" s="34"/>
      <c r="C120" s="35"/>
      <c r="D120" s="35"/>
      <c r="E120" s="322" t="str">
        <f>E7</f>
        <v>Zázemí pro pálkové sporty Redfield Kryblice</v>
      </c>
      <c r="F120" s="323"/>
      <c r="G120" s="323"/>
      <c r="H120" s="323"/>
      <c r="I120" s="11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A121" s="33"/>
      <c r="B121" s="34"/>
      <c r="C121" s="28" t="s">
        <v>105</v>
      </c>
      <c r="D121" s="35"/>
      <c r="E121" s="35"/>
      <c r="F121" s="35"/>
      <c r="G121" s="35"/>
      <c r="H121" s="35"/>
      <c r="I121" s="11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" customFormat="1" ht="16.5" customHeight="1">
      <c r="A122" s="33"/>
      <c r="B122" s="34"/>
      <c r="C122" s="35"/>
      <c r="D122" s="35"/>
      <c r="E122" s="305" t="str">
        <f>E9</f>
        <v>001-2 - vlastní objekt</v>
      </c>
      <c r="F122" s="321"/>
      <c r="G122" s="321"/>
      <c r="H122" s="321"/>
      <c r="I122" s="11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6.75" customHeight="1">
      <c r="A123" s="33"/>
      <c r="B123" s="34"/>
      <c r="C123" s="35"/>
      <c r="D123" s="35"/>
      <c r="E123" s="35"/>
      <c r="F123" s="35"/>
      <c r="G123" s="35"/>
      <c r="H123" s="35"/>
      <c r="I123" s="11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" customFormat="1" ht="12" customHeight="1">
      <c r="A124" s="33"/>
      <c r="B124" s="34"/>
      <c r="C124" s="28" t="s">
        <v>20</v>
      </c>
      <c r="D124" s="35"/>
      <c r="E124" s="35"/>
      <c r="F124" s="26" t="str">
        <f>F12</f>
        <v>Trutnov</v>
      </c>
      <c r="G124" s="35"/>
      <c r="H124" s="35"/>
      <c r="I124" s="117" t="s">
        <v>22</v>
      </c>
      <c r="J124" s="65" t="str">
        <f>IF(J12="","",J12)</f>
        <v>14. 4. 2020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6.75" customHeight="1">
      <c r="A125" s="33"/>
      <c r="B125" s="34"/>
      <c r="C125" s="35"/>
      <c r="D125" s="35"/>
      <c r="E125" s="35"/>
      <c r="F125" s="35"/>
      <c r="G125" s="35"/>
      <c r="H125" s="35"/>
      <c r="I125" s="11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" customFormat="1" ht="25.5" customHeight="1">
      <c r="A126" s="33"/>
      <c r="B126" s="34"/>
      <c r="C126" s="28" t="s">
        <v>24</v>
      </c>
      <c r="D126" s="35"/>
      <c r="E126" s="35"/>
      <c r="F126" s="26" t="str">
        <f>E15</f>
        <v>Město Trutnov</v>
      </c>
      <c r="G126" s="35"/>
      <c r="H126" s="35"/>
      <c r="I126" s="117" t="s">
        <v>31</v>
      </c>
      <c r="J126" s="31" t="str">
        <f>E21</f>
        <v>JANSA PROJEKT s.r.o.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" customFormat="1" ht="15" customHeight="1">
      <c r="A127" s="33"/>
      <c r="B127" s="34"/>
      <c r="C127" s="28" t="s">
        <v>29</v>
      </c>
      <c r="D127" s="35"/>
      <c r="E127" s="35"/>
      <c r="F127" s="26" t="str">
        <f>IF(E18="","",E18)</f>
        <v>Vyplň údaj</v>
      </c>
      <c r="G127" s="35"/>
      <c r="H127" s="35"/>
      <c r="I127" s="117" t="s">
        <v>36</v>
      </c>
      <c r="J127" s="31" t="str">
        <f>E24</f>
        <v> 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9.75" customHeight="1">
      <c r="A128" s="33"/>
      <c r="B128" s="34"/>
      <c r="C128" s="35"/>
      <c r="D128" s="35"/>
      <c r="E128" s="35"/>
      <c r="F128" s="35"/>
      <c r="G128" s="35"/>
      <c r="H128" s="35"/>
      <c r="I128" s="11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0" customFormat="1" ht="29.25" customHeight="1">
      <c r="A129" s="175"/>
      <c r="B129" s="176"/>
      <c r="C129" s="177" t="s">
        <v>127</v>
      </c>
      <c r="D129" s="178" t="s">
        <v>65</v>
      </c>
      <c r="E129" s="178" t="s">
        <v>61</v>
      </c>
      <c r="F129" s="178" t="s">
        <v>62</v>
      </c>
      <c r="G129" s="178" t="s">
        <v>128</v>
      </c>
      <c r="H129" s="178" t="s">
        <v>129</v>
      </c>
      <c r="I129" s="179" t="s">
        <v>130</v>
      </c>
      <c r="J129" s="180" t="s">
        <v>109</v>
      </c>
      <c r="K129" s="181" t="s">
        <v>131</v>
      </c>
      <c r="L129" s="182"/>
      <c r="M129" s="73" t="s">
        <v>1</v>
      </c>
      <c r="N129" s="74" t="s">
        <v>44</v>
      </c>
      <c r="O129" s="74" t="s">
        <v>132</v>
      </c>
      <c r="P129" s="74" t="s">
        <v>133</v>
      </c>
      <c r="Q129" s="74" t="s">
        <v>134</v>
      </c>
      <c r="R129" s="74" t="s">
        <v>135</v>
      </c>
      <c r="S129" s="74" t="s">
        <v>136</v>
      </c>
      <c r="T129" s="75" t="s">
        <v>137</v>
      </c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</row>
    <row r="130" spans="1:63" s="1" customFormat="1" ht="22.5" customHeight="1">
      <c r="A130" s="33"/>
      <c r="B130" s="34"/>
      <c r="C130" s="80" t="s">
        <v>138</v>
      </c>
      <c r="D130" s="35"/>
      <c r="E130" s="35"/>
      <c r="F130" s="35"/>
      <c r="G130" s="35"/>
      <c r="H130" s="35"/>
      <c r="I130" s="115"/>
      <c r="J130" s="183">
        <f>BK130</f>
        <v>0</v>
      </c>
      <c r="K130" s="35"/>
      <c r="L130" s="38"/>
      <c r="M130" s="76"/>
      <c r="N130" s="184"/>
      <c r="O130" s="77"/>
      <c r="P130" s="185">
        <f>P131+P221+P246</f>
        <v>0</v>
      </c>
      <c r="Q130" s="77"/>
      <c r="R130" s="185">
        <f>R131+R221+R246</f>
        <v>88.11533023000001</v>
      </c>
      <c r="S130" s="77"/>
      <c r="T130" s="186">
        <f>T131+T221+T246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79</v>
      </c>
      <c r="AU130" s="16" t="s">
        <v>111</v>
      </c>
      <c r="BK130" s="187">
        <f>BK131+BK221+BK246</f>
        <v>0</v>
      </c>
    </row>
    <row r="131" spans="2:63" s="11" customFormat="1" ht="25.5" customHeight="1">
      <c r="B131" s="188"/>
      <c r="C131" s="189"/>
      <c r="D131" s="190" t="s">
        <v>79</v>
      </c>
      <c r="E131" s="191" t="s">
        <v>139</v>
      </c>
      <c r="F131" s="191" t="s">
        <v>140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P132+P152+P178+P190+P193+P202+P219</f>
        <v>0</v>
      </c>
      <c r="Q131" s="196"/>
      <c r="R131" s="197">
        <f>R132+R152+R178+R190+R193+R202+R219</f>
        <v>84.97220023000001</v>
      </c>
      <c r="S131" s="196"/>
      <c r="T131" s="198">
        <f>T132+T152+T178+T190+T193+T202+T219</f>
        <v>0</v>
      </c>
      <c r="AR131" s="199" t="s">
        <v>35</v>
      </c>
      <c r="AT131" s="200" t="s">
        <v>79</v>
      </c>
      <c r="AU131" s="200" t="s">
        <v>80</v>
      </c>
      <c r="AY131" s="199" t="s">
        <v>141</v>
      </c>
      <c r="BK131" s="201">
        <f>BK132+BK152+BK178+BK190+BK193+BK202+BK219</f>
        <v>0</v>
      </c>
    </row>
    <row r="132" spans="2:63" s="11" customFormat="1" ht="22.5" customHeight="1">
      <c r="B132" s="188"/>
      <c r="C132" s="189"/>
      <c r="D132" s="190" t="s">
        <v>79</v>
      </c>
      <c r="E132" s="202" t="s">
        <v>142</v>
      </c>
      <c r="F132" s="202" t="s">
        <v>143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SUM(P133:P151)</f>
        <v>0</v>
      </c>
      <c r="Q132" s="196"/>
      <c r="R132" s="197">
        <f>SUM(R133:R151)</f>
        <v>0</v>
      </c>
      <c r="S132" s="196"/>
      <c r="T132" s="198">
        <f>SUM(T133:T151)</f>
        <v>0</v>
      </c>
      <c r="AR132" s="199" t="s">
        <v>35</v>
      </c>
      <c r="AT132" s="200" t="s">
        <v>79</v>
      </c>
      <c r="AU132" s="200" t="s">
        <v>35</v>
      </c>
      <c r="AY132" s="199" t="s">
        <v>141</v>
      </c>
      <c r="BK132" s="201">
        <f>SUM(BK133:BK151)</f>
        <v>0</v>
      </c>
    </row>
    <row r="133" spans="1:65" s="1" customFormat="1" ht="16.5" customHeight="1">
      <c r="A133" s="33"/>
      <c r="B133" s="34"/>
      <c r="C133" s="204" t="s">
        <v>35</v>
      </c>
      <c r="D133" s="204" t="s">
        <v>144</v>
      </c>
      <c r="E133" s="205" t="s">
        <v>145</v>
      </c>
      <c r="F133" s="206" t="s">
        <v>146</v>
      </c>
      <c r="G133" s="207" t="s">
        <v>147</v>
      </c>
      <c r="H133" s="208">
        <v>36.75</v>
      </c>
      <c r="I133" s="209"/>
      <c r="J133" s="210">
        <f>ROUND(I133*H133,2)</f>
        <v>0</v>
      </c>
      <c r="K133" s="211"/>
      <c r="L133" s="38"/>
      <c r="M133" s="212" t="s">
        <v>1</v>
      </c>
      <c r="N133" s="213" t="s">
        <v>45</v>
      </c>
      <c r="O133" s="70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6" t="s">
        <v>148</v>
      </c>
      <c r="AT133" s="216" t="s">
        <v>144</v>
      </c>
      <c r="AU133" s="216" t="s">
        <v>89</v>
      </c>
      <c r="AY133" s="16" t="s">
        <v>141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6" t="s">
        <v>35</v>
      </c>
      <c r="BK133" s="217">
        <f>ROUND(I133*H133,2)</f>
        <v>0</v>
      </c>
      <c r="BL133" s="16" t="s">
        <v>148</v>
      </c>
      <c r="BM133" s="216" t="s">
        <v>149</v>
      </c>
    </row>
    <row r="134" spans="2:51" s="12" customFormat="1" ht="11.25">
      <c r="B134" s="218"/>
      <c r="C134" s="219"/>
      <c r="D134" s="220" t="s">
        <v>150</v>
      </c>
      <c r="E134" s="221" t="s">
        <v>1</v>
      </c>
      <c r="F134" s="222" t="s">
        <v>151</v>
      </c>
      <c r="G134" s="219"/>
      <c r="H134" s="223">
        <v>19.68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150</v>
      </c>
      <c r="AU134" s="229" t="s">
        <v>89</v>
      </c>
      <c r="AV134" s="12" t="s">
        <v>89</v>
      </c>
      <c r="AW134" s="12" t="s">
        <v>34</v>
      </c>
      <c r="AX134" s="12" t="s">
        <v>80</v>
      </c>
      <c r="AY134" s="229" t="s">
        <v>141</v>
      </c>
    </row>
    <row r="135" spans="2:51" s="12" customFormat="1" ht="11.25">
      <c r="B135" s="218"/>
      <c r="C135" s="219"/>
      <c r="D135" s="220" t="s">
        <v>150</v>
      </c>
      <c r="E135" s="221" t="s">
        <v>1</v>
      </c>
      <c r="F135" s="222" t="s">
        <v>152</v>
      </c>
      <c r="G135" s="219"/>
      <c r="H135" s="223">
        <v>17.07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150</v>
      </c>
      <c r="AU135" s="229" t="s">
        <v>89</v>
      </c>
      <c r="AV135" s="12" t="s">
        <v>89</v>
      </c>
      <c r="AW135" s="12" t="s">
        <v>34</v>
      </c>
      <c r="AX135" s="12" t="s">
        <v>80</v>
      </c>
      <c r="AY135" s="229" t="s">
        <v>141</v>
      </c>
    </row>
    <row r="136" spans="2:51" s="13" customFormat="1" ht="11.25">
      <c r="B136" s="230"/>
      <c r="C136" s="231"/>
      <c r="D136" s="220" t="s">
        <v>150</v>
      </c>
      <c r="E136" s="232" t="s">
        <v>93</v>
      </c>
      <c r="F136" s="233" t="s">
        <v>153</v>
      </c>
      <c r="G136" s="231"/>
      <c r="H136" s="234">
        <v>36.75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150</v>
      </c>
      <c r="AU136" s="240" t="s">
        <v>89</v>
      </c>
      <c r="AV136" s="13" t="s">
        <v>148</v>
      </c>
      <c r="AW136" s="13" t="s">
        <v>34</v>
      </c>
      <c r="AX136" s="13" t="s">
        <v>35</v>
      </c>
      <c r="AY136" s="240" t="s">
        <v>141</v>
      </c>
    </row>
    <row r="137" spans="1:65" s="1" customFormat="1" ht="16.5" customHeight="1">
      <c r="A137" s="33"/>
      <c r="B137" s="34"/>
      <c r="C137" s="204" t="s">
        <v>89</v>
      </c>
      <c r="D137" s="204" t="s">
        <v>144</v>
      </c>
      <c r="E137" s="205" t="s">
        <v>154</v>
      </c>
      <c r="F137" s="206" t="s">
        <v>155</v>
      </c>
      <c r="G137" s="207" t="s">
        <v>147</v>
      </c>
      <c r="H137" s="208">
        <v>226.9</v>
      </c>
      <c r="I137" s="209"/>
      <c r="J137" s="210">
        <f>ROUND(I137*H137,2)</f>
        <v>0</v>
      </c>
      <c r="K137" s="211"/>
      <c r="L137" s="38"/>
      <c r="M137" s="212" t="s">
        <v>1</v>
      </c>
      <c r="N137" s="213" t="s">
        <v>45</v>
      </c>
      <c r="O137" s="70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6" t="s">
        <v>148</v>
      </c>
      <c r="AT137" s="216" t="s">
        <v>144</v>
      </c>
      <c r="AU137" s="216" t="s">
        <v>89</v>
      </c>
      <c r="AY137" s="16" t="s">
        <v>141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6" t="s">
        <v>35</v>
      </c>
      <c r="BK137" s="217">
        <f>ROUND(I137*H137,2)</f>
        <v>0</v>
      </c>
      <c r="BL137" s="16" t="s">
        <v>148</v>
      </c>
      <c r="BM137" s="216" t="s">
        <v>156</v>
      </c>
    </row>
    <row r="138" spans="2:51" s="12" customFormat="1" ht="11.25">
      <c r="B138" s="218"/>
      <c r="C138" s="219"/>
      <c r="D138" s="220" t="s">
        <v>150</v>
      </c>
      <c r="E138" s="221" t="s">
        <v>1</v>
      </c>
      <c r="F138" s="222" t="s">
        <v>157</v>
      </c>
      <c r="G138" s="219"/>
      <c r="H138" s="223">
        <v>252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150</v>
      </c>
      <c r="AU138" s="229" t="s">
        <v>89</v>
      </c>
      <c r="AV138" s="12" t="s">
        <v>89</v>
      </c>
      <c r="AW138" s="12" t="s">
        <v>34</v>
      </c>
      <c r="AX138" s="12" t="s">
        <v>80</v>
      </c>
      <c r="AY138" s="229" t="s">
        <v>141</v>
      </c>
    </row>
    <row r="139" spans="2:51" s="12" customFormat="1" ht="11.25">
      <c r="B139" s="218"/>
      <c r="C139" s="219"/>
      <c r="D139" s="220" t="s">
        <v>150</v>
      </c>
      <c r="E139" s="221" t="s">
        <v>1</v>
      </c>
      <c r="F139" s="222" t="s">
        <v>158</v>
      </c>
      <c r="G139" s="219"/>
      <c r="H139" s="223">
        <v>-36.75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150</v>
      </c>
      <c r="AU139" s="229" t="s">
        <v>89</v>
      </c>
      <c r="AV139" s="12" t="s">
        <v>89</v>
      </c>
      <c r="AW139" s="12" t="s">
        <v>34</v>
      </c>
      <c r="AX139" s="12" t="s">
        <v>80</v>
      </c>
      <c r="AY139" s="229" t="s">
        <v>141</v>
      </c>
    </row>
    <row r="140" spans="2:51" s="12" customFormat="1" ht="11.25">
      <c r="B140" s="218"/>
      <c r="C140" s="219"/>
      <c r="D140" s="220" t="s">
        <v>150</v>
      </c>
      <c r="E140" s="221" t="s">
        <v>1</v>
      </c>
      <c r="F140" s="222" t="s">
        <v>159</v>
      </c>
      <c r="G140" s="219"/>
      <c r="H140" s="223">
        <v>11.65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150</v>
      </c>
      <c r="AU140" s="229" t="s">
        <v>89</v>
      </c>
      <c r="AV140" s="12" t="s">
        <v>89</v>
      </c>
      <c r="AW140" s="12" t="s">
        <v>34</v>
      </c>
      <c r="AX140" s="12" t="s">
        <v>80</v>
      </c>
      <c r="AY140" s="229" t="s">
        <v>141</v>
      </c>
    </row>
    <row r="141" spans="2:51" s="13" customFormat="1" ht="11.25">
      <c r="B141" s="230"/>
      <c r="C141" s="231"/>
      <c r="D141" s="220" t="s">
        <v>150</v>
      </c>
      <c r="E141" s="232" t="s">
        <v>98</v>
      </c>
      <c r="F141" s="233" t="s">
        <v>153</v>
      </c>
      <c r="G141" s="231"/>
      <c r="H141" s="234">
        <v>226.9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150</v>
      </c>
      <c r="AU141" s="240" t="s">
        <v>89</v>
      </c>
      <c r="AV141" s="13" t="s">
        <v>148</v>
      </c>
      <c r="AW141" s="13" t="s">
        <v>34</v>
      </c>
      <c r="AX141" s="13" t="s">
        <v>35</v>
      </c>
      <c r="AY141" s="240" t="s">
        <v>141</v>
      </c>
    </row>
    <row r="142" spans="1:65" s="1" customFormat="1" ht="16.5" customHeight="1">
      <c r="A142" s="33"/>
      <c r="B142" s="34"/>
      <c r="C142" s="204" t="s">
        <v>160</v>
      </c>
      <c r="D142" s="204" t="s">
        <v>144</v>
      </c>
      <c r="E142" s="205" t="s">
        <v>161</v>
      </c>
      <c r="F142" s="206" t="s">
        <v>162</v>
      </c>
      <c r="G142" s="207" t="s">
        <v>163</v>
      </c>
      <c r="H142" s="208">
        <v>116.5</v>
      </c>
      <c r="I142" s="209"/>
      <c r="J142" s="210">
        <f>ROUND(I142*H142,2)</f>
        <v>0</v>
      </c>
      <c r="K142" s="211"/>
      <c r="L142" s="38"/>
      <c r="M142" s="212" t="s">
        <v>1</v>
      </c>
      <c r="N142" s="213" t="s">
        <v>45</v>
      </c>
      <c r="O142" s="70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6" t="s">
        <v>148</v>
      </c>
      <c r="AT142" s="216" t="s">
        <v>144</v>
      </c>
      <c r="AU142" s="216" t="s">
        <v>89</v>
      </c>
      <c r="AY142" s="16" t="s">
        <v>141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6" t="s">
        <v>35</v>
      </c>
      <c r="BK142" s="217">
        <f>ROUND(I142*H142,2)</f>
        <v>0</v>
      </c>
      <c r="BL142" s="16" t="s">
        <v>148</v>
      </c>
      <c r="BM142" s="216" t="s">
        <v>164</v>
      </c>
    </row>
    <row r="143" spans="2:51" s="12" customFormat="1" ht="11.25">
      <c r="B143" s="218"/>
      <c r="C143" s="219"/>
      <c r="D143" s="220" t="s">
        <v>150</v>
      </c>
      <c r="E143" s="221" t="s">
        <v>1</v>
      </c>
      <c r="F143" s="222" t="s">
        <v>165</v>
      </c>
      <c r="G143" s="219"/>
      <c r="H143" s="223">
        <v>71.2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150</v>
      </c>
      <c r="AU143" s="229" t="s">
        <v>89</v>
      </c>
      <c r="AV143" s="12" t="s">
        <v>89</v>
      </c>
      <c r="AW143" s="12" t="s">
        <v>34</v>
      </c>
      <c r="AX143" s="12" t="s">
        <v>80</v>
      </c>
      <c r="AY143" s="229" t="s">
        <v>141</v>
      </c>
    </row>
    <row r="144" spans="2:51" s="12" customFormat="1" ht="11.25">
      <c r="B144" s="218"/>
      <c r="C144" s="219"/>
      <c r="D144" s="220" t="s">
        <v>150</v>
      </c>
      <c r="E144" s="221" t="s">
        <v>1</v>
      </c>
      <c r="F144" s="222" t="s">
        <v>166</v>
      </c>
      <c r="G144" s="219"/>
      <c r="H144" s="223">
        <v>45.3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150</v>
      </c>
      <c r="AU144" s="229" t="s">
        <v>89</v>
      </c>
      <c r="AV144" s="12" t="s">
        <v>89</v>
      </c>
      <c r="AW144" s="12" t="s">
        <v>34</v>
      </c>
      <c r="AX144" s="12" t="s">
        <v>80</v>
      </c>
      <c r="AY144" s="229" t="s">
        <v>141</v>
      </c>
    </row>
    <row r="145" spans="2:51" s="13" customFormat="1" ht="11.25">
      <c r="B145" s="230"/>
      <c r="C145" s="231"/>
      <c r="D145" s="220" t="s">
        <v>150</v>
      </c>
      <c r="E145" s="232" t="s">
        <v>95</v>
      </c>
      <c r="F145" s="233" t="s">
        <v>153</v>
      </c>
      <c r="G145" s="231"/>
      <c r="H145" s="234">
        <v>116.5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150</v>
      </c>
      <c r="AU145" s="240" t="s">
        <v>89</v>
      </c>
      <c r="AV145" s="13" t="s">
        <v>148</v>
      </c>
      <c r="AW145" s="13" t="s">
        <v>34</v>
      </c>
      <c r="AX145" s="13" t="s">
        <v>35</v>
      </c>
      <c r="AY145" s="240" t="s">
        <v>141</v>
      </c>
    </row>
    <row r="146" spans="1:65" s="1" customFormat="1" ht="16.5" customHeight="1">
      <c r="A146" s="33"/>
      <c r="B146" s="34"/>
      <c r="C146" s="204" t="s">
        <v>148</v>
      </c>
      <c r="D146" s="204" t="s">
        <v>144</v>
      </c>
      <c r="E146" s="205" t="s">
        <v>167</v>
      </c>
      <c r="F146" s="206" t="s">
        <v>168</v>
      </c>
      <c r="G146" s="207" t="s">
        <v>147</v>
      </c>
      <c r="H146" s="208">
        <v>93.8</v>
      </c>
      <c r="I146" s="209"/>
      <c r="J146" s="210">
        <f>ROUND(I146*H146,2)</f>
        <v>0</v>
      </c>
      <c r="K146" s="211"/>
      <c r="L146" s="38"/>
      <c r="M146" s="212" t="s">
        <v>1</v>
      </c>
      <c r="N146" s="213" t="s">
        <v>45</v>
      </c>
      <c r="O146" s="70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6" t="s">
        <v>148</v>
      </c>
      <c r="AT146" s="216" t="s">
        <v>144</v>
      </c>
      <c r="AU146" s="216" t="s">
        <v>89</v>
      </c>
      <c r="AY146" s="16" t="s">
        <v>141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6" t="s">
        <v>35</v>
      </c>
      <c r="BK146" s="217">
        <f>ROUND(I146*H146,2)</f>
        <v>0</v>
      </c>
      <c r="BL146" s="16" t="s">
        <v>148</v>
      </c>
      <c r="BM146" s="216" t="s">
        <v>169</v>
      </c>
    </row>
    <row r="147" spans="2:51" s="12" customFormat="1" ht="11.25">
      <c r="B147" s="218"/>
      <c r="C147" s="219"/>
      <c r="D147" s="220" t="s">
        <v>150</v>
      </c>
      <c r="E147" s="221" t="s">
        <v>100</v>
      </c>
      <c r="F147" s="222" t="s">
        <v>170</v>
      </c>
      <c r="G147" s="219"/>
      <c r="H147" s="223">
        <v>93.8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150</v>
      </c>
      <c r="AU147" s="229" t="s">
        <v>89</v>
      </c>
      <c r="AV147" s="12" t="s">
        <v>89</v>
      </c>
      <c r="AW147" s="12" t="s">
        <v>34</v>
      </c>
      <c r="AX147" s="12" t="s">
        <v>35</v>
      </c>
      <c r="AY147" s="229" t="s">
        <v>141</v>
      </c>
    </row>
    <row r="148" spans="1:65" s="1" customFormat="1" ht="16.5" customHeight="1">
      <c r="A148" s="33"/>
      <c r="B148" s="34"/>
      <c r="C148" s="204" t="s">
        <v>171</v>
      </c>
      <c r="D148" s="204" t="s">
        <v>144</v>
      </c>
      <c r="E148" s="205" t="s">
        <v>172</v>
      </c>
      <c r="F148" s="206" t="s">
        <v>173</v>
      </c>
      <c r="G148" s="207" t="s">
        <v>147</v>
      </c>
      <c r="H148" s="208">
        <v>0</v>
      </c>
      <c r="I148" s="209"/>
      <c r="J148" s="210">
        <f>ROUND(I148*H148,2)</f>
        <v>0</v>
      </c>
      <c r="K148" s="211"/>
      <c r="L148" s="38"/>
      <c r="M148" s="212" t="s">
        <v>1</v>
      </c>
      <c r="N148" s="213" t="s">
        <v>45</v>
      </c>
      <c r="O148" s="70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6" t="s">
        <v>148</v>
      </c>
      <c r="AT148" s="216" t="s">
        <v>144</v>
      </c>
      <c r="AU148" s="216" t="s">
        <v>89</v>
      </c>
      <c r="AY148" s="16" t="s">
        <v>141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6" t="s">
        <v>35</v>
      </c>
      <c r="BK148" s="217">
        <f>ROUND(I148*H148,2)</f>
        <v>0</v>
      </c>
      <c r="BL148" s="16" t="s">
        <v>148</v>
      </c>
      <c r="BM148" s="216" t="s">
        <v>174</v>
      </c>
    </row>
    <row r="149" spans="2:51" s="12" customFormat="1" ht="11.25">
      <c r="B149" s="218"/>
      <c r="C149" s="219"/>
      <c r="D149" s="220" t="s">
        <v>150</v>
      </c>
      <c r="E149" s="221" t="s">
        <v>102</v>
      </c>
      <c r="F149" s="222" t="s">
        <v>175</v>
      </c>
      <c r="G149" s="219"/>
      <c r="H149" s="223">
        <v>0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150</v>
      </c>
      <c r="AU149" s="229" t="s">
        <v>89</v>
      </c>
      <c r="AV149" s="12" t="s">
        <v>89</v>
      </c>
      <c r="AW149" s="12" t="s">
        <v>34</v>
      </c>
      <c r="AX149" s="12" t="s">
        <v>35</v>
      </c>
      <c r="AY149" s="229" t="s">
        <v>141</v>
      </c>
    </row>
    <row r="150" spans="1:65" s="1" customFormat="1" ht="16.5" customHeight="1">
      <c r="A150" s="33"/>
      <c r="B150" s="34"/>
      <c r="C150" s="204" t="s">
        <v>176</v>
      </c>
      <c r="D150" s="204" t="s">
        <v>144</v>
      </c>
      <c r="E150" s="205" t="s">
        <v>177</v>
      </c>
      <c r="F150" s="206" t="s">
        <v>178</v>
      </c>
      <c r="G150" s="207" t="s">
        <v>163</v>
      </c>
      <c r="H150" s="208">
        <v>49.7</v>
      </c>
      <c r="I150" s="209"/>
      <c r="J150" s="210">
        <f>ROUND(I150*H150,2)</f>
        <v>0</v>
      </c>
      <c r="K150" s="211"/>
      <c r="L150" s="38"/>
      <c r="M150" s="212" t="s">
        <v>1</v>
      </c>
      <c r="N150" s="213" t="s">
        <v>45</v>
      </c>
      <c r="O150" s="70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6" t="s">
        <v>148</v>
      </c>
      <c r="AT150" s="216" t="s">
        <v>144</v>
      </c>
      <c r="AU150" s="216" t="s">
        <v>89</v>
      </c>
      <c r="AY150" s="16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6" t="s">
        <v>35</v>
      </c>
      <c r="BK150" s="217">
        <f>ROUND(I150*H150,2)</f>
        <v>0</v>
      </c>
      <c r="BL150" s="16" t="s">
        <v>148</v>
      </c>
      <c r="BM150" s="216" t="s">
        <v>179</v>
      </c>
    </row>
    <row r="151" spans="2:51" s="12" customFormat="1" ht="11.25">
      <c r="B151" s="218"/>
      <c r="C151" s="219"/>
      <c r="D151" s="220" t="s">
        <v>150</v>
      </c>
      <c r="E151" s="221" t="s">
        <v>103</v>
      </c>
      <c r="F151" s="222" t="s">
        <v>180</v>
      </c>
      <c r="G151" s="219"/>
      <c r="H151" s="223">
        <v>49.7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150</v>
      </c>
      <c r="AU151" s="229" t="s">
        <v>89</v>
      </c>
      <c r="AV151" s="12" t="s">
        <v>89</v>
      </c>
      <c r="AW151" s="12" t="s">
        <v>34</v>
      </c>
      <c r="AX151" s="12" t="s">
        <v>35</v>
      </c>
      <c r="AY151" s="229" t="s">
        <v>141</v>
      </c>
    </row>
    <row r="152" spans="2:63" s="11" customFormat="1" ht="22.5" customHeight="1">
      <c r="B152" s="188"/>
      <c r="C152" s="189"/>
      <c r="D152" s="190" t="s">
        <v>79</v>
      </c>
      <c r="E152" s="202" t="s">
        <v>35</v>
      </c>
      <c r="F152" s="202" t="s">
        <v>181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SUM(P153:P177)</f>
        <v>0</v>
      </c>
      <c r="Q152" s="196"/>
      <c r="R152" s="197">
        <f>SUM(R153:R177)</f>
        <v>0</v>
      </c>
      <c r="S152" s="196"/>
      <c r="T152" s="198">
        <f>SUM(T153:T177)</f>
        <v>0</v>
      </c>
      <c r="AR152" s="199" t="s">
        <v>35</v>
      </c>
      <c r="AT152" s="200" t="s">
        <v>79</v>
      </c>
      <c r="AU152" s="200" t="s">
        <v>35</v>
      </c>
      <c r="AY152" s="199" t="s">
        <v>141</v>
      </c>
      <c r="BK152" s="201">
        <f>SUM(BK153:BK177)</f>
        <v>0</v>
      </c>
    </row>
    <row r="153" spans="1:65" s="1" customFormat="1" ht="16.5" customHeight="1">
      <c r="A153" s="33"/>
      <c r="B153" s="34"/>
      <c r="C153" s="204" t="s">
        <v>182</v>
      </c>
      <c r="D153" s="204" t="s">
        <v>144</v>
      </c>
      <c r="E153" s="205" t="s">
        <v>183</v>
      </c>
      <c r="F153" s="206" t="s">
        <v>184</v>
      </c>
      <c r="G153" s="207" t="s">
        <v>147</v>
      </c>
      <c r="H153" s="208">
        <v>1100</v>
      </c>
      <c r="I153" s="209"/>
      <c r="J153" s="210">
        <f>ROUND(I153*H153,2)</f>
        <v>0</v>
      </c>
      <c r="K153" s="211"/>
      <c r="L153" s="38"/>
      <c r="M153" s="212" t="s">
        <v>1</v>
      </c>
      <c r="N153" s="213" t="s">
        <v>45</v>
      </c>
      <c r="O153" s="70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6" t="s">
        <v>148</v>
      </c>
      <c r="AT153" s="216" t="s">
        <v>144</v>
      </c>
      <c r="AU153" s="216" t="s">
        <v>89</v>
      </c>
      <c r="AY153" s="16" t="s">
        <v>141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6" t="s">
        <v>35</v>
      </c>
      <c r="BK153" s="217">
        <f>ROUND(I153*H153,2)</f>
        <v>0</v>
      </c>
      <c r="BL153" s="16" t="s">
        <v>148</v>
      </c>
      <c r="BM153" s="216" t="s">
        <v>185</v>
      </c>
    </row>
    <row r="154" spans="2:51" s="14" customFormat="1" ht="11.25">
      <c r="B154" s="241"/>
      <c r="C154" s="242"/>
      <c r="D154" s="220" t="s">
        <v>150</v>
      </c>
      <c r="E154" s="243" t="s">
        <v>1</v>
      </c>
      <c r="F154" s="244" t="s">
        <v>186</v>
      </c>
      <c r="G154" s="242"/>
      <c r="H154" s="243" t="s">
        <v>1</v>
      </c>
      <c r="I154" s="245"/>
      <c r="J154" s="242"/>
      <c r="K154" s="242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150</v>
      </c>
      <c r="AU154" s="250" t="s">
        <v>89</v>
      </c>
      <c r="AV154" s="14" t="s">
        <v>35</v>
      </c>
      <c r="AW154" s="14" t="s">
        <v>34</v>
      </c>
      <c r="AX154" s="14" t="s">
        <v>80</v>
      </c>
      <c r="AY154" s="250" t="s">
        <v>141</v>
      </c>
    </row>
    <row r="155" spans="2:51" s="12" customFormat="1" ht="11.25">
      <c r="B155" s="218"/>
      <c r="C155" s="219"/>
      <c r="D155" s="220" t="s">
        <v>150</v>
      </c>
      <c r="E155" s="221" t="s">
        <v>1</v>
      </c>
      <c r="F155" s="222" t="s">
        <v>187</v>
      </c>
      <c r="G155" s="219"/>
      <c r="H155" s="223">
        <v>1100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150</v>
      </c>
      <c r="AU155" s="229" t="s">
        <v>89</v>
      </c>
      <c r="AV155" s="12" t="s">
        <v>89</v>
      </c>
      <c r="AW155" s="12" t="s">
        <v>34</v>
      </c>
      <c r="AX155" s="12" t="s">
        <v>35</v>
      </c>
      <c r="AY155" s="229" t="s">
        <v>141</v>
      </c>
    </row>
    <row r="156" spans="1:65" s="1" customFormat="1" ht="21.75" customHeight="1">
      <c r="A156" s="33"/>
      <c r="B156" s="34"/>
      <c r="C156" s="204" t="s">
        <v>188</v>
      </c>
      <c r="D156" s="204" t="s">
        <v>144</v>
      </c>
      <c r="E156" s="205" t="s">
        <v>189</v>
      </c>
      <c r="F156" s="206" t="s">
        <v>190</v>
      </c>
      <c r="G156" s="207" t="s">
        <v>147</v>
      </c>
      <c r="H156" s="208">
        <v>356.8</v>
      </c>
      <c r="I156" s="209"/>
      <c r="J156" s="210">
        <f>ROUND(I156*H156,2)</f>
        <v>0</v>
      </c>
      <c r="K156" s="211"/>
      <c r="L156" s="38"/>
      <c r="M156" s="212" t="s">
        <v>1</v>
      </c>
      <c r="N156" s="213" t="s">
        <v>45</v>
      </c>
      <c r="O156" s="70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6" t="s">
        <v>148</v>
      </c>
      <c r="AT156" s="216" t="s">
        <v>144</v>
      </c>
      <c r="AU156" s="216" t="s">
        <v>89</v>
      </c>
      <c r="AY156" s="16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6" t="s">
        <v>35</v>
      </c>
      <c r="BK156" s="217">
        <f>ROUND(I156*H156,2)</f>
        <v>0</v>
      </c>
      <c r="BL156" s="16" t="s">
        <v>148</v>
      </c>
      <c r="BM156" s="216" t="s">
        <v>191</v>
      </c>
    </row>
    <row r="157" spans="2:51" s="14" customFormat="1" ht="11.25">
      <c r="B157" s="241"/>
      <c r="C157" s="242"/>
      <c r="D157" s="220" t="s">
        <v>150</v>
      </c>
      <c r="E157" s="243" t="s">
        <v>1</v>
      </c>
      <c r="F157" s="244" t="s">
        <v>192</v>
      </c>
      <c r="G157" s="242"/>
      <c r="H157" s="243" t="s">
        <v>1</v>
      </c>
      <c r="I157" s="245"/>
      <c r="J157" s="242"/>
      <c r="K157" s="242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150</v>
      </c>
      <c r="AU157" s="250" t="s">
        <v>89</v>
      </c>
      <c r="AV157" s="14" t="s">
        <v>35</v>
      </c>
      <c r="AW157" s="14" t="s">
        <v>34</v>
      </c>
      <c r="AX157" s="14" t="s">
        <v>80</v>
      </c>
      <c r="AY157" s="250" t="s">
        <v>141</v>
      </c>
    </row>
    <row r="158" spans="2:51" s="12" customFormat="1" ht="11.25">
      <c r="B158" s="218"/>
      <c r="C158" s="219"/>
      <c r="D158" s="220" t="s">
        <v>150</v>
      </c>
      <c r="E158" s="221" t="s">
        <v>1</v>
      </c>
      <c r="F158" s="222" t="s">
        <v>193</v>
      </c>
      <c r="G158" s="219"/>
      <c r="H158" s="223">
        <v>238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150</v>
      </c>
      <c r="AU158" s="229" t="s">
        <v>89</v>
      </c>
      <c r="AV158" s="12" t="s">
        <v>89</v>
      </c>
      <c r="AW158" s="12" t="s">
        <v>34</v>
      </c>
      <c r="AX158" s="12" t="s">
        <v>80</v>
      </c>
      <c r="AY158" s="229" t="s">
        <v>141</v>
      </c>
    </row>
    <row r="159" spans="2:51" s="14" customFormat="1" ht="11.25">
      <c r="B159" s="241"/>
      <c r="C159" s="242"/>
      <c r="D159" s="220" t="s">
        <v>150</v>
      </c>
      <c r="E159" s="243" t="s">
        <v>1</v>
      </c>
      <c r="F159" s="244" t="s">
        <v>194</v>
      </c>
      <c r="G159" s="242"/>
      <c r="H159" s="243" t="s">
        <v>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150</v>
      </c>
      <c r="AU159" s="250" t="s">
        <v>89</v>
      </c>
      <c r="AV159" s="14" t="s">
        <v>35</v>
      </c>
      <c r="AW159" s="14" t="s">
        <v>34</v>
      </c>
      <c r="AX159" s="14" t="s">
        <v>80</v>
      </c>
      <c r="AY159" s="250" t="s">
        <v>141</v>
      </c>
    </row>
    <row r="160" spans="2:51" s="12" customFormat="1" ht="11.25">
      <c r="B160" s="218"/>
      <c r="C160" s="219"/>
      <c r="D160" s="220" t="s">
        <v>150</v>
      </c>
      <c r="E160" s="221" t="s">
        <v>1</v>
      </c>
      <c r="F160" s="222" t="s">
        <v>195</v>
      </c>
      <c r="G160" s="219"/>
      <c r="H160" s="223">
        <v>25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150</v>
      </c>
      <c r="AU160" s="229" t="s">
        <v>89</v>
      </c>
      <c r="AV160" s="12" t="s">
        <v>89</v>
      </c>
      <c r="AW160" s="12" t="s">
        <v>34</v>
      </c>
      <c r="AX160" s="12" t="s">
        <v>80</v>
      </c>
      <c r="AY160" s="229" t="s">
        <v>141</v>
      </c>
    </row>
    <row r="161" spans="2:51" s="12" customFormat="1" ht="11.25">
      <c r="B161" s="218"/>
      <c r="C161" s="219"/>
      <c r="D161" s="220" t="s">
        <v>150</v>
      </c>
      <c r="E161" s="221" t="s">
        <v>1</v>
      </c>
      <c r="F161" s="222" t="s">
        <v>196</v>
      </c>
      <c r="G161" s="219"/>
      <c r="H161" s="223">
        <v>93.8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150</v>
      </c>
      <c r="AU161" s="229" t="s">
        <v>89</v>
      </c>
      <c r="AV161" s="12" t="s">
        <v>89</v>
      </c>
      <c r="AW161" s="12" t="s">
        <v>34</v>
      </c>
      <c r="AX161" s="12" t="s">
        <v>80</v>
      </c>
      <c r="AY161" s="229" t="s">
        <v>141</v>
      </c>
    </row>
    <row r="162" spans="2:51" s="13" customFormat="1" ht="11.25">
      <c r="B162" s="230"/>
      <c r="C162" s="231"/>
      <c r="D162" s="220" t="s">
        <v>150</v>
      </c>
      <c r="E162" s="232" t="s">
        <v>1</v>
      </c>
      <c r="F162" s="233" t="s">
        <v>153</v>
      </c>
      <c r="G162" s="231"/>
      <c r="H162" s="234">
        <v>356.8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150</v>
      </c>
      <c r="AU162" s="240" t="s">
        <v>89</v>
      </c>
      <c r="AV162" s="13" t="s">
        <v>148</v>
      </c>
      <c r="AW162" s="13" t="s">
        <v>34</v>
      </c>
      <c r="AX162" s="13" t="s">
        <v>35</v>
      </c>
      <c r="AY162" s="240" t="s">
        <v>141</v>
      </c>
    </row>
    <row r="163" spans="1:65" s="1" customFormat="1" ht="21.75" customHeight="1">
      <c r="A163" s="33"/>
      <c r="B163" s="34"/>
      <c r="C163" s="204" t="s">
        <v>197</v>
      </c>
      <c r="D163" s="204" t="s">
        <v>144</v>
      </c>
      <c r="E163" s="205" t="s">
        <v>198</v>
      </c>
      <c r="F163" s="206" t="s">
        <v>199</v>
      </c>
      <c r="G163" s="207" t="s">
        <v>200</v>
      </c>
      <c r="H163" s="208">
        <v>14.63</v>
      </c>
      <c r="I163" s="209"/>
      <c r="J163" s="210">
        <f>ROUND(I163*H163,2)</f>
        <v>0</v>
      </c>
      <c r="K163" s="211"/>
      <c r="L163" s="38"/>
      <c r="M163" s="212" t="s">
        <v>1</v>
      </c>
      <c r="N163" s="213" t="s">
        <v>45</v>
      </c>
      <c r="O163" s="70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6" t="s">
        <v>148</v>
      </c>
      <c r="AT163" s="216" t="s">
        <v>144</v>
      </c>
      <c r="AU163" s="216" t="s">
        <v>89</v>
      </c>
      <c r="AY163" s="16" t="s">
        <v>141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6" t="s">
        <v>35</v>
      </c>
      <c r="BK163" s="217">
        <f>ROUND(I163*H163,2)</f>
        <v>0</v>
      </c>
      <c r="BL163" s="16" t="s">
        <v>148</v>
      </c>
      <c r="BM163" s="216" t="s">
        <v>201</v>
      </c>
    </row>
    <row r="164" spans="2:51" s="14" customFormat="1" ht="11.25">
      <c r="B164" s="241"/>
      <c r="C164" s="242"/>
      <c r="D164" s="220" t="s">
        <v>150</v>
      </c>
      <c r="E164" s="243" t="s">
        <v>1</v>
      </c>
      <c r="F164" s="244" t="s">
        <v>202</v>
      </c>
      <c r="G164" s="242"/>
      <c r="H164" s="243" t="s">
        <v>1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150</v>
      </c>
      <c r="AU164" s="250" t="s">
        <v>89</v>
      </c>
      <c r="AV164" s="14" t="s">
        <v>35</v>
      </c>
      <c r="AW164" s="14" t="s">
        <v>34</v>
      </c>
      <c r="AX164" s="14" t="s">
        <v>80</v>
      </c>
      <c r="AY164" s="250" t="s">
        <v>141</v>
      </c>
    </row>
    <row r="165" spans="2:51" s="12" customFormat="1" ht="11.25">
      <c r="B165" s="218"/>
      <c r="C165" s="219"/>
      <c r="D165" s="220" t="s">
        <v>150</v>
      </c>
      <c r="E165" s="221" t="s">
        <v>1</v>
      </c>
      <c r="F165" s="222" t="s">
        <v>203</v>
      </c>
      <c r="G165" s="219"/>
      <c r="H165" s="223">
        <v>1.862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150</v>
      </c>
      <c r="AU165" s="229" t="s">
        <v>89</v>
      </c>
      <c r="AV165" s="12" t="s">
        <v>89</v>
      </c>
      <c r="AW165" s="12" t="s">
        <v>34</v>
      </c>
      <c r="AX165" s="12" t="s">
        <v>80</v>
      </c>
      <c r="AY165" s="229" t="s">
        <v>141</v>
      </c>
    </row>
    <row r="166" spans="2:51" s="12" customFormat="1" ht="11.25">
      <c r="B166" s="218"/>
      <c r="C166" s="219"/>
      <c r="D166" s="220" t="s">
        <v>150</v>
      </c>
      <c r="E166" s="221" t="s">
        <v>1</v>
      </c>
      <c r="F166" s="222" t="s">
        <v>204</v>
      </c>
      <c r="G166" s="219"/>
      <c r="H166" s="223">
        <v>10.08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150</v>
      </c>
      <c r="AU166" s="229" t="s">
        <v>89</v>
      </c>
      <c r="AV166" s="12" t="s">
        <v>89</v>
      </c>
      <c r="AW166" s="12" t="s">
        <v>34</v>
      </c>
      <c r="AX166" s="12" t="s">
        <v>80</v>
      </c>
      <c r="AY166" s="229" t="s">
        <v>141</v>
      </c>
    </row>
    <row r="167" spans="2:51" s="14" customFormat="1" ht="11.25">
      <c r="B167" s="241"/>
      <c r="C167" s="242"/>
      <c r="D167" s="220" t="s">
        <v>150</v>
      </c>
      <c r="E167" s="243" t="s">
        <v>1</v>
      </c>
      <c r="F167" s="244" t="s">
        <v>205</v>
      </c>
      <c r="G167" s="242"/>
      <c r="H167" s="243" t="s">
        <v>1</v>
      </c>
      <c r="I167" s="245"/>
      <c r="J167" s="242"/>
      <c r="K167" s="242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150</v>
      </c>
      <c r="AU167" s="250" t="s">
        <v>89</v>
      </c>
      <c r="AV167" s="14" t="s">
        <v>35</v>
      </c>
      <c r="AW167" s="14" t="s">
        <v>34</v>
      </c>
      <c r="AX167" s="14" t="s">
        <v>80</v>
      </c>
      <c r="AY167" s="250" t="s">
        <v>141</v>
      </c>
    </row>
    <row r="168" spans="2:51" s="12" customFormat="1" ht="11.25">
      <c r="B168" s="218"/>
      <c r="C168" s="219"/>
      <c r="D168" s="220" t="s">
        <v>150</v>
      </c>
      <c r="E168" s="221" t="s">
        <v>1</v>
      </c>
      <c r="F168" s="222" t="s">
        <v>206</v>
      </c>
      <c r="G168" s="219"/>
      <c r="H168" s="223">
        <v>2.688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150</v>
      </c>
      <c r="AU168" s="229" t="s">
        <v>89</v>
      </c>
      <c r="AV168" s="12" t="s">
        <v>89</v>
      </c>
      <c r="AW168" s="12" t="s">
        <v>34</v>
      </c>
      <c r="AX168" s="12" t="s">
        <v>80</v>
      </c>
      <c r="AY168" s="229" t="s">
        <v>141</v>
      </c>
    </row>
    <row r="169" spans="2:51" s="13" customFormat="1" ht="11.25">
      <c r="B169" s="230"/>
      <c r="C169" s="231"/>
      <c r="D169" s="220" t="s">
        <v>150</v>
      </c>
      <c r="E169" s="232" t="s">
        <v>1</v>
      </c>
      <c r="F169" s="233" t="s">
        <v>153</v>
      </c>
      <c r="G169" s="231"/>
      <c r="H169" s="234">
        <v>14.63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150</v>
      </c>
      <c r="AU169" s="240" t="s">
        <v>89</v>
      </c>
      <c r="AV169" s="13" t="s">
        <v>148</v>
      </c>
      <c r="AW169" s="13" t="s">
        <v>34</v>
      </c>
      <c r="AX169" s="13" t="s">
        <v>35</v>
      </c>
      <c r="AY169" s="240" t="s">
        <v>141</v>
      </c>
    </row>
    <row r="170" spans="1:65" s="1" customFormat="1" ht="21.75" customHeight="1">
      <c r="A170" s="33"/>
      <c r="B170" s="34"/>
      <c r="C170" s="204" t="s">
        <v>207</v>
      </c>
      <c r="D170" s="204" t="s">
        <v>144</v>
      </c>
      <c r="E170" s="205" t="s">
        <v>208</v>
      </c>
      <c r="F170" s="206" t="s">
        <v>209</v>
      </c>
      <c r="G170" s="207" t="s">
        <v>200</v>
      </c>
      <c r="H170" s="208">
        <v>72.84</v>
      </c>
      <c r="I170" s="209"/>
      <c r="J170" s="210">
        <f>ROUND(I170*H170,2)</f>
        <v>0</v>
      </c>
      <c r="K170" s="211"/>
      <c r="L170" s="38"/>
      <c r="M170" s="212" t="s">
        <v>1</v>
      </c>
      <c r="N170" s="213" t="s">
        <v>45</v>
      </c>
      <c r="O170" s="70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6" t="s">
        <v>148</v>
      </c>
      <c r="AT170" s="216" t="s">
        <v>144</v>
      </c>
      <c r="AU170" s="216" t="s">
        <v>89</v>
      </c>
      <c r="AY170" s="16" t="s">
        <v>141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6" t="s">
        <v>35</v>
      </c>
      <c r="BK170" s="217">
        <f>ROUND(I170*H170,2)</f>
        <v>0</v>
      </c>
      <c r="BL170" s="16" t="s">
        <v>148</v>
      </c>
      <c r="BM170" s="216" t="s">
        <v>210</v>
      </c>
    </row>
    <row r="171" spans="1:65" s="1" customFormat="1" ht="21.75" customHeight="1">
      <c r="A171" s="33"/>
      <c r="B171" s="34"/>
      <c r="C171" s="204" t="s">
        <v>211</v>
      </c>
      <c r="D171" s="204" t="s">
        <v>144</v>
      </c>
      <c r="E171" s="205" t="s">
        <v>212</v>
      </c>
      <c r="F171" s="206" t="s">
        <v>213</v>
      </c>
      <c r="G171" s="207" t="s">
        <v>200</v>
      </c>
      <c r="H171" s="208">
        <v>72.84</v>
      </c>
      <c r="I171" s="209"/>
      <c r="J171" s="210">
        <f>ROUND(I171*H171,2)</f>
        <v>0</v>
      </c>
      <c r="K171" s="211"/>
      <c r="L171" s="38"/>
      <c r="M171" s="212" t="s">
        <v>1</v>
      </c>
      <c r="N171" s="213" t="s">
        <v>45</v>
      </c>
      <c r="O171" s="70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6" t="s">
        <v>148</v>
      </c>
      <c r="AT171" s="216" t="s">
        <v>144</v>
      </c>
      <c r="AU171" s="216" t="s">
        <v>89</v>
      </c>
      <c r="AY171" s="16" t="s">
        <v>141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6" t="s">
        <v>35</v>
      </c>
      <c r="BK171" s="217">
        <f>ROUND(I171*H171,2)</f>
        <v>0</v>
      </c>
      <c r="BL171" s="16" t="s">
        <v>148</v>
      </c>
      <c r="BM171" s="216" t="s">
        <v>214</v>
      </c>
    </row>
    <row r="172" spans="2:51" s="14" customFormat="1" ht="11.25">
      <c r="B172" s="241"/>
      <c r="C172" s="242"/>
      <c r="D172" s="220" t="s">
        <v>150</v>
      </c>
      <c r="E172" s="243" t="s">
        <v>1</v>
      </c>
      <c r="F172" s="244" t="s">
        <v>215</v>
      </c>
      <c r="G172" s="242"/>
      <c r="H172" s="243" t="s">
        <v>1</v>
      </c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150</v>
      </c>
      <c r="AU172" s="250" t="s">
        <v>89</v>
      </c>
      <c r="AV172" s="14" t="s">
        <v>35</v>
      </c>
      <c r="AW172" s="14" t="s">
        <v>34</v>
      </c>
      <c r="AX172" s="14" t="s">
        <v>80</v>
      </c>
      <c r="AY172" s="250" t="s">
        <v>141</v>
      </c>
    </row>
    <row r="173" spans="2:51" s="12" customFormat="1" ht="11.25">
      <c r="B173" s="218"/>
      <c r="C173" s="219"/>
      <c r="D173" s="220" t="s">
        <v>150</v>
      </c>
      <c r="E173" s="221" t="s">
        <v>1</v>
      </c>
      <c r="F173" s="222" t="s">
        <v>216</v>
      </c>
      <c r="G173" s="219"/>
      <c r="H173" s="223">
        <v>39.45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150</v>
      </c>
      <c r="AU173" s="229" t="s">
        <v>89</v>
      </c>
      <c r="AV173" s="12" t="s">
        <v>89</v>
      </c>
      <c r="AW173" s="12" t="s">
        <v>34</v>
      </c>
      <c r="AX173" s="12" t="s">
        <v>80</v>
      </c>
      <c r="AY173" s="229" t="s">
        <v>141</v>
      </c>
    </row>
    <row r="174" spans="2:51" s="14" customFormat="1" ht="11.25">
      <c r="B174" s="241"/>
      <c r="C174" s="242"/>
      <c r="D174" s="220" t="s">
        <v>150</v>
      </c>
      <c r="E174" s="243" t="s">
        <v>1</v>
      </c>
      <c r="F174" s="244" t="s">
        <v>217</v>
      </c>
      <c r="G174" s="242"/>
      <c r="H174" s="243" t="s">
        <v>1</v>
      </c>
      <c r="I174" s="245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150</v>
      </c>
      <c r="AU174" s="250" t="s">
        <v>89</v>
      </c>
      <c r="AV174" s="14" t="s">
        <v>35</v>
      </c>
      <c r="AW174" s="14" t="s">
        <v>34</v>
      </c>
      <c r="AX174" s="14" t="s">
        <v>80</v>
      </c>
      <c r="AY174" s="250" t="s">
        <v>141</v>
      </c>
    </row>
    <row r="175" spans="2:51" s="12" customFormat="1" ht="11.25">
      <c r="B175" s="218"/>
      <c r="C175" s="219"/>
      <c r="D175" s="220" t="s">
        <v>150</v>
      </c>
      <c r="E175" s="221" t="s">
        <v>1</v>
      </c>
      <c r="F175" s="222" t="s">
        <v>218</v>
      </c>
      <c r="G175" s="219"/>
      <c r="H175" s="223">
        <v>14.63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150</v>
      </c>
      <c r="AU175" s="229" t="s">
        <v>89</v>
      </c>
      <c r="AV175" s="12" t="s">
        <v>89</v>
      </c>
      <c r="AW175" s="12" t="s">
        <v>34</v>
      </c>
      <c r="AX175" s="12" t="s">
        <v>80</v>
      </c>
      <c r="AY175" s="229" t="s">
        <v>141</v>
      </c>
    </row>
    <row r="176" spans="2:51" s="12" customFormat="1" ht="11.25">
      <c r="B176" s="218"/>
      <c r="C176" s="219"/>
      <c r="D176" s="220" t="s">
        <v>150</v>
      </c>
      <c r="E176" s="221" t="s">
        <v>1</v>
      </c>
      <c r="F176" s="222" t="s">
        <v>219</v>
      </c>
      <c r="G176" s="219"/>
      <c r="H176" s="223">
        <v>18.76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150</v>
      </c>
      <c r="AU176" s="229" t="s">
        <v>89</v>
      </c>
      <c r="AV176" s="12" t="s">
        <v>89</v>
      </c>
      <c r="AW176" s="12" t="s">
        <v>34</v>
      </c>
      <c r="AX176" s="12" t="s">
        <v>80</v>
      </c>
      <c r="AY176" s="229" t="s">
        <v>141</v>
      </c>
    </row>
    <row r="177" spans="2:51" s="13" customFormat="1" ht="11.25">
      <c r="B177" s="230"/>
      <c r="C177" s="231"/>
      <c r="D177" s="220" t="s">
        <v>150</v>
      </c>
      <c r="E177" s="232" t="s">
        <v>1</v>
      </c>
      <c r="F177" s="233" t="s">
        <v>153</v>
      </c>
      <c r="G177" s="231"/>
      <c r="H177" s="234">
        <v>72.84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150</v>
      </c>
      <c r="AU177" s="240" t="s">
        <v>89</v>
      </c>
      <c r="AV177" s="13" t="s">
        <v>148</v>
      </c>
      <c r="AW177" s="13" t="s">
        <v>34</v>
      </c>
      <c r="AX177" s="13" t="s">
        <v>35</v>
      </c>
      <c r="AY177" s="240" t="s">
        <v>141</v>
      </c>
    </row>
    <row r="178" spans="2:63" s="11" customFormat="1" ht="22.5" customHeight="1">
      <c r="B178" s="188"/>
      <c r="C178" s="189"/>
      <c r="D178" s="190" t="s">
        <v>79</v>
      </c>
      <c r="E178" s="202" t="s">
        <v>89</v>
      </c>
      <c r="F178" s="202" t="s">
        <v>220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SUM(P179:P189)</f>
        <v>0</v>
      </c>
      <c r="Q178" s="196"/>
      <c r="R178" s="197">
        <f>SUM(R179:R189)</f>
        <v>25.753883969999997</v>
      </c>
      <c r="S178" s="196"/>
      <c r="T178" s="198">
        <f>SUM(T179:T189)</f>
        <v>0</v>
      </c>
      <c r="AR178" s="199" t="s">
        <v>35</v>
      </c>
      <c r="AT178" s="200" t="s">
        <v>79</v>
      </c>
      <c r="AU178" s="200" t="s">
        <v>35</v>
      </c>
      <c r="AY178" s="199" t="s">
        <v>141</v>
      </c>
      <c r="BK178" s="201">
        <f>SUM(BK179:BK189)</f>
        <v>0</v>
      </c>
    </row>
    <row r="179" spans="1:65" s="1" customFormat="1" ht="21.75" customHeight="1">
      <c r="A179" s="33"/>
      <c r="B179" s="34"/>
      <c r="C179" s="204" t="s">
        <v>221</v>
      </c>
      <c r="D179" s="204" t="s">
        <v>144</v>
      </c>
      <c r="E179" s="205" t="s">
        <v>222</v>
      </c>
      <c r="F179" s="206" t="s">
        <v>223</v>
      </c>
      <c r="G179" s="207" t="s">
        <v>200</v>
      </c>
      <c r="H179" s="208">
        <v>10.293</v>
      </c>
      <c r="I179" s="209"/>
      <c r="J179" s="210">
        <f>ROUND(I179*H179,2)</f>
        <v>0</v>
      </c>
      <c r="K179" s="211"/>
      <c r="L179" s="38"/>
      <c r="M179" s="212" t="s">
        <v>1</v>
      </c>
      <c r="N179" s="213" t="s">
        <v>45</v>
      </c>
      <c r="O179" s="70"/>
      <c r="P179" s="214">
        <f>O179*H179</f>
        <v>0</v>
      </c>
      <c r="Q179" s="214">
        <v>2.45329</v>
      </c>
      <c r="R179" s="214">
        <f>Q179*H179</f>
        <v>25.251713969999997</v>
      </c>
      <c r="S179" s="214">
        <v>0</v>
      </c>
      <c r="T179" s="21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6" t="s">
        <v>148</v>
      </c>
      <c r="AT179" s="216" t="s">
        <v>144</v>
      </c>
      <c r="AU179" s="216" t="s">
        <v>89</v>
      </c>
      <c r="AY179" s="16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6" t="s">
        <v>35</v>
      </c>
      <c r="BK179" s="217">
        <f>ROUND(I179*H179,2)</f>
        <v>0</v>
      </c>
      <c r="BL179" s="16" t="s">
        <v>148</v>
      </c>
      <c r="BM179" s="216" t="s">
        <v>224</v>
      </c>
    </row>
    <row r="180" spans="2:51" s="14" customFormat="1" ht="11.25">
      <c r="B180" s="241"/>
      <c r="C180" s="242"/>
      <c r="D180" s="220" t="s">
        <v>150</v>
      </c>
      <c r="E180" s="243" t="s">
        <v>1</v>
      </c>
      <c r="F180" s="244" t="s">
        <v>202</v>
      </c>
      <c r="G180" s="242"/>
      <c r="H180" s="243" t="s">
        <v>1</v>
      </c>
      <c r="I180" s="245"/>
      <c r="J180" s="242"/>
      <c r="K180" s="242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150</v>
      </c>
      <c r="AU180" s="250" t="s">
        <v>89</v>
      </c>
      <c r="AV180" s="14" t="s">
        <v>35</v>
      </c>
      <c r="AW180" s="14" t="s">
        <v>34</v>
      </c>
      <c r="AX180" s="14" t="s">
        <v>80</v>
      </c>
      <c r="AY180" s="250" t="s">
        <v>141</v>
      </c>
    </row>
    <row r="181" spans="2:51" s="12" customFormat="1" ht="11.25">
      <c r="B181" s="218"/>
      <c r="C181" s="219"/>
      <c r="D181" s="220" t="s">
        <v>150</v>
      </c>
      <c r="E181" s="221" t="s">
        <v>1</v>
      </c>
      <c r="F181" s="222" t="s">
        <v>203</v>
      </c>
      <c r="G181" s="219"/>
      <c r="H181" s="223">
        <v>1.862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150</v>
      </c>
      <c r="AU181" s="229" t="s">
        <v>89</v>
      </c>
      <c r="AV181" s="12" t="s">
        <v>89</v>
      </c>
      <c r="AW181" s="12" t="s">
        <v>34</v>
      </c>
      <c r="AX181" s="12" t="s">
        <v>80</v>
      </c>
      <c r="AY181" s="229" t="s">
        <v>141</v>
      </c>
    </row>
    <row r="182" spans="2:51" s="12" customFormat="1" ht="11.25">
      <c r="B182" s="218"/>
      <c r="C182" s="219"/>
      <c r="D182" s="220" t="s">
        <v>150</v>
      </c>
      <c r="E182" s="221" t="s">
        <v>1</v>
      </c>
      <c r="F182" s="222" t="s">
        <v>225</v>
      </c>
      <c r="G182" s="219"/>
      <c r="H182" s="223">
        <v>2.88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150</v>
      </c>
      <c r="AU182" s="229" t="s">
        <v>89</v>
      </c>
      <c r="AV182" s="12" t="s">
        <v>89</v>
      </c>
      <c r="AW182" s="12" t="s">
        <v>34</v>
      </c>
      <c r="AX182" s="12" t="s">
        <v>80</v>
      </c>
      <c r="AY182" s="229" t="s">
        <v>141</v>
      </c>
    </row>
    <row r="183" spans="2:51" s="12" customFormat="1" ht="11.25">
      <c r="B183" s="218"/>
      <c r="C183" s="219"/>
      <c r="D183" s="220" t="s">
        <v>150</v>
      </c>
      <c r="E183" s="221" t="s">
        <v>1</v>
      </c>
      <c r="F183" s="222" t="s">
        <v>226</v>
      </c>
      <c r="G183" s="219"/>
      <c r="H183" s="223">
        <v>3.483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150</v>
      </c>
      <c r="AU183" s="229" t="s">
        <v>89</v>
      </c>
      <c r="AV183" s="12" t="s">
        <v>89</v>
      </c>
      <c r="AW183" s="12" t="s">
        <v>34</v>
      </c>
      <c r="AX183" s="12" t="s">
        <v>80</v>
      </c>
      <c r="AY183" s="229" t="s">
        <v>141</v>
      </c>
    </row>
    <row r="184" spans="2:51" s="14" customFormat="1" ht="11.25">
      <c r="B184" s="241"/>
      <c r="C184" s="242"/>
      <c r="D184" s="220" t="s">
        <v>150</v>
      </c>
      <c r="E184" s="243" t="s">
        <v>1</v>
      </c>
      <c r="F184" s="244" t="s">
        <v>205</v>
      </c>
      <c r="G184" s="242"/>
      <c r="H184" s="243" t="s">
        <v>1</v>
      </c>
      <c r="I184" s="245"/>
      <c r="J184" s="242"/>
      <c r="K184" s="242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150</v>
      </c>
      <c r="AU184" s="250" t="s">
        <v>89</v>
      </c>
      <c r="AV184" s="14" t="s">
        <v>35</v>
      </c>
      <c r="AW184" s="14" t="s">
        <v>34</v>
      </c>
      <c r="AX184" s="14" t="s">
        <v>80</v>
      </c>
      <c r="AY184" s="250" t="s">
        <v>141</v>
      </c>
    </row>
    <row r="185" spans="2:51" s="12" customFormat="1" ht="11.25">
      <c r="B185" s="218"/>
      <c r="C185" s="219"/>
      <c r="D185" s="220" t="s">
        <v>150</v>
      </c>
      <c r="E185" s="221" t="s">
        <v>1</v>
      </c>
      <c r="F185" s="222" t="s">
        <v>227</v>
      </c>
      <c r="G185" s="219"/>
      <c r="H185" s="223">
        <v>0.768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150</v>
      </c>
      <c r="AU185" s="229" t="s">
        <v>89</v>
      </c>
      <c r="AV185" s="12" t="s">
        <v>89</v>
      </c>
      <c r="AW185" s="12" t="s">
        <v>34</v>
      </c>
      <c r="AX185" s="12" t="s">
        <v>80</v>
      </c>
      <c r="AY185" s="229" t="s">
        <v>141</v>
      </c>
    </row>
    <row r="186" spans="2:51" s="12" customFormat="1" ht="11.25">
      <c r="B186" s="218"/>
      <c r="C186" s="219"/>
      <c r="D186" s="220" t="s">
        <v>150</v>
      </c>
      <c r="E186" s="221" t="s">
        <v>1</v>
      </c>
      <c r="F186" s="222" t="s">
        <v>228</v>
      </c>
      <c r="G186" s="219"/>
      <c r="H186" s="223">
        <v>1.3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150</v>
      </c>
      <c r="AU186" s="229" t="s">
        <v>89</v>
      </c>
      <c r="AV186" s="12" t="s">
        <v>89</v>
      </c>
      <c r="AW186" s="12" t="s">
        <v>34</v>
      </c>
      <c r="AX186" s="12" t="s">
        <v>80</v>
      </c>
      <c r="AY186" s="229" t="s">
        <v>141</v>
      </c>
    </row>
    <row r="187" spans="2:51" s="13" customFormat="1" ht="11.25">
      <c r="B187" s="230"/>
      <c r="C187" s="231"/>
      <c r="D187" s="220" t="s">
        <v>150</v>
      </c>
      <c r="E187" s="232" t="s">
        <v>1</v>
      </c>
      <c r="F187" s="233" t="s">
        <v>153</v>
      </c>
      <c r="G187" s="231"/>
      <c r="H187" s="234">
        <v>10.293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150</v>
      </c>
      <c r="AU187" s="240" t="s">
        <v>89</v>
      </c>
      <c r="AV187" s="13" t="s">
        <v>148</v>
      </c>
      <c r="AW187" s="13" t="s">
        <v>34</v>
      </c>
      <c r="AX187" s="13" t="s">
        <v>35</v>
      </c>
      <c r="AY187" s="240" t="s">
        <v>141</v>
      </c>
    </row>
    <row r="188" spans="1:65" s="1" customFormat="1" ht="21.75" customHeight="1">
      <c r="A188" s="33"/>
      <c r="B188" s="34"/>
      <c r="C188" s="204" t="s">
        <v>229</v>
      </c>
      <c r="D188" s="204" t="s">
        <v>144</v>
      </c>
      <c r="E188" s="205" t="s">
        <v>230</v>
      </c>
      <c r="F188" s="206" t="s">
        <v>231</v>
      </c>
      <c r="G188" s="207" t="s">
        <v>163</v>
      </c>
      <c r="H188" s="208">
        <v>28.5</v>
      </c>
      <c r="I188" s="209"/>
      <c r="J188" s="210">
        <f>ROUND(I188*H188,2)</f>
        <v>0</v>
      </c>
      <c r="K188" s="211"/>
      <c r="L188" s="38"/>
      <c r="M188" s="212" t="s">
        <v>1</v>
      </c>
      <c r="N188" s="213" t="s">
        <v>45</v>
      </c>
      <c r="O188" s="70"/>
      <c r="P188" s="214">
        <f>O188*H188</f>
        <v>0</v>
      </c>
      <c r="Q188" s="214">
        <v>0.01762</v>
      </c>
      <c r="R188" s="214">
        <f>Q188*H188</f>
        <v>0.50217</v>
      </c>
      <c r="S188" s="214">
        <v>0</v>
      </c>
      <c r="T188" s="21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6" t="s">
        <v>148</v>
      </c>
      <c r="AT188" s="216" t="s">
        <v>144</v>
      </c>
      <c r="AU188" s="216" t="s">
        <v>89</v>
      </c>
      <c r="AY188" s="16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6" t="s">
        <v>35</v>
      </c>
      <c r="BK188" s="217">
        <f>ROUND(I188*H188,2)</f>
        <v>0</v>
      </c>
      <c r="BL188" s="16" t="s">
        <v>148</v>
      </c>
      <c r="BM188" s="216" t="s">
        <v>232</v>
      </c>
    </row>
    <row r="189" spans="2:51" s="12" customFormat="1" ht="11.25">
      <c r="B189" s="218"/>
      <c r="C189" s="219"/>
      <c r="D189" s="220" t="s">
        <v>150</v>
      </c>
      <c r="E189" s="221" t="s">
        <v>1</v>
      </c>
      <c r="F189" s="222" t="s">
        <v>233</v>
      </c>
      <c r="G189" s="219"/>
      <c r="H189" s="223">
        <v>28.5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150</v>
      </c>
      <c r="AU189" s="229" t="s">
        <v>89</v>
      </c>
      <c r="AV189" s="12" t="s">
        <v>89</v>
      </c>
      <c r="AW189" s="12" t="s">
        <v>34</v>
      </c>
      <c r="AX189" s="12" t="s">
        <v>35</v>
      </c>
      <c r="AY189" s="229" t="s">
        <v>141</v>
      </c>
    </row>
    <row r="190" spans="2:63" s="11" customFormat="1" ht="22.5" customHeight="1">
      <c r="B190" s="188"/>
      <c r="C190" s="189"/>
      <c r="D190" s="190" t="s">
        <v>79</v>
      </c>
      <c r="E190" s="202" t="s">
        <v>160</v>
      </c>
      <c r="F190" s="202" t="s">
        <v>234</v>
      </c>
      <c r="G190" s="189"/>
      <c r="H190" s="189"/>
      <c r="I190" s="192"/>
      <c r="J190" s="203">
        <f>BK190</f>
        <v>0</v>
      </c>
      <c r="K190" s="189"/>
      <c r="L190" s="194"/>
      <c r="M190" s="195"/>
      <c r="N190" s="196"/>
      <c r="O190" s="196"/>
      <c r="P190" s="197">
        <f>SUM(P191:P192)</f>
        <v>0</v>
      </c>
      <c r="Q190" s="196"/>
      <c r="R190" s="197">
        <f>SUM(R191:R192)</f>
        <v>0</v>
      </c>
      <c r="S190" s="196"/>
      <c r="T190" s="198">
        <f>SUM(T191:T192)</f>
        <v>0</v>
      </c>
      <c r="AR190" s="199" t="s">
        <v>35</v>
      </c>
      <c r="AT190" s="200" t="s">
        <v>79</v>
      </c>
      <c r="AU190" s="200" t="s">
        <v>35</v>
      </c>
      <c r="AY190" s="199" t="s">
        <v>141</v>
      </c>
      <c r="BK190" s="201">
        <f>SUM(BK191:BK192)</f>
        <v>0</v>
      </c>
    </row>
    <row r="191" spans="1:65" s="1" customFormat="1" ht="21.75" customHeight="1">
      <c r="A191" s="33"/>
      <c r="B191" s="34"/>
      <c r="C191" s="204" t="s">
        <v>235</v>
      </c>
      <c r="D191" s="204" t="s">
        <v>144</v>
      </c>
      <c r="E191" s="205" t="s">
        <v>236</v>
      </c>
      <c r="F191" s="206" t="s">
        <v>237</v>
      </c>
      <c r="G191" s="207" t="s">
        <v>238</v>
      </c>
      <c r="H191" s="208">
        <v>3</v>
      </c>
      <c r="I191" s="209"/>
      <c r="J191" s="210">
        <f>ROUND(I191*H191,2)</f>
        <v>0</v>
      </c>
      <c r="K191" s="211"/>
      <c r="L191" s="38"/>
      <c r="M191" s="212" t="s">
        <v>1</v>
      </c>
      <c r="N191" s="213" t="s">
        <v>45</v>
      </c>
      <c r="O191" s="70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6" t="s">
        <v>148</v>
      </c>
      <c r="AT191" s="216" t="s">
        <v>144</v>
      </c>
      <c r="AU191" s="216" t="s">
        <v>89</v>
      </c>
      <c r="AY191" s="16" t="s">
        <v>141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6" t="s">
        <v>35</v>
      </c>
      <c r="BK191" s="217">
        <f>ROUND(I191*H191,2)</f>
        <v>0</v>
      </c>
      <c r="BL191" s="16" t="s">
        <v>148</v>
      </c>
      <c r="BM191" s="216" t="s">
        <v>239</v>
      </c>
    </row>
    <row r="192" spans="1:65" s="1" customFormat="1" ht="21.75" customHeight="1">
      <c r="A192" s="33"/>
      <c r="B192" s="34"/>
      <c r="C192" s="251" t="s">
        <v>240</v>
      </c>
      <c r="D192" s="251" t="s">
        <v>241</v>
      </c>
      <c r="E192" s="252" t="s">
        <v>242</v>
      </c>
      <c r="F192" s="253" t="s">
        <v>243</v>
      </c>
      <c r="G192" s="254" t="s">
        <v>238</v>
      </c>
      <c r="H192" s="255">
        <v>3</v>
      </c>
      <c r="I192" s="256"/>
      <c r="J192" s="257">
        <f>ROUND(I192*H192,2)</f>
        <v>0</v>
      </c>
      <c r="K192" s="258"/>
      <c r="L192" s="259"/>
      <c r="M192" s="260" t="s">
        <v>1</v>
      </c>
      <c r="N192" s="261" t="s">
        <v>45</v>
      </c>
      <c r="O192" s="70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6" t="s">
        <v>188</v>
      </c>
      <c r="AT192" s="216" t="s">
        <v>241</v>
      </c>
      <c r="AU192" s="216" t="s">
        <v>89</v>
      </c>
      <c r="AY192" s="16" t="s">
        <v>141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6" t="s">
        <v>35</v>
      </c>
      <c r="BK192" s="217">
        <f>ROUND(I192*H192,2)</f>
        <v>0</v>
      </c>
      <c r="BL192" s="16" t="s">
        <v>148</v>
      </c>
      <c r="BM192" s="216" t="s">
        <v>244</v>
      </c>
    </row>
    <row r="193" spans="2:63" s="11" customFormat="1" ht="22.5" customHeight="1">
      <c r="B193" s="188"/>
      <c r="C193" s="189"/>
      <c r="D193" s="190" t="s">
        <v>79</v>
      </c>
      <c r="E193" s="202" t="s">
        <v>171</v>
      </c>
      <c r="F193" s="202" t="s">
        <v>245</v>
      </c>
      <c r="G193" s="189"/>
      <c r="H193" s="189"/>
      <c r="I193" s="192"/>
      <c r="J193" s="203">
        <f>BK193</f>
        <v>0</v>
      </c>
      <c r="K193" s="189"/>
      <c r="L193" s="194"/>
      <c r="M193" s="195"/>
      <c r="N193" s="196"/>
      <c r="O193" s="196"/>
      <c r="P193" s="197">
        <f>SUM(P194:P201)</f>
        <v>0</v>
      </c>
      <c r="Q193" s="196"/>
      <c r="R193" s="197">
        <f>SUM(R194:R201)</f>
        <v>54.98935850000001</v>
      </c>
      <c r="S193" s="196"/>
      <c r="T193" s="198">
        <f>SUM(T194:T201)</f>
        <v>0</v>
      </c>
      <c r="AR193" s="199" t="s">
        <v>35</v>
      </c>
      <c r="AT193" s="200" t="s">
        <v>79</v>
      </c>
      <c r="AU193" s="200" t="s">
        <v>35</v>
      </c>
      <c r="AY193" s="199" t="s">
        <v>141</v>
      </c>
      <c r="BK193" s="201">
        <f>SUM(BK194:BK201)</f>
        <v>0</v>
      </c>
    </row>
    <row r="194" spans="1:65" s="1" customFormat="1" ht="16.5" customHeight="1">
      <c r="A194" s="33"/>
      <c r="B194" s="34"/>
      <c r="C194" s="204" t="s">
        <v>246</v>
      </c>
      <c r="D194" s="204" t="s">
        <v>144</v>
      </c>
      <c r="E194" s="205" t="s">
        <v>247</v>
      </c>
      <c r="F194" s="206" t="s">
        <v>248</v>
      </c>
      <c r="G194" s="207" t="s">
        <v>147</v>
      </c>
      <c r="H194" s="208">
        <v>93.8</v>
      </c>
      <c r="I194" s="209"/>
      <c r="J194" s="210">
        <f>ROUND(I194*H194,2)</f>
        <v>0</v>
      </c>
      <c r="K194" s="211"/>
      <c r="L194" s="38"/>
      <c r="M194" s="212" t="s">
        <v>1</v>
      </c>
      <c r="N194" s="213" t="s">
        <v>45</v>
      </c>
      <c r="O194" s="70"/>
      <c r="P194" s="214">
        <f>O194*H194</f>
        <v>0</v>
      </c>
      <c r="Q194" s="214">
        <v>0.27994</v>
      </c>
      <c r="R194" s="214">
        <f>Q194*H194</f>
        <v>26.258372</v>
      </c>
      <c r="S194" s="214">
        <v>0</v>
      </c>
      <c r="T194" s="21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6" t="s">
        <v>148</v>
      </c>
      <c r="AT194" s="216" t="s">
        <v>144</v>
      </c>
      <c r="AU194" s="216" t="s">
        <v>89</v>
      </c>
      <c r="AY194" s="16" t="s">
        <v>141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6" t="s">
        <v>35</v>
      </c>
      <c r="BK194" s="217">
        <f>ROUND(I194*H194,2)</f>
        <v>0</v>
      </c>
      <c r="BL194" s="16" t="s">
        <v>148</v>
      </c>
      <c r="BM194" s="216" t="s">
        <v>249</v>
      </c>
    </row>
    <row r="195" spans="2:51" s="12" customFormat="1" ht="11.25">
      <c r="B195" s="218"/>
      <c r="C195" s="219"/>
      <c r="D195" s="220" t="s">
        <v>150</v>
      </c>
      <c r="E195" s="221" t="s">
        <v>1</v>
      </c>
      <c r="F195" s="222" t="s">
        <v>100</v>
      </c>
      <c r="G195" s="219"/>
      <c r="H195" s="223">
        <v>93.8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150</v>
      </c>
      <c r="AU195" s="229" t="s">
        <v>89</v>
      </c>
      <c r="AV195" s="12" t="s">
        <v>89</v>
      </c>
      <c r="AW195" s="12" t="s">
        <v>34</v>
      </c>
      <c r="AX195" s="12" t="s">
        <v>35</v>
      </c>
      <c r="AY195" s="229" t="s">
        <v>141</v>
      </c>
    </row>
    <row r="196" spans="1:65" s="1" customFormat="1" ht="21.75" customHeight="1">
      <c r="A196" s="33"/>
      <c r="B196" s="34"/>
      <c r="C196" s="204" t="s">
        <v>250</v>
      </c>
      <c r="D196" s="204" t="s">
        <v>144</v>
      </c>
      <c r="E196" s="205" t="s">
        <v>251</v>
      </c>
      <c r="F196" s="206" t="s">
        <v>252</v>
      </c>
      <c r="G196" s="207" t="s">
        <v>147</v>
      </c>
      <c r="H196" s="208">
        <v>93.8</v>
      </c>
      <c r="I196" s="209"/>
      <c r="J196" s="210">
        <f>ROUND(I196*H196,2)</f>
        <v>0</v>
      </c>
      <c r="K196" s="211"/>
      <c r="L196" s="38"/>
      <c r="M196" s="212" t="s">
        <v>1</v>
      </c>
      <c r="N196" s="213" t="s">
        <v>45</v>
      </c>
      <c r="O196" s="70"/>
      <c r="P196" s="214">
        <f>O196*H196</f>
        <v>0</v>
      </c>
      <c r="Q196" s="214">
        <v>0.08425</v>
      </c>
      <c r="R196" s="214">
        <f>Q196*H196</f>
        <v>7.90265</v>
      </c>
      <c r="S196" s="214">
        <v>0</v>
      </c>
      <c r="T196" s="21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6" t="s">
        <v>148</v>
      </c>
      <c r="AT196" s="216" t="s">
        <v>144</v>
      </c>
      <c r="AU196" s="216" t="s">
        <v>89</v>
      </c>
      <c r="AY196" s="16" t="s">
        <v>141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6" t="s">
        <v>35</v>
      </c>
      <c r="BK196" s="217">
        <f>ROUND(I196*H196,2)</f>
        <v>0</v>
      </c>
      <c r="BL196" s="16" t="s">
        <v>148</v>
      </c>
      <c r="BM196" s="216" t="s">
        <v>253</v>
      </c>
    </row>
    <row r="197" spans="2:51" s="12" customFormat="1" ht="11.25">
      <c r="B197" s="218"/>
      <c r="C197" s="219"/>
      <c r="D197" s="220" t="s">
        <v>150</v>
      </c>
      <c r="E197" s="221" t="s">
        <v>1</v>
      </c>
      <c r="F197" s="222" t="s">
        <v>100</v>
      </c>
      <c r="G197" s="219"/>
      <c r="H197" s="223">
        <v>93.8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150</v>
      </c>
      <c r="AU197" s="229" t="s">
        <v>89</v>
      </c>
      <c r="AV197" s="12" t="s">
        <v>89</v>
      </c>
      <c r="AW197" s="12" t="s">
        <v>34</v>
      </c>
      <c r="AX197" s="12" t="s">
        <v>35</v>
      </c>
      <c r="AY197" s="229" t="s">
        <v>141</v>
      </c>
    </row>
    <row r="198" spans="1:65" s="1" customFormat="1" ht="16.5" customHeight="1">
      <c r="A198" s="33"/>
      <c r="B198" s="34"/>
      <c r="C198" s="251" t="s">
        <v>254</v>
      </c>
      <c r="D198" s="251" t="s">
        <v>241</v>
      </c>
      <c r="E198" s="252" t="s">
        <v>255</v>
      </c>
      <c r="F198" s="253" t="s">
        <v>256</v>
      </c>
      <c r="G198" s="254" t="s">
        <v>147</v>
      </c>
      <c r="H198" s="255">
        <v>96.519</v>
      </c>
      <c r="I198" s="256"/>
      <c r="J198" s="257">
        <f>ROUND(I198*H198,2)</f>
        <v>0</v>
      </c>
      <c r="K198" s="258"/>
      <c r="L198" s="259"/>
      <c r="M198" s="260" t="s">
        <v>1</v>
      </c>
      <c r="N198" s="261" t="s">
        <v>45</v>
      </c>
      <c r="O198" s="70"/>
      <c r="P198" s="214">
        <f>O198*H198</f>
        <v>0</v>
      </c>
      <c r="Q198" s="214">
        <v>0.131</v>
      </c>
      <c r="R198" s="214">
        <f>Q198*H198</f>
        <v>12.643989000000001</v>
      </c>
      <c r="S198" s="214">
        <v>0</v>
      </c>
      <c r="T198" s="21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6" t="s">
        <v>188</v>
      </c>
      <c r="AT198" s="216" t="s">
        <v>241</v>
      </c>
      <c r="AU198" s="216" t="s">
        <v>89</v>
      </c>
      <c r="AY198" s="16" t="s">
        <v>141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6" t="s">
        <v>35</v>
      </c>
      <c r="BK198" s="217">
        <f>ROUND(I198*H198,2)</f>
        <v>0</v>
      </c>
      <c r="BL198" s="16" t="s">
        <v>148</v>
      </c>
      <c r="BM198" s="216" t="s">
        <v>257</v>
      </c>
    </row>
    <row r="199" spans="1:65" s="1" customFormat="1" ht="21.75" customHeight="1">
      <c r="A199" s="33"/>
      <c r="B199" s="34"/>
      <c r="C199" s="204" t="s">
        <v>258</v>
      </c>
      <c r="D199" s="204" t="s">
        <v>144</v>
      </c>
      <c r="E199" s="205" t="s">
        <v>259</v>
      </c>
      <c r="F199" s="206" t="s">
        <v>260</v>
      </c>
      <c r="G199" s="207" t="s">
        <v>163</v>
      </c>
      <c r="H199" s="208">
        <v>49.7</v>
      </c>
      <c r="I199" s="209"/>
      <c r="J199" s="210">
        <f>ROUND(I199*H199,2)</f>
        <v>0</v>
      </c>
      <c r="K199" s="211"/>
      <c r="L199" s="38"/>
      <c r="M199" s="212" t="s">
        <v>1</v>
      </c>
      <c r="N199" s="213" t="s">
        <v>45</v>
      </c>
      <c r="O199" s="70"/>
      <c r="P199" s="214">
        <f>O199*H199</f>
        <v>0</v>
      </c>
      <c r="Q199" s="214">
        <v>0.1295</v>
      </c>
      <c r="R199" s="214">
        <f>Q199*H199</f>
        <v>6.4361500000000005</v>
      </c>
      <c r="S199" s="214">
        <v>0</v>
      </c>
      <c r="T199" s="21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6" t="s">
        <v>148</v>
      </c>
      <c r="AT199" s="216" t="s">
        <v>144</v>
      </c>
      <c r="AU199" s="216" t="s">
        <v>89</v>
      </c>
      <c r="AY199" s="16" t="s">
        <v>141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6" t="s">
        <v>35</v>
      </c>
      <c r="BK199" s="217">
        <f>ROUND(I199*H199,2)</f>
        <v>0</v>
      </c>
      <c r="BL199" s="16" t="s">
        <v>148</v>
      </c>
      <c r="BM199" s="216" t="s">
        <v>261</v>
      </c>
    </row>
    <row r="200" spans="2:51" s="12" customFormat="1" ht="11.25">
      <c r="B200" s="218"/>
      <c r="C200" s="219"/>
      <c r="D200" s="220" t="s">
        <v>150</v>
      </c>
      <c r="E200" s="221" t="s">
        <v>1</v>
      </c>
      <c r="F200" s="222" t="s">
        <v>103</v>
      </c>
      <c r="G200" s="219"/>
      <c r="H200" s="223">
        <v>49.7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150</v>
      </c>
      <c r="AU200" s="229" t="s">
        <v>89</v>
      </c>
      <c r="AV200" s="12" t="s">
        <v>89</v>
      </c>
      <c r="AW200" s="12" t="s">
        <v>34</v>
      </c>
      <c r="AX200" s="12" t="s">
        <v>35</v>
      </c>
      <c r="AY200" s="229" t="s">
        <v>141</v>
      </c>
    </row>
    <row r="201" spans="1:65" s="1" customFormat="1" ht="16.5" customHeight="1">
      <c r="A201" s="33"/>
      <c r="B201" s="34"/>
      <c r="C201" s="251" t="s">
        <v>262</v>
      </c>
      <c r="D201" s="251" t="s">
        <v>241</v>
      </c>
      <c r="E201" s="252" t="s">
        <v>263</v>
      </c>
      <c r="F201" s="253" t="s">
        <v>264</v>
      </c>
      <c r="G201" s="254" t="s">
        <v>163</v>
      </c>
      <c r="H201" s="255">
        <v>52.185</v>
      </c>
      <c r="I201" s="256"/>
      <c r="J201" s="257">
        <f>ROUND(I201*H201,2)</f>
        <v>0</v>
      </c>
      <c r="K201" s="258"/>
      <c r="L201" s="259"/>
      <c r="M201" s="260" t="s">
        <v>1</v>
      </c>
      <c r="N201" s="261" t="s">
        <v>45</v>
      </c>
      <c r="O201" s="70"/>
      <c r="P201" s="214">
        <f>O201*H201</f>
        <v>0</v>
      </c>
      <c r="Q201" s="214">
        <v>0.0335</v>
      </c>
      <c r="R201" s="214">
        <f>Q201*H201</f>
        <v>1.7481975</v>
      </c>
      <c r="S201" s="214">
        <v>0</v>
      </c>
      <c r="T201" s="21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6" t="s">
        <v>188</v>
      </c>
      <c r="AT201" s="216" t="s">
        <v>241</v>
      </c>
      <c r="AU201" s="216" t="s">
        <v>89</v>
      </c>
      <c r="AY201" s="16" t="s">
        <v>141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6" t="s">
        <v>35</v>
      </c>
      <c r="BK201" s="217">
        <f>ROUND(I201*H201,2)</f>
        <v>0</v>
      </c>
      <c r="BL201" s="16" t="s">
        <v>148</v>
      </c>
      <c r="BM201" s="216" t="s">
        <v>265</v>
      </c>
    </row>
    <row r="202" spans="2:63" s="11" customFormat="1" ht="22.5" customHeight="1">
      <c r="B202" s="188"/>
      <c r="C202" s="189"/>
      <c r="D202" s="190" t="s">
        <v>79</v>
      </c>
      <c r="E202" s="202" t="s">
        <v>266</v>
      </c>
      <c r="F202" s="202" t="s">
        <v>267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SUM(P203:P218)</f>
        <v>0</v>
      </c>
      <c r="Q202" s="196"/>
      <c r="R202" s="197">
        <f>SUM(R203:R218)</f>
        <v>4.228957759999999</v>
      </c>
      <c r="S202" s="196"/>
      <c r="T202" s="198">
        <f>SUM(T203:T218)</f>
        <v>0</v>
      </c>
      <c r="AR202" s="199" t="s">
        <v>35</v>
      </c>
      <c r="AT202" s="200" t="s">
        <v>79</v>
      </c>
      <c r="AU202" s="200" t="s">
        <v>35</v>
      </c>
      <c r="AY202" s="199" t="s">
        <v>141</v>
      </c>
      <c r="BK202" s="201">
        <f>SUM(BK203:BK218)</f>
        <v>0</v>
      </c>
    </row>
    <row r="203" spans="1:65" s="1" customFormat="1" ht="16.5" customHeight="1">
      <c r="A203" s="33"/>
      <c r="B203" s="34"/>
      <c r="C203" s="204" t="s">
        <v>268</v>
      </c>
      <c r="D203" s="204" t="s">
        <v>144</v>
      </c>
      <c r="E203" s="205" t="s">
        <v>269</v>
      </c>
      <c r="F203" s="206" t="s">
        <v>270</v>
      </c>
      <c r="G203" s="207" t="s">
        <v>271</v>
      </c>
      <c r="H203" s="208">
        <v>13</v>
      </c>
      <c r="I203" s="209"/>
      <c r="J203" s="210">
        <f>ROUND(I203*H203,2)</f>
        <v>0</v>
      </c>
      <c r="K203" s="211"/>
      <c r="L203" s="38"/>
      <c r="M203" s="212" t="s">
        <v>1</v>
      </c>
      <c r="N203" s="213" t="s">
        <v>45</v>
      </c>
      <c r="O203" s="70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16" t="s">
        <v>148</v>
      </c>
      <c r="AT203" s="216" t="s">
        <v>144</v>
      </c>
      <c r="AU203" s="216" t="s">
        <v>89</v>
      </c>
      <c r="AY203" s="16" t="s">
        <v>141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6" t="s">
        <v>35</v>
      </c>
      <c r="BK203" s="217">
        <f>ROUND(I203*H203,2)</f>
        <v>0</v>
      </c>
      <c r="BL203" s="16" t="s">
        <v>148</v>
      </c>
      <c r="BM203" s="216" t="s">
        <v>272</v>
      </c>
    </row>
    <row r="204" spans="1:65" s="1" customFormat="1" ht="16.5" customHeight="1">
      <c r="A204" s="33"/>
      <c r="B204" s="34"/>
      <c r="C204" s="204" t="s">
        <v>273</v>
      </c>
      <c r="D204" s="204" t="s">
        <v>144</v>
      </c>
      <c r="E204" s="205" t="s">
        <v>274</v>
      </c>
      <c r="F204" s="206" t="s">
        <v>270</v>
      </c>
      <c r="G204" s="207" t="s">
        <v>271</v>
      </c>
      <c r="H204" s="208">
        <v>2</v>
      </c>
      <c r="I204" s="209"/>
      <c r="J204" s="210">
        <f>ROUND(I204*H204,2)</f>
        <v>0</v>
      </c>
      <c r="K204" s="211"/>
      <c r="L204" s="38"/>
      <c r="M204" s="212" t="s">
        <v>1</v>
      </c>
      <c r="N204" s="213" t="s">
        <v>45</v>
      </c>
      <c r="O204" s="70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6" t="s">
        <v>148</v>
      </c>
      <c r="AT204" s="216" t="s">
        <v>144</v>
      </c>
      <c r="AU204" s="216" t="s">
        <v>89</v>
      </c>
      <c r="AY204" s="16" t="s">
        <v>141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6" t="s">
        <v>35</v>
      </c>
      <c r="BK204" s="217">
        <f>ROUND(I204*H204,2)</f>
        <v>0</v>
      </c>
      <c r="BL204" s="16" t="s">
        <v>148</v>
      </c>
      <c r="BM204" s="216" t="s">
        <v>275</v>
      </c>
    </row>
    <row r="205" spans="1:65" s="1" customFormat="1" ht="21.75" customHeight="1">
      <c r="A205" s="33"/>
      <c r="B205" s="34"/>
      <c r="C205" s="204" t="s">
        <v>276</v>
      </c>
      <c r="D205" s="204" t="s">
        <v>144</v>
      </c>
      <c r="E205" s="205" t="s">
        <v>277</v>
      </c>
      <c r="F205" s="206" t="s">
        <v>278</v>
      </c>
      <c r="G205" s="207" t="s">
        <v>200</v>
      </c>
      <c r="H205" s="208">
        <v>1.864</v>
      </c>
      <c r="I205" s="209"/>
      <c r="J205" s="210">
        <f>ROUND(I205*H205,2)</f>
        <v>0</v>
      </c>
      <c r="K205" s="211"/>
      <c r="L205" s="38"/>
      <c r="M205" s="212" t="s">
        <v>1</v>
      </c>
      <c r="N205" s="213" t="s">
        <v>45</v>
      </c>
      <c r="O205" s="70"/>
      <c r="P205" s="214">
        <f>O205*H205</f>
        <v>0</v>
      </c>
      <c r="Q205" s="214">
        <v>2.25634</v>
      </c>
      <c r="R205" s="214">
        <f>Q205*H205</f>
        <v>4.2058177599999995</v>
      </c>
      <c r="S205" s="214">
        <v>0</v>
      </c>
      <c r="T205" s="21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6" t="s">
        <v>148</v>
      </c>
      <c r="AT205" s="216" t="s">
        <v>144</v>
      </c>
      <c r="AU205" s="216" t="s">
        <v>89</v>
      </c>
      <c r="AY205" s="16" t="s">
        <v>141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6" t="s">
        <v>35</v>
      </c>
      <c r="BK205" s="217">
        <f>ROUND(I205*H205,2)</f>
        <v>0</v>
      </c>
      <c r="BL205" s="16" t="s">
        <v>148</v>
      </c>
      <c r="BM205" s="216" t="s">
        <v>279</v>
      </c>
    </row>
    <row r="206" spans="2:51" s="12" customFormat="1" ht="11.25">
      <c r="B206" s="218"/>
      <c r="C206" s="219"/>
      <c r="D206" s="220" t="s">
        <v>150</v>
      </c>
      <c r="E206" s="221" t="s">
        <v>1</v>
      </c>
      <c r="F206" s="222" t="s">
        <v>280</v>
      </c>
      <c r="G206" s="219"/>
      <c r="H206" s="223">
        <v>1.864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150</v>
      </c>
      <c r="AU206" s="229" t="s">
        <v>89</v>
      </c>
      <c r="AV206" s="12" t="s">
        <v>89</v>
      </c>
      <c r="AW206" s="12" t="s">
        <v>34</v>
      </c>
      <c r="AX206" s="12" t="s">
        <v>35</v>
      </c>
      <c r="AY206" s="229" t="s">
        <v>141</v>
      </c>
    </row>
    <row r="207" spans="1:65" s="1" customFormat="1" ht="16.5" customHeight="1">
      <c r="A207" s="33"/>
      <c r="B207" s="34"/>
      <c r="C207" s="204" t="s">
        <v>281</v>
      </c>
      <c r="D207" s="204" t="s">
        <v>144</v>
      </c>
      <c r="E207" s="205" t="s">
        <v>282</v>
      </c>
      <c r="F207" s="206" t="s">
        <v>283</v>
      </c>
      <c r="G207" s="207" t="s">
        <v>271</v>
      </c>
      <c r="H207" s="208">
        <v>25</v>
      </c>
      <c r="I207" s="209"/>
      <c r="J207" s="210">
        <f>ROUND(I207*H207,2)</f>
        <v>0</v>
      </c>
      <c r="K207" s="211"/>
      <c r="L207" s="38"/>
      <c r="M207" s="212" t="s">
        <v>1</v>
      </c>
      <c r="N207" s="213" t="s">
        <v>45</v>
      </c>
      <c r="O207" s="70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6" t="s">
        <v>148</v>
      </c>
      <c r="AT207" s="216" t="s">
        <v>144</v>
      </c>
      <c r="AU207" s="216" t="s">
        <v>89</v>
      </c>
      <c r="AY207" s="16" t="s">
        <v>141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6" t="s">
        <v>35</v>
      </c>
      <c r="BK207" s="217">
        <f>ROUND(I207*H207,2)</f>
        <v>0</v>
      </c>
      <c r="BL207" s="16" t="s">
        <v>148</v>
      </c>
      <c r="BM207" s="216" t="s">
        <v>284</v>
      </c>
    </row>
    <row r="208" spans="2:51" s="12" customFormat="1" ht="11.25">
      <c r="B208" s="218"/>
      <c r="C208" s="219"/>
      <c r="D208" s="220" t="s">
        <v>150</v>
      </c>
      <c r="E208" s="221" t="s">
        <v>1</v>
      </c>
      <c r="F208" s="222" t="s">
        <v>285</v>
      </c>
      <c r="G208" s="219"/>
      <c r="H208" s="223">
        <v>7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150</v>
      </c>
      <c r="AU208" s="229" t="s">
        <v>89</v>
      </c>
      <c r="AV208" s="12" t="s">
        <v>89</v>
      </c>
      <c r="AW208" s="12" t="s">
        <v>34</v>
      </c>
      <c r="AX208" s="12" t="s">
        <v>80</v>
      </c>
      <c r="AY208" s="229" t="s">
        <v>141</v>
      </c>
    </row>
    <row r="209" spans="2:51" s="12" customFormat="1" ht="11.25">
      <c r="B209" s="218"/>
      <c r="C209" s="219"/>
      <c r="D209" s="220" t="s">
        <v>150</v>
      </c>
      <c r="E209" s="221" t="s">
        <v>1</v>
      </c>
      <c r="F209" s="222" t="s">
        <v>286</v>
      </c>
      <c r="G209" s="219"/>
      <c r="H209" s="223">
        <v>8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150</v>
      </c>
      <c r="AU209" s="229" t="s">
        <v>89</v>
      </c>
      <c r="AV209" s="12" t="s">
        <v>89</v>
      </c>
      <c r="AW209" s="12" t="s">
        <v>34</v>
      </c>
      <c r="AX209" s="12" t="s">
        <v>80</v>
      </c>
      <c r="AY209" s="229" t="s">
        <v>141</v>
      </c>
    </row>
    <row r="210" spans="2:51" s="12" customFormat="1" ht="11.25">
      <c r="B210" s="218"/>
      <c r="C210" s="219"/>
      <c r="D210" s="220" t="s">
        <v>150</v>
      </c>
      <c r="E210" s="221" t="s">
        <v>1</v>
      </c>
      <c r="F210" s="222" t="s">
        <v>287</v>
      </c>
      <c r="G210" s="219"/>
      <c r="H210" s="223">
        <v>1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150</v>
      </c>
      <c r="AU210" s="229" t="s">
        <v>89</v>
      </c>
      <c r="AV210" s="12" t="s">
        <v>89</v>
      </c>
      <c r="AW210" s="12" t="s">
        <v>34</v>
      </c>
      <c r="AX210" s="12" t="s">
        <v>80</v>
      </c>
      <c r="AY210" s="229" t="s">
        <v>141</v>
      </c>
    </row>
    <row r="211" spans="2:51" s="12" customFormat="1" ht="11.25">
      <c r="B211" s="218"/>
      <c r="C211" s="219"/>
      <c r="D211" s="220" t="s">
        <v>150</v>
      </c>
      <c r="E211" s="221" t="s">
        <v>1</v>
      </c>
      <c r="F211" s="222" t="s">
        <v>288</v>
      </c>
      <c r="G211" s="219"/>
      <c r="H211" s="223">
        <v>8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150</v>
      </c>
      <c r="AU211" s="229" t="s">
        <v>89</v>
      </c>
      <c r="AV211" s="12" t="s">
        <v>89</v>
      </c>
      <c r="AW211" s="12" t="s">
        <v>34</v>
      </c>
      <c r="AX211" s="12" t="s">
        <v>80</v>
      </c>
      <c r="AY211" s="229" t="s">
        <v>141</v>
      </c>
    </row>
    <row r="212" spans="2:51" s="12" customFormat="1" ht="11.25">
      <c r="B212" s="218"/>
      <c r="C212" s="219"/>
      <c r="D212" s="220" t="s">
        <v>150</v>
      </c>
      <c r="E212" s="221" t="s">
        <v>1</v>
      </c>
      <c r="F212" s="222" t="s">
        <v>289</v>
      </c>
      <c r="G212" s="219"/>
      <c r="H212" s="223">
        <v>1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150</v>
      </c>
      <c r="AU212" s="229" t="s">
        <v>89</v>
      </c>
      <c r="AV212" s="12" t="s">
        <v>89</v>
      </c>
      <c r="AW212" s="12" t="s">
        <v>34</v>
      </c>
      <c r="AX212" s="12" t="s">
        <v>80</v>
      </c>
      <c r="AY212" s="229" t="s">
        <v>141</v>
      </c>
    </row>
    <row r="213" spans="2:51" s="13" customFormat="1" ht="11.25">
      <c r="B213" s="230"/>
      <c r="C213" s="231"/>
      <c r="D213" s="220" t="s">
        <v>150</v>
      </c>
      <c r="E213" s="232" t="s">
        <v>1</v>
      </c>
      <c r="F213" s="233" t="s">
        <v>153</v>
      </c>
      <c r="G213" s="231"/>
      <c r="H213" s="234">
        <v>25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150</v>
      </c>
      <c r="AU213" s="240" t="s">
        <v>89</v>
      </c>
      <c r="AV213" s="13" t="s">
        <v>148</v>
      </c>
      <c r="AW213" s="13" t="s">
        <v>34</v>
      </c>
      <c r="AX213" s="13" t="s">
        <v>35</v>
      </c>
      <c r="AY213" s="240" t="s">
        <v>141</v>
      </c>
    </row>
    <row r="214" spans="1:65" s="1" customFormat="1" ht="21.75" customHeight="1">
      <c r="A214" s="33"/>
      <c r="B214" s="34"/>
      <c r="C214" s="204" t="s">
        <v>290</v>
      </c>
      <c r="D214" s="204" t="s">
        <v>144</v>
      </c>
      <c r="E214" s="205" t="s">
        <v>291</v>
      </c>
      <c r="F214" s="206" t="s">
        <v>292</v>
      </c>
      <c r="G214" s="207" t="s">
        <v>238</v>
      </c>
      <c r="H214" s="208">
        <v>1</v>
      </c>
      <c r="I214" s="209"/>
      <c r="J214" s="210">
        <f>ROUND(I214*H214,2)</f>
        <v>0</v>
      </c>
      <c r="K214" s="211"/>
      <c r="L214" s="38"/>
      <c r="M214" s="212" t="s">
        <v>1</v>
      </c>
      <c r="N214" s="213" t="s">
        <v>45</v>
      </c>
      <c r="O214" s="70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16" t="s">
        <v>148</v>
      </c>
      <c r="AT214" s="216" t="s">
        <v>144</v>
      </c>
      <c r="AU214" s="216" t="s">
        <v>89</v>
      </c>
      <c r="AY214" s="16" t="s">
        <v>141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6" t="s">
        <v>35</v>
      </c>
      <c r="BK214" s="217">
        <f>ROUND(I214*H214,2)</f>
        <v>0</v>
      </c>
      <c r="BL214" s="16" t="s">
        <v>148</v>
      </c>
      <c r="BM214" s="216" t="s">
        <v>293</v>
      </c>
    </row>
    <row r="215" spans="1:65" s="1" customFormat="1" ht="21.75" customHeight="1">
      <c r="A215" s="33"/>
      <c r="B215" s="34"/>
      <c r="C215" s="204" t="s">
        <v>294</v>
      </c>
      <c r="D215" s="204" t="s">
        <v>144</v>
      </c>
      <c r="E215" s="205" t="s">
        <v>295</v>
      </c>
      <c r="F215" s="206" t="s">
        <v>296</v>
      </c>
      <c r="G215" s="207" t="s">
        <v>147</v>
      </c>
      <c r="H215" s="208">
        <v>178</v>
      </c>
      <c r="I215" s="209"/>
      <c r="J215" s="210">
        <f>ROUND(I215*H215,2)</f>
        <v>0</v>
      </c>
      <c r="K215" s="211"/>
      <c r="L215" s="38"/>
      <c r="M215" s="212" t="s">
        <v>1</v>
      </c>
      <c r="N215" s="213" t="s">
        <v>45</v>
      </c>
      <c r="O215" s="70"/>
      <c r="P215" s="214">
        <f>O215*H215</f>
        <v>0</v>
      </c>
      <c r="Q215" s="214">
        <v>0.00013</v>
      </c>
      <c r="R215" s="214">
        <f>Q215*H215</f>
        <v>0.023139999999999997</v>
      </c>
      <c r="S215" s="214">
        <v>0</v>
      </c>
      <c r="T215" s="21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6" t="s">
        <v>148</v>
      </c>
      <c r="AT215" s="216" t="s">
        <v>144</v>
      </c>
      <c r="AU215" s="216" t="s">
        <v>89</v>
      </c>
      <c r="AY215" s="16" t="s">
        <v>141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6" t="s">
        <v>35</v>
      </c>
      <c r="BK215" s="217">
        <f>ROUND(I215*H215,2)</f>
        <v>0</v>
      </c>
      <c r="BL215" s="16" t="s">
        <v>148</v>
      </c>
      <c r="BM215" s="216" t="s">
        <v>297</v>
      </c>
    </row>
    <row r="216" spans="2:51" s="12" customFormat="1" ht="11.25">
      <c r="B216" s="218"/>
      <c r="C216" s="219"/>
      <c r="D216" s="220" t="s">
        <v>150</v>
      </c>
      <c r="E216" s="221" t="s">
        <v>1</v>
      </c>
      <c r="F216" s="222" t="s">
        <v>298</v>
      </c>
      <c r="G216" s="219"/>
      <c r="H216" s="223">
        <v>126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150</v>
      </c>
      <c r="AU216" s="229" t="s">
        <v>89</v>
      </c>
      <c r="AV216" s="12" t="s">
        <v>89</v>
      </c>
      <c r="AW216" s="12" t="s">
        <v>34</v>
      </c>
      <c r="AX216" s="12" t="s">
        <v>80</v>
      </c>
      <c r="AY216" s="229" t="s">
        <v>141</v>
      </c>
    </row>
    <row r="217" spans="2:51" s="12" customFormat="1" ht="11.25">
      <c r="B217" s="218"/>
      <c r="C217" s="219"/>
      <c r="D217" s="220" t="s">
        <v>150</v>
      </c>
      <c r="E217" s="221" t="s">
        <v>1</v>
      </c>
      <c r="F217" s="222" t="s">
        <v>299</v>
      </c>
      <c r="G217" s="219"/>
      <c r="H217" s="223">
        <v>52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150</v>
      </c>
      <c r="AU217" s="229" t="s">
        <v>89</v>
      </c>
      <c r="AV217" s="12" t="s">
        <v>89</v>
      </c>
      <c r="AW217" s="12" t="s">
        <v>34</v>
      </c>
      <c r="AX217" s="12" t="s">
        <v>80</v>
      </c>
      <c r="AY217" s="229" t="s">
        <v>141</v>
      </c>
    </row>
    <row r="218" spans="2:51" s="13" customFormat="1" ht="11.25">
      <c r="B218" s="230"/>
      <c r="C218" s="231"/>
      <c r="D218" s="220" t="s">
        <v>150</v>
      </c>
      <c r="E218" s="232" t="s">
        <v>1</v>
      </c>
      <c r="F218" s="233" t="s">
        <v>153</v>
      </c>
      <c r="G218" s="231"/>
      <c r="H218" s="234">
        <v>178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150</v>
      </c>
      <c r="AU218" s="240" t="s">
        <v>89</v>
      </c>
      <c r="AV218" s="13" t="s">
        <v>148</v>
      </c>
      <c r="AW218" s="13" t="s">
        <v>34</v>
      </c>
      <c r="AX218" s="13" t="s">
        <v>35</v>
      </c>
      <c r="AY218" s="240" t="s">
        <v>141</v>
      </c>
    </row>
    <row r="219" spans="2:63" s="11" customFormat="1" ht="22.5" customHeight="1">
      <c r="B219" s="188"/>
      <c r="C219" s="189"/>
      <c r="D219" s="190" t="s">
        <v>79</v>
      </c>
      <c r="E219" s="202" t="s">
        <v>300</v>
      </c>
      <c r="F219" s="202" t="s">
        <v>301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P220</f>
        <v>0</v>
      </c>
      <c r="Q219" s="196"/>
      <c r="R219" s="197">
        <f>R220</f>
        <v>0</v>
      </c>
      <c r="S219" s="196"/>
      <c r="T219" s="198">
        <f>T220</f>
        <v>0</v>
      </c>
      <c r="AR219" s="199" t="s">
        <v>35</v>
      </c>
      <c r="AT219" s="200" t="s">
        <v>79</v>
      </c>
      <c r="AU219" s="200" t="s">
        <v>35</v>
      </c>
      <c r="AY219" s="199" t="s">
        <v>141</v>
      </c>
      <c r="BK219" s="201">
        <f>BK220</f>
        <v>0</v>
      </c>
    </row>
    <row r="220" spans="1:65" s="1" customFormat="1" ht="16.5" customHeight="1">
      <c r="A220" s="33"/>
      <c r="B220" s="34"/>
      <c r="C220" s="204" t="s">
        <v>302</v>
      </c>
      <c r="D220" s="204" t="s">
        <v>144</v>
      </c>
      <c r="E220" s="205" t="s">
        <v>303</v>
      </c>
      <c r="F220" s="206" t="s">
        <v>304</v>
      </c>
      <c r="G220" s="207" t="s">
        <v>305</v>
      </c>
      <c r="H220" s="208">
        <v>84.972</v>
      </c>
      <c r="I220" s="209"/>
      <c r="J220" s="210">
        <f>ROUND(I220*H220,2)</f>
        <v>0</v>
      </c>
      <c r="K220" s="211"/>
      <c r="L220" s="38"/>
      <c r="M220" s="212" t="s">
        <v>1</v>
      </c>
      <c r="N220" s="213" t="s">
        <v>45</v>
      </c>
      <c r="O220" s="70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16" t="s">
        <v>148</v>
      </c>
      <c r="AT220" s="216" t="s">
        <v>144</v>
      </c>
      <c r="AU220" s="216" t="s">
        <v>89</v>
      </c>
      <c r="AY220" s="16" t="s">
        <v>141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6" t="s">
        <v>35</v>
      </c>
      <c r="BK220" s="217">
        <f>ROUND(I220*H220,2)</f>
        <v>0</v>
      </c>
      <c r="BL220" s="16" t="s">
        <v>148</v>
      </c>
      <c r="BM220" s="216" t="s">
        <v>306</v>
      </c>
    </row>
    <row r="221" spans="2:63" s="11" customFormat="1" ht="25.5" customHeight="1">
      <c r="B221" s="188"/>
      <c r="C221" s="189"/>
      <c r="D221" s="190" t="s">
        <v>79</v>
      </c>
      <c r="E221" s="191" t="s">
        <v>307</v>
      </c>
      <c r="F221" s="191" t="s">
        <v>308</v>
      </c>
      <c r="G221" s="189"/>
      <c r="H221" s="189"/>
      <c r="I221" s="192"/>
      <c r="J221" s="193">
        <f>BK221</f>
        <v>0</v>
      </c>
      <c r="K221" s="189"/>
      <c r="L221" s="194"/>
      <c r="M221" s="195"/>
      <c r="N221" s="196"/>
      <c r="O221" s="196"/>
      <c r="P221" s="197">
        <f>P222+P224+P240</f>
        <v>0</v>
      </c>
      <c r="Q221" s="196"/>
      <c r="R221" s="197">
        <f>R222+R224+R240</f>
        <v>3.1431300000000006</v>
      </c>
      <c r="S221" s="196"/>
      <c r="T221" s="198">
        <f>T222+T224+T240</f>
        <v>0</v>
      </c>
      <c r="AR221" s="199" t="s">
        <v>89</v>
      </c>
      <c r="AT221" s="200" t="s">
        <v>79</v>
      </c>
      <c r="AU221" s="200" t="s">
        <v>80</v>
      </c>
      <c r="AY221" s="199" t="s">
        <v>141</v>
      </c>
      <c r="BK221" s="201">
        <f>BK222+BK224+BK240</f>
        <v>0</v>
      </c>
    </row>
    <row r="222" spans="2:63" s="11" customFormat="1" ht="22.5" customHeight="1">
      <c r="B222" s="188"/>
      <c r="C222" s="189"/>
      <c r="D222" s="190" t="s">
        <v>79</v>
      </c>
      <c r="E222" s="202" t="s">
        <v>309</v>
      </c>
      <c r="F222" s="202" t="s">
        <v>310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P223</f>
        <v>0</v>
      </c>
      <c r="Q222" s="196"/>
      <c r="R222" s="197">
        <f>R223</f>
        <v>0</v>
      </c>
      <c r="S222" s="196"/>
      <c r="T222" s="198">
        <f>T223</f>
        <v>0</v>
      </c>
      <c r="AR222" s="199" t="s">
        <v>89</v>
      </c>
      <c r="AT222" s="200" t="s">
        <v>79</v>
      </c>
      <c r="AU222" s="200" t="s">
        <v>35</v>
      </c>
      <c r="AY222" s="199" t="s">
        <v>141</v>
      </c>
      <c r="BK222" s="201">
        <f>BK223</f>
        <v>0</v>
      </c>
    </row>
    <row r="223" spans="1:65" s="1" customFormat="1" ht="16.5" customHeight="1">
      <c r="A223" s="33"/>
      <c r="B223" s="34"/>
      <c r="C223" s="204" t="s">
        <v>311</v>
      </c>
      <c r="D223" s="204" t="s">
        <v>144</v>
      </c>
      <c r="E223" s="205" t="s">
        <v>309</v>
      </c>
      <c r="F223" s="206" t="s">
        <v>312</v>
      </c>
      <c r="G223" s="207" t="s">
        <v>271</v>
      </c>
      <c r="H223" s="208">
        <v>1</v>
      </c>
      <c r="I223" s="209"/>
      <c r="J223" s="210">
        <f>ROUND(I223*H223,2)</f>
        <v>0</v>
      </c>
      <c r="K223" s="211"/>
      <c r="L223" s="38"/>
      <c r="M223" s="212" t="s">
        <v>1</v>
      </c>
      <c r="N223" s="213" t="s">
        <v>45</v>
      </c>
      <c r="O223" s="70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16" t="s">
        <v>313</v>
      </c>
      <c r="AT223" s="216" t="s">
        <v>144</v>
      </c>
      <c r="AU223" s="216" t="s">
        <v>89</v>
      </c>
      <c r="AY223" s="16" t="s">
        <v>141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6" t="s">
        <v>35</v>
      </c>
      <c r="BK223" s="217">
        <f>ROUND(I223*H223,2)</f>
        <v>0</v>
      </c>
      <c r="BL223" s="16" t="s">
        <v>313</v>
      </c>
      <c r="BM223" s="216" t="s">
        <v>314</v>
      </c>
    </row>
    <row r="224" spans="2:63" s="11" customFormat="1" ht="22.5" customHeight="1">
      <c r="B224" s="188"/>
      <c r="C224" s="189"/>
      <c r="D224" s="190" t="s">
        <v>79</v>
      </c>
      <c r="E224" s="202" t="s">
        <v>315</v>
      </c>
      <c r="F224" s="202" t="s">
        <v>316</v>
      </c>
      <c r="G224" s="189"/>
      <c r="H224" s="189"/>
      <c r="I224" s="192"/>
      <c r="J224" s="203">
        <f>BK224</f>
        <v>0</v>
      </c>
      <c r="K224" s="189"/>
      <c r="L224" s="194"/>
      <c r="M224" s="195"/>
      <c r="N224" s="196"/>
      <c r="O224" s="196"/>
      <c r="P224" s="197">
        <f>SUM(P225:P239)</f>
        <v>0</v>
      </c>
      <c r="Q224" s="196"/>
      <c r="R224" s="197">
        <f>SUM(R225:R239)</f>
        <v>3.1431300000000006</v>
      </c>
      <c r="S224" s="196"/>
      <c r="T224" s="198">
        <f>SUM(T225:T239)</f>
        <v>0</v>
      </c>
      <c r="AR224" s="199" t="s">
        <v>89</v>
      </c>
      <c r="AT224" s="200" t="s">
        <v>79</v>
      </c>
      <c r="AU224" s="200" t="s">
        <v>35</v>
      </c>
      <c r="AY224" s="199" t="s">
        <v>141</v>
      </c>
      <c r="BK224" s="201">
        <f>SUM(BK225:BK239)</f>
        <v>0</v>
      </c>
    </row>
    <row r="225" spans="1:65" s="1" customFormat="1" ht="21.75" customHeight="1">
      <c r="A225" s="33"/>
      <c r="B225" s="34"/>
      <c r="C225" s="204" t="s">
        <v>317</v>
      </c>
      <c r="D225" s="204" t="s">
        <v>144</v>
      </c>
      <c r="E225" s="205" t="s">
        <v>318</v>
      </c>
      <c r="F225" s="206" t="s">
        <v>319</v>
      </c>
      <c r="G225" s="207" t="s">
        <v>147</v>
      </c>
      <c r="H225" s="208">
        <v>226.9</v>
      </c>
      <c r="I225" s="209"/>
      <c r="J225" s="210">
        <f>ROUND(I225*H225,2)</f>
        <v>0</v>
      </c>
      <c r="K225" s="211"/>
      <c r="L225" s="38"/>
      <c r="M225" s="212" t="s">
        <v>1</v>
      </c>
      <c r="N225" s="213" t="s">
        <v>45</v>
      </c>
      <c r="O225" s="70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6" t="s">
        <v>313</v>
      </c>
      <c r="AT225" s="216" t="s">
        <v>144</v>
      </c>
      <c r="AU225" s="216" t="s">
        <v>89</v>
      </c>
      <c r="AY225" s="16" t="s">
        <v>141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6" t="s">
        <v>35</v>
      </c>
      <c r="BK225" s="217">
        <f>ROUND(I225*H225,2)</f>
        <v>0</v>
      </c>
      <c r="BL225" s="16" t="s">
        <v>313</v>
      </c>
      <c r="BM225" s="216" t="s">
        <v>320</v>
      </c>
    </row>
    <row r="226" spans="2:51" s="12" customFormat="1" ht="11.25">
      <c r="B226" s="218"/>
      <c r="C226" s="219"/>
      <c r="D226" s="220" t="s">
        <v>150</v>
      </c>
      <c r="E226" s="221" t="s">
        <v>1</v>
      </c>
      <c r="F226" s="222" t="s">
        <v>98</v>
      </c>
      <c r="G226" s="219"/>
      <c r="H226" s="223">
        <v>226.9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150</v>
      </c>
      <c r="AU226" s="229" t="s">
        <v>89</v>
      </c>
      <c r="AV226" s="12" t="s">
        <v>89</v>
      </c>
      <c r="AW226" s="12" t="s">
        <v>34</v>
      </c>
      <c r="AX226" s="12" t="s">
        <v>35</v>
      </c>
      <c r="AY226" s="229" t="s">
        <v>141</v>
      </c>
    </row>
    <row r="227" spans="1:65" s="1" customFormat="1" ht="16.5" customHeight="1">
      <c r="A227" s="33"/>
      <c r="B227" s="34"/>
      <c r="C227" s="204" t="s">
        <v>321</v>
      </c>
      <c r="D227" s="204" t="s">
        <v>144</v>
      </c>
      <c r="E227" s="205" t="s">
        <v>322</v>
      </c>
      <c r="F227" s="206" t="s">
        <v>323</v>
      </c>
      <c r="G227" s="207" t="s">
        <v>163</v>
      </c>
      <c r="H227" s="208">
        <v>450</v>
      </c>
      <c r="I227" s="209"/>
      <c r="J227" s="210">
        <f>ROUND(I227*H227,2)</f>
        <v>0</v>
      </c>
      <c r="K227" s="211"/>
      <c r="L227" s="38"/>
      <c r="M227" s="212" t="s">
        <v>1</v>
      </c>
      <c r="N227" s="213" t="s">
        <v>45</v>
      </c>
      <c r="O227" s="70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16" t="s">
        <v>313</v>
      </c>
      <c r="AT227" s="216" t="s">
        <v>144</v>
      </c>
      <c r="AU227" s="216" t="s">
        <v>89</v>
      </c>
      <c r="AY227" s="16" t="s">
        <v>141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6" t="s">
        <v>35</v>
      </c>
      <c r="BK227" s="217">
        <f>ROUND(I227*H227,2)</f>
        <v>0</v>
      </c>
      <c r="BL227" s="16" t="s">
        <v>313</v>
      </c>
      <c r="BM227" s="216" t="s">
        <v>324</v>
      </c>
    </row>
    <row r="228" spans="1:65" s="1" customFormat="1" ht="21.75" customHeight="1">
      <c r="A228" s="33"/>
      <c r="B228" s="34"/>
      <c r="C228" s="251" t="s">
        <v>325</v>
      </c>
      <c r="D228" s="251" t="s">
        <v>241</v>
      </c>
      <c r="E228" s="252" t="s">
        <v>326</v>
      </c>
      <c r="F228" s="253" t="s">
        <v>327</v>
      </c>
      <c r="G228" s="254" t="s">
        <v>200</v>
      </c>
      <c r="H228" s="255">
        <v>1.2</v>
      </c>
      <c r="I228" s="256"/>
      <c r="J228" s="257">
        <f>ROUND(I228*H228,2)</f>
        <v>0</v>
      </c>
      <c r="K228" s="258"/>
      <c r="L228" s="259"/>
      <c r="M228" s="260" t="s">
        <v>1</v>
      </c>
      <c r="N228" s="261" t="s">
        <v>45</v>
      </c>
      <c r="O228" s="70"/>
      <c r="P228" s="214">
        <f>O228*H228</f>
        <v>0</v>
      </c>
      <c r="Q228" s="214">
        <v>0.44</v>
      </c>
      <c r="R228" s="214">
        <f>Q228*H228</f>
        <v>0.528</v>
      </c>
      <c r="S228" s="214">
        <v>0</v>
      </c>
      <c r="T228" s="215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16" t="s">
        <v>254</v>
      </c>
      <c r="AT228" s="216" t="s">
        <v>241</v>
      </c>
      <c r="AU228" s="216" t="s">
        <v>89</v>
      </c>
      <c r="AY228" s="16" t="s">
        <v>141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6" t="s">
        <v>35</v>
      </c>
      <c r="BK228" s="217">
        <f>ROUND(I228*H228,2)</f>
        <v>0</v>
      </c>
      <c r="BL228" s="16" t="s">
        <v>313</v>
      </c>
      <c r="BM228" s="216" t="s">
        <v>328</v>
      </c>
    </row>
    <row r="229" spans="1:65" s="1" customFormat="1" ht="16.5" customHeight="1">
      <c r="A229" s="33"/>
      <c r="B229" s="34"/>
      <c r="C229" s="251" t="s">
        <v>329</v>
      </c>
      <c r="D229" s="251" t="s">
        <v>241</v>
      </c>
      <c r="E229" s="252" t="s">
        <v>330</v>
      </c>
      <c r="F229" s="253" t="s">
        <v>331</v>
      </c>
      <c r="G229" s="254" t="s">
        <v>147</v>
      </c>
      <c r="H229" s="255">
        <v>275</v>
      </c>
      <c r="I229" s="256"/>
      <c r="J229" s="257">
        <f>ROUND(I229*H229,2)</f>
        <v>0</v>
      </c>
      <c r="K229" s="258"/>
      <c r="L229" s="259"/>
      <c r="M229" s="260" t="s">
        <v>1</v>
      </c>
      <c r="N229" s="261" t="s">
        <v>45</v>
      </c>
      <c r="O229" s="70"/>
      <c r="P229" s="214">
        <f>O229*H229</f>
        <v>0</v>
      </c>
      <c r="Q229" s="214">
        <v>0.00931</v>
      </c>
      <c r="R229" s="214">
        <f>Q229*H229</f>
        <v>2.5602500000000004</v>
      </c>
      <c r="S229" s="214">
        <v>0</v>
      </c>
      <c r="T229" s="21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16" t="s">
        <v>254</v>
      </c>
      <c r="AT229" s="216" t="s">
        <v>241</v>
      </c>
      <c r="AU229" s="216" t="s">
        <v>89</v>
      </c>
      <c r="AY229" s="16" t="s">
        <v>141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6" t="s">
        <v>35</v>
      </c>
      <c r="BK229" s="217">
        <f>ROUND(I229*H229,2)</f>
        <v>0</v>
      </c>
      <c r="BL229" s="16" t="s">
        <v>313</v>
      </c>
      <c r="BM229" s="216" t="s">
        <v>332</v>
      </c>
    </row>
    <row r="230" spans="1:65" s="1" customFormat="1" ht="21.75" customHeight="1">
      <c r="A230" s="33"/>
      <c r="B230" s="34"/>
      <c r="C230" s="204" t="s">
        <v>333</v>
      </c>
      <c r="D230" s="204" t="s">
        <v>144</v>
      </c>
      <c r="E230" s="205" t="s">
        <v>334</v>
      </c>
      <c r="F230" s="206" t="s">
        <v>335</v>
      </c>
      <c r="G230" s="207" t="s">
        <v>147</v>
      </c>
      <c r="H230" s="208">
        <v>226.9</v>
      </c>
      <c r="I230" s="209"/>
      <c r="J230" s="210">
        <f>ROUND(I230*H230,2)</f>
        <v>0</v>
      </c>
      <c r="K230" s="211"/>
      <c r="L230" s="38"/>
      <c r="M230" s="212" t="s">
        <v>1</v>
      </c>
      <c r="N230" s="213" t="s">
        <v>45</v>
      </c>
      <c r="O230" s="70"/>
      <c r="P230" s="214">
        <f>O230*H230</f>
        <v>0</v>
      </c>
      <c r="Q230" s="214">
        <v>0.0002</v>
      </c>
      <c r="R230" s="214">
        <f>Q230*H230</f>
        <v>0.045380000000000004</v>
      </c>
      <c r="S230" s="214">
        <v>0</v>
      </c>
      <c r="T230" s="215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16" t="s">
        <v>313</v>
      </c>
      <c r="AT230" s="216" t="s">
        <v>144</v>
      </c>
      <c r="AU230" s="216" t="s">
        <v>89</v>
      </c>
      <c r="AY230" s="16" t="s">
        <v>141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6" t="s">
        <v>35</v>
      </c>
      <c r="BK230" s="217">
        <f>ROUND(I230*H230,2)</f>
        <v>0</v>
      </c>
      <c r="BL230" s="16" t="s">
        <v>313</v>
      </c>
      <c r="BM230" s="216" t="s">
        <v>336</v>
      </c>
    </row>
    <row r="231" spans="2:51" s="12" customFormat="1" ht="11.25">
      <c r="B231" s="218"/>
      <c r="C231" s="219"/>
      <c r="D231" s="220" t="s">
        <v>150</v>
      </c>
      <c r="E231" s="221" t="s">
        <v>1</v>
      </c>
      <c r="F231" s="222" t="s">
        <v>98</v>
      </c>
      <c r="G231" s="219"/>
      <c r="H231" s="223">
        <v>226.9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150</v>
      </c>
      <c r="AU231" s="229" t="s">
        <v>89</v>
      </c>
      <c r="AV231" s="12" t="s">
        <v>89</v>
      </c>
      <c r="AW231" s="12" t="s">
        <v>34</v>
      </c>
      <c r="AX231" s="12" t="s">
        <v>35</v>
      </c>
      <c r="AY231" s="229" t="s">
        <v>141</v>
      </c>
    </row>
    <row r="232" spans="1:65" s="1" customFormat="1" ht="21.75" customHeight="1">
      <c r="A232" s="33"/>
      <c r="B232" s="34"/>
      <c r="C232" s="204" t="s">
        <v>337</v>
      </c>
      <c r="D232" s="204" t="s">
        <v>144</v>
      </c>
      <c r="E232" s="205" t="s">
        <v>338</v>
      </c>
      <c r="F232" s="206" t="s">
        <v>339</v>
      </c>
      <c r="G232" s="207" t="s">
        <v>238</v>
      </c>
      <c r="H232" s="208">
        <v>31</v>
      </c>
      <c r="I232" s="209"/>
      <c r="J232" s="210">
        <f>ROUND(I232*H232,2)</f>
        <v>0</v>
      </c>
      <c r="K232" s="211"/>
      <c r="L232" s="38"/>
      <c r="M232" s="212" t="s">
        <v>1</v>
      </c>
      <c r="N232" s="213" t="s">
        <v>45</v>
      </c>
      <c r="O232" s="70"/>
      <c r="P232" s="214">
        <f>O232*H232</f>
        <v>0</v>
      </c>
      <c r="Q232" s="214">
        <v>0.00025</v>
      </c>
      <c r="R232" s="214">
        <f>Q232*H232</f>
        <v>0.00775</v>
      </c>
      <c r="S232" s="214">
        <v>0</v>
      </c>
      <c r="T232" s="215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6" t="s">
        <v>313</v>
      </c>
      <c r="AT232" s="216" t="s">
        <v>144</v>
      </c>
      <c r="AU232" s="216" t="s">
        <v>89</v>
      </c>
      <c r="AY232" s="16" t="s">
        <v>141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6" t="s">
        <v>35</v>
      </c>
      <c r="BK232" s="217">
        <f>ROUND(I232*H232,2)</f>
        <v>0</v>
      </c>
      <c r="BL232" s="16" t="s">
        <v>313</v>
      </c>
      <c r="BM232" s="216" t="s">
        <v>340</v>
      </c>
    </row>
    <row r="233" spans="2:51" s="12" customFormat="1" ht="11.25">
      <c r="B233" s="218"/>
      <c r="C233" s="219"/>
      <c r="D233" s="220" t="s">
        <v>150</v>
      </c>
      <c r="E233" s="221" t="s">
        <v>1</v>
      </c>
      <c r="F233" s="222" t="s">
        <v>341</v>
      </c>
      <c r="G233" s="219"/>
      <c r="H233" s="223">
        <v>24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150</v>
      </c>
      <c r="AU233" s="229" t="s">
        <v>89</v>
      </c>
      <c r="AV233" s="12" t="s">
        <v>89</v>
      </c>
      <c r="AW233" s="12" t="s">
        <v>34</v>
      </c>
      <c r="AX233" s="12" t="s">
        <v>80</v>
      </c>
      <c r="AY233" s="229" t="s">
        <v>141</v>
      </c>
    </row>
    <row r="234" spans="2:51" s="12" customFormat="1" ht="11.25">
      <c r="B234" s="218"/>
      <c r="C234" s="219"/>
      <c r="D234" s="220" t="s">
        <v>150</v>
      </c>
      <c r="E234" s="221" t="s">
        <v>1</v>
      </c>
      <c r="F234" s="222" t="s">
        <v>342</v>
      </c>
      <c r="G234" s="219"/>
      <c r="H234" s="223">
        <v>6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150</v>
      </c>
      <c r="AU234" s="229" t="s">
        <v>89</v>
      </c>
      <c r="AV234" s="12" t="s">
        <v>89</v>
      </c>
      <c r="AW234" s="12" t="s">
        <v>34</v>
      </c>
      <c r="AX234" s="12" t="s">
        <v>80</v>
      </c>
      <c r="AY234" s="229" t="s">
        <v>141</v>
      </c>
    </row>
    <row r="235" spans="2:51" s="12" customFormat="1" ht="11.25">
      <c r="B235" s="218"/>
      <c r="C235" s="219"/>
      <c r="D235" s="220" t="s">
        <v>150</v>
      </c>
      <c r="E235" s="221" t="s">
        <v>1</v>
      </c>
      <c r="F235" s="222" t="s">
        <v>343</v>
      </c>
      <c r="G235" s="219"/>
      <c r="H235" s="223">
        <v>1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150</v>
      </c>
      <c r="AU235" s="229" t="s">
        <v>89</v>
      </c>
      <c r="AV235" s="12" t="s">
        <v>89</v>
      </c>
      <c r="AW235" s="12" t="s">
        <v>34</v>
      </c>
      <c r="AX235" s="12" t="s">
        <v>80</v>
      </c>
      <c r="AY235" s="229" t="s">
        <v>141</v>
      </c>
    </row>
    <row r="236" spans="2:51" s="13" customFormat="1" ht="11.25">
      <c r="B236" s="230"/>
      <c r="C236" s="231"/>
      <c r="D236" s="220" t="s">
        <v>150</v>
      </c>
      <c r="E236" s="232" t="s">
        <v>1</v>
      </c>
      <c r="F236" s="233" t="s">
        <v>153</v>
      </c>
      <c r="G236" s="231"/>
      <c r="H236" s="234">
        <v>31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150</v>
      </c>
      <c r="AU236" s="240" t="s">
        <v>89</v>
      </c>
      <c r="AV236" s="13" t="s">
        <v>148</v>
      </c>
      <c r="AW236" s="13" t="s">
        <v>34</v>
      </c>
      <c r="AX236" s="13" t="s">
        <v>35</v>
      </c>
      <c r="AY236" s="240" t="s">
        <v>141</v>
      </c>
    </row>
    <row r="237" spans="1:65" s="1" customFormat="1" ht="16.5" customHeight="1">
      <c r="A237" s="33"/>
      <c r="B237" s="34"/>
      <c r="C237" s="204" t="s">
        <v>344</v>
      </c>
      <c r="D237" s="204" t="s">
        <v>144</v>
      </c>
      <c r="E237" s="205" t="s">
        <v>345</v>
      </c>
      <c r="F237" s="206" t="s">
        <v>346</v>
      </c>
      <c r="G237" s="207" t="s">
        <v>271</v>
      </c>
      <c r="H237" s="208">
        <v>1</v>
      </c>
      <c r="I237" s="209"/>
      <c r="J237" s="210">
        <f>ROUND(I237*H237,2)</f>
        <v>0</v>
      </c>
      <c r="K237" s="211"/>
      <c r="L237" s="38"/>
      <c r="M237" s="212" t="s">
        <v>1</v>
      </c>
      <c r="N237" s="213" t="s">
        <v>45</v>
      </c>
      <c r="O237" s="70"/>
      <c r="P237" s="214">
        <f>O237*H237</f>
        <v>0</v>
      </c>
      <c r="Q237" s="214">
        <v>0.00025</v>
      </c>
      <c r="R237" s="214">
        <f>Q237*H237</f>
        <v>0.00025</v>
      </c>
      <c r="S237" s="214">
        <v>0</v>
      </c>
      <c r="T237" s="21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16" t="s">
        <v>313</v>
      </c>
      <c r="AT237" s="216" t="s">
        <v>144</v>
      </c>
      <c r="AU237" s="216" t="s">
        <v>89</v>
      </c>
      <c r="AY237" s="16" t="s">
        <v>141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6" t="s">
        <v>35</v>
      </c>
      <c r="BK237" s="217">
        <f>ROUND(I237*H237,2)</f>
        <v>0</v>
      </c>
      <c r="BL237" s="16" t="s">
        <v>313</v>
      </c>
      <c r="BM237" s="216" t="s">
        <v>347</v>
      </c>
    </row>
    <row r="238" spans="1:65" s="1" customFormat="1" ht="21.75" customHeight="1">
      <c r="A238" s="33"/>
      <c r="B238" s="34"/>
      <c r="C238" s="204" t="s">
        <v>348</v>
      </c>
      <c r="D238" s="204" t="s">
        <v>144</v>
      </c>
      <c r="E238" s="205" t="s">
        <v>349</v>
      </c>
      <c r="F238" s="206" t="s">
        <v>350</v>
      </c>
      <c r="G238" s="207" t="s">
        <v>271</v>
      </c>
      <c r="H238" s="208">
        <v>6</v>
      </c>
      <c r="I238" s="209"/>
      <c r="J238" s="210">
        <f>ROUND(I238*H238,2)</f>
        <v>0</v>
      </c>
      <c r="K238" s="211"/>
      <c r="L238" s="38"/>
      <c r="M238" s="212" t="s">
        <v>1</v>
      </c>
      <c r="N238" s="213" t="s">
        <v>45</v>
      </c>
      <c r="O238" s="70"/>
      <c r="P238" s="214">
        <f>O238*H238</f>
        <v>0</v>
      </c>
      <c r="Q238" s="214">
        <v>0.00025</v>
      </c>
      <c r="R238" s="214">
        <f>Q238*H238</f>
        <v>0.0015</v>
      </c>
      <c r="S238" s="214">
        <v>0</v>
      </c>
      <c r="T238" s="215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16" t="s">
        <v>313</v>
      </c>
      <c r="AT238" s="216" t="s">
        <v>144</v>
      </c>
      <c r="AU238" s="216" t="s">
        <v>89</v>
      </c>
      <c r="AY238" s="16" t="s">
        <v>141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6" t="s">
        <v>35</v>
      </c>
      <c r="BK238" s="217">
        <f>ROUND(I238*H238,2)</f>
        <v>0</v>
      </c>
      <c r="BL238" s="16" t="s">
        <v>313</v>
      </c>
      <c r="BM238" s="216" t="s">
        <v>351</v>
      </c>
    </row>
    <row r="239" spans="1:65" s="1" customFormat="1" ht="21.75" customHeight="1">
      <c r="A239" s="33"/>
      <c r="B239" s="34"/>
      <c r="C239" s="204" t="s">
        <v>352</v>
      </c>
      <c r="D239" s="204" t="s">
        <v>144</v>
      </c>
      <c r="E239" s="205" t="s">
        <v>353</v>
      </c>
      <c r="F239" s="206" t="s">
        <v>354</v>
      </c>
      <c r="G239" s="207" t="s">
        <v>355</v>
      </c>
      <c r="H239" s="262"/>
      <c r="I239" s="209"/>
      <c r="J239" s="210">
        <f>ROUND(I239*H239,2)</f>
        <v>0</v>
      </c>
      <c r="K239" s="211"/>
      <c r="L239" s="38"/>
      <c r="M239" s="212" t="s">
        <v>1</v>
      </c>
      <c r="N239" s="213" t="s">
        <v>45</v>
      </c>
      <c r="O239" s="70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6" t="s">
        <v>313</v>
      </c>
      <c r="AT239" s="216" t="s">
        <v>144</v>
      </c>
      <c r="AU239" s="216" t="s">
        <v>89</v>
      </c>
      <c r="AY239" s="16" t="s">
        <v>141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6" t="s">
        <v>35</v>
      </c>
      <c r="BK239" s="217">
        <f>ROUND(I239*H239,2)</f>
        <v>0</v>
      </c>
      <c r="BL239" s="16" t="s">
        <v>313</v>
      </c>
      <c r="BM239" s="216" t="s">
        <v>356</v>
      </c>
    </row>
    <row r="240" spans="2:63" s="11" customFormat="1" ht="22.5" customHeight="1">
      <c r="B240" s="188"/>
      <c r="C240" s="189"/>
      <c r="D240" s="190" t="s">
        <v>79</v>
      </c>
      <c r="E240" s="202" t="s">
        <v>357</v>
      </c>
      <c r="F240" s="202" t="s">
        <v>358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SUM(P241:P245)</f>
        <v>0</v>
      </c>
      <c r="Q240" s="196"/>
      <c r="R240" s="197">
        <f>SUM(R241:R245)</f>
        <v>0</v>
      </c>
      <c r="S240" s="196"/>
      <c r="T240" s="198">
        <f>SUM(T241:T245)</f>
        <v>0</v>
      </c>
      <c r="AR240" s="199" t="s">
        <v>89</v>
      </c>
      <c r="AT240" s="200" t="s">
        <v>79</v>
      </c>
      <c r="AU240" s="200" t="s">
        <v>35</v>
      </c>
      <c r="AY240" s="199" t="s">
        <v>141</v>
      </c>
      <c r="BK240" s="201">
        <f>SUM(BK241:BK245)</f>
        <v>0</v>
      </c>
    </row>
    <row r="241" spans="1:65" s="1" customFormat="1" ht="21.75" customHeight="1">
      <c r="A241" s="33"/>
      <c r="B241" s="34"/>
      <c r="C241" s="204" t="s">
        <v>359</v>
      </c>
      <c r="D241" s="204" t="s">
        <v>144</v>
      </c>
      <c r="E241" s="205" t="s">
        <v>360</v>
      </c>
      <c r="F241" s="206" t="s">
        <v>361</v>
      </c>
      <c r="G241" s="207" t="s">
        <v>147</v>
      </c>
      <c r="H241" s="208">
        <v>14.28</v>
      </c>
      <c r="I241" s="209"/>
      <c r="J241" s="210">
        <f>ROUND(I241*H241,2)</f>
        <v>0</v>
      </c>
      <c r="K241" s="211"/>
      <c r="L241" s="38"/>
      <c r="M241" s="212" t="s">
        <v>1</v>
      </c>
      <c r="N241" s="213" t="s">
        <v>45</v>
      </c>
      <c r="O241" s="70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6" t="s">
        <v>313</v>
      </c>
      <c r="AT241" s="216" t="s">
        <v>144</v>
      </c>
      <c r="AU241" s="216" t="s">
        <v>89</v>
      </c>
      <c r="AY241" s="16" t="s">
        <v>141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6" t="s">
        <v>35</v>
      </c>
      <c r="BK241" s="217">
        <f>ROUND(I241*H241,2)</f>
        <v>0</v>
      </c>
      <c r="BL241" s="16" t="s">
        <v>313</v>
      </c>
      <c r="BM241" s="216" t="s">
        <v>362</v>
      </c>
    </row>
    <row r="242" spans="2:51" s="12" customFormat="1" ht="11.25">
      <c r="B242" s="218"/>
      <c r="C242" s="219"/>
      <c r="D242" s="220" t="s">
        <v>150</v>
      </c>
      <c r="E242" s="221" t="s">
        <v>1</v>
      </c>
      <c r="F242" s="222" t="s">
        <v>363</v>
      </c>
      <c r="G242" s="219"/>
      <c r="H242" s="223">
        <v>14.28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150</v>
      </c>
      <c r="AU242" s="229" t="s">
        <v>89</v>
      </c>
      <c r="AV242" s="12" t="s">
        <v>89</v>
      </c>
      <c r="AW242" s="12" t="s">
        <v>34</v>
      </c>
      <c r="AX242" s="12" t="s">
        <v>35</v>
      </c>
      <c r="AY242" s="229" t="s">
        <v>141</v>
      </c>
    </row>
    <row r="243" spans="1:65" s="1" customFormat="1" ht="16.5" customHeight="1">
      <c r="A243" s="33"/>
      <c r="B243" s="34"/>
      <c r="C243" s="204" t="s">
        <v>364</v>
      </c>
      <c r="D243" s="204" t="s">
        <v>144</v>
      </c>
      <c r="E243" s="205" t="s">
        <v>365</v>
      </c>
      <c r="F243" s="206" t="s">
        <v>366</v>
      </c>
      <c r="G243" s="207" t="s">
        <v>163</v>
      </c>
      <c r="H243" s="208">
        <v>5.4</v>
      </c>
      <c r="I243" s="209"/>
      <c r="J243" s="210">
        <f>ROUND(I243*H243,2)</f>
        <v>0</v>
      </c>
      <c r="K243" s="211"/>
      <c r="L243" s="38"/>
      <c r="M243" s="212" t="s">
        <v>1</v>
      </c>
      <c r="N243" s="213" t="s">
        <v>45</v>
      </c>
      <c r="O243" s="70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16" t="s">
        <v>313</v>
      </c>
      <c r="AT243" s="216" t="s">
        <v>144</v>
      </c>
      <c r="AU243" s="216" t="s">
        <v>89</v>
      </c>
      <c r="AY243" s="16" t="s">
        <v>141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6" t="s">
        <v>35</v>
      </c>
      <c r="BK243" s="217">
        <f>ROUND(I243*H243,2)</f>
        <v>0</v>
      </c>
      <c r="BL243" s="16" t="s">
        <v>313</v>
      </c>
      <c r="BM243" s="216" t="s">
        <v>367</v>
      </c>
    </row>
    <row r="244" spans="2:51" s="12" customFormat="1" ht="11.25">
      <c r="B244" s="218"/>
      <c r="C244" s="219"/>
      <c r="D244" s="220" t="s">
        <v>150</v>
      </c>
      <c r="E244" s="221" t="s">
        <v>1</v>
      </c>
      <c r="F244" s="222" t="s">
        <v>368</v>
      </c>
      <c r="G244" s="219"/>
      <c r="H244" s="223">
        <v>5.4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150</v>
      </c>
      <c r="AU244" s="229" t="s">
        <v>89</v>
      </c>
      <c r="AV244" s="12" t="s">
        <v>89</v>
      </c>
      <c r="AW244" s="12" t="s">
        <v>34</v>
      </c>
      <c r="AX244" s="12" t="s">
        <v>35</v>
      </c>
      <c r="AY244" s="229" t="s">
        <v>141</v>
      </c>
    </row>
    <row r="245" spans="1:65" s="1" customFormat="1" ht="21.75" customHeight="1">
      <c r="A245" s="33"/>
      <c r="B245" s="34"/>
      <c r="C245" s="204" t="s">
        <v>369</v>
      </c>
      <c r="D245" s="204" t="s">
        <v>144</v>
      </c>
      <c r="E245" s="205" t="s">
        <v>370</v>
      </c>
      <c r="F245" s="206" t="s">
        <v>371</v>
      </c>
      <c r="G245" s="207" t="s">
        <v>355</v>
      </c>
      <c r="H245" s="262"/>
      <c r="I245" s="209"/>
      <c r="J245" s="210">
        <f>ROUND(I245*H245,2)</f>
        <v>0</v>
      </c>
      <c r="K245" s="211"/>
      <c r="L245" s="38"/>
      <c r="M245" s="212" t="s">
        <v>1</v>
      </c>
      <c r="N245" s="213" t="s">
        <v>45</v>
      </c>
      <c r="O245" s="70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6" t="s">
        <v>313</v>
      </c>
      <c r="AT245" s="216" t="s">
        <v>144</v>
      </c>
      <c r="AU245" s="216" t="s">
        <v>89</v>
      </c>
      <c r="AY245" s="16" t="s">
        <v>141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6" t="s">
        <v>35</v>
      </c>
      <c r="BK245" s="217">
        <f>ROUND(I245*H245,2)</f>
        <v>0</v>
      </c>
      <c r="BL245" s="16" t="s">
        <v>313</v>
      </c>
      <c r="BM245" s="216" t="s">
        <v>372</v>
      </c>
    </row>
    <row r="246" spans="2:63" s="11" customFormat="1" ht="25.5" customHeight="1">
      <c r="B246" s="188"/>
      <c r="C246" s="189"/>
      <c r="D246" s="190" t="s">
        <v>79</v>
      </c>
      <c r="E246" s="191" t="s">
        <v>373</v>
      </c>
      <c r="F246" s="191" t="s">
        <v>374</v>
      </c>
      <c r="G246" s="189"/>
      <c r="H246" s="189"/>
      <c r="I246" s="192"/>
      <c r="J246" s="193">
        <f>BK246</f>
        <v>0</v>
      </c>
      <c r="K246" s="189"/>
      <c r="L246" s="194"/>
      <c r="M246" s="195"/>
      <c r="N246" s="196"/>
      <c r="O246" s="196"/>
      <c r="P246" s="197">
        <f>P247</f>
        <v>0</v>
      </c>
      <c r="Q246" s="196"/>
      <c r="R246" s="197">
        <f>R247</f>
        <v>0</v>
      </c>
      <c r="S246" s="196"/>
      <c r="T246" s="198">
        <f>T247</f>
        <v>0</v>
      </c>
      <c r="AR246" s="199" t="s">
        <v>171</v>
      </c>
      <c r="AT246" s="200" t="s">
        <v>79</v>
      </c>
      <c r="AU246" s="200" t="s">
        <v>80</v>
      </c>
      <c r="AY246" s="199" t="s">
        <v>141</v>
      </c>
      <c r="BK246" s="201">
        <f>BK247</f>
        <v>0</v>
      </c>
    </row>
    <row r="247" spans="2:63" s="11" customFormat="1" ht="22.5" customHeight="1">
      <c r="B247" s="188"/>
      <c r="C247" s="189"/>
      <c r="D247" s="190" t="s">
        <v>79</v>
      </c>
      <c r="E247" s="202" t="s">
        <v>375</v>
      </c>
      <c r="F247" s="202" t="s">
        <v>376</v>
      </c>
      <c r="G247" s="189"/>
      <c r="H247" s="189"/>
      <c r="I247" s="192"/>
      <c r="J247" s="203">
        <f>BK247</f>
        <v>0</v>
      </c>
      <c r="K247" s="189"/>
      <c r="L247" s="194"/>
      <c r="M247" s="195"/>
      <c r="N247" s="196"/>
      <c r="O247" s="196"/>
      <c r="P247" s="197">
        <f>P248</f>
        <v>0</v>
      </c>
      <c r="Q247" s="196"/>
      <c r="R247" s="197">
        <f>R248</f>
        <v>0</v>
      </c>
      <c r="S247" s="196"/>
      <c r="T247" s="198">
        <f>T248</f>
        <v>0</v>
      </c>
      <c r="AR247" s="199" t="s">
        <v>171</v>
      </c>
      <c r="AT247" s="200" t="s">
        <v>79</v>
      </c>
      <c r="AU247" s="200" t="s">
        <v>35</v>
      </c>
      <c r="AY247" s="199" t="s">
        <v>141</v>
      </c>
      <c r="BK247" s="201">
        <f>BK248</f>
        <v>0</v>
      </c>
    </row>
    <row r="248" spans="1:65" s="1" customFormat="1" ht="16.5" customHeight="1">
      <c r="A248" s="33"/>
      <c r="B248" s="34"/>
      <c r="C248" s="204" t="s">
        <v>377</v>
      </c>
      <c r="D248" s="204" t="s">
        <v>144</v>
      </c>
      <c r="E248" s="205" t="s">
        <v>378</v>
      </c>
      <c r="F248" s="206" t="s">
        <v>376</v>
      </c>
      <c r="G248" s="207" t="s">
        <v>355</v>
      </c>
      <c r="H248" s="262"/>
      <c r="I248" s="209"/>
      <c r="J248" s="210">
        <f>ROUND(I248*H248,2)</f>
        <v>0</v>
      </c>
      <c r="K248" s="211"/>
      <c r="L248" s="38"/>
      <c r="M248" s="263" t="s">
        <v>1</v>
      </c>
      <c r="N248" s="264" t="s">
        <v>45</v>
      </c>
      <c r="O248" s="265"/>
      <c r="P248" s="266">
        <f>O248*H248</f>
        <v>0</v>
      </c>
      <c r="Q248" s="266">
        <v>0</v>
      </c>
      <c r="R248" s="266">
        <f>Q248*H248</f>
        <v>0</v>
      </c>
      <c r="S248" s="266">
        <v>0</v>
      </c>
      <c r="T248" s="26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16" t="s">
        <v>379</v>
      </c>
      <c r="AT248" s="216" t="s">
        <v>144</v>
      </c>
      <c r="AU248" s="216" t="s">
        <v>89</v>
      </c>
      <c r="AY248" s="16" t="s">
        <v>141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6" t="s">
        <v>35</v>
      </c>
      <c r="BK248" s="217">
        <f>ROUND(I248*H248,2)</f>
        <v>0</v>
      </c>
      <c r="BL248" s="16" t="s">
        <v>379</v>
      </c>
      <c r="BM248" s="216" t="s">
        <v>380</v>
      </c>
    </row>
    <row r="249" spans="1:31" s="1" customFormat="1" ht="6.75" customHeight="1">
      <c r="A249" s="33"/>
      <c r="B249" s="53"/>
      <c r="C249" s="54"/>
      <c r="D249" s="54"/>
      <c r="E249" s="54"/>
      <c r="F249" s="54"/>
      <c r="G249" s="54"/>
      <c r="H249" s="54"/>
      <c r="I249" s="152"/>
      <c r="J249" s="54"/>
      <c r="K249" s="54"/>
      <c r="L249" s="38"/>
      <c r="M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</sheetData>
  <sheetProtection sheet="1" objects="1" scenarios="1" formatColumns="0" formatRows="0" autoFilter="0"/>
  <autoFilter ref="C129:K24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7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92</v>
      </c>
    </row>
    <row r="3" spans="2:46" ht="6.7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19"/>
      <c r="AT3" s="16" t="s">
        <v>89</v>
      </c>
    </row>
    <row r="4" spans="2:46" ht="24.75" customHeight="1">
      <c r="B4" s="19"/>
      <c r="D4" s="112" t="s">
        <v>97</v>
      </c>
      <c r="L4" s="19"/>
      <c r="M4" s="113" t="s">
        <v>10</v>
      </c>
      <c r="AT4" s="16" t="s">
        <v>4</v>
      </c>
    </row>
    <row r="5" spans="2:12" ht="6.75" customHeight="1">
      <c r="B5" s="19"/>
      <c r="L5" s="19"/>
    </row>
    <row r="6" spans="2:12" ht="12" customHeight="1">
      <c r="B6" s="19"/>
      <c r="D6" s="114" t="s">
        <v>16</v>
      </c>
      <c r="L6" s="19"/>
    </row>
    <row r="7" spans="2:12" ht="16.5" customHeight="1">
      <c r="B7" s="19"/>
      <c r="E7" s="324" t="str">
        <f>'Rekapitulace stavby'!K6</f>
        <v>Zázemí pro pálkové sporty Redfield Kryblice</v>
      </c>
      <c r="F7" s="325"/>
      <c r="G7" s="325"/>
      <c r="H7" s="325"/>
      <c r="L7" s="19"/>
    </row>
    <row r="8" spans="1:31" s="1" customFormat="1" ht="12" customHeight="1">
      <c r="A8" s="33"/>
      <c r="B8" s="38"/>
      <c r="C8" s="33"/>
      <c r="D8" s="114" t="s">
        <v>105</v>
      </c>
      <c r="E8" s="33"/>
      <c r="F8" s="33"/>
      <c r="G8" s="33"/>
      <c r="H8" s="33"/>
      <c r="I8" s="115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1" customFormat="1" ht="16.5" customHeight="1">
      <c r="A9" s="33"/>
      <c r="B9" s="38"/>
      <c r="C9" s="33"/>
      <c r="D9" s="33"/>
      <c r="E9" s="326" t="s">
        <v>381</v>
      </c>
      <c r="F9" s="327"/>
      <c r="G9" s="327"/>
      <c r="H9" s="327"/>
      <c r="I9" s="115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1.25">
      <c r="A10" s="33"/>
      <c r="B10" s="38"/>
      <c r="C10" s="33"/>
      <c r="D10" s="33"/>
      <c r="E10" s="33"/>
      <c r="F10" s="33"/>
      <c r="G10" s="33"/>
      <c r="H10" s="33"/>
      <c r="I10" s="115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2" customHeight="1">
      <c r="A11" s="33"/>
      <c r="B11" s="38"/>
      <c r="C11" s="33"/>
      <c r="D11" s="114" t="s">
        <v>18</v>
      </c>
      <c r="E11" s="33"/>
      <c r="F11" s="116" t="s">
        <v>1</v>
      </c>
      <c r="G11" s="33"/>
      <c r="H11" s="33"/>
      <c r="I11" s="117" t="s">
        <v>19</v>
      </c>
      <c r="J11" s="116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2" customHeight="1">
      <c r="A12" s="33"/>
      <c r="B12" s="38"/>
      <c r="C12" s="33"/>
      <c r="D12" s="114" t="s">
        <v>20</v>
      </c>
      <c r="E12" s="33"/>
      <c r="F12" s="116" t="s">
        <v>21</v>
      </c>
      <c r="G12" s="33"/>
      <c r="H12" s="33"/>
      <c r="I12" s="117" t="s">
        <v>22</v>
      </c>
      <c r="J12" s="118" t="str">
        <f>'Rekapitulace stavby'!AN8</f>
        <v>14. 4. 2020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0.5" customHeight="1">
      <c r="A13" s="33"/>
      <c r="B13" s="38"/>
      <c r="C13" s="33"/>
      <c r="D13" s="33"/>
      <c r="E13" s="33"/>
      <c r="F13" s="33"/>
      <c r="G13" s="33"/>
      <c r="H13" s="33"/>
      <c r="I13" s="115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8"/>
      <c r="C14" s="33"/>
      <c r="D14" s="114" t="s">
        <v>24</v>
      </c>
      <c r="E14" s="33"/>
      <c r="F14" s="33"/>
      <c r="G14" s="33"/>
      <c r="H14" s="33"/>
      <c r="I14" s="117" t="s">
        <v>25</v>
      </c>
      <c r="J14" s="116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8" customHeight="1">
      <c r="A15" s="33"/>
      <c r="B15" s="38"/>
      <c r="C15" s="33"/>
      <c r="D15" s="33"/>
      <c r="E15" s="116" t="s">
        <v>27</v>
      </c>
      <c r="F15" s="33"/>
      <c r="G15" s="33"/>
      <c r="H15" s="33"/>
      <c r="I15" s="117" t="s">
        <v>28</v>
      </c>
      <c r="J15" s="116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6.75" customHeight="1">
      <c r="A16" s="33"/>
      <c r="B16" s="38"/>
      <c r="C16" s="33"/>
      <c r="D16" s="33"/>
      <c r="E16" s="33"/>
      <c r="F16" s="33"/>
      <c r="G16" s="33"/>
      <c r="H16" s="33"/>
      <c r="I16" s="115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2" customHeight="1">
      <c r="A17" s="33"/>
      <c r="B17" s="38"/>
      <c r="C17" s="33"/>
      <c r="D17" s="114" t="s">
        <v>29</v>
      </c>
      <c r="E17" s="33"/>
      <c r="F17" s="33"/>
      <c r="G17" s="33"/>
      <c r="H17" s="33"/>
      <c r="I17" s="11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18" customHeight="1">
      <c r="A18" s="33"/>
      <c r="B18" s="38"/>
      <c r="C18" s="33"/>
      <c r="D18" s="33"/>
      <c r="E18" s="328" t="str">
        <f>'Rekapitulace stavby'!E14</f>
        <v>Vyplň údaj</v>
      </c>
      <c r="F18" s="329"/>
      <c r="G18" s="329"/>
      <c r="H18" s="329"/>
      <c r="I18" s="117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6.75" customHeight="1">
      <c r="A19" s="33"/>
      <c r="B19" s="38"/>
      <c r="C19" s="33"/>
      <c r="D19" s="33"/>
      <c r="E19" s="33"/>
      <c r="F19" s="33"/>
      <c r="G19" s="33"/>
      <c r="H19" s="33"/>
      <c r="I19" s="115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2" customHeight="1">
      <c r="A20" s="33"/>
      <c r="B20" s="38"/>
      <c r="C20" s="33"/>
      <c r="D20" s="114" t="s">
        <v>31</v>
      </c>
      <c r="E20" s="33"/>
      <c r="F20" s="33"/>
      <c r="G20" s="33"/>
      <c r="H20" s="33"/>
      <c r="I20" s="117" t="s">
        <v>25</v>
      </c>
      <c r="J20" s="116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8" customHeight="1">
      <c r="A21" s="33"/>
      <c r="B21" s="38"/>
      <c r="C21" s="33"/>
      <c r="D21" s="33"/>
      <c r="E21" s="116" t="s">
        <v>33</v>
      </c>
      <c r="F21" s="33"/>
      <c r="G21" s="33"/>
      <c r="H21" s="33"/>
      <c r="I21" s="117" t="s">
        <v>28</v>
      </c>
      <c r="J21" s="116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6.75" customHeight="1">
      <c r="A22" s="33"/>
      <c r="B22" s="38"/>
      <c r="C22" s="33"/>
      <c r="D22" s="33"/>
      <c r="E22" s="33"/>
      <c r="F22" s="33"/>
      <c r="G22" s="33"/>
      <c r="H22" s="33"/>
      <c r="I22" s="115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2" customHeight="1">
      <c r="A23" s="33"/>
      <c r="B23" s="38"/>
      <c r="C23" s="33"/>
      <c r="D23" s="114" t="s">
        <v>36</v>
      </c>
      <c r="E23" s="33"/>
      <c r="F23" s="33"/>
      <c r="G23" s="33"/>
      <c r="H23" s="33"/>
      <c r="I23" s="117" t="s">
        <v>25</v>
      </c>
      <c r="J23" s="116">
        <f>IF('Rekapitulace stavby'!AN19="","",'Rekapitulace stavby'!AN19)</f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18" customHeight="1">
      <c r="A24" s="33"/>
      <c r="B24" s="38"/>
      <c r="C24" s="33"/>
      <c r="D24" s="33"/>
      <c r="E24" s="116" t="str">
        <f>IF('Rekapitulace stavby'!E20="","",'Rekapitulace stavby'!E20)</f>
        <v> </v>
      </c>
      <c r="F24" s="33"/>
      <c r="G24" s="33"/>
      <c r="H24" s="33"/>
      <c r="I24" s="117" t="s">
        <v>28</v>
      </c>
      <c r="J24" s="116">
        <f>IF('Rekapitulace stavby'!AN20="","",'Rekapitulace stavby'!AN20)</f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6.75" customHeight="1">
      <c r="A25" s="33"/>
      <c r="B25" s="38"/>
      <c r="C25" s="33"/>
      <c r="D25" s="33"/>
      <c r="E25" s="33"/>
      <c r="F25" s="33"/>
      <c r="G25" s="33"/>
      <c r="H25" s="33"/>
      <c r="I25" s="115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2" customHeight="1">
      <c r="A26" s="33"/>
      <c r="B26" s="38"/>
      <c r="C26" s="33"/>
      <c r="D26" s="114" t="s">
        <v>39</v>
      </c>
      <c r="E26" s="33"/>
      <c r="F26" s="33"/>
      <c r="G26" s="33"/>
      <c r="H26" s="33"/>
      <c r="I26" s="115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7" customFormat="1" ht="16.5" customHeight="1">
      <c r="A27" s="119"/>
      <c r="B27" s="120"/>
      <c r="C27" s="119"/>
      <c r="D27" s="119"/>
      <c r="E27" s="330" t="s">
        <v>1</v>
      </c>
      <c r="F27" s="330"/>
      <c r="G27" s="330"/>
      <c r="H27" s="330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" customFormat="1" ht="6.75" customHeight="1">
      <c r="A28" s="33"/>
      <c r="B28" s="38"/>
      <c r="C28" s="33"/>
      <c r="D28" s="33"/>
      <c r="E28" s="33"/>
      <c r="F28" s="33"/>
      <c r="G28" s="33"/>
      <c r="H28" s="33"/>
      <c r="I28" s="115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1" customFormat="1" ht="6.75" customHeight="1">
      <c r="A29" s="33"/>
      <c r="B29" s="38"/>
      <c r="C29" s="33"/>
      <c r="D29" s="123"/>
      <c r="E29" s="123"/>
      <c r="F29" s="123"/>
      <c r="G29" s="123"/>
      <c r="H29" s="123"/>
      <c r="I29" s="124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1" customFormat="1" ht="24.75" customHeight="1">
      <c r="A30" s="33"/>
      <c r="B30" s="38"/>
      <c r="C30" s="33"/>
      <c r="D30" s="125" t="s">
        <v>40</v>
      </c>
      <c r="E30" s="33"/>
      <c r="F30" s="33"/>
      <c r="G30" s="33"/>
      <c r="H30" s="33"/>
      <c r="I30" s="115"/>
      <c r="J30" s="126">
        <f>ROUND(J127,0)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75" customHeight="1">
      <c r="A31" s="33"/>
      <c r="B31" s="38"/>
      <c r="C31" s="33"/>
      <c r="D31" s="123"/>
      <c r="E31" s="123"/>
      <c r="F31" s="123"/>
      <c r="G31" s="123"/>
      <c r="H31" s="123"/>
      <c r="I31" s="124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14.25" customHeight="1">
      <c r="A32" s="33"/>
      <c r="B32" s="38"/>
      <c r="C32" s="33"/>
      <c r="D32" s="33"/>
      <c r="E32" s="33"/>
      <c r="F32" s="127" t="s">
        <v>42</v>
      </c>
      <c r="G32" s="33"/>
      <c r="H32" s="33"/>
      <c r="I32" s="128" t="s">
        <v>41</v>
      </c>
      <c r="J32" s="127" t="s">
        <v>43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14.25" customHeight="1">
      <c r="A33" s="33"/>
      <c r="B33" s="38"/>
      <c r="C33" s="33"/>
      <c r="D33" s="129" t="s">
        <v>44</v>
      </c>
      <c r="E33" s="114" t="s">
        <v>45</v>
      </c>
      <c r="F33" s="130">
        <f>ROUND((SUM(BE127:BE179)),0)</f>
        <v>0</v>
      </c>
      <c r="G33" s="33"/>
      <c r="H33" s="33"/>
      <c r="I33" s="131">
        <v>0.21</v>
      </c>
      <c r="J33" s="130">
        <f>ROUND(((SUM(BE127:BE179))*I33),0)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25" customHeight="1">
      <c r="A34" s="33"/>
      <c r="B34" s="38"/>
      <c r="C34" s="33"/>
      <c r="D34" s="33"/>
      <c r="E34" s="114" t="s">
        <v>46</v>
      </c>
      <c r="F34" s="130">
        <f>ROUND((SUM(BF127:BF179)),0)</f>
        <v>0</v>
      </c>
      <c r="G34" s="33"/>
      <c r="H34" s="33"/>
      <c r="I34" s="131">
        <v>0.15</v>
      </c>
      <c r="J34" s="130">
        <f>ROUND(((SUM(BF127:BF179))*I34),0)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25" customHeight="1" hidden="1">
      <c r="A35" s="33"/>
      <c r="B35" s="38"/>
      <c r="C35" s="33"/>
      <c r="D35" s="33"/>
      <c r="E35" s="114" t="s">
        <v>47</v>
      </c>
      <c r="F35" s="130">
        <f>ROUND((SUM(BG127:BG179)),0)</f>
        <v>0</v>
      </c>
      <c r="G35" s="33"/>
      <c r="H35" s="33"/>
      <c r="I35" s="131">
        <v>0.21</v>
      </c>
      <c r="J35" s="130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25" customHeight="1" hidden="1">
      <c r="A36" s="33"/>
      <c r="B36" s="38"/>
      <c r="C36" s="33"/>
      <c r="D36" s="33"/>
      <c r="E36" s="114" t="s">
        <v>48</v>
      </c>
      <c r="F36" s="130">
        <f>ROUND((SUM(BH127:BH179)),0)</f>
        <v>0</v>
      </c>
      <c r="G36" s="33"/>
      <c r="H36" s="33"/>
      <c r="I36" s="131">
        <v>0.15</v>
      </c>
      <c r="J36" s="130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25" customHeight="1" hidden="1">
      <c r="A37" s="33"/>
      <c r="B37" s="38"/>
      <c r="C37" s="33"/>
      <c r="D37" s="33"/>
      <c r="E37" s="114" t="s">
        <v>49</v>
      </c>
      <c r="F37" s="130">
        <f>ROUND((SUM(BI127:BI179)),0)</f>
        <v>0</v>
      </c>
      <c r="G37" s="33"/>
      <c r="H37" s="33"/>
      <c r="I37" s="131">
        <v>0</v>
      </c>
      <c r="J37" s="130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6.75" customHeight="1">
      <c r="A38" s="33"/>
      <c r="B38" s="38"/>
      <c r="C38" s="33"/>
      <c r="D38" s="33"/>
      <c r="E38" s="33"/>
      <c r="F38" s="33"/>
      <c r="G38" s="33"/>
      <c r="H38" s="33"/>
      <c r="I38" s="115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24.75" customHeight="1">
      <c r="A39" s="33"/>
      <c r="B39" s="38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7"/>
      <c r="J39" s="138">
        <f>SUM(J30:J37)</f>
        <v>0</v>
      </c>
      <c r="K39" s="13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14.25" customHeight="1">
      <c r="A40" s="33"/>
      <c r="B40" s="38"/>
      <c r="C40" s="33"/>
      <c r="D40" s="33"/>
      <c r="E40" s="33"/>
      <c r="F40" s="33"/>
      <c r="G40" s="33"/>
      <c r="H40" s="33"/>
      <c r="I40" s="115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50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3"/>
      <c r="B61" s="38"/>
      <c r="C61" s="33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3"/>
      <c r="B65" s="38"/>
      <c r="C65" s="33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3"/>
      <c r="B76" s="38"/>
      <c r="C76" s="33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14.25" customHeight="1">
      <c r="A77" s="33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1" customFormat="1" ht="6.75" customHeight="1">
      <c r="A81" s="33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" customFormat="1" ht="24.75" customHeight="1">
      <c r="A82" s="33"/>
      <c r="B82" s="34"/>
      <c r="C82" s="22" t="s">
        <v>107</v>
      </c>
      <c r="D82" s="35"/>
      <c r="E82" s="35"/>
      <c r="F82" s="35"/>
      <c r="G82" s="35"/>
      <c r="H82" s="35"/>
      <c r="I82" s="11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6.75" customHeight="1">
      <c r="A83" s="33"/>
      <c r="B83" s="34"/>
      <c r="C83" s="35"/>
      <c r="D83" s="35"/>
      <c r="E83" s="35"/>
      <c r="F83" s="35"/>
      <c r="G83" s="35"/>
      <c r="H83" s="35"/>
      <c r="I83" s="11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" customFormat="1" ht="16.5" customHeight="1">
      <c r="A85" s="33"/>
      <c r="B85" s="34"/>
      <c r="C85" s="35"/>
      <c r="D85" s="35"/>
      <c r="E85" s="322" t="str">
        <f>E7</f>
        <v>Zázemí pro pálkové sporty Redfield Kryblice</v>
      </c>
      <c r="F85" s="323"/>
      <c r="G85" s="323"/>
      <c r="H85" s="323"/>
      <c r="I85" s="11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11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" customFormat="1" ht="16.5" customHeight="1">
      <c r="A87" s="33"/>
      <c r="B87" s="34"/>
      <c r="C87" s="35"/>
      <c r="D87" s="35"/>
      <c r="E87" s="305" t="str">
        <f>E9</f>
        <v>002-1 - přípojky inženýrských sítí</v>
      </c>
      <c r="F87" s="321"/>
      <c r="G87" s="321"/>
      <c r="H87" s="321"/>
      <c r="I87" s="11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" customFormat="1" ht="6.75" customHeight="1">
      <c r="A88" s="33"/>
      <c r="B88" s="34"/>
      <c r="C88" s="35"/>
      <c r="D88" s="35"/>
      <c r="E88" s="35"/>
      <c r="F88" s="35"/>
      <c r="G88" s="35"/>
      <c r="H88" s="35"/>
      <c r="I88" s="11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" customFormat="1" ht="12" customHeight="1">
      <c r="A89" s="33"/>
      <c r="B89" s="34"/>
      <c r="C89" s="28" t="s">
        <v>20</v>
      </c>
      <c r="D89" s="35"/>
      <c r="E89" s="35"/>
      <c r="F89" s="26" t="str">
        <f>F12</f>
        <v>Trutnov</v>
      </c>
      <c r="G89" s="35"/>
      <c r="H89" s="35"/>
      <c r="I89" s="117" t="s">
        <v>22</v>
      </c>
      <c r="J89" s="65" t="str">
        <f>IF(J12="","",J12)</f>
        <v>14. 4. 2020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" customFormat="1" ht="6.75" customHeight="1">
      <c r="A90" s="33"/>
      <c r="B90" s="34"/>
      <c r="C90" s="35"/>
      <c r="D90" s="35"/>
      <c r="E90" s="35"/>
      <c r="F90" s="35"/>
      <c r="G90" s="35"/>
      <c r="H90" s="35"/>
      <c r="I90" s="11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1" customFormat="1" ht="25.5" customHeight="1">
      <c r="A91" s="33"/>
      <c r="B91" s="34"/>
      <c r="C91" s="28" t="s">
        <v>24</v>
      </c>
      <c r="D91" s="35"/>
      <c r="E91" s="35"/>
      <c r="F91" s="26" t="str">
        <f>E15</f>
        <v>Město Trutnov</v>
      </c>
      <c r="G91" s="35"/>
      <c r="H91" s="35"/>
      <c r="I91" s="117" t="s">
        <v>31</v>
      </c>
      <c r="J91" s="31" t="str">
        <f>E21</f>
        <v>JANSA PROJEKT s.r.o.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" customFormat="1" ht="15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7" t="s">
        <v>36</v>
      </c>
      <c r="J92" s="31" t="str">
        <f>E24</f>
        <v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1" customFormat="1" ht="9.75" customHeight="1">
      <c r="A93" s="33"/>
      <c r="B93" s="34"/>
      <c r="C93" s="35"/>
      <c r="D93" s="35"/>
      <c r="E93" s="35"/>
      <c r="F93" s="35"/>
      <c r="G93" s="35"/>
      <c r="H93" s="35"/>
      <c r="I93" s="11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1" customFormat="1" ht="29.25" customHeight="1">
      <c r="A94" s="33"/>
      <c r="B94" s="34"/>
      <c r="C94" s="156" t="s">
        <v>108</v>
      </c>
      <c r="D94" s="42"/>
      <c r="E94" s="42"/>
      <c r="F94" s="42"/>
      <c r="G94" s="42"/>
      <c r="H94" s="42"/>
      <c r="I94" s="157"/>
      <c r="J94" s="158" t="s">
        <v>109</v>
      </c>
      <c r="K94" s="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1" customFormat="1" ht="9.75" customHeight="1">
      <c r="A95" s="33"/>
      <c r="B95" s="34"/>
      <c r="C95" s="35"/>
      <c r="D95" s="35"/>
      <c r="E95" s="35"/>
      <c r="F95" s="35"/>
      <c r="G95" s="35"/>
      <c r="H95" s="35"/>
      <c r="I95" s="11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1" customFormat="1" ht="22.5" customHeight="1">
      <c r="A96" s="33"/>
      <c r="B96" s="34"/>
      <c r="C96" s="159" t="s">
        <v>110</v>
      </c>
      <c r="D96" s="35"/>
      <c r="E96" s="35"/>
      <c r="F96" s="35"/>
      <c r="G96" s="35"/>
      <c r="H96" s="35"/>
      <c r="I96" s="115"/>
      <c r="J96" s="82">
        <f>J127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111</v>
      </c>
    </row>
    <row r="97" spans="2:12" s="8" customFormat="1" ht="24.75" customHeight="1">
      <c r="B97" s="160"/>
      <c r="C97" s="162"/>
      <c r="D97" s="163" t="s">
        <v>112</v>
      </c>
      <c r="E97" s="164"/>
      <c r="F97" s="164"/>
      <c r="G97" s="164"/>
      <c r="H97" s="164"/>
      <c r="I97" s="165"/>
      <c r="J97" s="166">
        <f>J128</f>
        <v>0</v>
      </c>
      <c r="K97" s="162"/>
      <c r="L97" s="167"/>
    </row>
    <row r="98" spans="2:12" s="9" customFormat="1" ht="19.5" customHeight="1">
      <c r="B98" s="168"/>
      <c r="C98" s="169"/>
      <c r="D98" s="170" t="s">
        <v>114</v>
      </c>
      <c r="E98" s="171"/>
      <c r="F98" s="171"/>
      <c r="G98" s="171"/>
      <c r="H98" s="171"/>
      <c r="I98" s="172"/>
      <c r="J98" s="173">
        <f>J129</f>
        <v>0</v>
      </c>
      <c r="K98" s="169"/>
      <c r="L98" s="174"/>
    </row>
    <row r="99" spans="2:12" s="9" customFormat="1" ht="19.5" customHeight="1">
      <c r="B99" s="168"/>
      <c r="C99" s="169"/>
      <c r="D99" s="170" t="s">
        <v>382</v>
      </c>
      <c r="E99" s="171"/>
      <c r="F99" s="171"/>
      <c r="G99" s="171"/>
      <c r="H99" s="171"/>
      <c r="I99" s="172"/>
      <c r="J99" s="173">
        <f>J149</f>
        <v>0</v>
      </c>
      <c r="K99" s="169"/>
      <c r="L99" s="174"/>
    </row>
    <row r="100" spans="2:12" s="9" customFormat="1" ht="19.5" customHeight="1">
      <c r="B100" s="168"/>
      <c r="C100" s="169"/>
      <c r="D100" s="170" t="s">
        <v>119</v>
      </c>
      <c r="E100" s="171"/>
      <c r="F100" s="171"/>
      <c r="G100" s="171"/>
      <c r="H100" s="171"/>
      <c r="I100" s="172"/>
      <c r="J100" s="173">
        <f>J159</f>
        <v>0</v>
      </c>
      <c r="K100" s="169"/>
      <c r="L100" s="174"/>
    </row>
    <row r="101" spans="2:12" s="8" customFormat="1" ht="24.75" customHeight="1">
      <c r="B101" s="160"/>
      <c r="C101" s="162"/>
      <c r="D101" s="163" t="s">
        <v>120</v>
      </c>
      <c r="E101" s="164"/>
      <c r="F101" s="164"/>
      <c r="G101" s="164"/>
      <c r="H101" s="164"/>
      <c r="I101" s="165"/>
      <c r="J101" s="166">
        <f>J161</f>
        <v>0</v>
      </c>
      <c r="K101" s="162"/>
      <c r="L101" s="167"/>
    </row>
    <row r="102" spans="2:12" s="9" customFormat="1" ht="19.5" customHeight="1">
      <c r="B102" s="168"/>
      <c r="C102" s="169"/>
      <c r="D102" s="170" t="s">
        <v>383</v>
      </c>
      <c r="E102" s="171"/>
      <c r="F102" s="171"/>
      <c r="G102" s="171"/>
      <c r="H102" s="171"/>
      <c r="I102" s="172"/>
      <c r="J102" s="173">
        <f>J162</f>
        <v>0</v>
      </c>
      <c r="K102" s="169"/>
      <c r="L102" s="174"/>
    </row>
    <row r="103" spans="2:12" s="9" customFormat="1" ht="19.5" customHeight="1">
      <c r="B103" s="168"/>
      <c r="C103" s="169"/>
      <c r="D103" s="170" t="s">
        <v>384</v>
      </c>
      <c r="E103" s="171"/>
      <c r="F103" s="171"/>
      <c r="G103" s="171"/>
      <c r="H103" s="171"/>
      <c r="I103" s="172"/>
      <c r="J103" s="173">
        <f>J167</f>
        <v>0</v>
      </c>
      <c r="K103" s="169"/>
      <c r="L103" s="174"/>
    </row>
    <row r="104" spans="2:12" s="8" customFormat="1" ht="24.75" customHeight="1">
      <c r="B104" s="160"/>
      <c r="C104" s="162"/>
      <c r="D104" s="163" t="s">
        <v>385</v>
      </c>
      <c r="E104" s="164"/>
      <c r="F104" s="164"/>
      <c r="G104" s="164"/>
      <c r="H104" s="164"/>
      <c r="I104" s="165"/>
      <c r="J104" s="166">
        <f>J171</f>
        <v>0</v>
      </c>
      <c r="K104" s="162"/>
      <c r="L104" s="167"/>
    </row>
    <row r="105" spans="2:12" s="9" customFormat="1" ht="19.5" customHeight="1">
      <c r="B105" s="168"/>
      <c r="C105" s="169"/>
      <c r="D105" s="170" t="s">
        <v>386</v>
      </c>
      <c r="E105" s="171"/>
      <c r="F105" s="171"/>
      <c r="G105" s="171"/>
      <c r="H105" s="171"/>
      <c r="I105" s="172"/>
      <c r="J105" s="173">
        <f>J172</f>
        <v>0</v>
      </c>
      <c r="K105" s="169"/>
      <c r="L105" s="174"/>
    </row>
    <row r="106" spans="2:12" s="8" customFormat="1" ht="24.75" customHeight="1">
      <c r="B106" s="160"/>
      <c r="C106" s="162"/>
      <c r="D106" s="163" t="s">
        <v>124</v>
      </c>
      <c r="E106" s="164"/>
      <c r="F106" s="164"/>
      <c r="G106" s="164"/>
      <c r="H106" s="164"/>
      <c r="I106" s="165"/>
      <c r="J106" s="166">
        <f>J177</f>
        <v>0</v>
      </c>
      <c r="K106" s="162"/>
      <c r="L106" s="167"/>
    </row>
    <row r="107" spans="2:12" s="9" customFormat="1" ht="19.5" customHeight="1">
      <c r="B107" s="168"/>
      <c r="C107" s="169"/>
      <c r="D107" s="170" t="s">
        <v>125</v>
      </c>
      <c r="E107" s="171"/>
      <c r="F107" s="171"/>
      <c r="G107" s="171"/>
      <c r="H107" s="171"/>
      <c r="I107" s="172"/>
      <c r="J107" s="173">
        <f>J178</f>
        <v>0</v>
      </c>
      <c r="K107" s="169"/>
      <c r="L107" s="174"/>
    </row>
    <row r="108" spans="1:31" s="1" customFormat="1" ht="21.75" customHeight="1">
      <c r="A108" s="33"/>
      <c r="B108" s="34"/>
      <c r="C108" s="35"/>
      <c r="D108" s="35"/>
      <c r="E108" s="35"/>
      <c r="F108" s="35"/>
      <c r="G108" s="35"/>
      <c r="H108" s="35"/>
      <c r="I108" s="11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1" customFormat="1" ht="6.75" customHeight="1">
      <c r="A109" s="33"/>
      <c r="B109" s="53"/>
      <c r="C109" s="54"/>
      <c r="D109" s="54"/>
      <c r="E109" s="54"/>
      <c r="F109" s="54"/>
      <c r="G109" s="54"/>
      <c r="H109" s="54"/>
      <c r="I109" s="152"/>
      <c r="J109" s="54"/>
      <c r="K109" s="54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1" customFormat="1" ht="6.75" customHeight="1">
      <c r="A113" s="33"/>
      <c r="B113" s="55"/>
      <c r="C113" s="56"/>
      <c r="D113" s="56"/>
      <c r="E113" s="56"/>
      <c r="F113" s="56"/>
      <c r="G113" s="56"/>
      <c r="H113" s="56"/>
      <c r="I113" s="155"/>
      <c r="J113" s="56"/>
      <c r="K113" s="5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1" customFormat="1" ht="24.75" customHeight="1">
      <c r="A114" s="33"/>
      <c r="B114" s="34"/>
      <c r="C114" s="22" t="s">
        <v>126</v>
      </c>
      <c r="D114" s="35"/>
      <c r="E114" s="35"/>
      <c r="F114" s="35"/>
      <c r="G114" s="35"/>
      <c r="H114" s="35"/>
      <c r="I114" s="11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1" customFormat="1" ht="6.75" customHeight="1">
      <c r="A115" s="33"/>
      <c r="B115" s="34"/>
      <c r="C115" s="35"/>
      <c r="D115" s="35"/>
      <c r="E115" s="35"/>
      <c r="F115" s="35"/>
      <c r="G115" s="35"/>
      <c r="H115" s="35"/>
      <c r="I115" s="11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" customFormat="1" ht="12" customHeight="1">
      <c r="A116" s="33"/>
      <c r="B116" s="34"/>
      <c r="C116" s="28" t="s">
        <v>16</v>
      </c>
      <c r="D116" s="35"/>
      <c r="E116" s="35"/>
      <c r="F116" s="35"/>
      <c r="G116" s="35"/>
      <c r="H116" s="35"/>
      <c r="I116" s="11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6.5" customHeight="1">
      <c r="A117" s="33"/>
      <c r="B117" s="34"/>
      <c r="C117" s="35"/>
      <c r="D117" s="35"/>
      <c r="E117" s="322" t="str">
        <f>E7</f>
        <v>Zázemí pro pálkové sporty Redfield Kryblice</v>
      </c>
      <c r="F117" s="323"/>
      <c r="G117" s="323"/>
      <c r="H117" s="323"/>
      <c r="I117" s="11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A118" s="33"/>
      <c r="B118" s="34"/>
      <c r="C118" s="28" t="s">
        <v>105</v>
      </c>
      <c r="D118" s="35"/>
      <c r="E118" s="35"/>
      <c r="F118" s="35"/>
      <c r="G118" s="35"/>
      <c r="H118" s="35"/>
      <c r="I118" s="11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6.5" customHeight="1">
      <c r="A119" s="33"/>
      <c r="B119" s="34"/>
      <c r="C119" s="35"/>
      <c r="D119" s="35"/>
      <c r="E119" s="305" t="str">
        <f>E9</f>
        <v>002-1 - přípojky inženýrských sítí</v>
      </c>
      <c r="F119" s="321"/>
      <c r="G119" s="321"/>
      <c r="H119" s="321"/>
      <c r="I119" s="11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6.75" customHeight="1">
      <c r="A120" s="33"/>
      <c r="B120" s="34"/>
      <c r="C120" s="35"/>
      <c r="D120" s="35"/>
      <c r="E120" s="35"/>
      <c r="F120" s="35"/>
      <c r="G120" s="35"/>
      <c r="H120" s="35"/>
      <c r="I120" s="11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A121" s="33"/>
      <c r="B121" s="34"/>
      <c r="C121" s="28" t="s">
        <v>20</v>
      </c>
      <c r="D121" s="35"/>
      <c r="E121" s="35"/>
      <c r="F121" s="26" t="str">
        <f>F12</f>
        <v>Trutnov</v>
      </c>
      <c r="G121" s="35"/>
      <c r="H121" s="35"/>
      <c r="I121" s="117" t="s">
        <v>22</v>
      </c>
      <c r="J121" s="65" t="str">
        <f>IF(J12="","",J12)</f>
        <v>14. 4. 2020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" customFormat="1" ht="6.75" customHeight="1">
      <c r="A122" s="33"/>
      <c r="B122" s="34"/>
      <c r="C122" s="35"/>
      <c r="D122" s="35"/>
      <c r="E122" s="35"/>
      <c r="F122" s="35"/>
      <c r="G122" s="35"/>
      <c r="H122" s="35"/>
      <c r="I122" s="11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25.5" customHeight="1">
      <c r="A123" s="33"/>
      <c r="B123" s="34"/>
      <c r="C123" s="28" t="s">
        <v>24</v>
      </c>
      <c r="D123" s="35"/>
      <c r="E123" s="35"/>
      <c r="F123" s="26" t="str">
        <f>E15</f>
        <v>Město Trutnov</v>
      </c>
      <c r="G123" s="35"/>
      <c r="H123" s="35"/>
      <c r="I123" s="117" t="s">
        <v>31</v>
      </c>
      <c r="J123" s="31" t="str">
        <f>E21</f>
        <v>JANSA PROJEKT s.r.o.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" customFormat="1" ht="15" customHeight="1">
      <c r="A124" s="33"/>
      <c r="B124" s="34"/>
      <c r="C124" s="28" t="s">
        <v>29</v>
      </c>
      <c r="D124" s="35"/>
      <c r="E124" s="35"/>
      <c r="F124" s="26" t="str">
        <f>IF(E18="","",E18)</f>
        <v>Vyplň údaj</v>
      </c>
      <c r="G124" s="35"/>
      <c r="H124" s="35"/>
      <c r="I124" s="117" t="s">
        <v>36</v>
      </c>
      <c r="J124" s="31" t="str">
        <f>E24</f>
        <v> 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9.75" customHeight="1">
      <c r="A125" s="33"/>
      <c r="B125" s="34"/>
      <c r="C125" s="35"/>
      <c r="D125" s="35"/>
      <c r="E125" s="35"/>
      <c r="F125" s="35"/>
      <c r="G125" s="35"/>
      <c r="H125" s="35"/>
      <c r="I125" s="11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0" customFormat="1" ht="29.25" customHeight="1">
      <c r="A126" s="175"/>
      <c r="B126" s="176"/>
      <c r="C126" s="177" t="s">
        <v>127</v>
      </c>
      <c r="D126" s="178" t="s">
        <v>65</v>
      </c>
      <c r="E126" s="178" t="s">
        <v>61</v>
      </c>
      <c r="F126" s="178" t="s">
        <v>62</v>
      </c>
      <c r="G126" s="178" t="s">
        <v>128</v>
      </c>
      <c r="H126" s="178" t="s">
        <v>129</v>
      </c>
      <c r="I126" s="179" t="s">
        <v>130</v>
      </c>
      <c r="J126" s="180" t="s">
        <v>109</v>
      </c>
      <c r="K126" s="181" t="s">
        <v>131</v>
      </c>
      <c r="L126" s="182"/>
      <c r="M126" s="73" t="s">
        <v>1</v>
      </c>
      <c r="N126" s="74" t="s">
        <v>44</v>
      </c>
      <c r="O126" s="74" t="s">
        <v>132</v>
      </c>
      <c r="P126" s="74" t="s">
        <v>133</v>
      </c>
      <c r="Q126" s="74" t="s">
        <v>134</v>
      </c>
      <c r="R126" s="74" t="s">
        <v>135</v>
      </c>
      <c r="S126" s="74" t="s">
        <v>136</v>
      </c>
      <c r="T126" s="75" t="s">
        <v>137</v>
      </c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1:63" s="1" customFormat="1" ht="22.5" customHeight="1">
      <c r="A127" s="33"/>
      <c r="B127" s="34"/>
      <c r="C127" s="80" t="s">
        <v>138</v>
      </c>
      <c r="D127" s="35"/>
      <c r="E127" s="35"/>
      <c r="F127" s="35"/>
      <c r="G127" s="35"/>
      <c r="H127" s="35"/>
      <c r="I127" s="115"/>
      <c r="J127" s="183">
        <f>BK127</f>
        <v>0</v>
      </c>
      <c r="K127" s="35"/>
      <c r="L127" s="38"/>
      <c r="M127" s="76"/>
      <c r="N127" s="184"/>
      <c r="O127" s="77"/>
      <c r="P127" s="185">
        <f>P128+P161+P171+P177</f>
        <v>0</v>
      </c>
      <c r="Q127" s="77"/>
      <c r="R127" s="185">
        <f>R128+R161+R171+R177</f>
        <v>41.48896</v>
      </c>
      <c r="S127" s="77"/>
      <c r="T127" s="186">
        <f>T128+T161+T171+T177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79</v>
      </c>
      <c r="AU127" s="16" t="s">
        <v>111</v>
      </c>
      <c r="BK127" s="187">
        <f>BK128+BK161+BK171+BK177</f>
        <v>0</v>
      </c>
    </row>
    <row r="128" spans="2:63" s="11" customFormat="1" ht="25.5" customHeight="1">
      <c r="B128" s="188"/>
      <c r="C128" s="189"/>
      <c r="D128" s="190" t="s">
        <v>79</v>
      </c>
      <c r="E128" s="191" t="s">
        <v>139</v>
      </c>
      <c r="F128" s="191" t="s">
        <v>140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P129+P149+P159</f>
        <v>0</v>
      </c>
      <c r="Q128" s="196"/>
      <c r="R128" s="197">
        <f>R129+R149+R159</f>
        <v>41.356899999999996</v>
      </c>
      <c r="S128" s="196"/>
      <c r="T128" s="198">
        <f>T129+T149+T159</f>
        <v>0</v>
      </c>
      <c r="AR128" s="199" t="s">
        <v>35</v>
      </c>
      <c r="AT128" s="200" t="s">
        <v>79</v>
      </c>
      <c r="AU128" s="200" t="s">
        <v>80</v>
      </c>
      <c r="AY128" s="199" t="s">
        <v>141</v>
      </c>
      <c r="BK128" s="201">
        <f>BK129+BK149+BK159</f>
        <v>0</v>
      </c>
    </row>
    <row r="129" spans="2:63" s="11" customFormat="1" ht="22.5" customHeight="1">
      <c r="B129" s="188"/>
      <c r="C129" s="189"/>
      <c r="D129" s="190" t="s">
        <v>79</v>
      </c>
      <c r="E129" s="202" t="s">
        <v>35</v>
      </c>
      <c r="F129" s="202" t="s">
        <v>181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SUM(P130:P148)</f>
        <v>0</v>
      </c>
      <c r="Q129" s="196"/>
      <c r="R129" s="197">
        <f>SUM(R130:R148)</f>
        <v>41.208</v>
      </c>
      <c r="S129" s="196"/>
      <c r="T129" s="198">
        <f>SUM(T130:T148)</f>
        <v>0</v>
      </c>
      <c r="AR129" s="199" t="s">
        <v>35</v>
      </c>
      <c r="AT129" s="200" t="s">
        <v>79</v>
      </c>
      <c r="AU129" s="200" t="s">
        <v>35</v>
      </c>
      <c r="AY129" s="199" t="s">
        <v>141</v>
      </c>
      <c r="BK129" s="201">
        <f>SUM(BK130:BK148)</f>
        <v>0</v>
      </c>
    </row>
    <row r="130" spans="1:65" s="1" customFormat="1" ht="21.75" customHeight="1">
      <c r="A130" s="33"/>
      <c r="B130" s="34"/>
      <c r="C130" s="204" t="s">
        <v>387</v>
      </c>
      <c r="D130" s="204" t="s">
        <v>144</v>
      </c>
      <c r="E130" s="205" t="s">
        <v>388</v>
      </c>
      <c r="F130" s="206" t="s">
        <v>389</v>
      </c>
      <c r="G130" s="207" t="s">
        <v>200</v>
      </c>
      <c r="H130" s="208">
        <v>3</v>
      </c>
      <c r="I130" s="209"/>
      <c r="J130" s="210">
        <f>ROUND(I130*H130,2)</f>
        <v>0</v>
      </c>
      <c r="K130" s="211"/>
      <c r="L130" s="38"/>
      <c r="M130" s="212" t="s">
        <v>1</v>
      </c>
      <c r="N130" s="213" t="s">
        <v>45</v>
      </c>
      <c r="O130" s="70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6" t="s">
        <v>148</v>
      </c>
      <c r="AT130" s="216" t="s">
        <v>144</v>
      </c>
      <c r="AU130" s="216" t="s">
        <v>89</v>
      </c>
      <c r="AY130" s="16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6" t="s">
        <v>35</v>
      </c>
      <c r="BK130" s="217">
        <f>ROUND(I130*H130,2)</f>
        <v>0</v>
      </c>
      <c r="BL130" s="16" t="s">
        <v>148</v>
      </c>
      <c r="BM130" s="216" t="s">
        <v>390</v>
      </c>
    </row>
    <row r="131" spans="1:65" s="1" customFormat="1" ht="33" customHeight="1">
      <c r="A131" s="33"/>
      <c r="B131" s="34"/>
      <c r="C131" s="204" t="s">
        <v>391</v>
      </c>
      <c r="D131" s="204" t="s">
        <v>144</v>
      </c>
      <c r="E131" s="205" t="s">
        <v>392</v>
      </c>
      <c r="F131" s="206" t="s">
        <v>393</v>
      </c>
      <c r="G131" s="207" t="s">
        <v>200</v>
      </c>
      <c r="H131" s="208">
        <v>85.47</v>
      </c>
      <c r="I131" s="209"/>
      <c r="J131" s="210">
        <f>ROUND(I131*H131,2)</f>
        <v>0</v>
      </c>
      <c r="K131" s="211"/>
      <c r="L131" s="38"/>
      <c r="M131" s="212" t="s">
        <v>1</v>
      </c>
      <c r="N131" s="213" t="s">
        <v>45</v>
      </c>
      <c r="O131" s="70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6" t="s">
        <v>148</v>
      </c>
      <c r="AT131" s="216" t="s">
        <v>144</v>
      </c>
      <c r="AU131" s="216" t="s">
        <v>89</v>
      </c>
      <c r="AY131" s="16" t="s">
        <v>141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6" t="s">
        <v>35</v>
      </c>
      <c r="BK131" s="217">
        <f>ROUND(I131*H131,2)</f>
        <v>0</v>
      </c>
      <c r="BL131" s="16" t="s">
        <v>148</v>
      </c>
      <c r="BM131" s="216" t="s">
        <v>394</v>
      </c>
    </row>
    <row r="132" spans="2:51" s="12" customFormat="1" ht="11.25">
      <c r="B132" s="218"/>
      <c r="C132" s="219"/>
      <c r="D132" s="220" t="s">
        <v>150</v>
      </c>
      <c r="E132" s="221" t="s">
        <v>1</v>
      </c>
      <c r="F132" s="222" t="s">
        <v>395</v>
      </c>
      <c r="G132" s="219"/>
      <c r="H132" s="223">
        <v>57.6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150</v>
      </c>
      <c r="AU132" s="229" t="s">
        <v>89</v>
      </c>
      <c r="AV132" s="12" t="s">
        <v>89</v>
      </c>
      <c r="AW132" s="12" t="s">
        <v>34</v>
      </c>
      <c r="AX132" s="12" t="s">
        <v>80</v>
      </c>
      <c r="AY132" s="229" t="s">
        <v>141</v>
      </c>
    </row>
    <row r="133" spans="2:51" s="12" customFormat="1" ht="11.25">
      <c r="B133" s="218"/>
      <c r="C133" s="219"/>
      <c r="D133" s="220" t="s">
        <v>150</v>
      </c>
      <c r="E133" s="221" t="s">
        <v>1</v>
      </c>
      <c r="F133" s="222" t="s">
        <v>396</v>
      </c>
      <c r="G133" s="219"/>
      <c r="H133" s="223">
        <v>15.12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150</v>
      </c>
      <c r="AU133" s="229" t="s">
        <v>89</v>
      </c>
      <c r="AV133" s="12" t="s">
        <v>89</v>
      </c>
      <c r="AW133" s="12" t="s">
        <v>34</v>
      </c>
      <c r="AX133" s="12" t="s">
        <v>80</v>
      </c>
      <c r="AY133" s="229" t="s">
        <v>141</v>
      </c>
    </row>
    <row r="134" spans="2:51" s="12" customFormat="1" ht="11.25">
      <c r="B134" s="218"/>
      <c r="C134" s="219"/>
      <c r="D134" s="220" t="s">
        <v>150</v>
      </c>
      <c r="E134" s="221" t="s">
        <v>1</v>
      </c>
      <c r="F134" s="222" t="s">
        <v>397</v>
      </c>
      <c r="G134" s="219"/>
      <c r="H134" s="223">
        <v>12.75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150</v>
      </c>
      <c r="AU134" s="229" t="s">
        <v>89</v>
      </c>
      <c r="AV134" s="12" t="s">
        <v>89</v>
      </c>
      <c r="AW134" s="12" t="s">
        <v>34</v>
      </c>
      <c r="AX134" s="12" t="s">
        <v>80</v>
      </c>
      <c r="AY134" s="229" t="s">
        <v>141</v>
      </c>
    </row>
    <row r="135" spans="2:51" s="13" customFormat="1" ht="11.25">
      <c r="B135" s="230"/>
      <c r="C135" s="231"/>
      <c r="D135" s="220" t="s">
        <v>150</v>
      </c>
      <c r="E135" s="232" t="s">
        <v>1</v>
      </c>
      <c r="F135" s="233" t="s">
        <v>153</v>
      </c>
      <c r="G135" s="231"/>
      <c r="H135" s="234">
        <v>85.47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150</v>
      </c>
      <c r="AU135" s="240" t="s">
        <v>89</v>
      </c>
      <c r="AV135" s="13" t="s">
        <v>148</v>
      </c>
      <c r="AW135" s="13" t="s">
        <v>34</v>
      </c>
      <c r="AX135" s="13" t="s">
        <v>35</v>
      </c>
      <c r="AY135" s="240" t="s">
        <v>141</v>
      </c>
    </row>
    <row r="136" spans="1:65" s="1" customFormat="1" ht="16.5" customHeight="1">
      <c r="A136" s="33"/>
      <c r="B136" s="34"/>
      <c r="C136" s="204" t="s">
        <v>148</v>
      </c>
      <c r="D136" s="204" t="s">
        <v>144</v>
      </c>
      <c r="E136" s="205" t="s">
        <v>398</v>
      </c>
      <c r="F136" s="206" t="s">
        <v>399</v>
      </c>
      <c r="G136" s="207" t="s">
        <v>200</v>
      </c>
      <c r="H136" s="208">
        <v>1</v>
      </c>
      <c r="I136" s="209"/>
      <c r="J136" s="210">
        <f>ROUND(I136*H136,2)</f>
        <v>0</v>
      </c>
      <c r="K136" s="211"/>
      <c r="L136" s="38"/>
      <c r="M136" s="212" t="s">
        <v>1</v>
      </c>
      <c r="N136" s="213" t="s">
        <v>45</v>
      </c>
      <c r="O136" s="70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6" t="s">
        <v>148</v>
      </c>
      <c r="AT136" s="216" t="s">
        <v>144</v>
      </c>
      <c r="AU136" s="216" t="s">
        <v>89</v>
      </c>
      <c r="AY136" s="16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6" t="s">
        <v>35</v>
      </c>
      <c r="BK136" s="217">
        <f>ROUND(I136*H136,2)</f>
        <v>0</v>
      </c>
      <c r="BL136" s="16" t="s">
        <v>148</v>
      </c>
      <c r="BM136" s="216" t="s">
        <v>400</v>
      </c>
    </row>
    <row r="137" spans="1:65" s="1" customFormat="1" ht="21.75" customHeight="1">
      <c r="A137" s="33"/>
      <c r="B137" s="34"/>
      <c r="C137" s="204" t="s">
        <v>258</v>
      </c>
      <c r="D137" s="204" t="s">
        <v>144</v>
      </c>
      <c r="E137" s="205" t="s">
        <v>401</v>
      </c>
      <c r="F137" s="206" t="s">
        <v>402</v>
      </c>
      <c r="G137" s="207" t="s">
        <v>200</v>
      </c>
      <c r="H137" s="208">
        <v>24.24</v>
      </c>
      <c r="I137" s="209"/>
      <c r="J137" s="210">
        <f>ROUND(I137*H137,2)</f>
        <v>0</v>
      </c>
      <c r="K137" s="211"/>
      <c r="L137" s="38"/>
      <c r="M137" s="212" t="s">
        <v>1</v>
      </c>
      <c r="N137" s="213" t="s">
        <v>45</v>
      </c>
      <c r="O137" s="70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6" t="s">
        <v>148</v>
      </c>
      <c r="AT137" s="216" t="s">
        <v>144</v>
      </c>
      <c r="AU137" s="216" t="s">
        <v>89</v>
      </c>
      <c r="AY137" s="16" t="s">
        <v>141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6" t="s">
        <v>35</v>
      </c>
      <c r="BK137" s="217">
        <f>ROUND(I137*H137,2)</f>
        <v>0</v>
      </c>
      <c r="BL137" s="16" t="s">
        <v>148</v>
      </c>
      <c r="BM137" s="216" t="s">
        <v>403</v>
      </c>
    </row>
    <row r="138" spans="1:65" s="1" customFormat="1" ht="16.5" customHeight="1">
      <c r="A138" s="33"/>
      <c r="B138" s="34"/>
      <c r="C138" s="204" t="s">
        <v>182</v>
      </c>
      <c r="D138" s="204" t="s">
        <v>144</v>
      </c>
      <c r="E138" s="205" t="s">
        <v>404</v>
      </c>
      <c r="F138" s="206" t="s">
        <v>405</v>
      </c>
      <c r="G138" s="207" t="s">
        <v>200</v>
      </c>
      <c r="H138" s="208">
        <v>24.24</v>
      </c>
      <c r="I138" s="209"/>
      <c r="J138" s="210">
        <f>ROUND(I138*H138,2)</f>
        <v>0</v>
      </c>
      <c r="K138" s="211"/>
      <c r="L138" s="38"/>
      <c r="M138" s="212" t="s">
        <v>1</v>
      </c>
      <c r="N138" s="213" t="s">
        <v>45</v>
      </c>
      <c r="O138" s="70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6" t="s">
        <v>148</v>
      </c>
      <c r="AT138" s="216" t="s">
        <v>144</v>
      </c>
      <c r="AU138" s="216" t="s">
        <v>89</v>
      </c>
      <c r="AY138" s="16" t="s">
        <v>141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6" t="s">
        <v>35</v>
      </c>
      <c r="BK138" s="217">
        <f>ROUND(I138*H138,2)</f>
        <v>0</v>
      </c>
      <c r="BL138" s="16" t="s">
        <v>148</v>
      </c>
      <c r="BM138" s="216" t="s">
        <v>406</v>
      </c>
    </row>
    <row r="139" spans="1:65" s="1" customFormat="1" ht="21.75" customHeight="1">
      <c r="A139" s="33"/>
      <c r="B139" s="34"/>
      <c r="C139" s="204" t="s">
        <v>262</v>
      </c>
      <c r="D139" s="204" t="s">
        <v>144</v>
      </c>
      <c r="E139" s="205" t="s">
        <v>407</v>
      </c>
      <c r="F139" s="206" t="s">
        <v>408</v>
      </c>
      <c r="G139" s="207" t="s">
        <v>305</v>
      </c>
      <c r="H139" s="208">
        <v>43.632</v>
      </c>
      <c r="I139" s="209"/>
      <c r="J139" s="210">
        <f>ROUND(I139*H139,2)</f>
        <v>0</v>
      </c>
      <c r="K139" s="211"/>
      <c r="L139" s="38"/>
      <c r="M139" s="212" t="s">
        <v>1</v>
      </c>
      <c r="N139" s="213" t="s">
        <v>45</v>
      </c>
      <c r="O139" s="70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6" t="s">
        <v>148</v>
      </c>
      <c r="AT139" s="216" t="s">
        <v>144</v>
      </c>
      <c r="AU139" s="216" t="s">
        <v>89</v>
      </c>
      <c r="AY139" s="16" t="s">
        <v>141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6" t="s">
        <v>35</v>
      </c>
      <c r="BK139" s="217">
        <f>ROUND(I139*H139,2)</f>
        <v>0</v>
      </c>
      <c r="BL139" s="16" t="s">
        <v>148</v>
      </c>
      <c r="BM139" s="216" t="s">
        <v>409</v>
      </c>
    </row>
    <row r="140" spans="2:51" s="12" customFormat="1" ht="11.25">
      <c r="B140" s="218"/>
      <c r="C140" s="219"/>
      <c r="D140" s="220" t="s">
        <v>150</v>
      </c>
      <c r="E140" s="221" t="s">
        <v>1</v>
      </c>
      <c r="F140" s="222" t="s">
        <v>410</v>
      </c>
      <c r="G140" s="219"/>
      <c r="H140" s="223">
        <v>43.632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150</v>
      </c>
      <c r="AU140" s="229" t="s">
        <v>89</v>
      </c>
      <c r="AV140" s="12" t="s">
        <v>89</v>
      </c>
      <c r="AW140" s="12" t="s">
        <v>34</v>
      </c>
      <c r="AX140" s="12" t="s">
        <v>35</v>
      </c>
      <c r="AY140" s="229" t="s">
        <v>141</v>
      </c>
    </row>
    <row r="141" spans="1:65" s="1" customFormat="1" ht="21.75" customHeight="1">
      <c r="A141" s="33"/>
      <c r="B141" s="34"/>
      <c r="C141" s="204" t="s">
        <v>266</v>
      </c>
      <c r="D141" s="204" t="s">
        <v>144</v>
      </c>
      <c r="E141" s="205" t="s">
        <v>411</v>
      </c>
      <c r="F141" s="206" t="s">
        <v>412</v>
      </c>
      <c r="G141" s="207" t="s">
        <v>200</v>
      </c>
      <c r="H141" s="208">
        <v>61.23</v>
      </c>
      <c r="I141" s="209"/>
      <c r="J141" s="210">
        <f>ROUND(I141*H141,2)</f>
        <v>0</v>
      </c>
      <c r="K141" s="211"/>
      <c r="L141" s="38"/>
      <c r="M141" s="212" t="s">
        <v>1</v>
      </c>
      <c r="N141" s="213" t="s">
        <v>45</v>
      </c>
      <c r="O141" s="70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6" t="s">
        <v>148</v>
      </c>
      <c r="AT141" s="216" t="s">
        <v>144</v>
      </c>
      <c r="AU141" s="216" t="s">
        <v>89</v>
      </c>
      <c r="AY141" s="16" t="s">
        <v>141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6" t="s">
        <v>35</v>
      </c>
      <c r="BK141" s="217">
        <f>ROUND(I141*H141,2)</f>
        <v>0</v>
      </c>
      <c r="BL141" s="16" t="s">
        <v>148</v>
      </c>
      <c r="BM141" s="216" t="s">
        <v>413</v>
      </c>
    </row>
    <row r="142" spans="2:51" s="12" customFormat="1" ht="11.25">
      <c r="B142" s="218"/>
      <c r="C142" s="219"/>
      <c r="D142" s="220" t="s">
        <v>150</v>
      </c>
      <c r="E142" s="221" t="s">
        <v>1</v>
      </c>
      <c r="F142" s="222" t="s">
        <v>414</v>
      </c>
      <c r="G142" s="219"/>
      <c r="H142" s="223">
        <v>61.23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150</v>
      </c>
      <c r="AU142" s="229" t="s">
        <v>89</v>
      </c>
      <c r="AV142" s="12" t="s">
        <v>89</v>
      </c>
      <c r="AW142" s="12" t="s">
        <v>34</v>
      </c>
      <c r="AX142" s="12" t="s">
        <v>35</v>
      </c>
      <c r="AY142" s="229" t="s">
        <v>141</v>
      </c>
    </row>
    <row r="143" spans="1:65" s="1" customFormat="1" ht="21.75" customHeight="1">
      <c r="A143" s="33"/>
      <c r="B143" s="34"/>
      <c r="C143" s="204" t="s">
        <v>250</v>
      </c>
      <c r="D143" s="204" t="s">
        <v>144</v>
      </c>
      <c r="E143" s="205" t="s">
        <v>415</v>
      </c>
      <c r="F143" s="206" t="s">
        <v>416</v>
      </c>
      <c r="G143" s="207" t="s">
        <v>200</v>
      </c>
      <c r="H143" s="208">
        <v>24.24</v>
      </c>
      <c r="I143" s="209"/>
      <c r="J143" s="210">
        <f>ROUND(I143*H143,2)</f>
        <v>0</v>
      </c>
      <c r="K143" s="211"/>
      <c r="L143" s="38"/>
      <c r="M143" s="212" t="s">
        <v>1</v>
      </c>
      <c r="N143" s="213" t="s">
        <v>45</v>
      </c>
      <c r="O143" s="70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6" t="s">
        <v>148</v>
      </c>
      <c r="AT143" s="216" t="s">
        <v>144</v>
      </c>
      <c r="AU143" s="216" t="s">
        <v>89</v>
      </c>
      <c r="AY143" s="16" t="s">
        <v>141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6" t="s">
        <v>35</v>
      </c>
      <c r="BK143" s="217">
        <f>ROUND(I143*H143,2)</f>
        <v>0</v>
      </c>
      <c r="BL143" s="16" t="s">
        <v>148</v>
      </c>
      <c r="BM143" s="216" t="s">
        <v>417</v>
      </c>
    </row>
    <row r="144" spans="2:51" s="12" customFormat="1" ht="11.25">
      <c r="B144" s="218"/>
      <c r="C144" s="219"/>
      <c r="D144" s="220" t="s">
        <v>150</v>
      </c>
      <c r="E144" s="221" t="s">
        <v>1</v>
      </c>
      <c r="F144" s="222" t="s">
        <v>418</v>
      </c>
      <c r="G144" s="219"/>
      <c r="H144" s="223">
        <v>19.2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150</v>
      </c>
      <c r="AU144" s="229" t="s">
        <v>89</v>
      </c>
      <c r="AV144" s="12" t="s">
        <v>89</v>
      </c>
      <c r="AW144" s="12" t="s">
        <v>34</v>
      </c>
      <c r="AX144" s="12" t="s">
        <v>80</v>
      </c>
      <c r="AY144" s="229" t="s">
        <v>141</v>
      </c>
    </row>
    <row r="145" spans="2:51" s="12" customFormat="1" ht="11.25">
      <c r="B145" s="218"/>
      <c r="C145" s="219"/>
      <c r="D145" s="220" t="s">
        <v>150</v>
      </c>
      <c r="E145" s="221" t="s">
        <v>1</v>
      </c>
      <c r="F145" s="222" t="s">
        <v>419</v>
      </c>
      <c r="G145" s="219"/>
      <c r="H145" s="223">
        <v>5.04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150</v>
      </c>
      <c r="AU145" s="229" t="s">
        <v>89</v>
      </c>
      <c r="AV145" s="12" t="s">
        <v>89</v>
      </c>
      <c r="AW145" s="12" t="s">
        <v>34</v>
      </c>
      <c r="AX145" s="12" t="s">
        <v>80</v>
      </c>
      <c r="AY145" s="229" t="s">
        <v>141</v>
      </c>
    </row>
    <row r="146" spans="2:51" s="13" customFormat="1" ht="11.25">
      <c r="B146" s="230"/>
      <c r="C146" s="231"/>
      <c r="D146" s="220" t="s">
        <v>150</v>
      </c>
      <c r="E146" s="232" t="s">
        <v>1</v>
      </c>
      <c r="F146" s="233" t="s">
        <v>153</v>
      </c>
      <c r="G146" s="231"/>
      <c r="H146" s="234">
        <v>24.24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150</v>
      </c>
      <c r="AU146" s="240" t="s">
        <v>89</v>
      </c>
      <c r="AV146" s="13" t="s">
        <v>148</v>
      </c>
      <c r="AW146" s="13" t="s">
        <v>34</v>
      </c>
      <c r="AX146" s="13" t="s">
        <v>35</v>
      </c>
      <c r="AY146" s="240" t="s">
        <v>141</v>
      </c>
    </row>
    <row r="147" spans="1:65" s="1" customFormat="1" ht="16.5" customHeight="1">
      <c r="A147" s="33"/>
      <c r="B147" s="34"/>
      <c r="C147" s="251" t="s">
        <v>254</v>
      </c>
      <c r="D147" s="251" t="s">
        <v>241</v>
      </c>
      <c r="E147" s="252" t="s">
        <v>420</v>
      </c>
      <c r="F147" s="253" t="s">
        <v>421</v>
      </c>
      <c r="G147" s="254" t="s">
        <v>305</v>
      </c>
      <c r="H147" s="255">
        <v>41.208</v>
      </c>
      <c r="I147" s="256"/>
      <c r="J147" s="257">
        <f>ROUND(I147*H147,2)</f>
        <v>0</v>
      </c>
      <c r="K147" s="258"/>
      <c r="L147" s="259"/>
      <c r="M147" s="260" t="s">
        <v>1</v>
      </c>
      <c r="N147" s="261" t="s">
        <v>45</v>
      </c>
      <c r="O147" s="70"/>
      <c r="P147" s="214">
        <f>O147*H147</f>
        <v>0</v>
      </c>
      <c r="Q147" s="214">
        <v>1</v>
      </c>
      <c r="R147" s="214">
        <f>Q147*H147</f>
        <v>41.208</v>
      </c>
      <c r="S147" s="214">
        <v>0</v>
      </c>
      <c r="T147" s="21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6" t="s">
        <v>188</v>
      </c>
      <c r="AT147" s="216" t="s">
        <v>241</v>
      </c>
      <c r="AU147" s="216" t="s">
        <v>89</v>
      </c>
      <c r="AY147" s="16" t="s">
        <v>141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6" t="s">
        <v>35</v>
      </c>
      <c r="BK147" s="217">
        <f>ROUND(I147*H147,2)</f>
        <v>0</v>
      </c>
      <c r="BL147" s="16" t="s">
        <v>148</v>
      </c>
      <c r="BM147" s="216" t="s">
        <v>422</v>
      </c>
    </row>
    <row r="148" spans="2:51" s="12" customFormat="1" ht="11.25">
      <c r="B148" s="218"/>
      <c r="C148" s="219"/>
      <c r="D148" s="220" t="s">
        <v>150</v>
      </c>
      <c r="E148" s="221" t="s">
        <v>1</v>
      </c>
      <c r="F148" s="222" t="s">
        <v>423</v>
      </c>
      <c r="G148" s="219"/>
      <c r="H148" s="223">
        <v>41.208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150</v>
      </c>
      <c r="AU148" s="229" t="s">
        <v>89</v>
      </c>
      <c r="AV148" s="12" t="s">
        <v>89</v>
      </c>
      <c r="AW148" s="12" t="s">
        <v>34</v>
      </c>
      <c r="AX148" s="12" t="s">
        <v>35</v>
      </c>
      <c r="AY148" s="229" t="s">
        <v>141</v>
      </c>
    </row>
    <row r="149" spans="2:63" s="11" customFormat="1" ht="22.5" customHeight="1">
      <c r="B149" s="188"/>
      <c r="C149" s="189"/>
      <c r="D149" s="190" t="s">
        <v>79</v>
      </c>
      <c r="E149" s="202" t="s">
        <v>188</v>
      </c>
      <c r="F149" s="202" t="s">
        <v>424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SUM(P150:P158)</f>
        <v>0</v>
      </c>
      <c r="Q149" s="196"/>
      <c r="R149" s="197">
        <f>SUM(R150:R158)</f>
        <v>0.1489</v>
      </c>
      <c r="S149" s="196"/>
      <c r="T149" s="198">
        <f>SUM(T150:T158)</f>
        <v>0</v>
      </c>
      <c r="AR149" s="199" t="s">
        <v>35</v>
      </c>
      <c r="AT149" s="200" t="s">
        <v>79</v>
      </c>
      <c r="AU149" s="200" t="s">
        <v>35</v>
      </c>
      <c r="AY149" s="199" t="s">
        <v>141</v>
      </c>
      <c r="BK149" s="201">
        <f>SUM(BK150:BK158)</f>
        <v>0</v>
      </c>
    </row>
    <row r="150" spans="1:65" s="1" customFormat="1" ht="16.5" customHeight="1">
      <c r="A150" s="33"/>
      <c r="B150" s="34"/>
      <c r="C150" s="204" t="s">
        <v>425</v>
      </c>
      <c r="D150" s="204" t="s">
        <v>144</v>
      </c>
      <c r="E150" s="205" t="s">
        <v>426</v>
      </c>
      <c r="F150" s="206" t="s">
        <v>427</v>
      </c>
      <c r="G150" s="207" t="s">
        <v>163</v>
      </c>
      <c r="H150" s="208">
        <v>80</v>
      </c>
      <c r="I150" s="209"/>
      <c r="J150" s="210">
        <f aca="true" t="shared" si="0" ref="J150:J158">ROUND(I150*H150,2)</f>
        <v>0</v>
      </c>
      <c r="K150" s="211"/>
      <c r="L150" s="38"/>
      <c r="M150" s="212" t="s">
        <v>1</v>
      </c>
      <c r="N150" s="213" t="s">
        <v>45</v>
      </c>
      <c r="O150" s="70"/>
      <c r="P150" s="214">
        <f aca="true" t="shared" si="1" ref="P150:P158">O150*H150</f>
        <v>0</v>
      </c>
      <c r="Q150" s="214">
        <v>0</v>
      </c>
      <c r="R150" s="214">
        <f aca="true" t="shared" si="2" ref="R150:R158">Q150*H150</f>
        <v>0</v>
      </c>
      <c r="S150" s="214">
        <v>0</v>
      </c>
      <c r="T150" s="215">
        <f aca="true" t="shared" si="3" ref="T150:T158"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6" t="s">
        <v>148</v>
      </c>
      <c r="AT150" s="216" t="s">
        <v>144</v>
      </c>
      <c r="AU150" s="216" t="s">
        <v>89</v>
      </c>
      <c r="AY150" s="16" t="s">
        <v>141</v>
      </c>
      <c r="BE150" s="217">
        <f aca="true" t="shared" si="4" ref="BE150:BE158">IF(N150="základní",J150,0)</f>
        <v>0</v>
      </c>
      <c r="BF150" s="217">
        <f aca="true" t="shared" si="5" ref="BF150:BF158">IF(N150="snížená",J150,0)</f>
        <v>0</v>
      </c>
      <c r="BG150" s="217">
        <f aca="true" t="shared" si="6" ref="BG150:BG158">IF(N150="zákl. přenesená",J150,0)</f>
        <v>0</v>
      </c>
      <c r="BH150" s="217">
        <f aca="true" t="shared" si="7" ref="BH150:BH158">IF(N150="sníž. přenesená",J150,0)</f>
        <v>0</v>
      </c>
      <c r="BI150" s="217">
        <f aca="true" t="shared" si="8" ref="BI150:BI158">IF(N150="nulová",J150,0)</f>
        <v>0</v>
      </c>
      <c r="BJ150" s="16" t="s">
        <v>35</v>
      </c>
      <c r="BK150" s="217">
        <f aca="true" t="shared" si="9" ref="BK150:BK158">ROUND(I150*H150,2)</f>
        <v>0</v>
      </c>
      <c r="BL150" s="16" t="s">
        <v>148</v>
      </c>
      <c r="BM150" s="216" t="s">
        <v>428</v>
      </c>
    </row>
    <row r="151" spans="1:65" s="1" customFormat="1" ht="21.75" customHeight="1">
      <c r="A151" s="33"/>
      <c r="B151" s="34"/>
      <c r="C151" s="204" t="s">
        <v>207</v>
      </c>
      <c r="D151" s="204" t="s">
        <v>144</v>
      </c>
      <c r="E151" s="205" t="s">
        <v>429</v>
      </c>
      <c r="F151" s="206" t="s">
        <v>430</v>
      </c>
      <c r="G151" s="207" t="s">
        <v>163</v>
      </c>
      <c r="H151" s="208">
        <v>100</v>
      </c>
      <c r="I151" s="209"/>
      <c r="J151" s="210">
        <f t="shared" si="0"/>
        <v>0</v>
      </c>
      <c r="K151" s="211"/>
      <c r="L151" s="38"/>
      <c r="M151" s="212" t="s">
        <v>1</v>
      </c>
      <c r="N151" s="213" t="s">
        <v>45</v>
      </c>
      <c r="O151" s="70"/>
      <c r="P151" s="214">
        <f t="shared" si="1"/>
        <v>0</v>
      </c>
      <c r="Q151" s="214">
        <v>0</v>
      </c>
      <c r="R151" s="214">
        <f t="shared" si="2"/>
        <v>0</v>
      </c>
      <c r="S151" s="214">
        <v>0</v>
      </c>
      <c r="T151" s="215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6" t="s">
        <v>148</v>
      </c>
      <c r="AT151" s="216" t="s">
        <v>144</v>
      </c>
      <c r="AU151" s="216" t="s">
        <v>89</v>
      </c>
      <c r="AY151" s="16" t="s">
        <v>141</v>
      </c>
      <c r="BE151" s="217">
        <f t="shared" si="4"/>
        <v>0</v>
      </c>
      <c r="BF151" s="217">
        <f t="shared" si="5"/>
        <v>0</v>
      </c>
      <c r="BG151" s="217">
        <f t="shared" si="6"/>
        <v>0</v>
      </c>
      <c r="BH151" s="217">
        <f t="shared" si="7"/>
        <v>0</v>
      </c>
      <c r="BI151" s="217">
        <f t="shared" si="8"/>
        <v>0</v>
      </c>
      <c r="BJ151" s="16" t="s">
        <v>35</v>
      </c>
      <c r="BK151" s="217">
        <f t="shared" si="9"/>
        <v>0</v>
      </c>
      <c r="BL151" s="16" t="s">
        <v>148</v>
      </c>
      <c r="BM151" s="216" t="s">
        <v>431</v>
      </c>
    </row>
    <row r="152" spans="1:65" s="1" customFormat="1" ht="16.5" customHeight="1">
      <c r="A152" s="33"/>
      <c r="B152" s="34"/>
      <c r="C152" s="251" t="s">
        <v>240</v>
      </c>
      <c r="D152" s="251" t="s">
        <v>241</v>
      </c>
      <c r="E152" s="252" t="s">
        <v>432</v>
      </c>
      <c r="F152" s="253" t="s">
        <v>433</v>
      </c>
      <c r="G152" s="254" t="s">
        <v>163</v>
      </c>
      <c r="H152" s="255">
        <v>100</v>
      </c>
      <c r="I152" s="256"/>
      <c r="J152" s="257">
        <f t="shared" si="0"/>
        <v>0</v>
      </c>
      <c r="K152" s="258"/>
      <c r="L152" s="259"/>
      <c r="M152" s="260" t="s">
        <v>1</v>
      </c>
      <c r="N152" s="261" t="s">
        <v>45</v>
      </c>
      <c r="O152" s="70"/>
      <c r="P152" s="214">
        <f t="shared" si="1"/>
        <v>0</v>
      </c>
      <c r="Q152" s="214">
        <v>0.00067</v>
      </c>
      <c r="R152" s="214">
        <f t="shared" si="2"/>
        <v>0.067</v>
      </c>
      <c r="S152" s="214">
        <v>0</v>
      </c>
      <c r="T152" s="215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6" t="s">
        <v>188</v>
      </c>
      <c r="AT152" s="216" t="s">
        <v>241</v>
      </c>
      <c r="AU152" s="216" t="s">
        <v>89</v>
      </c>
      <c r="AY152" s="16" t="s">
        <v>141</v>
      </c>
      <c r="BE152" s="217">
        <f t="shared" si="4"/>
        <v>0</v>
      </c>
      <c r="BF152" s="217">
        <f t="shared" si="5"/>
        <v>0</v>
      </c>
      <c r="BG152" s="217">
        <f t="shared" si="6"/>
        <v>0</v>
      </c>
      <c r="BH152" s="217">
        <f t="shared" si="7"/>
        <v>0</v>
      </c>
      <c r="BI152" s="217">
        <f t="shared" si="8"/>
        <v>0</v>
      </c>
      <c r="BJ152" s="16" t="s">
        <v>35</v>
      </c>
      <c r="BK152" s="217">
        <f t="shared" si="9"/>
        <v>0</v>
      </c>
      <c r="BL152" s="16" t="s">
        <v>148</v>
      </c>
      <c r="BM152" s="216" t="s">
        <v>434</v>
      </c>
    </row>
    <row r="153" spans="1:65" s="1" customFormat="1" ht="21.75" customHeight="1">
      <c r="A153" s="33"/>
      <c r="B153" s="34"/>
      <c r="C153" s="204" t="s">
        <v>8</v>
      </c>
      <c r="D153" s="204" t="s">
        <v>144</v>
      </c>
      <c r="E153" s="205" t="s">
        <v>435</v>
      </c>
      <c r="F153" s="206" t="s">
        <v>436</v>
      </c>
      <c r="G153" s="207" t="s">
        <v>163</v>
      </c>
      <c r="H153" s="208">
        <v>30</v>
      </c>
      <c r="I153" s="209"/>
      <c r="J153" s="210">
        <f t="shared" si="0"/>
        <v>0</v>
      </c>
      <c r="K153" s="211"/>
      <c r="L153" s="38"/>
      <c r="M153" s="212" t="s">
        <v>1</v>
      </c>
      <c r="N153" s="213" t="s">
        <v>45</v>
      </c>
      <c r="O153" s="70"/>
      <c r="P153" s="214">
        <f t="shared" si="1"/>
        <v>0</v>
      </c>
      <c r="Q153" s="214">
        <v>0.00273</v>
      </c>
      <c r="R153" s="214">
        <f t="shared" si="2"/>
        <v>0.0819</v>
      </c>
      <c r="S153" s="214">
        <v>0</v>
      </c>
      <c r="T153" s="215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6" t="s">
        <v>148</v>
      </c>
      <c r="AT153" s="216" t="s">
        <v>144</v>
      </c>
      <c r="AU153" s="216" t="s">
        <v>89</v>
      </c>
      <c r="AY153" s="16" t="s">
        <v>141</v>
      </c>
      <c r="BE153" s="217">
        <f t="shared" si="4"/>
        <v>0</v>
      </c>
      <c r="BF153" s="217">
        <f t="shared" si="5"/>
        <v>0</v>
      </c>
      <c r="BG153" s="217">
        <f t="shared" si="6"/>
        <v>0</v>
      </c>
      <c r="BH153" s="217">
        <f t="shared" si="7"/>
        <v>0</v>
      </c>
      <c r="BI153" s="217">
        <f t="shared" si="8"/>
        <v>0</v>
      </c>
      <c r="BJ153" s="16" t="s">
        <v>35</v>
      </c>
      <c r="BK153" s="217">
        <f t="shared" si="9"/>
        <v>0</v>
      </c>
      <c r="BL153" s="16" t="s">
        <v>148</v>
      </c>
      <c r="BM153" s="216" t="s">
        <v>437</v>
      </c>
    </row>
    <row r="154" spans="1:65" s="1" customFormat="1" ht="21.75" customHeight="1">
      <c r="A154" s="33"/>
      <c r="B154" s="34"/>
      <c r="C154" s="204" t="s">
        <v>313</v>
      </c>
      <c r="D154" s="204" t="s">
        <v>144</v>
      </c>
      <c r="E154" s="205" t="s">
        <v>438</v>
      </c>
      <c r="F154" s="206" t="s">
        <v>439</v>
      </c>
      <c r="G154" s="207" t="s">
        <v>238</v>
      </c>
      <c r="H154" s="208">
        <v>1</v>
      </c>
      <c r="I154" s="209"/>
      <c r="J154" s="210">
        <f t="shared" si="0"/>
        <v>0</v>
      </c>
      <c r="K154" s="211"/>
      <c r="L154" s="38"/>
      <c r="M154" s="212" t="s">
        <v>1</v>
      </c>
      <c r="N154" s="213" t="s">
        <v>45</v>
      </c>
      <c r="O154" s="70"/>
      <c r="P154" s="214">
        <f t="shared" si="1"/>
        <v>0</v>
      </c>
      <c r="Q154" s="214">
        <v>0</v>
      </c>
      <c r="R154" s="214">
        <f t="shared" si="2"/>
        <v>0</v>
      </c>
      <c r="S154" s="214">
        <v>0</v>
      </c>
      <c r="T154" s="215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6" t="s">
        <v>148</v>
      </c>
      <c r="AT154" s="216" t="s">
        <v>144</v>
      </c>
      <c r="AU154" s="216" t="s">
        <v>89</v>
      </c>
      <c r="AY154" s="16" t="s">
        <v>141</v>
      </c>
      <c r="BE154" s="217">
        <f t="shared" si="4"/>
        <v>0</v>
      </c>
      <c r="BF154" s="217">
        <f t="shared" si="5"/>
        <v>0</v>
      </c>
      <c r="BG154" s="217">
        <f t="shared" si="6"/>
        <v>0</v>
      </c>
      <c r="BH154" s="217">
        <f t="shared" si="7"/>
        <v>0</v>
      </c>
      <c r="BI154" s="217">
        <f t="shared" si="8"/>
        <v>0</v>
      </c>
      <c r="BJ154" s="16" t="s">
        <v>35</v>
      </c>
      <c r="BK154" s="217">
        <f t="shared" si="9"/>
        <v>0</v>
      </c>
      <c r="BL154" s="16" t="s">
        <v>148</v>
      </c>
      <c r="BM154" s="216" t="s">
        <v>440</v>
      </c>
    </row>
    <row r="155" spans="1:65" s="1" customFormat="1" ht="16.5" customHeight="1">
      <c r="A155" s="33"/>
      <c r="B155" s="34"/>
      <c r="C155" s="251" t="s">
        <v>441</v>
      </c>
      <c r="D155" s="251" t="s">
        <v>241</v>
      </c>
      <c r="E155" s="252" t="s">
        <v>442</v>
      </c>
      <c r="F155" s="253" t="s">
        <v>443</v>
      </c>
      <c r="G155" s="254" t="s">
        <v>238</v>
      </c>
      <c r="H155" s="255">
        <v>1</v>
      </c>
      <c r="I155" s="256"/>
      <c r="J155" s="257">
        <f t="shared" si="0"/>
        <v>0</v>
      </c>
      <c r="K155" s="258"/>
      <c r="L155" s="259"/>
      <c r="M155" s="260" t="s">
        <v>1</v>
      </c>
      <c r="N155" s="261" t="s">
        <v>45</v>
      </c>
      <c r="O155" s="70"/>
      <c r="P155" s="214">
        <f t="shared" si="1"/>
        <v>0</v>
      </c>
      <c r="Q155" s="214">
        <v>0</v>
      </c>
      <c r="R155" s="214">
        <f t="shared" si="2"/>
        <v>0</v>
      </c>
      <c r="S155" s="214">
        <v>0</v>
      </c>
      <c r="T155" s="215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6" t="s">
        <v>188</v>
      </c>
      <c r="AT155" s="216" t="s">
        <v>241</v>
      </c>
      <c r="AU155" s="216" t="s">
        <v>89</v>
      </c>
      <c r="AY155" s="16" t="s">
        <v>141</v>
      </c>
      <c r="BE155" s="217">
        <f t="shared" si="4"/>
        <v>0</v>
      </c>
      <c r="BF155" s="217">
        <f t="shared" si="5"/>
        <v>0</v>
      </c>
      <c r="BG155" s="217">
        <f t="shared" si="6"/>
        <v>0</v>
      </c>
      <c r="BH155" s="217">
        <f t="shared" si="7"/>
        <v>0</v>
      </c>
      <c r="BI155" s="217">
        <f t="shared" si="8"/>
        <v>0</v>
      </c>
      <c r="BJ155" s="16" t="s">
        <v>35</v>
      </c>
      <c r="BK155" s="217">
        <f t="shared" si="9"/>
        <v>0</v>
      </c>
      <c r="BL155" s="16" t="s">
        <v>148</v>
      </c>
      <c r="BM155" s="216" t="s">
        <v>444</v>
      </c>
    </row>
    <row r="156" spans="1:65" s="1" customFormat="1" ht="21.75" customHeight="1">
      <c r="A156" s="33"/>
      <c r="B156" s="34"/>
      <c r="C156" s="204" t="s">
        <v>221</v>
      </c>
      <c r="D156" s="204" t="s">
        <v>144</v>
      </c>
      <c r="E156" s="205" t="s">
        <v>445</v>
      </c>
      <c r="F156" s="206" t="s">
        <v>446</v>
      </c>
      <c r="G156" s="207" t="s">
        <v>238</v>
      </c>
      <c r="H156" s="208">
        <v>2</v>
      </c>
      <c r="I156" s="209"/>
      <c r="J156" s="210">
        <f t="shared" si="0"/>
        <v>0</v>
      </c>
      <c r="K156" s="211"/>
      <c r="L156" s="38"/>
      <c r="M156" s="212" t="s">
        <v>1</v>
      </c>
      <c r="N156" s="213" t="s">
        <v>45</v>
      </c>
      <c r="O156" s="70"/>
      <c r="P156" s="214">
        <f t="shared" si="1"/>
        <v>0</v>
      </c>
      <c r="Q156" s="214">
        <v>0</v>
      </c>
      <c r="R156" s="214">
        <f t="shared" si="2"/>
        <v>0</v>
      </c>
      <c r="S156" s="214">
        <v>0</v>
      </c>
      <c r="T156" s="215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6" t="s">
        <v>148</v>
      </c>
      <c r="AT156" s="216" t="s">
        <v>144</v>
      </c>
      <c r="AU156" s="216" t="s">
        <v>89</v>
      </c>
      <c r="AY156" s="16" t="s">
        <v>141</v>
      </c>
      <c r="BE156" s="217">
        <f t="shared" si="4"/>
        <v>0</v>
      </c>
      <c r="BF156" s="217">
        <f t="shared" si="5"/>
        <v>0</v>
      </c>
      <c r="BG156" s="217">
        <f t="shared" si="6"/>
        <v>0</v>
      </c>
      <c r="BH156" s="217">
        <f t="shared" si="7"/>
        <v>0</v>
      </c>
      <c r="BI156" s="217">
        <f t="shared" si="8"/>
        <v>0</v>
      </c>
      <c r="BJ156" s="16" t="s">
        <v>35</v>
      </c>
      <c r="BK156" s="217">
        <f t="shared" si="9"/>
        <v>0</v>
      </c>
      <c r="BL156" s="16" t="s">
        <v>148</v>
      </c>
      <c r="BM156" s="216" t="s">
        <v>447</v>
      </c>
    </row>
    <row r="157" spans="1:65" s="1" customFormat="1" ht="21.75" customHeight="1">
      <c r="A157" s="33"/>
      <c r="B157" s="34"/>
      <c r="C157" s="204" t="s">
        <v>229</v>
      </c>
      <c r="D157" s="204" t="s">
        <v>144</v>
      </c>
      <c r="E157" s="205" t="s">
        <v>448</v>
      </c>
      <c r="F157" s="206" t="s">
        <v>449</v>
      </c>
      <c r="G157" s="207" t="s">
        <v>238</v>
      </c>
      <c r="H157" s="208">
        <v>2</v>
      </c>
      <c r="I157" s="209"/>
      <c r="J157" s="210">
        <f t="shared" si="0"/>
        <v>0</v>
      </c>
      <c r="K157" s="211"/>
      <c r="L157" s="38"/>
      <c r="M157" s="212" t="s">
        <v>1</v>
      </c>
      <c r="N157" s="213" t="s">
        <v>45</v>
      </c>
      <c r="O157" s="70"/>
      <c r="P157" s="214">
        <f t="shared" si="1"/>
        <v>0</v>
      </c>
      <c r="Q157" s="214">
        <v>0</v>
      </c>
      <c r="R157" s="214">
        <f t="shared" si="2"/>
        <v>0</v>
      </c>
      <c r="S157" s="214">
        <v>0</v>
      </c>
      <c r="T157" s="215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6" t="s">
        <v>148</v>
      </c>
      <c r="AT157" s="216" t="s">
        <v>144</v>
      </c>
      <c r="AU157" s="216" t="s">
        <v>89</v>
      </c>
      <c r="AY157" s="16" t="s">
        <v>141</v>
      </c>
      <c r="BE157" s="217">
        <f t="shared" si="4"/>
        <v>0</v>
      </c>
      <c r="BF157" s="217">
        <f t="shared" si="5"/>
        <v>0</v>
      </c>
      <c r="BG157" s="217">
        <f t="shared" si="6"/>
        <v>0</v>
      </c>
      <c r="BH157" s="217">
        <f t="shared" si="7"/>
        <v>0</v>
      </c>
      <c r="BI157" s="217">
        <f t="shared" si="8"/>
        <v>0</v>
      </c>
      <c r="BJ157" s="16" t="s">
        <v>35</v>
      </c>
      <c r="BK157" s="217">
        <f t="shared" si="9"/>
        <v>0</v>
      </c>
      <c r="BL157" s="16" t="s">
        <v>148</v>
      </c>
      <c r="BM157" s="216" t="s">
        <v>450</v>
      </c>
    </row>
    <row r="158" spans="1:65" s="1" customFormat="1" ht="21.75" customHeight="1">
      <c r="A158" s="33"/>
      <c r="B158" s="34"/>
      <c r="C158" s="204" t="s">
        <v>451</v>
      </c>
      <c r="D158" s="204" t="s">
        <v>144</v>
      </c>
      <c r="E158" s="205" t="s">
        <v>452</v>
      </c>
      <c r="F158" s="206" t="s">
        <v>453</v>
      </c>
      <c r="G158" s="207" t="s">
        <v>238</v>
      </c>
      <c r="H158" s="208">
        <v>2</v>
      </c>
      <c r="I158" s="209"/>
      <c r="J158" s="210">
        <f t="shared" si="0"/>
        <v>0</v>
      </c>
      <c r="K158" s="211"/>
      <c r="L158" s="38"/>
      <c r="M158" s="212" t="s">
        <v>1</v>
      </c>
      <c r="N158" s="213" t="s">
        <v>45</v>
      </c>
      <c r="O158" s="70"/>
      <c r="P158" s="214">
        <f t="shared" si="1"/>
        <v>0</v>
      </c>
      <c r="Q158" s="214">
        <v>0</v>
      </c>
      <c r="R158" s="214">
        <f t="shared" si="2"/>
        <v>0</v>
      </c>
      <c r="S158" s="214">
        <v>0</v>
      </c>
      <c r="T158" s="215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6" t="s">
        <v>148</v>
      </c>
      <c r="AT158" s="216" t="s">
        <v>144</v>
      </c>
      <c r="AU158" s="216" t="s">
        <v>89</v>
      </c>
      <c r="AY158" s="16" t="s">
        <v>141</v>
      </c>
      <c r="BE158" s="217">
        <f t="shared" si="4"/>
        <v>0</v>
      </c>
      <c r="BF158" s="217">
        <f t="shared" si="5"/>
        <v>0</v>
      </c>
      <c r="BG158" s="217">
        <f t="shared" si="6"/>
        <v>0</v>
      </c>
      <c r="BH158" s="217">
        <f t="shared" si="7"/>
        <v>0</v>
      </c>
      <c r="BI158" s="217">
        <f t="shared" si="8"/>
        <v>0</v>
      </c>
      <c r="BJ158" s="16" t="s">
        <v>35</v>
      </c>
      <c r="BK158" s="217">
        <f t="shared" si="9"/>
        <v>0</v>
      </c>
      <c r="BL158" s="16" t="s">
        <v>148</v>
      </c>
      <c r="BM158" s="216" t="s">
        <v>454</v>
      </c>
    </row>
    <row r="159" spans="2:63" s="11" customFormat="1" ht="22.5" customHeight="1">
      <c r="B159" s="188"/>
      <c r="C159" s="189"/>
      <c r="D159" s="190" t="s">
        <v>79</v>
      </c>
      <c r="E159" s="202" t="s">
        <v>300</v>
      </c>
      <c r="F159" s="202" t="s">
        <v>301</v>
      </c>
      <c r="G159" s="189"/>
      <c r="H159" s="189"/>
      <c r="I159" s="192"/>
      <c r="J159" s="203">
        <f>BK159</f>
        <v>0</v>
      </c>
      <c r="K159" s="189"/>
      <c r="L159" s="194"/>
      <c r="M159" s="195"/>
      <c r="N159" s="196"/>
      <c r="O159" s="196"/>
      <c r="P159" s="197">
        <f>P160</f>
        <v>0</v>
      </c>
      <c r="Q159" s="196"/>
      <c r="R159" s="197">
        <f>R160</f>
        <v>0</v>
      </c>
      <c r="S159" s="196"/>
      <c r="T159" s="198">
        <f>T160</f>
        <v>0</v>
      </c>
      <c r="AR159" s="199" t="s">
        <v>35</v>
      </c>
      <c r="AT159" s="200" t="s">
        <v>79</v>
      </c>
      <c r="AU159" s="200" t="s">
        <v>35</v>
      </c>
      <c r="AY159" s="199" t="s">
        <v>141</v>
      </c>
      <c r="BK159" s="201">
        <f>BK160</f>
        <v>0</v>
      </c>
    </row>
    <row r="160" spans="1:65" s="1" customFormat="1" ht="21.75" customHeight="1">
      <c r="A160" s="33"/>
      <c r="B160" s="34"/>
      <c r="C160" s="204" t="s">
        <v>455</v>
      </c>
      <c r="D160" s="204" t="s">
        <v>144</v>
      </c>
      <c r="E160" s="205" t="s">
        <v>456</v>
      </c>
      <c r="F160" s="206" t="s">
        <v>457</v>
      </c>
      <c r="G160" s="207" t="s">
        <v>305</v>
      </c>
      <c r="H160" s="208">
        <v>41.357</v>
      </c>
      <c r="I160" s="209"/>
      <c r="J160" s="210">
        <f>ROUND(I160*H160,2)</f>
        <v>0</v>
      </c>
      <c r="K160" s="211"/>
      <c r="L160" s="38"/>
      <c r="M160" s="212" t="s">
        <v>1</v>
      </c>
      <c r="N160" s="213" t="s">
        <v>45</v>
      </c>
      <c r="O160" s="70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6" t="s">
        <v>148</v>
      </c>
      <c r="AT160" s="216" t="s">
        <v>144</v>
      </c>
      <c r="AU160" s="216" t="s">
        <v>89</v>
      </c>
      <c r="AY160" s="16" t="s">
        <v>141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6" t="s">
        <v>35</v>
      </c>
      <c r="BK160" s="217">
        <f>ROUND(I160*H160,2)</f>
        <v>0</v>
      </c>
      <c r="BL160" s="16" t="s">
        <v>148</v>
      </c>
      <c r="BM160" s="216" t="s">
        <v>458</v>
      </c>
    </row>
    <row r="161" spans="2:63" s="11" customFormat="1" ht="25.5" customHeight="1">
      <c r="B161" s="188"/>
      <c r="C161" s="189"/>
      <c r="D161" s="190" t="s">
        <v>79</v>
      </c>
      <c r="E161" s="191" t="s">
        <v>307</v>
      </c>
      <c r="F161" s="191" t="s">
        <v>308</v>
      </c>
      <c r="G161" s="189"/>
      <c r="H161" s="189"/>
      <c r="I161" s="192"/>
      <c r="J161" s="193">
        <f>BK161</f>
        <v>0</v>
      </c>
      <c r="K161" s="189"/>
      <c r="L161" s="194"/>
      <c r="M161" s="195"/>
      <c r="N161" s="196"/>
      <c r="O161" s="196"/>
      <c r="P161" s="197">
        <f>P162+P167</f>
        <v>0</v>
      </c>
      <c r="Q161" s="196"/>
      <c r="R161" s="197">
        <f>R162+R167</f>
        <v>0.05406</v>
      </c>
      <c r="S161" s="196"/>
      <c r="T161" s="198">
        <f>T162+T167</f>
        <v>0</v>
      </c>
      <c r="AR161" s="199" t="s">
        <v>35</v>
      </c>
      <c r="AT161" s="200" t="s">
        <v>79</v>
      </c>
      <c r="AU161" s="200" t="s">
        <v>80</v>
      </c>
      <c r="AY161" s="199" t="s">
        <v>141</v>
      </c>
      <c r="BK161" s="201">
        <f>BK162+BK167</f>
        <v>0</v>
      </c>
    </row>
    <row r="162" spans="2:63" s="11" customFormat="1" ht="22.5" customHeight="1">
      <c r="B162" s="188"/>
      <c r="C162" s="189"/>
      <c r="D162" s="190" t="s">
        <v>79</v>
      </c>
      <c r="E162" s="202" t="s">
        <v>459</v>
      </c>
      <c r="F162" s="202" t="s">
        <v>460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SUM(P163:P166)</f>
        <v>0</v>
      </c>
      <c r="Q162" s="196"/>
      <c r="R162" s="197">
        <f>SUM(R163:R166)</f>
        <v>0</v>
      </c>
      <c r="S162" s="196"/>
      <c r="T162" s="198">
        <f>SUM(T163:T166)</f>
        <v>0</v>
      </c>
      <c r="AR162" s="199" t="s">
        <v>35</v>
      </c>
      <c r="AT162" s="200" t="s">
        <v>79</v>
      </c>
      <c r="AU162" s="200" t="s">
        <v>35</v>
      </c>
      <c r="AY162" s="199" t="s">
        <v>141</v>
      </c>
      <c r="BK162" s="201">
        <f>SUM(BK163:BK166)</f>
        <v>0</v>
      </c>
    </row>
    <row r="163" spans="1:65" s="1" customFormat="1" ht="21.75" customHeight="1">
      <c r="A163" s="33"/>
      <c r="B163" s="34"/>
      <c r="C163" s="204" t="s">
        <v>7</v>
      </c>
      <c r="D163" s="204" t="s">
        <v>144</v>
      </c>
      <c r="E163" s="205" t="s">
        <v>461</v>
      </c>
      <c r="F163" s="206" t="s">
        <v>462</v>
      </c>
      <c r="G163" s="207" t="s">
        <v>238</v>
      </c>
      <c r="H163" s="208">
        <v>1</v>
      </c>
      <c r="I163" s="209"/>
      <c r="J163" s="210">
        <f>ROUND(I163*H163,2)</f>
        <v>0</v>
      </c>
      <c r="K163" s="211"/>
      <c r="L163" s="38"/>
      <c r="M163" s="212" t="s">
        <v>1</v>
      </c>
      <c r="N163" s="213" t="s">
        <v>45</v>
      </c>
      <c r="O163" s="70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6" t="s">
        <v>148</v>
      </c>
      <c r="AT163" s="216" t="s">
        <v>144</v>
      </c>
      <c r="AU163" s="216" t="s">
        <v>89</v>
      </c>
      <c r="AY163" s="16" t="s">
        <v>141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6" t="s">
        <v>35</v>
      </c>
      <c r="BK163" s="217">
        <f>ROUND(I163*H163,2)</f>
        <v>0</v>
      </c>
      <c r="BL163" s="16" t="s">
        <v>148</v>
      </c>
      <c r="BM163" s="216" t="s">
        <v>463</v>
      </c>
    </row>
    <row r="164" spans="1:65" s="1" customFormat="1" ht="16.5" customHeight="1">
      <c r="A164" s="33"/>
      <c r="B164" s="34"/>
      <c r="C164" s="204" t="s">
        <v>464</v>
      </c>
      <c r="D164" s="204" t="s">
        <v>144</v>
      </c>
      <c r="E164" s="205" t="s">
        <v>465</v>
      </c>
      <c r="F164" s="206" t="s">
        <v>466</v>
      </c>
      <c r="G164" s="207" t="s">
        <v>467</v>
      </c>
      <c r="H164" s="208">
        <v>1</v>
      </c>
      <c r="I164" s="209"/>
      <c r="J164" s="210">
        <f>ROUND(I164*H164,2)</f>
        <v>0</v>
      </c>
      <c r="K164" s="211"/>
      <c r="L164" s="38"/>
      <c r="M164" s="212" t="s">
        <v>1</v>
      </c>
      <c r="N164" s="213" t="s">
        <v>45</v>
      </c>
      <c r="O164" s="70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6" t="s">
        <v>148</v>
      </c>
      <c r="AT164" s="216" t="s">
        <v>144</v>
      </c>
      <c r="AU164" s="216" t="s">
        <v>89</v>
      </c>
      <c r="AY164" s="16" t="s">
        <v>141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6" t="s">
        <v>35</v>
      </c>
      <c r="BK164" s="217">
        <f>ROUND(I164*H164,2)</f>
        <v>0</v>
      </c>
      <c r="BL164" s="16" t="s">
        <v>148</v>
      </c>
      <c r="BM164" s="216" t="s">
        <v>468</v>
      </c>
    </row>
    <row r="165" spans="1:65" s="1" customFormat="1" ht="21.75" customHeight="1">
      <c r="A165" s="33"/>
      <c r="B165" s="34"/>
      <c r="C165" s="204" t="s">
        <v>469</v>
      </c>
      <c r="D165" s="204" t="s">
        <v>144</v>
      </c>
      <c r="E165" s="205" t="s">
        <v>470</v>
      </c>
      <c r="F165" s="206" t="s">
        <v>471</v>
      </c>
      <c r="G165" s="207" t="s">
        <v>163</v>
      </c>
      <c r="H165" s="208">
        <v>80</v>
      </c>
      <c r="I165" s="209"/>
      <c r="J165" s="210">
        <f>ROUND(I165*H165,2)</f>
        <v>0</v>
      </c>
      <c r="K165" s="211"/>
      <c r="L165" s="38"/>
      <c r="M165" s="212" t="s">
        <v>1</v>
      </c>
      <c r="N165" s="213" t="s">
        <v>45</v>
      </c>
      <c r="O165" s="70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6" t="s">
        <v>148</v>
      </c>
      <c r="AT165" s="216" t="s">
        <v>144</v>
      </c>
      <c r="AU165" s="216" t="s">
        <v>89</v>
      </c>
      <c r="AY165" s="16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6" t="s">
        <v>35</v>
      </c>
      <c r="BK165" s="217">
        <f>ROUND(I165*H165,2)</f>
        <v>0</v>
      </c>
      <c r="BL165" s="16" t="s">
        <v>148</v>
      </c>
      <c r="BM165" s="216" t="s">
        <v>472</v>
      </c>
    </row>
    <row r="166" spans="1:65" s="1" customFormat="1" ht="16.5" customHeight="1">
      <c r="A166" s="33"/>
      <c r="B166" s="34"/>
      <c r="C166" s="204" t="s">
        <v>235</v>
      </c>
      <c r="D166" s="204" t="s">
        <v>144</v>
      </c>
      <c r="E166" s="205" t="s">
        <v>473</v>
      </c>
      <c r="F166" s="206" t="s">
        <v>474</v>
      </c>
      <c r="G166" s="207" t="s">
        <v>163</v>
      </c>
      <c r="H166" s="208">
        <v>80</v>
      </c>
      <c r="I166" s="209"/>
      <c r="J166" s="210">
        <f>ROUND(I166*H166,2)</f>
        <v>0</v>
      </c>
      <c r="K166" s="211"/>
      <c r="L166" s="38"/>
      <c r="M166" s="212" t="s">
        <v>1</v>
      </c>
      <c r="N166" s="213" t="s">
        <v>45</v>
      </c>
      <c r="O166" s="70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6" t="s">
        <v>148</v>
      </c>
      <c r="AT166" s="216" t="s">
        <v>144</v>
      </c>
      <c r="AU166" s="216" t="s">
        <v>89</v>
      </c>
      <c r="AY166" s="16" t="s">
        <v>141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6" t="s">
        <v>35</v>
      </c>
      <c r="BK166" s="217">
        <f>ROUND(I166*H166,2)</f>
        <v>0</v>
      </c>
      <c r="BL166" s="16" t="s">
        <v>148</v>
      </c>
      <c r="BM166" s="216" t="s">
        <v>475</v>
      </c>
    </row>
    <row r="167" spans="2:63" s="11" customFormat="1" ht="22.5" customHeight="1">
      <c r="B167" s="188"/>
      <c r="C167" s="189"/>
      <c r="D167" s="190" t="s">
        <v>79</v>
      </c>
      <c r="E167" s="202" t="s">
        <v>476</v>
      </c>
      <c r="F167" s="202" t="s">
        <v>477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SUM(P168:P170)</f>
        <v>0</v>
      </c>
      <c r="Q167" s="196"/>
      <c r="R167" s="197">
        <f>SUM(R168:R170)</f>
        <v>0.05406</v>
      </c>
      <c r="S167" s="196"/>
      <c r="T167" s="198">
        <f>SUM(T168:T170)</f>
        <v>0</v>
      </c>
      <c r="AR167" s="199" t="s">
        <v>89</v>
      </c>
      <c r="AT167" s="200" t="s">
        <v>79</v>
      </c>
      <c r="AU167" s="200" t="s">
        <v>35</v>
      </c>
      <c r="AY167" s="199" t="s">
        <v>141</v>
      </c>
      <c r="BK167" s="201">
        <f>SUM(BK168:BK170)</f>
        <v>0</v>
      </c>
    </row>
    <row r="168" spans="1:65" s="1" customFormat="1" ht="21.75" customHeight="1">
      <c r="A168" s="33"/>
      <c r="B168" s="34"/>
      <c r="C168" s="204" t="s">
        <v>317</v>
      </c>
      <c r="D168" s="204" t="s">
        <v>144</v>
      </c>
      <c r="E168" s="205" t="s">
        <v>478</v>
      </c>
      <c r="F168" s="206" t="s">
        <v>479</v>
      </c>
      <c r="G168" s="207" t="s">
        <v>163</v>
      </c>
      <c r="H168" s="208">
        <v>85</v>
      </c>
      <c r="I168" s="209"/>
      <c r="J168" s="210">
        <f>ROUND(I168*H168,2)</f>
        <v>0</v>
      </c>
      <c r="K168" s="211"/>
      <c r="L168" s="38"/>
      <c r="M168" s="212" t="s">
        <v>1</v>
      </c>
      <c r="N168" s="213" t="s">
        <v>45</v>
      </c>
      <c r="O168" s="70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6" t="s">
        <v>313</v>
      </c>
      <c r="AT168" s="216" t="s">
        <v>144</v>
      </c>
      <c r="AU168" s="216" t="s">
        <v>89</v>
      </c>
      <c r="AY168" s="16" t="s">
        <v>141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6" t="s">
        <v>35</v>
      </c>
      <c r="BK168" s="217">
        <f>ROUND(I168*H168,2)</f>
        <v>0</v>
      </c>
      <c r="BL168" s="16" t="s">
        <v>313</v>
      </c>
      <c r="BM168" s="216" t="s">
        <v>480</v>
      </c>
    </row>
    <row r="169" spans="1:65" s="1" customFormat="1" ht="16.5" customHeight="1">
      <c r="A169" s="33"/>
      <c r="B169" s="34"/>
      <c r="C169" s="251" t="s">
        <v>321</v>
      </c>
      <c r="D169" s="251" t="s">
        <v>241</v>
      </c>
      <c r="E169" s="252" t="s">
        <v>481</v>
      </c>
      <c r="F169" s="253" t="s">
        <v>482</v>
      </c>
      <c r="G169" s="254" t="s">
        <v>483</v>
      </c>
      <c r="H169" s="255">
        <v>0.102</v>
      </c>
      <c r="I169" s="256"/>
      <c r="J169" s="257">
        <f>ROUND(I169*H169,2)</f>
        <v>0</v>
      </c>
      <c r="K169" s="258"/>
      <c r="L169" s="259"/>
      <c r="M169" s="260" t="s">
        <v>1</v>
      </c>
      <c r="N169" s="261" t="s">
        <v>45</v>
      </c>
      <c r="O169" s="70"/>
      <c r="P169" s="214">
        <f>O169*H169</f>
        <v>0</v>
      </c>
      <c r="Q169" s="214">
        <v>0.53</v>
      </c>
      <c r="R169" s="214">
        <f>Q169*H169</f>
        <v>0.05406</v>
      </c>
      <c r="S169" s="214">
        <v>0</v>
      </c>
      <c r="T169" s="21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6" t="s">
        <v>254</v>
      </c>
      <c r="AT169" s="216" t="s">
        <v>241</v>
      </c>
      <c r="AU169" s="216" t="s">
        <v>89</v>
      </c>
      <c r="AY169" s="16" t="s">
        <v>141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6" t="s">
        <v>35</v>
      </c>
      <c r="BK169" s="217">
        <f>ROUND(I169*H169,2)</f>
        <v>0</v>
      </c>
      <c r="BL169" s="16" t="s">
        <v>313</v>
      </c>
      <c r="BM169" s="216" t="s">
        <v>484</v>
      </c>
    </row>
    <row r="170" spans="2:51" s="12" customFormat="1" ht="11.25">
      <c r="B170" s="218"/>
      <c r="C170" s="219"/>
      <c r="D170" s="220" t="s">
        <v>150</v>
      </c>
      <c r="E170" s="219"/>
      <c r="F170" s="222" t="s">
        <v>485</v>
      </c>
      <c r="G170" s="219"/>
      <c r="H170" s="223">
        <v>0.102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150</v>
      </c>
      <c r="AU170" s="229" t="s">
        <v>89</v>
      </c>
      <c r="AV170" s="12" t="s">
        <v>89</v>
      </c>
      <c r="AW170" s="12" t="s">
        <v>4</v>
      </c>
      <c r="AX170" s="12" t="s">
        <v>35</v>
      </c>
      <c r="AY170" s="229" t="s">
        <v>141</v>
      </c>
    </row>
    <row r="171" spans="2:63" s="11" customFormat="1" ht="25.5" customHeight="1">
      <c r="B171" s="188"/>
      <c r="C171" s="189"/>
      <c r="D171" s="190" t="s">
        <v>79</v>
      </c>
      <c r="E171" s="191" t="s">
        <v>241</v>
      </c>
      <c r="F171" s="191" t="s">
        <v>486</v>
      </c>
      <c r="G171" s="189"/>
      <c r="H171" s="189"/>
      <c r="I171" s="192"/>
      <c r="J171" s="193">
        <f>BK171</f>
        <v>0</v>
      </c>
      <c r="K171" s="189"/>
      <c r="L171" s="194"/>
      <c r="M171" s="195"/>
      <c r="N171" s="196"/>
      <c r="O171" s="196"/>
      <c r="P171" s="197">
        <f>P172</f>
        <v>0</v>
      </c>
      <c r="Q171" s="196"/>
      <c r="R171" s="197">
        <f>R172</f>
        <v>0.078</v>
      </c>
      <c r="S171" s="196"/>
      <c r="T171" s="198">
        <f>T172</f>
        <v>0</v>
      </c>
      <c r="AR171" s="199" t="s">
        <v>160</v>
      </c>
      <c r="AT171" s="200" t="s">
        <v>79</v>
      </c>
      <c r="AU171" s="200" t="s">
        <v>80</v>
      </c>
      <c r="AY171" s="199" t="s">
        <v>141</v>
      </c>
      <c r="BK171" s="201">
        <f>BK172</f>
        <v>0</v>
      </c>
    </row>
    <row r="172" spans="2:63" s="11" customFormat="1" ht="22.5" customHeight="1">
      <c r="B172" s="188"/>
      <c r="C172" s="189"/>
      <c r="D172" s="190" t="s">
        <v>79</v>
      </c>
      <c r="E172" s="202" t="s">
        <v>487</v>
      </c>
      <c r="F172" s="202" t="s">
        <v>488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SUM(P173:P176)</f>
        <v>0</v>
      </c>
      <c r="Q172" s="196"/>
      <c r="R172" s="197">
        <f>SUM(R173:R176)</f>
        <v>0.078</v>
      </c>
      <c r="S172" s="196"/>
      <c r="T172" s="198">
        <f>SUM(T173:T176)</f>
        <v>0</v>
      </c>
      <c r="AR172" s="199" t="s">
        <v>160</v>
      </c>
      <c r="AT172" s="200" t="s">
        <v>79</v>
      </c>
      <c r="AU172" s="200" t="s">
        <v>35</v>
      </c>
      <c r="AY172" s="199" t="s">
        <v>141</v>
      </c>
      <c r="BK172" s="201">
        <f>SUM(BK173:BK176)</f>
        <v>0</v>
      </c>
    </row>
    <row r="173" spans="1:65" s="1" customFormat="1" ht="21.75" customHeight="1">
      <c r="A173" s="33"/>
      <c r="B173" s="34"/>
      <c r="C173" s="204" t="s">
        <v>325</v>
      </c>
      <c r="D173" s="204" t="s">
        <v>144</v>
      </c>
      <c r="E173" s="205" t="s">
        <v>489</v>
      </c>
      <c r="F173" s="206" t="s">
        <v>490</v>
      </c>
      <c r="G173" s="207" t="s">
        <v>163</v>
      </c>
      <c r="H173" s="208">
        <v>80</v>
      </c>
      <c r="I173" s="209"/>
      <c r="J173" s="210">
        <f>ROUND(I173*H173,2)</f>
        <v>0</v>
      </c>
      <c r="K173" s="211"/>
      <c r="L173" s="38"/>
      <c r="M173" s="212" t="s">
        <v>1</v>
      </c>
      <c r="N173" s="213" t="s">
        <v>45</v>
      </c>
      <c r="O173" s="70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6" t="s">
        <v>311</v>
      </c>
      <c r="AT173" s="216" t="s">
        <v>144</v>
      </c>
      <c r="AU173" s="216" t="s">
        <v>89</v>
      </c>
      <c r="AY173" s="16" t="s">
        <v>141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6" t="s">
        <v>35</v>
      </c>
      <c r="BK173" s="217">
        <f>ROUND(I173*H173,2)</f>
        <v>0</v>
      </c>
      <c r="BL173" s="16" t="s">
        <v>311</v>
      </c>
      <c r="BM173" s="216" t="s">
        <v>491</v>
      </c>
    </row>
    <row r="174" spans="1:65" s="1" customFormat="1" ht="21.75" customHeight="1">
      <c r="A174" s="33"/>
      <c r="B174" s="34"/>
      <c r="C174" s="204" t="s">
        <v>302</v>
      </c>
      <c r="D174" s="204" t="s">
        <v>144</v>
      </c>
      <c r="E174" s="205" t="s">
        <v>492</v>
      </c>
      <c r="F174" s="206" t="s">
        <v>493</v>
      </c>
      <c r="G174" s="207" t="s">
        <v>163</v>
      </c>
      <c r="H174" s="208">
        <v>300</v>
      </c>
      <c r="I174" s="209"/>
      <c r="J174" s="210">
        <f>ROUND(I174*H174,2)</f>
        <v>0</v>
      </c>
      <c r="K174" s="211"/>
      <c r="L174" s="38"/>
      <c r="M174" s="212" t="s">
        <v>1</v>
      </c>
      <c r="N174" s="213" t="s">
        <v>45</v>
      </c>
      <c r="O174" s="70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6" t="s">
        <v>311</v>
      </c>
      <c r="AT174" s="216" t="s">
        <v>144</v>
      </c>
      <c r="AU174" s="216" t="s">
        <v>89</v>
      </c>
      <c r="AY174" s="16" t="s">
        <v>141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6" t="s">
        <v>35</v>
      </c>
      <c r="BK174" s="217">
        <f>ROUND(I174*H174,2)</f>
        <v>0</v>
      </c>
      <c r="BL174" s="16" t="s">
        <v>311</v>
      </c>
      <c r="BM174" s="216" t="s">
        <v>494</v>
      </c>
    </row>
    <row r="175" spans="1:65" s="1" customFormat="1" ht="21.75" customHeight="1">
      <c r="A175" s="33"/>
      <c r="B175" s="34"/>
      <c r="C175" s="251" t="s">
        <v>495</v>
      </c>
      <c r="D175" s="251" t="s">
        <v>241</v>
      </c>
      <c r="E175" s="252" t="s">
        <v>496</v>
      </c>
      <c r="F175" s="253" t="s">
        <v>497</v>
      </c>
      <c r="G175" s="254" t="s">
        <v>163</v>
      </c>
      <c r="H175" s="255">
        <v>300</v>
      </c>
      <c r="I175" s="256"/>
      <c r="J175" s="257">
        <f>ROUND(I175*H175,2)</f>
        <v>0</v>
      </c>
      <c r="K175" s="258"/>
      <c r="L175" s="259"/>
      <c r="M175" s="260" t="s">
        <v>1</v>
      </c>
      <c r="N175" s="261" t="s">
        <v>45</v>
      </c>
      <c r="O175" s="70"/>
      <c r="P175" s="214">
        <f>O175*H175</f>
        <v>0</v>
      </c>
      <c r="Q175" s="214">
        <v>0.00026</v>
      </c>
      <c r="R175" s="214">
        <f>Q175*H175</f>
        <v>0.078</v>
      </c>
      <c r="S175" s="214">
        <v>0</v>
      </c>
      <c r="T175" s="21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6" t="s">
        <v>498</v>
      </c>
      <c r="AT175" s="216" t="s">
        <v>241</v>
      </c>
      <c r="AU175" s="216" t="s">
        <v>89</v>
      </c>
      <c r="AY175" s="16" t="s">
        <v>141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6" t="s">
        <v>35</v>
      </c>
      <c r="BK175" s="217">
        <f>ROUND(I175*H175,2)</f>
        <v>0</v>
      </c>
      <c r="BL175" s="16" t="s">
        <v>498</v>
      </c>
      <c r="BM175" s="216" t="s">
        <v>499</v>
      </c>
    </row>
    <row r="176" spans="1:65" s="1" customFormat="1" ht="21.75" customHeight="1">
      <c r="A176" s="33"/>
      <c r="B176" s="34"/>
      <c r="C176" s="204" t="s">
        <v>333</v>
      </c>
      <c r="D176" s="204" t="s">
        <v>144</v>
      </c>
      <c r="E176" s="205" t="s">
        <v>500</v>
      </c>
      <c r="F176" s="206" t="s">
        <v>501</v>
      </c>
      <c r="G176" s="207" t="s">
        <v>163</v>
      </c>
      <c r="H176" s="208">
        <v>80</v>
      </c>
      <c r="I176" s="209"/>
      <c r="J176" s="210">
        <f>ROUND(I176*H176,2)</f>
        <v>0</v>
      </c>
      <c r="K176" s="211"/>
      <c r="L176" s="38"/>
      <c r="M176" s="212" t="s">
        <v>1</v>
      </c>
      <c r="N176" s="213" t="s">
        <v>45</v>
      </c>
      <c r="O176" s="70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6" t="s">
        <v>311</v>
      </c>
      <c r="AT176" s="216" t="s">
        <v>144</v>
      </c>
      <c r="AU176" s="216" t="s">
        <v>89</v>
      </c>
      <c r="AY176" s="16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6" t="s">
        <v>35</v>
      </c>
      <c r="BK176" s="217">
        <f>ROUND(I176*H176,2)</f>
        <v>0</v>
      </c>
      <c r="BL176" s="16" t="s">
        <v>311</v>
      </c>
      <c r="BM176" s="216" t="s">
        <v>502</v>
      </c>
    </row>
    <row r="177" spans="2:63" s="11" customFormat="1" ht="25.5" customHeight="1">
      <c r="B177" s="188"/>
      <c r="C177" s="189"/>
      <c r="D177" s="190" t="s">
        <v>79</v>
      </c>
      <c r="E177" s="191" t="s">
        <v>373</v>
      </c>
      <c r="F177" s="191" t="s">
        <v>374</v>
      </c>
      <c r="G177" s="189"/>
      <c r="H177" s="189"/>
      <c r="I177" s="192"/>
      <c r="J177" s="193">
        <f>BK177</f>
        <v>0</v>
      </c>
      <c r="K177" s="189"/>
      <c r="L177" s="194"/>
      <c r="M177" s="195"/>
      <c r="N177" s="196"/>
      <c r="O177" s="196"/>
      <c r="P177" s="197">
        <f>P178</f>
        <v>0</v>
      </c>
      <c r="Q177" s="196"/>
      <c r="R177" s="197">
        <f>R178</f>
        <v>0</v>
      </c>
      <c r="S177" s="196"/>
      <c r="T177" s="198">
        <f>T178</f>
        <v>0</v>
      </c>
      <c r="AR177" s="199" t="s">
        <v>171</v>
      </c>
      <c r="AT177" s="200" t="s">
        <v>79</v>
      </c>
      <c r="AU177" s="200" t="s">
        <v>80</v>
      </c>
      <c r="AY177" s="199" t="s">
        <v>141</v>
      </c>
      <c r="BK177" s="201">
        <f>BK178</f>
        <v>0</v>
      </c>
    </row>
    <row r="178" spans="2:63" s="11" customFormat="1" ht="22.5" customHeight="1">
      <c r="B178" s="188"/>
      <c r="C178" s="189"/>
      <c r="D178" s="190" t="s">
        <v>79</v>
      </c>
      <c r="E178" s="202" t="s">
        <v>375</v>
      </c>
      <c r="F178" s="202" t="s">
        <v>376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P179</f>
        <v>0</v>
      </c>
      <c r="Q178" s="196"/>
      <c r="R178" s="197">
        <f>R179</f>
        <v>0</v>
      </c>
      <c r="S178" s="196"/>
      <c r="T178" s="198">
        <f>T179</f>
        <v>0</v>
      </c>
      <c r="AR178" s="199" t="s">
        <v>171</v>
      </c>
      <c r="AT178" s="200" t="s">
        <v>79</v>
      </c>
      <c r="AU178" s="200" t="s">
        <v>35</v>
      </c>
      <c r="AY178" s="199" t="s">
        <v>141</v>
      </c>
      <c r="BK178" s="201">
        <f>BK179</f>
        <v>0</v>
      </c>
    </row>
    <row r="179" spans="1:65" s="1" customFormat="1" ht="16.5" customHeight="1">
      <c r="A179" s="33"/>
      <c r="B179" s="34"/>
      <c r="C179" s="204" t="s">
        <v>503</v>
      </c>
      <c r="D179" s="204" t="s">
        <v>144</v>
      </c>
      <c r="E179" s="205" t="s">
        <v>378</v>
      </c>
      <c r="F179" s="206" t="s">
        <v>376</v>
      </c>
      <c r="G179" s="207" t="s">
        <v>355</v>
      </c>
      <c r="H179" s="262"/>
      <c r="I179" s="209"/>
      <c r="J179" s="210">
        <f>ROUND(I179*H179,2)</f>
        <v>0</v>
      </c>
      <c r="K179" s="211"/>
      <c r="L179" s="38"/>
      <c r="M179" s="263" t="s">
        <v>1</v>
      </c>
      <c r="N179" s="264" t="s">
        <v>45</v>
      </c>
      <c r="O179" s="265"/>
      <c r="P179" s="266">
        <f>O179*H179</f>
        <v>0</v>
      </c>
      <c r="Q179" s="266">
        <v>0</v>
      </c>
      <c r="R179" s="266">
        <f>Q179*H179</f>
        <v>0</v>
      </c>
      <c r="S179" s="266">
        <v>0</v>
      </c>
      <c r="T179" s="26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6" t="s">
        <v>379</v>
      </c>
      <c r="AT179" s="216" t="s">
        <v>144</v>
      </c>
      <c r="AU179" s="216" t="s">
        <v>89</v>
      </c>
      <c r="AY179" s="16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6" t="s">
        <v>35</v>
      </c>
      <c r="BK179" s="217">
        <f>ROUND(I179*H179,2)</f>
        <v>0</v>
      </c>
      <c r="BL179" s="16" t="s">
        <v>379</v>
      </c>
      <c r="BM179" s="216" t="s">
        <v>504</v>
      </c>
    </row>
    <row r="180" spans="1:31" s="1" customFormat="1" ht="6.75" customHeight="1">
      <c r="A180" s="33"/>
      <c r="B180" s="53"/>
      <c r="C180" s="54"/>
      <c r="D180" s="54"/>
      <c r="E180" s="54"/>
      <c r="F180" s="54"/>
      <c r="G180" s="54"/>
      <c r="H180" s="54"/>
      <c r="I180" s="152"/>
      <c r="J180" s="54"/>
      <c r="K180" s="54"/>
      <c r="L180" s="38"/>
      <c r="M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</sheetData>
  <sheetProtection sheet="1" objects="1" scenarios="1" formatColumns="0" formatRows="0" autoFilter="0"/>
  <autoFilter ref="C126:K17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75" customHeight="1"/>
    <row r="3" spans="2:8" ht="6.75" customHeight="1">
      <c r="B3" s="109"/>
      <c r="C3" s="110"/>
      <c r="D3" s="110"/>
      <c r="E3" s="110"/>
      <c r="F3" s="110"/>
      <c r="G3" s="110"/>
      <c r="H3" s="19"/>
    </row>
    <row r="4" spans="2:8" ht="24.75" customHeight="1">
      <c r="B4" s="19"/>
      <c r="C4" s="112" t="s">
        <v>505</v>
      </c>
      <c r="H4" s="19"/>
    </row>
    <row r="5" spans="2:8" ht="12" customHeight="1">
      <c r="B5" s="19"/>
      <c r="C5" s="268" t="s">
        <v>13</v>
      </c>
      <c r="D5" s="330" t="s">
        <v>14</v>
      </c>
      <c r="E5" s="294"/>
      <c r="F5" s="294"/>
      <c r="H5" s="19"/>
    </row>
    <row r="6" spans="2:8" ht="36.75" customHeight="1">
      <c r="B6" s="19"/>
      <c r="C6" s="269" t="s">
        <v>16</v>
      </c>
      <c r="D6" s="331" t="s">
        <v>17</v>
      </c>
      <c r="E6" s="294"/>
      <c r="F6" s="294"/>
      <c r="H6" s="19"/>
    </row>
    <row r="7" spans="2:8" ht="16.5" customHeight="1">
      <c r="B7" s="19"/>
      <c r="C7" s="114" t="s">
        <v>22</v>
      </c>
      <c r="D7" s="118" t="str">
        <f>'Rekapitulace stavby'!AN8</f>
        <v>14. 4. 2020</v>
      </c>
      <c r="H7" s="19"/>
    </row>
    <row r="8" spans="1:8" s="1" customFormat="1" ht="10.5" customHeight="1">
      <c r="A8" s="33"/>
      <c r="B8" s="38"/>
      <c r="C8" s="33"/>
      <c r="D8" s="33"/>
      <c r="E8" s="33"/>
      <c r="F8" s="33"/>
      <c r="G8" s="33"/>
      <c r="H8" s="38"/>
    </row>
    <row r="9" spans="1:8" s="10" customFormat="1" ht="29.25" customHeight="1">
      <c r="A9" s="175"/>
      <c r="B9" s="270"/>
      <c r="C9" s="271" t="s">
        <v>61</v>
      </c>
      <c r="D9" s="272" t="s">
        <v>62</v>
      </c>
      <c r="E9" s="272" t="s">
        <v>128</v>
      </c>
      <c r="F9" s="273" t="s">
        <v>506</v>
      </c>
      <c r="G9" s="175"/>
      <c r="H9" s="270"/>
    </row>
    <row r="10" spans="1:8" s="1" customFormat="1" ht="26.25" customHeight="1">
      <c r="A10" s="33"/>
      <c r="B10" s="38"/>
      <c r="C10" s="274" t="s">
        <v>507</v>
      </c>
      <c r="D10" s="274" t="s">
        <v>86</v>
      </c>
      <c r="E10" s="33"/>
      <c r="F10" s="33"/>
      <c r="G10" s="33"/>
      <c r="H10" s="38"/>
    </row>
    <row r="11" spans="1:8" s="1" customFormat="1" ht="16.5" customHeight="1">
      <c r="A11" s="33"/>
      <c r="B11" s="38"/>
      <c r="C11" s="275" t="s">
        <v>95</v>
      </c>
      <c r="D11" s="276" t="s">
        <v>1</v>
      </c>
      <c r="E11" s="277" t="s">
        <v>1</v>
      </c>
      <c r="F11" s="278">
        <v>116.5</v>
      </c>
      <c r="G11" s="33"/>
      <c r="H11" s="38"/>
    </row>
    <row r="12" spans="1:8" s="1" customFormat="1" ht="16.5" customHeight="1">
      <c r="A12" s="33"/>
      <c r="B12" s="38"/>
      <c r="C12" s="279" t="s">
        <v>1</v>
      </c>
      <c r="D12" s="279" t="s">
        <v>165</v>
      </c>
      <c r="E12" s="16" t="s">
        <v>1</v>
      </c>
      <c r="F12" s="280">
        <v>71.2</v>
      </c>
      <c r="G12" s="33"/>
      <c r="H12" s="38"/>
    </row>
    <row r="13" spans="1:8" s="1" customFormat="1" ht="16.5" customHeight="1">
      <c r="A13" s="33"/>
      <c r="B13" s="38"/>
      <c r="C13" s="279" t="s">
        <v>1</v>
      </c>
      <c r="D13" s="279" t="s">
        <v>166</v>
      </c>
      <c r="E13" s="16" t="s">
        <v>1</v>
      </c>
      <c r="F13" s="280">
        <v>45.3</v>
      </c>
      <c r="G13" s="33"/>
      <c r="H13" s="38"/>
    </row>
    <row r="14" spans="1:8" s="1" customFormat="1" ht="16.5" customHeight="1">
      <c r="A14" s="33"/>
      <c r="B14" s="38"/>
      <c r="C14" s="279" t="s">
        <v>95</v>
      </c>
      <c r="D14" s="279" t="s">
        <v>153</v>
      </c>
      <c r="E14" s="16" t="s">
        <v>1</v>
      </c>
      <c r="F14" s="280">
        <v>116.5</v>
      </c>
      <c r="G14" s="33"/>
      <c r="H14" s="38"/>
    </row>
    <row r="15" spans="1:8" s="1" customFormat="1" ht="16.5" customHeight="1">
      <c r="A15" s="33"/>
      <c r="B15" s="38"/>
      <c r="C15" s="281" t="s">
        <v>508</v>
      </c>
      <c r="D15" s="33"/>
      <c r="E15" s="33"/>
      <c r="F15" s="33"/>
      <c r="G15" s="33"/>
      <c r="H15" s="38"/>
    </row>
    <row r="16" spans="1:8" s="1" customFormat="1" ht="16.5" customHeight="1">
      <c r="A16" s="33"/>
      <c r="B16" s="38"/>
      <c r="C16" s="279" t="s">
        <v>161</v>
      </c>
      <c r="D16" s="279" t="s">
        <v>162</v>
      </c>
      <c r="E16" s="16" t="s">
        <v>163</v>
      </c>
      <c r="F16" s="280">
        <v>116.5</v>
      </c>
      <c r="G16" s="33"/>
      <c r="H16" s="38"/>
    </row>
    <row r="17" spans="1:8" s="1" customFormat="1" ht="16.5" customHeight="1">
      <c r="A17" s="33"/>
      <c r="B17" s="38"/>
      <c r="C17" s="279" t="s">
        <v>154</v>
      </c>
      <c r="D17" s="279" t="s">
        <v>155</v>
      </c>
      <c r="E17" s="16" t="s">
        <v>147</v>
      </c>
      <c r="F17" s="280">
        <v>226.9</v>
      </c>
      <c r="G17" s="33"/>
      <c r="H17" s="38"/>
    </row>
    <row r="18" spans="1:8" s="1" customFormat="1" ht="16.5" customHeight="1">
      <c r="A18" s="33"/>
      <c r="B18" s="38"/>
      <c r="C18" s="275" t="s">
        <v>98</v>
      </c>
      <c r="D18" s="276" t="s">
        <v>1</v>
      </c>
      <c r="E18" s="277" t="s">
        <v>1</v>
      </c>
      <c r="F18" s="278">
        <v>226.9</v>
      </c>
      <c r="G18" s="33"/>
      <c r="H18" s="38"/>
    </row>
    <row r="19" spans="1:8" s="1" customFormat="1" ht="16.5" customHeight="1">
      <c r="A19" s="33"/>
      <c r="B19" s="38"/>
      <c r="C19" s="279" t="s">
        <v>1</v>
      </c>
      <c r="D19" s="279" t="s">
        <v>157</v>
      </c>
      <c r="E19" s="16" t="s">
        <v>1</v>
      </c>
      <c r="F19" s="280">
        <v>252</v>
      </c>
      <c r="G19" s="33"/>
      <c r="H19" s="38"/>
    </row>
    <row r="20" spans="1:8" s="1" customFormat="1" ht="16.5" customHeight="1">
      <c r="A20" s="33"/>
      <c r="B20" s="38"/>
      <c r="C20" s="279" t="s">
        <v>1</v>
      </c>
      <c r="D20" s="279" t="s">
        <v>158</v>
      </c>
      <c r="E20" s="16" t="s">
        <v>1</v>
      </c>
      <c r="F20" s="280">
        <v>-36.75</v>
      </c>
      <c r="G20" s="33"/>
      <c r="H20" s="38"/>
    </row>
    <row r="21" spans="1:8" s="1" customFormat="1" ht="16.5" customHeight="1">
      <c r="A21" s="33"/>
      <c r="B21" s="38"/>
      <c r="C21" s="279" t="s">
        <v>1</v>
      </c>
      <c r="D21" s="279" t="s">
        <v>159</v>
      </c>
      <c r="E21" s="16" t="s">
        <v>1</v>
      </c>
      <c r="F21" s="280">
        <v>11.65</v>
      </c>
      <c r="G21" s="33"/>
      <c r="H21" s="38"/>
    </row>
    <row r="22" spans="1:8" s="1" customFormat="1" ht="16.5" customHeight="1">
      <c r="A22" s="33"/>
      <c r="B22" s="38"/>
      <c r="C22" s="279" t="s">
        <v>98</v>
      </c>
      <c r="D22" s="279" t="s">
        <v>153</v>
      </c>
      <c r="E22" s="16" t="s">
        <v>1</v>
      </c>
      <c r="F22" s="280">
        <v>226.9</v>
      </c>
      <c r="G22" s="33"/>
      <c r="H22" s="38"/>
    </row>
    <row r="23" spans="1:8" s="1" customFormat="1" ht="16.5" customHeight="1">
      <c r="A23" s="33"/>
      <c r="B23" s="38"/>
      <c r="C23" s="281" t="s">
        <v>508</v>
      </c>
      <c r="D23" s="33"/>
      <c r="E23" s="33"/>
      <c r="F23" s="33"/>
      <c r="G23" s="33"/>
      <c r="H23" s="38"/>
    </row>
    <row r="24" spans="1:8" s="1" customFormat="1" ht="16.5" customHeight="1">
      <c r="A24" s="33"/>
      <c r="B24" s="38"/>
      <c r="C24" s="279" t="s">
        <v>154</v>
      </c>
      <c r="D24" s="279" t="s">
        <v>155</v>
      </c>
      <c r="E24" s="16" t="s">
        <v>147</v>
      </c>
      <c r="F24" s="280">
        <v>226.9</v>
      </c>
      <c r="G24" s="33"/>
      <c r="H24" s="38"/>
    </row>
    <row r="25" spans="1:8" s="1" customFormat="1" ht="16.5" customHeight="1">
      <c r="A25" s="33"/>
      <c r="B25" s="38"/>
      <c r="C25" s="279" t="s">
        <v>318</v>
      </c>
      <c r="D25" s="279" t="s">
        <v>319</v>
      </c>
      <c r="E25" s="16" t="s">
        <v>147</v>
      </c>
      <c r="F25" s="280">
        <v>226.9</v>
      </c>
      <c r="G25" s="33"/>
      <c r="H25" s="38"/>
    </row>
    <row r="26" spans="1:8" s="1" customFormat="1" ht="16.5" customHeight="1">
      <c r="A26" s="33"/>
      <c r="B26" s="38"/>
      <c r="C26" s="279" t="s">
        <v>334</v>
      </c>
      <c r="D26" s="279" t="s">
        <v>335</v>
      </c>
      <c r="E26" s="16" t="s">
        <v>147</v>
      </c>
      <c r="F26" s="280">
        <v>226.9</v>
      </c>
      <c r="G26" s="33"/>
      <c r="H26" s="38"/>
    </row>
    <row r="27" spans="1:8" s="1" customFormat="1" ht="16.5" customHeight="1">
      <c r="A27" s="33"/>
      <c r="B27" s="38"/>
      <c r="C27" s="275" t="s">
        <v>93</v>
      </c>
      <c r="D27" s="276" t="s">
        <v>1</v>
      </c>
      <c r="E27" s="277" t="s">
        <v>1</v>
      </c>
      <c r="F27" s="278">
        <v>36.75</v>
      </c>
      <c r="G27" s="33"/>
      <c r="H27" s="38"/>
    </row>
    <row r="28" spans="1:8" s="1" customFormat="1" ht="16.5" customHeight="1">
      <c r="A28" s="33"/>
      <c r="B28" s="38"/>
      <c r="C28" s="279" t="s">
        <v>1</v>
      </c>
      <c r="D28" s="279" t="s">
        <v>151</v>
      </c>
      <c r="E28" s="16" t="s">
        <v>1</v>
      </c>
      <c r="F28" s="280">
        <v>19.68</v>
      </c>
      <c r="G28" s="33"/>
      <c r="H28" s="38"/>
    </row>
    <row r="29" spans="1:8" s="1" customFormat="1" ht="16.5" customHeight="1">
      <c r="A29" s="33"/>
      <c r="B29" s="38"/>
      <c r="C29" s="279" t="s">
        <v>1</v>
      </c>
      <c r="D29" s="279" t="s">
        <v>152</v>
      </c>
      <c r="E29" s="16" t="s">
        <v>1</v>
      </c>
      <c r="F29" s="280">
        <v>17.07</v>
      </c>
      <c r="G29" s="33"/>
      <c r="H29" s="38"/>
    </row>
    <row r="30" spans="1:8" s="1" customFormat="1" ht="16.5" customHeight="1">
      <c r="A30" s="33"/>
      <c r="B30" s="38"/>
      <c r="C30" s="279" t="s">
        <v>93</v>
      </c>
      <c r="D30" s="279" t="s">
        <v>153</v>
      </c>
      <c r="E30" s="16" t="s">
        <v>1</v>
      </c>
      <c r="F30" s="280">
        <v>36.75</v>
      </c>
      <c r="G30" s="33"/>
      <c r="H30" s="38"/>
    </row>
    <row r="31" spans="1:8" s="1" customFormat="1" ht="16.5" customHeight="1">
      <c r="A31" s="33"/>
      <c r="B31" s="38"/>
      <c r="C31" s="281" t="s">
        <v>508</v>
      </c>
      <c r="D31" s="33"/>
      <c r="E31" s="33"/>
      <c r="F31" s="33"/>
      <c r="G31" s="33"/>
      <c r="H31" s="38"/>
    </row>
    <row r="32" spans="1:8" s="1" customFormat="1" ht="16.5" customHeight="1">
      <c r="A32" s="33"/>
      <c r="B32" s="38"/>
      <c r="C32" s="279" t="s">
        <v>145</v>
      </c>
      <c r="D32" s="279" t="s">
        <v>146</v>
      </c>
      <c r="E32" s="16" t="s">
        <v>147</v>
      </c>
      <c r="F32" s="280">
        <v>36.75</v>
      </c>
      <c r="G32" s="33"/>
      <c r="H32" s="38"/>
    </row>
    <row r="33" spans="1:8" s="1" customFormat="1" ht="16.5" customHeight="1">
      <c r="A33" s="33"/>
      <c r="B33" s="38"/>
      <c r="C33" s="279" t="s">
        <v>154</v>
      </c>
      <c r="D33" s="279" t="s">
        <v>155</v>
      </c>
      <c r="E33" s="16" t="s">
        <v>147</v>
      </c>
      <c r="F33" s="280">
        <v>226.9</v>
      </c>
      <c r="G33" s="33"/>
      <c r="H33" s="38"/>
    </row>
    <row r="34" spans="1:8" s="1" customFormat="1" ht="16.5" customHeight="1">
      <c r="A34" s="33"/>
      <c r="B34" s="38"/>
      <c r="C34" s="275" t="s">
        <v>103</v>
      </c>
      <c r="D34" s="276" t="s">
        <v>1</v>
      </c>
      <c r="E34" s="277" t="s">
        <v>1</v>
      </c>
      <c r="F34" s="278">
        <v>49.7</v>
      </c>
      <c r="G34" s="33"/>
      <c r="H34" s="38"/>
    </row>
    <row r="35" spans="1:8" s="1" customFormat="1" ht="16.5" customHeight="1">
      <c r="A35" s="33"/>
      <c r="B35" s="38"/>
      <c r="C35" s="279" t="s">
        <v>103</v>
      </c>
      <c r="D35" s="279" t="s">
        <v>180</v>
      </c>
      <c r="E35" s="16" t="s">
        <v>1</v>
      </c>
      <c r="F35" s="280">
        <v>49.7</v>
      </c>
      <c r="G35" s="33"/>
      <c r="H35" s="38"/>
    </row>
    <row r="36" spans="1:8" s="1" customFormat="1" ht="16.5" customHeight="1">
      <c r="A36" s="33"/>
      <c r="B36" s="38"/>
      <c r="C36" s="281" t="s">
        <v>508</v>
      </c>
      <c r="D36" s="33"/>
      <c r="E36" s="33"/>
      <c r="F36" s="33"/>
      <c r="G36" s="33"/>
      <c r="H36" s="38"/>
    </row>
    <row r="37" spans="1:8" s="1" customFormat="1" ht="16.5" customHeight="1">
      <c r="A37" s="33"/>
      <c r="B37" s="38"/>
      <c r="C37" s="279" t="s">
        <v>177</v>
      </c>
      <c r="D37" s="279" t="s">
        <v>178</v>
      </c>
      <c r="E37" s="16" t="s">
        <v>163</v>
      </c>
      <c r="F37" s="280">
        <v>49.7</v>
      </c>
      <c r="G37" s="33"/>
      <c r="H37" s="38"/>
    </row>
    <row r="38" spans="1:8" s="1" customFormat="1" ht="22.5">
      <c r="A38" s="33"/>
      <c r="B38" s="38"/>
      <c r="C38" s="279" t="s">
        <v>259</v>
      </c>
      <c r="D38" s="279" t="s">
        <v>260</v>
      </c>
      <c r="E38" s="16" t="s">
        <v>163</v>
      </c>
      <c r="F38" s="280">
        <v>49.7</v>
      </c>
      <c r="G38" s="33"/>
      <c r="H38" s="38"/>
    </row>
    <row r="39" spans="1:8" s="1" customFormat="1" ht="16.5" customHeight="1">
      <c r="A39" s="33"/>
      <c r="B39" s="38"/>
      <c r="C39" s="279" t="s">
        <v>277</v>
      </c>
      <c r="D39" s="279" t="s">
        <v>278</v>
      </c>
      <c r="E39" s="16" t="s">
        <v>200</v>
      </c>
      <c r="F39" s="280">
        <v>1.864</v>
      </c>
      <c r="G39" s="33"/>
      <c r="H39" s="38"/>
    </row>
    <row r="40" spans="1:8" s="1" customFormat="1" ht="16.5" customHeight="1">
      <c r="A40" s="33"/>
      <c r="B40" s="38"/>
      <c r="C40" s="275" t="s">
        <v>100</v>
      </c>
      <c r="D40" s="276" t="s">
        <v>1</v>
      </c>
      <c r="E40" s="277" t="s">
        <v>1</v>
      </c>
      <c r="F40" s="278">
        <v>93.8</v>
      </c>
      <c r="G40" s="33"/>
      <c r="H40" s="38"/>
    </row>
    <row r="41" spans="1:8" s="1" customFormat="1" ht="16.5" customHeight="1">
      <c r="A41" s="33"/>
      <c r="B41" s="38"/>
      <c r="C41" s="279" t="s">
        <v>100</v>
      </c>
      <c r="D41" s="279" t="s">
        <v>170</v>
      </c>
      <c r="E41" s="16" t="s">
        <v>1</v>
      </c>
      <c r="F41" s="280">
        <v>93.8</v>
      </c>
      <c r="G41" s="33"/>
      <c r="H41" s="38"/>
    </row>
    <row r="42" spans="1:8" s="1" customFormat="1" ht="16.5" customHeight="1">
      <c r="A42" s="33"/>
      <c r="B42" s="38"/>
      <c r="C42" s="281" t="s">
        <v>508</v>
      </c>
      <c r="D42" s="33"/>
      <c r="E42" s="33"/>
      <c r="F42" s="33"/>
      <c r="G42" s="33"/>
      <c r="H42" s="38"/>
    </row>
    <row r="43" spans="1:8" s="1" customFormat="1" ht="16.5" customHeight="1">
      <c r="A43" s="33"/>
      <c r="B43" s="38"/>
      <c r="C43" s="279" t="s">
        <v>167</v>
      </c>
      <c r="D43" s="279" t="s">
        <v>168</v>
      </c>
      <c r="E43" s="16" t="s">
        <v>147</v>
      </c>
      <c r="F43" s="280">
        <v>93.8</v>
      </c>
      <c r="G43" s="33"/>
      <c r="H43" s="38"/>
    </row>
    <row r="44" spans="1:8" s="1" customFormat="1" ht="16.5" customHeight="1">
      <c r="A44" s="33"/>
      <c r="B44" s="38"/>
      <c r="C44" s="279" t="s">
        <v>189</v>
      </c>
      <c r="D44" s="279" t="s">
        <v>190</v>
      </c>
      <c r="E44" s="16" t="s">
        <v>147</v>
      </c>
      <c r="F44" s="280">
        <v>356.8</v>
      </c>
      <c r="G44" s="33"/>
      <c r="H44" s="38"/>
    </row>
    <row r="45" spans="1:8" s="1" customFormat="1" ht="16.5" customHeight="1">
      <c r="A45" s="33"/>
      <c r="B45" s="38"/>
      <c r="C45" s="279" t="s">
        <v>212</v>
      </c>
      <c r="D45" s="279" t="s">
        <v>213</v>
      </c>
      <c r="E45" s="16" t="s">
        <v>200</v>
      </c>
      <c r="F45" s="280">
        <v>72.84</v>
      </c>
      <c r="G45" s="33"/>
      <c r="H45" s="38"/>
    </row>
    <row r="46" spans="1:8" s="1" customFormat="1" ht="16.5" customHeight="1">
      <c r="A46" s="33"/>
      <c r="B46" s="38"/>
      <c r="C46" s="279" t="s">
        <v>247</v>
      </c>
      <c r="D46" s="279" t="s">
        <v>248</v>
      </c>
      <c r="E46" s="16" t="s">
        <v>147</v>
      </c>
      <c r="F46" s="280">
        <v>93.8</v>
      </c>
      <c r="G46" s="33"/>
      <c r="H46" s="38"/>
    </row>
    <row r="47" spans="1:8" s="1" customFormat="1" ht="16.5" customHeight="1">
      <c r="A47" s="33"/>
      <c r="B47" s="38"/>
      <c r="C47" s="279" t="s">
        <v>251</v>
      </c>
      <c r="D47" s="279" t="s">
        <v>252</v>
      </c>
      <c r="E47" s="16" t="s">
        <v>147</v>
      </c>
      <c r="F47" s="280">
        <v>93.8</v>
      </c>
      <c r="G47" s="33"/>
      <c r="H47" s="38"/>
    </row>
    <row r="48" spans="1:8" s="1" customFormat="1" ht="16.5" customHeight="1">
      <c r="A48" s="33"/>
      <c r="B48" s="38"/>
      <c r="C48" s="275" t="s">
        <v>102</v>
      </c>
      <c r="D48" s="276" t="s">
        <v>1</v>
      </c>
      <c r="E48" s="277" t="s">
        <v>1</v>
      </c>
      <c r="F48" s="278">
        <v>0</v>
      </c>
      <c r="G48" s="33"/>
      <c r="H48" s="38"/>
    </row>
    <row r="49" spans="1:8" s="1" customFormat="1" ht="16.5" customHeight="1">
      <c r="A49" s="33"/>
      <c r="B49" s="38"/>
      <c r="C49" s="279" t="s">
        <v>102</v>
      </c>
      <c r="D49" s="279" t="s">
        <v>175</v>
      </c>
      <c r="E49" s="16" t="s">
        <v>1</v>
      </c>
      <c r="F49" s="280">
        <v>0</v>
      </c>
      <c r="G49" s="33"/>
      <c r="H49" s="38"/>
    </row>
    <row r="50" spans="1:8" s="1" customFormat="1" ht="16.5" customHeight="1">
      <c r="A50" s="33"/>
      <c r="B50" s="38"/>
      <c r="C50" s="281" t="s">
        <v>508</v>
      </c>
      <c r="D50" s="33"/>
      <c r="E50" s="33"/>
      <c r="F50" s="33"/>
      <c r="G50" s="33"/>
      <c r="H50" s="38"/>
    </row>
    <row r="51" spans="1:8" s="1" customFormat="1" ht="16.5" customHeight="1">
      <c r="A51" s="33"/>
      <c r="B51" s="38"/>
      <c r="C51" s="279" t="s">
        <v>172</v>
      </c>
      <c r="D51" s="279" t="s">
        <v>173</v>
      </c>
      <c r="E51" s="16" t="s">
        <v>147</v>
      </c>
      <c r="F51" s="280">
        <v>0</v>
      </c>
      <c r="G51" s="33"/>
      <c r="H51" s="38"/>
    </row>
    <row r="52" spans="1:8" s="1" customFormat="1" ht="16.5" customHeight="1">
      <c r="A52" s="33"/>
      <c r="B52" s="38"/>
      <c r="C52" s="279" t="s">
        <v>189</v>
      </c>
      <c r="D52" s="279" t="s">
        <v>190</v>
      </c>
      <c r="E52" s="16" t="s">
        <v>147</v>
      </c>
      <c r="F52" s="280">
        <v>356.8</v>
      </c>
      <c r="G52" s="33"/>
      <c r="H52" s="38"/>
    </row>
    <row r="53" spans="1:8" s="1" customFormat="1" ht="16.5" customHeight="1">
      <c r="A53" s="33"/>
      <c r="B53" s="38"/>
      <c r="C53" s="279" t="s">
        <v>212</v>
      </c>
      <c r="D53" s="279" t="s">
        <v>213</v>
      </c>
      <c r="E53" s="16" t="s">
        <v>200</v>
      </c>
      <c r="F53" s="280">
        <v>72.84</v>
      </c>
      <c r="G53" s="33"/>
      <c r="H53" s="38"/>
    </row>
    <row r="54" spans="1:8" s="1" customFormat="1" ht="6.75" customHeight="1">
      <c r="A54" s="33"/>
      <c r="B54" s="150"/>
      <c r="C54" s="151"/>
      <c r="D54" s="151"/>
      <c r="E54" s="151"/>
      <c r="F54" s="151"/>
      <c r="G54" s="151"/>
      <c r="H54" s="38"/>
    </row>
    <row r="55" spans="1:8" s="1" customFormat="1" ht="11.25">
      <c r="A55" s="33"/>
      <c r="B55" s="33"/>
      <c r="C55" s="33"/>
      <c r="D55" s="33"/>
      <c r="E55" s="33"/>
      <c r="F55" s="33"/>
      <c r="G55" s="33"/>
      <c r="H55" s="33"/>
    </row>
  </sheetData>
  <sheetProtection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Kyncl</dc:creator>
  <cp:keywords/>
  <dc:description/>
  <cp:lastModifiedBy>Kateřina Racková</cp:lastModifiedBy>
  <dcterms:created xsi:type="dcterms:W3CDTF">2020-05-22T07:58:22Z</dcterms:created>
  <dcterms:modified xsi:type="dcterms:W3CDTF">2020-05-29T07:36:59Z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