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632-01 - bourací práce" sheetId="2" r:id="rId2"/>
    <sheet name="632-02 - stavební úpravy" sheetId="3" r:id="rId3"/>
  </sheets>
  <definedNames>
    <definedName name="_xlnm.Print_Area" localSheetId="0">'Rekapitulace stavby'!$D$4:$AO$76,'Rekapitulace stavby'!$C$82:$AQ$97</definedName>
    <definedName name="_xlnm._FilterDatabase" localSheetId="1" hidden="1">'632-01 - bourací práce'!$C$133:$K$163</definedName>
    <definedName name="_xlnm.Print_Area" localSheetId="1">'632-01 - bourací práce'!$C$4:$J$76,'632-01 - bourací práce'!$C$82:$J$115,'632-01 - bourací práce'!$C$121:$K$163</definedName>
    <definedName name="_xlnm._FilterDatabase" localSheetId="2" hidden="1">'632-02 - stavební úpravy'!$C$143:$K$243</definedName>
    <definedName name="_xlnm.Print_Area" localSheetId="2">'632-02 - stavební úpravy'!$C$4:$J$76,'632-02 - stavební úpravy'!$C$82:$J$125,'632-02 - stavební úpravy'!$C$131:$K$243</definedName>
    <definedName name="_xlnm.Print_Titles" localSheetId="0">'Rekapitulace stavby'!$92:$92</definedName>
    <definedName name="_xlnm.Print_Titles" localSheetId="1">'632-01 - bourací práce'!$133:$133</definedName>
    <definedName name="_xlnm.Print_Titles" localSheetId="2">'632-02 - stavební úpravy'!$143:$143</definedName>
  </definedNames>
  <calcPr fullCalcOnLoad="1"/>
</workbook>
</file>

<file path=xl/sharedStrings.xml><?xml version="1.0" encoding="utf-8"?>
<sst xmlns="http://schemas.openxmlformats.org/spreadsheetml/2006/main" count="1884" uniqueCount="481">
  <si>
    <t>Export Komplet</t>
  </si>
  <si>
    <t/>
  </si>
  <si>
    <t>2.0</t>
  </si>
  <si>
    <t>ZAMOK</t>
  </si>
  <si>
    <t>False</t>
  </si>
  <si>
    <t>{eaffc473-99f6-46e1-a545-5b6cd3dc75b2}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</si>
  <si>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</si>
  <si>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</si>
  <si>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</si>
  <si>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</si>
  <si>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</si>
  <si>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</si>
  <si>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</si>
  <si>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</si>
  <si>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632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</si>
  <si>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</si>
  <si>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</si>
  <si>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Trutnov- bezbariérová toaleta</t>
  </si>
  <si>
    <t>KSO:</t>
  </si>
  <si>
    <t>CC-CZ:</t>
  </si>
  <si>
    <t>Místo:</t>
  </si>
  <si>
    <t xml:space="preserve"> </t>
  </si>
  <si>
    <t>Datum:</t>
  </si>
  <si>
    <t>13. 3. 2020</t>
  </si>
  <si>
    <t>Zadavatel:</t>
  </si>
  <si>
    <t>IČ:</t>
  </si>
  <si>
    <t>DIČ:</t>
  </si>
  <si>
    <t>Uchazeč:</t>
  </si>
  <si>
    <t>Vyplň údaj</t>
  </si>
  <si>
    <t>Projektant:</t>
  </si>
  <si>
    <t>Ing. Petr Košťál</t>
  </si>
  <si>
    <t>True</t>
  </si>
  <si>
    <t>Zpracovatel:</t>
  </si>
  <si>
    <t>Martina Škopová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</si>
  <si>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</si>
  <si>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</si>
  <si>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</si>
  <si>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</si>
  <si>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</si>
  <si>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</si>
  <si>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</si>
  <si>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</si>
  <si>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</si>
  <si>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</si>
  <si>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</si>
  <si>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</si>
  <si>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</si>
  <si>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</si>
  <si>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</si>
  <si>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</si>
  <si>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</si>
  <si>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</si>
  <si>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</si>
  <si>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</si>
  <si>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</si>
  <si>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</si>
  <si>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</si>
  <si>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</si>
  <si>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</si>
  <si>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</si>
  <si>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</si>
  <si>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</si>
  <si>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</si>
  <si>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</si>
  <si>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</si>
  <si>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</si>
  <si>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</si>
  <si>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</si>
  <si>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</si>
  <si>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</si>
  <si>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</si>
  <si>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</si>
  <si>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</si>
  <si>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</si>
  <si>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</si>
  <si>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</si>
  <si>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</si>
  <si>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</si>
  <si>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</si>
  <si>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</si>
  <si>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632-01</t>
  </si>
  <si>
    <t>bourací práce</t>
  </si>
  <si>
    <t>STA</t>
  </si>
  <si>
    <t>1</t>
  </si>
  <si>
    <t>{09ae721f-72f4-48c6-987a-ed56fbb82137}</t>
  </si>
  <si>
    <t>2</t>
  </si>
  <si>
    <t>632-02</t>
  </si>
  <si>
    <t>stavební úpravy</t>
  </si>
  <si>
    <t>{770e431d-693d-48a8-97c8-84fa3ebeb192}</t>
  </si>
  <si>
    <t>KRYCÍ LIST SOUPISU PRACÍ</t>
  </si>
  <si>
    <t>Objekt:</t>
  </si>
  <si>
    <t>632-01 - bourací práce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</si>
  <si>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</si>
  <si>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</si>
  <si>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</si>
  <si>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</si>
  <si>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</si>
  <si>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</si>
  <si>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</si>
  <si>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</si>
  <si>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</si>
  <si>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</si>
  <si>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</si>
  <si>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</si>
  <si>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766 - Konstrukce truhlářské</t>
  </si>
  <si>
    <t xml:space="preserve">    771 - Podlahy z dlaždic</t>
  </si>
  <si>
    <t xml:space="preserve">    784 - Dokončovací práce - malby a tapety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</si>
  <si>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</si>
  <si>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</si>
  <si>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</si>
  <si>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</si>
  <si>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</si>
  <si>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</si>
  <si>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</si>
  <si>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</si>
  <si>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</si>
  <si>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</si>
  <si>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</si>
  <si>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</si>
  <si>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</si>
  <si>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</si>
  <si>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</si>
  <si>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</si>
  <si>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</si>
  <si>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</si>
  <si>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</si>
  <si>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</si>
  <si>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</si>
  <si>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</si>
  <si>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</si>
  <si>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</si>
  <si>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</si>
  <si>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</si>
  <si>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</si>
  <si>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</si>
  <si>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10</t>
  </si>
  <si>
    <t>K</t>
  </si>
  <si>
    <t>619996145</t>
  </si>
  <si>
    <t>Ochrana konstrukcí nebo samostatných prvků položením geotextile</t>
  </si>
  <si>
    <t>m2</t>
  </si>
  <si>
    <t>4</t>
  </si>
  <si>
    <t>-914686098</t>
  </si>
  <si>
    <t>VV</t>
  </si>
  <si>
    <t>"chodba - stávající dlažba"15</t>
  </si>
  <si>
    <t>9</t>
  </si>
  <si>
    <t>Ostatní konstrukce a práce, bourání</t>
  </si>
  <si>
    <t>7</t>
  </si>
  <si>
    <t>968072455</t>
  </si>
  <si>
    <t>Vybourání kovových dveřních zárubní pl do 2 m2</t>
  </si>
  <si>
    <t>-978861279</t>
  </si>
  <si>
    <t>1*2</t>
  </si>
  <si>
    <t>971033561</t>
  </si>
  <si>
    <t>Vybourání otvorů ve zdivu cihelném pl do 1 m2 na MVC nebo MV tl do 600 mm</t>
  </si>
  <si>
    <t>m3</t>
  </si>
  <si>
    <t>790347022</t>
  </si>
  <si>
    <t>"pro niku"1,8*0,5*0,35</t>
  </si>
  <si>
    <t>"pro osazení překladů"0,2*0,8*0,35</t>
  </si>
  <si>
    <t>Součet</t>
  </si>
  <si>
    <t>971033621</t>
  </si>
  <si>
    <t>Vybourání otvorů ve zdivu cihelném pl do 4 m2 na MVC nebo MV tl do 100 mm</t>
  </si>
  <si>
    <t>560038539</t>
  </si>
  <si>
    <t>"pro dveře"2*2,1</t>
  </si>
  <si>
    <t>997</t>
  </si>
  <si>
    <t>Přesun sutě</t>
  </si>
  <si>
    <t>11</t>
  </si>
  <si>
    <t>9001</t>
  </si>
  <si>
    <t>Demontáž a likvidace vestavěné skříně na chodbě</t>
  </si>
  <si>
    <t>sou</t>
  </si>
  <si>
    <t>472582727</t>
  </si>
  <si>
    <t>3</t>
  </si>
  <si>
    <t>997013111</t>
  </si>
  <si>
    <t>Vnitrostaveništní doprava suti a vybouraných hmot pro budovy v do 6 m s použitím mechanizace</t>
  </si>
  <si>
    <t>t</t>
  </si>
  <si>
    <t>-147406136</t>
  </si>
  <si>
    <t>997013501</t>
  </si>
  <si>
    <t>Odvoz suti a vybouraných hmot na skládku nebo meziskládku do 1 km se složením</t>
  </si>
  <si>
    <t>1180835795</t>
  </si>
  <si>
    <t>5</t>
  </si>
  <si>
    <t>997013509</t>
  </si>
  <si>
    <t>Příplatek k odvozu suti a vybouraných hmot na skládku ZKD 1 km přes 1 km</t>
  </si>
  <si>
    <t>-1664897050</t>
  </si>
  <si>
    <t>2,612*10 'Přepočtené koeficientem množství</t>
  </si>
  <si>
    <t>997013603</t>
  </si>
  <si>
    <t>Poplatek za uložení na skládce (skládkovné) stavebního odpadu cihelného kód odpadu 17 01 02</t>
  </si>
  <si>
    <t>95282811</t>
  </si>
  <si>
    <t>PSV</t>
  </si>
  <si>
    <t>Práce a dodávky PSV</t>
  </si>
  <si>
    <t>766</t>
  </si>
  <si>
    <t>Konstrukce truhlářské</t>
  </si>
  <si>
    <t>8</t>
  </si>
  <si>
    <t>766691914</t>
  </si>
  <si>
    <t>Vyvěšení nebo zavěšení dřevěných křídel dveří pl do 2 m2</t>
  </si>
  <si>
    <t>kus</t>
  </si>
  <si>
    <t>16</t>
  </si>
  <si>
    <t>576238044</t>
  </si>
  <si>
    <t>771</t>
  </si>
  <si>
    <t>Podlahy z dlaždic</t>
  </si>
  <si>
    <t>771571810</t>
  </si>
  <si>
    <t>Demontáž podlah z dlaždic keramických kladených do malty</t>
  </si>
  <si>
    <t>-1738214118</t>
  </si>
  <si>
    <t>784</t>
  </si>
  <si>
    <t>Dokončovací práce - malby a tapety</t>
  </si>
  <si>
    <t>12</t>
  </si>
  <si>
    <t>784121001</t>
  </si>
  <si>
    <t>Oškrabání malby v mísnostech výšky do 3,80 m</t>
  </si>
  <si>
    <t>123294561</t>
  </si>
  <si>
    <t>1,8*1,3</t>
  </si>
  <si>
    <t>13</t>
  </si>
  <si>
    <t>784121011</t>
  </si>
  <si>
    <t>Rozmývání podkladu po oškrabání malby v místnostech výšky do 3,80 m</t>
  </si>
  <si>
    <t>-1770384892</t>
  </si>
  <si>
    <t>632-02 - stavební úpravy</t>
  </si>
  <si>
    <t xml:space="preserve">    3 - Svislé a kompletní konstrukce</t>
  </si>
  <si>
    <t xml:space="preserve">    4 - Vodorovné konstrukce</t>
  </si>
  <si>
    <t xml:space="preserve">    9 - Ostatní konstrukce a práce </t>
  </si>
  <si>
    <t xml:space="preserve">    998 - Přesun hmot</t>
  </si>
  <si>
    <t xml:space="preserve">    721 - Zdravotechnika  </t>
  </si>
  <si>
    <t xml:space="preserve">    725 - Zdravotechnika - zařizovací předměty</t>
  </si>
  <si>
    <t xml:space="preserve">    735 - Ústřední vytápění - otopná tělesa</t>
  </si>
  <si>
    <t xml:space="preserve">    742 - Elektroinstalace - slaboproud</t>
  </si>
  <si>
    <t xml:space="preserve">    751 - Vzduchotechnika</t>
  </si>
  <si>
    <t xml:space="preserve">    763 - Konstrukce suché výstavby</t>
  </si>
  <si>
    <t xml:space="preserve">    781 - Dokončovací práce - obklady</t>
  </si>
  <si>
    <t xml:space="preserve">    783 - Dokončovací práce - nátěry</t>
  </si>
  <si>
    <t>Svislé a kompletní konstrukce</t>
  </si>
  <si>
    <t>317944321</t>
  </si>
  <si>
    <t>Válcované nosníky do č.12 dodatečně osazované do připravených otvorů</t>
  </si>
  <si>
    <t>-223893563</t>
  </si>
  <si>
    <t>"3xI100 dl.800mm"3*0,8*0,0834</t>
  </si>
  <si>
    <t>"2x L 50x50x4mm dl.1400mm"2*1,4*0,00306</t>
  </si>
  <si>
    <t>14</t>
  </si>
  <si>
    <t>346244381</t>
  </si>
  <si>
    <t>Plentování jednostranné v do 200 mm válcovaných nosníků cihlami</t>
  </si>
  <si>
    <t>-468784206</t>
  </si>
  <si>
    <t>2*0,8*0,2</t>
  </si>
  <si>
    <t>Vodorovné konstrukce</t>
  </si>
  <si>
    <t>413232211</t>
  </si>
  <si>
    <t>Zazdívka zhlaví válcovaných nosníků v do 150 mm</t>
  </si>
  <si>
    <t>-1421795962</t>
  </si>
  <si>
    <t>631341161</t>
  </si>
  <si>
    <t>Doplnění dosavadních mazanin plochy přes 1 do 4 m2 betonem lehkým keramickým tl do 80 mm</t>
  </si>
  <si>
    <t>1107000572</t>
  </si>
  <si>
    <t>"dorovnání výšky podlahy"0,05*(4,215*1,75)</t>
  </si>
  <si>
    <t>20</t>
  </si>
  <si>
    <t>631362021</t>
  </si>
  <si>
    <t>Výztuž mazanin svařovanými sítěmi Kari</t>
  </si>
  <si>
    <t>-827809217</t>
  </si>
  <si>
    <t>"kARI 100/100/4"6,23*0,002*1,2</t>
  </si>
  <si>
    <t>38</t>
  </si>
  <si>
    <t>642944121</t>
  </si>
  <si>
    <t>Osazování ocelových zárubní dodatečné pl do 2,5 m2</t>
  </si>
  <si>
    <t>-1207001045</t>
  </si>
  <si>
    <t>39</t>
  </si>
  <si>
    <t>M</t>
  </si>
  <si>
    <t>55331352</t>
  </si>
  <si>
    <t>zárubeň ocelová pro běžné zdění a pórobeton 100 levá/pravá 900</t>
  </si>
  <si>
    <t>-320853626</t>
  </si>
  <si>
    <t xml:space="preserve">Ostatní konstrukce a práce </t>
  </si>
  <si>
    <t>28</t>
  </si>
  <si>
    <t>D+M nástěnného vertikálního  přebalovacího pultu  dle ozn.3</t>
  </si>
  <si>
    <t>ks</t>
  </si>
  <si>
    <t>-2078723877</t>
  </si>
  <si>
    <t>29</t>
  </si>
  <si>
    <t>9002</t>
  </si>
  <si>
    <t>Křeslo VIDA  XL z umělé kůže, 710x690x770mm, dle ozn. 4</t>
  </si>
  <si>
    <t>-1176417086</t>
  </si>
  <si>
    <t>33</t>
  </si>
  <si>
    <t>9003</t>
  </si>
  <si>
    <t>D+M mikrovlnná trouba ECG MTM 1771 WE</t>
  </si>
  <si>
    <t>-536268713</t>
  </si>
  <si>
    <t>55</t>
  </si>
  <si>
    <t>9004</t>
  </si>
  <si>
    <t>Úklid</t>
  </si>
  <si>
    <t>1348388918</t>
  </si>
  <si>
    <t>998</t>
  </si>
  <si>
    <t>Přesun hmot</t>
  </si>
  <si>
    <t>998011001</t>
  </si>
  <si>
    <t>Přesun hmot pro budovy zděné v do 6 m</t>
  </si>
  <si>
    <t>256337600</t>
  </si>
  <si>
    <t>721</t>
  </si>
  <si>
    <t xml:space="preserve">Zdravotechnika  </t>
  </si>
  <si>
    <t>60</t>
  </si>
  <si>
    <t>72101</t>
  </si>
  <si>
    <t>Zdravotechnika dle soupisu PD</t>
  </si>
  <si>
    <t>-403162626</t>
  </si>
  <si>
    <t>725</t>
  </si>
  <si>
    <t>Zdravotechnika - zařizovací předměty</t>
  </si>
  <si>
    <t>44</t>
  </si>
  <si>
    <t>725291511/R</t>
  </si>
  <si>
    <t>Doplňky zařízení koupelen a záchodů  nerez dávkovač tekutého mýdla Medigel dle ozn.13</t>
  </si>
  <si>
    <t>soubor</t>
  </si>
  <si>
    <t>-1515363458</t>
  </si>
  <si>
    <t>45</t>
  </si>
  <si>
    <t>725291511/R1</t>
  </si>
  <si>
    <t>D+M nástěnného sklopného zrcadla  Vencl 500x700mm, dle ozn.12</t>
  </si>
  <si>
    <t>1595367846</t>
  </si>
  <si>
    <t>46</t>
  </si>
  <si>
    <t>725291631</t>
  </si>
  <si>
    <t>Doplňky zařízení koupelen a záchodů nerezové zásobník papírových ručníků Medibox CS, dle ozn.09</t>
  </si>
  <si>
    <t>-145767362</t>
  </si>
  <si>
    <t>47</t>
  </si>
  <si>
    <t>725291631/R1</t>
  </si>
  <si>
    <t>Doplňky zařízení koupelen a záchodů odpadkový koš nástěnný Vencl M 279, dle ozn.10</t>
  </si>
  <si>
    <t>973493981</t>
  </si>
  <si>
    <t>48</t>
  </si>
  <si>
    <t>725291631/R2</t>
  </si>
  <si>
    <t>Doplňky zařízení koupelen a záchodů WC štětka Bemeta Neo, dle ozn.05</t>
  </si>
  <si>
    <t>-1413209535</t>
  </si>
  <si>
    <t>49</t>
  </si>
  <si>
    <t>725291631/R3</t>
  </si>
  <si>
    <t>Doplňky zařízení koupelen a záchodů háček Ikea Bjärnun, dle ozn.14</t>
  </si>
  <si>
    <t>1158810842</t>
  </si>
  <si>
    <t>50</t>
  </si>
  <si>
    <t>725291631/R4</t>
  </si>
  <si>
    <t>Doplňky zařízení koupelen a záchodů vodorovné sklopné madlo Sanela SLZM 03SDX dle ozn.06</t>
  </si>
  <si>
    <t>-1891752027</t>
  </si>
  <si>
    <t>51</t>
  </si>
  <si>
    <t>725291631/R5</t>
  </si>
  <si>
    <t>Doplňky zařízení koupelen a záchodů vodorovné pevné madlo Sanela SLZM 03DX dle ozn.07</t>
  </si>
  <si>
    <t>1844705776</t>
  </si>
  <si>
    <t>52</t>
  </si>
  <si>
    <t>725291631/R6</t>
  </si>
  <si>
    <t>Doplňky zařízení koupelen a záchodů vodorovné sklopné madlo Sanela SLZM 02DX  dle ozn.11</t>
  </si>
  <si>
    <t>683114515</t>
  </si>
  <si>
    <t>56</t>
  </si>
  <si>
    <t>725291631/R7</t>
  </si>
  <si>
    <t xml:space="preserve"> ZÁSOBNÍK TOALETNÍHO PAPÍRU VENCL MEDIJUMBO 25 CS, 125xØ250 mm ozn.08</t>
  </si>
  <si>
    <t>-65774888</t>
  </si>
  <si>
    <t>735</t>
  </si>
  <si>
    <t>Ústřední vytápění - otopná tělesa</t>
  </si>
  <si>
    <t>19</t>
  </si>
  <si>
    <t>735531001</t>
  </si>
  <si>
    <t>Montáž podlahového vytápění elektrického vysekání drážky pro čidlo termostatu</t>
  </si>
  <si>
    <t>m</t>
  </si>
  <si>
    <t>1165165919</t>
  </si>
  <si>
    <t>17</t>
  </si>
  <si>
    <t>735531006</t>
  </si>
  <si>
    <t>Montáž podlahového vytápění elektrického nanesení nivelačního tmelu</t>
  </si>
  <si>
    <t>-675668457</t>
  </si>
  <si>
    <t>742</t>
  </si>
  <si>
    <t>Elektroinstalace - slaboproud</t>
  </si>
  <si>
    <t>59</t>
  </si>
  <si>
    <t>74201</t>
  </si>
  <si>
    <t>Elektroinstalace dle soupisu k PD</t>
  </si>
  <si>
    <t>1424567352</t>
  </si>
  <si>
    <t>751</t>
  </si>
  <si>
    <t>Vzduchotechnika</t>
  </si>
  <si>
    <t>61</t>
  </si>
  <si>
    <t>751-01</t>
  </si>
  <si>
    <t>Vzduchotechnika dle soupisu PD</t>
  </si>
  <si>
    <t>744371163</t>
  </si>
  <si>
    <t>763</t>
  </si>
  <si>
    <t>Konstrukce suché výstavby</t>
  </si>
  <si>
    <t>763111336</t>
  </si>
  <si>
    <t>SDK příčka tl 125 mm profil CW+UW 100 desky 1xH2 12,5 s izolací tl.80mm EI 30 Rw do 48 dB</t>
  </si>
  <si>
    <t>1153461190</t>
  </si>
  <si>
    <t>2,6*3,05</t>
  </si>
  <si>
    <t>763111717</t>
  </si>
  <si>
    <t>SDK příčka základní penetrační nátěr (oboustranně)</t>
  </si>
  <si>
    <t>1134975642</t>
  </si>
  <si>
    <t>7,93+8,464</t>
  </si>
  <si>
    <t>763111723</t>
  </si>
  <si>
    <t>SDK příčka Al úhelník k ochraně rohů</t>
  </si>
  <si>
    <t>289475358</t>
  </si>
  <si>
    <t>763113349</t>
  </si>
  <si>
    <t>SDK příčka instalační tl 255 - 750 mm zdvojený profil CW+UW 100 desky 2xH2 12,5 s izolací tl.2x80mm EI 60 Rw do 54 dB</t>
  </si>
  <si>
    <t>1088358277</t>
  </si>
  <si>
    <t>2,775*3,05</t>
  </si>
  <si>
    <t>763131451</t>
  </si>
  <si>
    <t>SDK podhled deska 1xH2 12,5 bez izolace dvouvrstvá spodní kce profil CD+UD</t>
  </si>
  <si>
    <t>1774133876</t>
  </si>
  <si>
    <t>"mč.1.01"6,23</t>
  </si>
  <si>
    <t>763131714</t>
  </si>
  <si>
    <t>SDK podhled základní penetrační nátěr</t>
  </si>
  <si>
    <t>-317258325</t>
  </si>
  <si>
    <t>763131751</t>
  </si>
  <si>
    <t>Montáž parotěsné zábrany do SDK podhledu</t>
  </si>
  <si>
    <t>484507227</t>
  </si>
  <si>
    <t>JTA.JFN140SP</t>
  </si>
  <si>
    <t>folie nehořlavá parotěsná JUTAFOL N Speciál 140g/m2</t>
  </si>
  <si>
    <t>32</t>
  </si>
  <si>
    <t>-1453471403</t>
  </si>
  <si>
    <t>6,23*1,1 'Přepočtené koeficientem množství</t>
  </si>
  <si>
    <t>763131752</t>
  </si>
  <si>
    <t>Montáž jedné vrstvy tepelné izolace do SDK podhledu</t>
  </si>
  <si>
    <t>-1264802857</t>
  </si>
  <si>
    <t>63152136</t>
  </si>
  <si>
    <t>pás tepelně izolační univerzální λ=0,035 tl 160mm</t>
  </si>
  <si>
    <t>-1854102485</t>
  </si>
  <si>
    <t>6,23*1,02 'Přepočtené koeficientem množství</t>
  </si>
  <si>
    <t>57</t>
  </si>
  <si>
    <t>763164541</t>
  </si>
  <si>
    <t>SDK obklad kcí tvaru L š do 0,8 m desky 1xH2 12,5</t>
  </si>
  <si>
    <t>39272611</t>
  </si>
  <si>
    <t>"kastlík pro zakrytí stávajícího vedení vody"2,65</t>
  </si>
  <si>
    <t>43</t>
  </si>
  <si>
    <t>76601</t>
  </si>
  <si>
    <t>D+M vestavěné skříně dle ozn.1</t>
  </si>
  <si>
    <t>180679572</t>
  </si>
  <si>
    <t>36</t>
  </si>
  <si>
    <t>766660002</t>
  </si>
  <si>
    <t>Montáž dveřních křídel otvíravých jednokřídlových š přes 0,8 m do ocelové zárubně</t>
  </si>
  <si>
    <t>912384941</t>
  </si>
  <si>
    <t>37</t>
  </si>
  <si>
    <t>61160053/R2</t>
  </si>
  <si>
    <t>dveře jednokřídlé dřevěnéSapeli Komfort 10, dle ozn.02/L, plné 900x1970mm</t>
  </si>
  <si>
    <t>-1297316786</t>
  </si>
  <si>
    <t>34</t>
  </si>
  <si>
    <t>766660411</t>
  </si>
  <si>
    <t>Montáž vchodových dveří jednokřídlových bez nadsvětlíku do zdiva</t>
  </si>
  <si>
    <t>1336557555</t>
  </si>
  <si>
    <t>35</t>
  </si>
  <si>
    <t>611731/R1</t>
  </si>
  <si>
    <t>dveře dřevěné vchodové Sapeli Elegant Komfort 10, jednokřídlové s polodrážkou, otočné bez prahu dle ozn.01/L  900/1970 mm</t>
  </si>
  <si>
    <t>459286450</t>
  </si>
  <si>
    <t>26</t>
  </si>
  <si>
    <t>771574153</t>
  </si>
  <si>
    <t>Montáž podlah keramických velkoformátových hladkých lepených flexibilním lepidlem do 4 ks/m2</t>
  </si>
  <si>
    <t>1112039852</t>
  </si>
  <si>
    <t>"doplnění dlažby po dorovnání podlahy"3,83</t>
  </si>
  <si>
    <t>27</t>
  </si>
  <si>
    <t>5976100888</t>
  </si>
  <si>
    <t>dlažba velkoformátová keramická RAKO Block 600x600mm, DAK63780 R10/B</t>
  </si>
  <si>
    <t>-63290188</t>
  </si>
  <si>
    <t>6,08695652173913*1,15 'Přepočtené koeficientem množství</t>
  </si>
  <si>
    <t>58</t>
  </si>
  <si>
    <t>LSS.DAA3B600/R</t>
  </si>
  <si>
    <t>dlaždice keramická, 300x300 mm béžová</t>
  </si>
  <si>
    <t>625903405</t>
  </si>
  <si>
    <t>23</t>
  </si>
  <si>
    <t>771591112</t>
  </si>
  <si>
    <t>Izolace pod dlažbu nátěrem nebo stěrkou ve dvou vrstvách</t>
  </si>
  <si>
    <t>-1321173736</t>
  </si>
  <si>
    <t>25</t>
  </si>
  <si>
    <t>771591241</t>
  </si>
  <si>
    <t>Izolace těsnícími pásy vnitřní kout</t>
  </si>
  <si>
    <t>-269037153</t>
  </si>
  <si>
    <t>24</t>
  </si>
  <si>
    <t>771591264</t>
  </si>
  <si>
    <t>Izolace těsnícími pásy mezi podlahou a stěnou</t>
  </si>
  <si>
    <t>124280071</t>
  </si>
  <si>
    <t>"obvod"2,775*2+2,35*2</t>
  </si>
  <si>
    <t>781</t>
  </si>
  <si>
    <t>Dokončovací práce - obklady</t>
  </si>
  <si>
    <t>30</t>
  </si>
  <si>
    <t>781121011</t>
  </si>
  <si>
    <t>Nátěr penetrační na stěnu</t>
  </si>
  <si>
    <t>1483835493</t>
  </si>
  <si>
    <t>1,8*(2,65+2,35+1,2)</t>
  </si>
  <si>
    <t>31</t>
  </si>
  <si>
    <t>781474115</t>
  </si>
  <si>
    <t>Montáž obkladů vnitřních keramických hladkých do 25 ks/m2 lepených flexibilním lepidlem</t>
  </si>
  <si>
    <t>32605328</t>
  </si>
  <si>
    <t>LSS.WAA19007</t>
  </si>
  <si>
    <t>obkládačka ColorONE, 148 x 148 x 6 mm</t>
  </si>
  <si>
    <t>-356878840</t>
  </si>
  <si>
    <t>10,909*1,1 'Přepočtené koeficientem množství</t>
  </si>
  <si>
    <t>783</t>
  </si>
  <si>
    <t>Dokončovací práce - nátěry</t>
  </si>
  <si>
    <t>40</t>
  </si>
  <si>
    <t>783301313</t>
  </si>
  <si>
    <t>Odmaštění zámečnických konstrukcí ředidlovým odmašťovačem</t>
  </si>
  <si>
    <t>1903993334</t>
  </si>
  <si>
    <t>"zárubně"2*2</t>
  </si>
  <si>
    <t>42</t>
  </si>
  <si>
    <t>783315101</t>
  </si>
  <si>
    <t>Mezinátěr jednonásobný syntetický standardní zámečnických konstrukcí</t>
  </si>
  <si>
    <t>1447635977</t>
  </si>
  <si>
    <t>41</t>
  </si>
  <si>
    <t>783317101</t>
  </si>
  <si>
    <t>Krycí jednonásobný syntetický standardní nátěr zámečnických konstrukcí</t>
  </si>
  <si>
    <t>-482554752</t>
  </si>
  <si>
    <t>53</t>
  </si>
  <si>
    <t>784111001</t>
  </si>
  <si>
    <t>Oprášení (ometení ) podkladu v místnostech výšky do 3,80 m</t>
  </si>
  <si>
    <t>-1437699468</t>
  </si>
  <si>
    <t>"stěny nad obkladem"0,7*(2,65+2,35+1,05)+2,5*(2,65-1,05+2*0,3+2,35)</t>
  </si>
  <si>
    <t>54</t>
  </si>
  <si>
    <t>784221101</t>
  </si>
  <si>
    <t>Dvojnásobné bílé malby ze směsí za sucha dobře otěruvzdorných v místnostech do 3,80 m</t>
  </si>
  <si>
    <t>541016020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</si>
</sst>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sz val="10"/>
      <color rgb="FF46464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0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4" fontId="3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2" fillId="0" borderId="0" xfId="0" applyNumberFormat="1" applyFont="1" applyAlignment="1" applyProtection="1">
      <alignment vertical="center"/>
      <protection/>
    </xf>
    <xf numFmtId="0" fontId="23" fillId="0" borderId="0" xfId="0" applyFont="1" applyAlignment="1">
      <alignment horizontal="center" vertical="center"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left" vertical="center"/>
      <protection/>
    </xf>
    <xf numFmtId="4" fontId="24" fillId="4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26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28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26</v>
      </c>
      <c r="AL14" s="21"/>
      <c r="AM14" s="21"/>
      <c r="AN14" s="33" t="s">
        <v>28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30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26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31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33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26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31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35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36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37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38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39</v>
      </c>
      <c r="E29" s="46"/>
      <c r="F29" s="31" t="s">
        <v>40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41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42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43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44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45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46</v>
      </c>
      <c r="U35" s="53"/>
      <c r="V35" s="53"/>
      <c r="W35" s="53"/>
      <c r="X35" s="55" t="s">
        <v>47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48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49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50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51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50</v>
      </c>
      <c r="AI60" s="41"/>
      <c r="AJ60" s="41"/>
      <c r="AK60" s="41"/>
      <c r="AL60" s="41"/>
      <c r="AM60" s="63" t="s">
        <v>51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52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53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50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51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50</v>
      </c>
      <c r="AI75" s="41"/>
      <c r="AJ75" s="41"/>
      <c r="AK75" s="41"/>
      <c r="AL75" s="41"/>
      <c r="AM75" s="63" t="s">
        <v>51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54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632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Trutnov- bezbariérová toaleta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13. 3. 2020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29</v>
      </c>
      <c r="AJ89" s="39"/>
      <c r="AK89" s="39"/>
      <c r="AL89" s="39"/>
      <c r="AM89" s="79" t="str">
        <f>IF(E17="","",E17)</f>
        <v>Ing. Petr Košťál</v>
      </c>
      <c r="AN89" s="70"/>
      <c r="AO89" s="70"/>
      <c r="AP89" s="70"/>
      <c r="AQ89" s="39"/>
      <c r="AR89" s="43"/>
      <c r="AS89" s="80" t="s">
        <v>55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27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32</v>
      </c>
      <c r="AJ90" s="39"/>
      <c r="AK90" s="39"/>
      <c r="AL90" s="39"/>
      <c r="AM90" s="79" t="str">
        <f>IF(E20="","",E20)</f>
        <v>Martina Škopová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56</v>
      </c>
      <c r="D92" s="93"/>
      <c r="E92" s="93"/>
      <c r="F92" s="93"/>
      <c r="G92" s="93"/>
      <c r="H92" s="94"/>
      <c r="I92" s="95" t="s">
        <v>57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58</v>
      </c>
      <c r="AH92" s="93"/>
      <c r="AI92" s="93"/>
      <c r="AJ92" s="93"/>
      <c r="AK92" s="93"/>
      <c r="AL92" s="93"/>
      <c r="AM92" s="93"/>
      <c r="AN92" s="95" t="s">
        <v>59</v>
      </c>
      <c r="AO92" s="93"/>
      <c r="AP92" s="97"/>
      <c r="AQ92" s="98" t="s">
        <v>60</v>
      </c>
      <c r="AR92" s="43"/>
      <c r="AS92" s="99" t="s">
        <v>61</v>
      </c>
      <c r="AT92" s="100" t="s">
        <v>62</v>
      </c>
      <c r="AU92" s="100" t="s">
        <v>63</v>
      </c>
      <c r="AV92" s="100" t="s">
        <v>64</v>
      </c>
      <c r="AW92" s="100" t="s">
        <v>65</v>
      </c>
      <c r="AX92" s="100" t="s">
        <v>66</v>
      </c>
      <c r="AY92" s="100" t="s">
        <v>67</v>
      </c>
      <c r="AZ92" s="100" t="s">
        <v>68</v>
      </c>
      <c r="BA92" s="100" t="s">
        <v>69</v>
      </c>
      <c r="BB92" s="100" t="s">
        <v>70</v>
      </c>
      <c r="BC92" s="100" t="s">
        <v>71</v>
      </c>
      <c r="BD92" s="101" t="s">
        <v>72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73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ROUND(SUM(AG95:AG96),2)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ROUND(SUM(AS95:AS96),2)</f>
        <v>0</v>
      </c>
      <c r="AT94" s="113">
        <f>ROUND(SUM(AV94:AW94),2)</f>
        <v>0</v>
      </c>
      <c r="AU94" s="114">
        <f>ROUND(SUM(AU95:AU96),5)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ROUND(SUM(AZ95:AZ96),2)</f>
        <v>0</v>
      </c>
      <c r="BA94" s="113">
        <f>ROUND(SUM(BA95:BA96),2)</f>
        <v>0</v>
      </c>
      <c r="BB94" s="113">
        <f>ROUND(SUM(BB95:BB96),2)</f>
        <v>0</v>
      </c>
      <c r="BC94" s="113">
        <f>ROUND(SUM(BC95:BC96),2)</f>
        <v>0</v>
      </c>
      <c r="BD94" s="115">
        <f>ROUND(SUM(BD95:BD96),2)</f>
        <v>0</v>
      </c>
      <c r="BE94" s="6"/>
      <c r="BS94" s="116" t="s">
        <v>74</v>
      </c>
      <c r="BT94" s="116" t="s">
        <v>75</v>
      </c>
      <c r="BU94" s="117" t="s">
        <v>76</v>
      </c>
      <c r="BV94" s="116" t="s">
        <v>77</v>
      </c>
      <c r="BW94" s="116" t="s">
        <v>5</v>
      </c>
      <c r="BX94" s="116" t="s">
        <v>78</v>
      </c>
      <c r="CL94" s="116" t="s">
        <v>1</v>
      </c>
    </row>
    <row r="95" spans="1:91" s="7" customFormat="1" ht="16.5" customHeight="1">
      <c r="A95" s="118" t="s">
        <v>79</v>
      </c>
      <c r="B95" s="119"/>
      <c r="C95" s="120"/>
      <c r="D95" s="121" t="s">
        <v>80</v>
      </c>
      <c r="E95" s="121"/>
      <c r="F95" s="121"/>
      <c r="G95" s="121"/>
      <c r="H95" s="121"/>
      <c r="I95" s="122"/>
      <c r="J95" s="121" t="s">
        <v>81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'632-01 - bourací práce'!J32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82</v>
      </c>
      <c r="AR95" s="125"/>
      <c r="AS95" s="126">
        <v>0</v>
      </c>
      <c r="AT95" s="127">
        <f>ROUND(SUM(AV95:AW95),2)</f>
        <v>0</v>
      </c>
      <c r="AU95" s="128">
        <f>'632-01 - bourací práce'!P134</f>
        <v>0</v>
      </c>
      <c r="AV95" s="127">
        <f>'632-01 - bourací práce'!J35</f>
        <v>0</v>
      </c>
      <c r="AW95" s="127">
        <f>'632-01 - bourací práce'!J36</f>
        <v>0</v>
      </c>
      <c r="AX95" s="127">
        <f>'632-01 - bourací práce'!J37</f>
        <v>0</v>
      </c>
      <c r="AY95" s="127">
        <f>'632-01 - bourací práce'!J38</f>
        <v>0</v>
      </c>
      <c r="AZ95" s="127">
        <f>'632-01 - bourací práce'!F35</f>
        <v>0</v>
      </c>
      <c r="BA95" s="127">
        <f>'632-01 - bourací práce'!F36</f>
        <v>0</v>
      </c>
      <c r="BB95" s="127">
        <f>'632-01 - bourací práce'!F37</f>
        <v>0</v>
      </c>
      <c r="BC95" s="127">
        <f>'632-01 - bourací práce'!F38</f>
        <v>0</v>
      </c>
      <c r="BD95" s="129">
        <f>'632-01 - bourací práce'!F39</f>
        <v>0</v>
      </c>
      <c r="BE95" s="7"/>
      <c r="BT95" s="130" t="s">
        <v>83</v>
      </c>
      <c r="BV95" s="130" t="s">
        <v>77</v>
      </c>
      <c r="BW95" s="130" t="s">
        <v>84</v>
      </c>
      <c r="BX95" s="130" t="s">
        <v>5</v>
      </c>
      <c r="CL95" s="130" t="s">
        <v>1</v>
      </c>
      <c r="CM95" s="130" t="s">
        <v>85</v>
      </c>
    </row>
    <row r="96" spans="1:91" s="7" customFormat="1" ht="16.5" customHeight="1">
      <c r="A96" s="118" t="s">
        <v>79</v>
      </c>
      <c r="B96" s="119"/>
      <c r="C96" s="120"/>
      <c r="D96" s="121" t="s">
        <v>86</v>
      </c>
      <c r="E96" s="121"/>
      <c r="F96" s="121"/>
      <c r="G96" s="121"/>
      <c r="H96" s="121"/>
      <c r="I96" s="122"/>
      <c r="J96" s="121" t="s">
        <v>87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'632-02 - stavební úpravy'!J32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82</v>
      </c>
      <c r="AR96" s="125"/>
      <c r="AS96" s="131">
        <v>0</v>
      </c>
      <c r="AT96" s="132">
        <f>ROUND(SUM(AV96:AW96),2)</f>
        <v>0</v>
      </c>
      <c r="AU96" s="133">
        <f>'632-02 - stavební úpravy'!P144</f>
        <v>0</v>
      </c>
      <c r="AV96" s="132">
        <f>'632-02 - stavební úpravy'!J35</f>
        <v>0</v>
      </c>
      <c r="AW96" s="132">
        <f>'632-02 - stavební úpravy'!J36</f>
        <v>0</v>
      </c>
      <c r="AX96" s="132">
        <f>'632-02 - stavební úpravy'!J37</f>
        <v>0</v>
      </c>
      <c r="AY96" s="132">
        <f>'632-02 - stavební úpravy'!J38</f>
        <v>0</v>
      </c>
      <c r="AZ96" s="132">
        <f>'632-02 - stavební úpravy'!F35</f>
        <v>0</v>
      </c>
      <c r="BA96" s="132">
        <f>'632-02 - stavební úpravy'!F36</f>
        <v>0</v>
      </c>
      <c r="BB96" s="132">
        <f>'632-02 - stavební úpravy'!F37</f>
        <v>0</v>
      </c>
      <c r="BC96" s="132">
        <f>'632-02 - stavební úpravy'!F38</f>
        <v>0</v>
      </c>
      <c r="BD96" s="134">
        <f>'632-02 - stavební úpravy'!F39</f>
        <v>0</v>
      </c>
      <c r="BE96" s="7"/>
      <c r="BT96" s="130" t="s">
        <v>83</v>
      </c>
      <c r="BV96" s="130" t="s">
        <v>77</v>
      </c>
      <c r="BW96" s="130" t="s">
        <v>88</v>
      </c>
      <c r="BX96" s="130" t="s">
        <v>5</v>
      </c>
      <c r="CL96" s="130" t="s">
        <v>1</v>
      </c>
      <c r="CM96" s="130" t="s">
        <v>85</v>
      </c>
    </row>
    <row r="97" spans="1:57" s="2" customFormat="1" ht="30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  <row r="98" spans="1:57" s="2" customFormat="1" ht="6.95" customHeight="1">
      <c r="A98" s="37"/>
      <c r="B98" s="65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43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</sheetData>
  <sheetProtection password="CC35" sheet="1" objects="1" scenarios="1" formatColumns="0" formatRows="0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632-01 - bourací práce'!C2" display="/"/>
    <hyperlink ref="A96" location="'632-02 - stavební úprav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84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85</v>
      </c>
    </row>
    <row r="4" spans="2:46" s="1" customFormat="1" ht="24.95" customHeight="1">
      <c r="B4" s="19"/>
      <c r="D4" s="139" t="s">
        <v>89</v>
      </c>
      <c r="I4" s="135"/>
      <c r="L4" s="19"/>
      <c r="M4" s="140" t="s">
        <v>10</v>
      </c>
      <c r="AT4" s="16" t="s">
        <v>4</v>
      </c>
    </row>
    <row r="5" spans="2:12" s="1" customFormat="1" ht="6.95" customHeight="1">
      <c r="B5" s="19"/>
      <c r="I5" s="135"/>
      <c r="L5" s="19"/>
    </row>
    <row r="6" spans="2:12" s="1" customFormat="1" ht="12" customHeight="1">
      <c r="B6" s="19"/>
      <c r="D6" s="141" t="s">
        <v>16</v>
      </c>
      <c r="I6" s="135"/>
      <c r="L6" s="19"/>
    </row>
    <row r="7" spans="2:12" s="1" customFormat="1" ht="16.5" customHeight="1">
      <c r="B7" s="19"/>
      <c r="E7" s="142" t="str">
        <f>'Rekapitulace stavby'!K6</f>
        <v>Trutnov- bezbariérová toaleta</v>
      </c>
      <c r="F7" s="141"/>
      <c r="G7" s="141"/>
      <c r="H7" s="141"/>
      <c r="I7" s="135"/>
      <c r="L7" s="19"/>
    </row>
    <row r="8" spans="1:31" s="2" customFormat="1" ht="12" customHeight="1">
      <c r="A8" s="37"/>
      <c r="B8" s="43"/>
      <c r="C8" s="37"/>
      <c r="D8" s="141" t="s">
        <v>90</v>
      </c>
      <c r="E8" s="37"/>
      <c r="F8" s="37"/>
      <c r="G8" s="37"/>
      <c r="H8" s="37"/>
      <c r="I8" s="143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4" t="s">
        <v>91</v>
      </c>
      <c r="F9" s="37"/>
      <c r="G9" s="37"/>
      <c r="H9" s="37"/>
      <c r="I9" s="14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4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1" t="s">
        <v>18</v>
      </c>
      <c r="E11" s="37"/>
      <c r="F11" s="145" t="s">
        <v>1</v>
      </c>
      <c r="G11" s="37"/>
      <c r="H11" s="37"/>
      <c r="I11" s="146" t="s">
        <v>19</v>
      </c>
      <c r="J11" s="145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1" t="s">
        <v>20</v>
      </c>
      <c r="E12" s="37"/>
      <c r="F12" s="145" t="s">
        <v>21</v>
      </c>
      <c r="G12" s="37"/>
      <c r="H12" s="37"/>
      <c r="I12" s="146" t="s">
        <v>22</v>
      </c>
      <c r="J12" s="147" t="str">
        <f>'Rekapitulace stavby'!AN8</f>
        <v>13. 3. 2020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43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1" t="s">
        <v>24</v>
      </c>
      <c r="E14" s="37"/>
      <c r="F14" s="37"/>
      <c r="G14" s="37"/>
      <c r="H14" s="37"/>
      <c r="I14" s="146" t="s">
        <v>25</v>
      </c>
      <c r="J14" s="145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5" t="str">
        <f>IF('Rekapitulace stavby'!E11="","",'Rekapitulace stavby'!E11)</f>
        <v xml:space="preserve"> </v>
      </c>
      <c r="F15" s="37"/>
      <c r="G15" s="37"/>
      <c r="H15" s="37"/>
      <c r="I15" s="146" t="s">
        <v>26</v>
      </c>
      <c r="J15" s="145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43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1" t="s">
        <v>27</v>
      </c>
      <c r="E17" s="37"/>
      <c r="F17" s="37"/>
      <c r="G17" s="37"/>
      <c r="H17" s="37"/>
      <c r="I17" s="146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5"/>
      <c r="G18" s="145"/>
      <c r="H18" s="145"/>
      <c r="I18" s="146" t="s">
        <v>26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43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1" t="s">
        <v>29</v>
      </c>
      <c r="E20" s="37"/>
      <c r="F20" s="37"/>
      <c r="G20" s="37"/>
      <c r="H20" s="37"/>
      <c r="I20" s="146" t="s">
        <v>25</v>
      </c>
      <c r="J20" s="145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5" t="s">
        <v>30</v>
      </c>
      <c r="F21" s="37"/>
      <c r="G21" s="37"/>
      <c r="H21" s="37"/>
      <c r="I21" s="146" t="s">
        <v>26</v>
      </c>
      <c r="J21" s="145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43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1" t="s">
        <v>32</v>
      </c>
      <c r="E23" s="37"/>
      <c r="F23" s="37"/>
      <c r="G23" s="37"/>
      <c r="H23" s="37"/>
      <c r="I23" s="146" t="s">
        <v>25</v>
      </c>
      <c r="J23" s="145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5" t="s">
        <v>33</v>
      </c>
      <c r="F24" s="37"/>
      <c r="G24" s="37"/>
      <c r="H24" s="37"/>
      <c r="I24" s="146" t="s">
        <v>26</v>
      </c>
      <c r="J24" s="145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43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1" t="s">
        <v>34</v>
      </c>
      <c r="E26" s="37"/>
      <c r="F26" s="37"/>
      <c r="G26" s="37"/>
      <c r="H26" s="37"/>
      <c r="I26" s="143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51"/>
      <c r="J27" s="148"/>
      <c r="K27" s="148"/>
      <c r="L27" s="152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4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53"/>
      <c r="E29" s="153"/>
      <c r="F29" s="153"/>
      <c r="G29" s="153"/>
      <c r="H29" s="153"/>
      <c r="I29" s="154"/>
      <c r="J29" s="153"/>
      <c r="K29" s="153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4.4" customHeight="1">
      <c r="A30" s="37"/>
      <c r="B30" s="43"/>
      <c r="C30" s="37"/>
      <c r="D30" s="145" t="s">
        <v>92</v>
      </c>
      <c r="E30" s="37"/>
      <c r="F30" s="37"/>
      <c r="G30" s="37"/>
      <c r="H30" s="37"/>
      <c r="I30" s="143"/>
      <c r="J30" s="155">
        <f>J96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4.4" customHeight="1">
      <c r="A31" s="37"/>
      <c r="B31" s="43"/>
      <c r="C31" s="37"/>
      <c r="D31" s="156" t="s">
        <v>93</v>
      </c>
      <c r="E31" s="37"/>
      <c r="F31" s="37"/>
      <c r="G31" s="37"/>
      <c r="H31" s="37"/>
      <c r="I31" s="143"/>
      <c r="J31" s="155">
        <f>J107</f>
        <v>0</v>
      </c>
      <c r="K31" s="3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57" t="s">
        <v>35</v>
      </c>
      <c r="E32" s="37"/>
      <c r="F32" s="37"/>
      <c r="G32" s="37"/>
      <c r="H32" s="37"/>
      <c r="I32" s="143"/>
      <c r="J32" s="158">
        <f>ROUND(J30+J31,2)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53"/>
      <c r="E33" s="153"/>
      <c r="F33" s="153"/>
      <c r="G33" s="153"/>
      <c r="H33" s="153"/>
      <c r="I33" s="154"/>
      <c r="J33" s="153"/>
      <c r="K33" s="153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59" t="s">
        <v>37</v>
      </c>
      <c r="G34" s="37"/>
      <c r="H34" s="37"/>
      <c r="I34" s="160" t="s">
        <v>36</v>
      </c>
      <c r="J34" s="159" t="s">
        <v>38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1" t="s">
        <v>39</v>
      </c>
      <c r="E35" s="141" t="s">
        <v>40</v>
      </c>
      <c r="F35" s="162">
        <f>ROUND((SUM(BE107:BE114)+SUM(BE134:BE163)),2)</f>
        <v>0</v>
      </c>
      <c r="G35" s="37"/>
      <c r="H35" s="37"/>
      <c r="I35" s="163">
        <v>0.21</v>
      </c>
      <c r="J35" s="162">
        <f>ROUND(((SUM(BE107:BE114)+SUM(BE134:BE163))*I35),2)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41" t="s">
        <v>41</v>
      </c>
      <c r="F36" s="162">
        <f>ROUND((SUM(BF107:BF114)+SUM(BF134:BF163)),2)</f>
        <v>0</v>
      </c>
      <c r="G36" s="37"/>
      <c r="H36" s="37"/>
      <c r="I36" s="163">
        <v>0.15</v>
      </c>
      <c r="J36" s="162">
        <f>ROUND(((SUM(BF107:BF114)+SUM(BF134:BF163))*I36),2)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1" t="s">
        <v>42</v>
      </c>
      <c r="F37" s="162">
        <f>ROUND((SUM(BG107:BG114)+SUM(BG134:BG163)),2)</f>
        <v>0</v>
      </c>
      <c r="G37" s="37"/>
      <c r="H37" s="37"/>
      <c r="I37" s="163">
        <v>0.21</v>
      </c>
      <c r="J37" s="162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41" t="s">
        <v>43</v>
      </c>
      <c r="F38" s="162">
        <f>ROUND((SUM(BH107:BH114)+SUM(BH134:BH163)),2)</f>
        <v>0</v>
      </c>
      <c r="G38" s="37"/>
      <c r="H38" s="37"/>
      <c r="I38" s="163">
        <v>0.15</v>
      </c>
      <c r="J38" s="162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41" t="s">
        <v>44</v>
      </c>
      <c r="F39" s="162">
        <f>ROUND((SUM(BI107:BI114)+SUM(BI134:BI163)),2)</f>
        <v>0</v>
      </c>
      <c r="G39" s="37"/>
      <c r="H39" s="37"/>
      <c r="I39" s="163">
        <v>0</v>
      </c>
      <c r="J39" s="162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4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64"/>
      <c r="D41" s="165" t="s">
        <v>45</v>
      </c>
      <c r="E41" s="166"/>
      <c r="F41" s="166"/>
      <c r="G41" s="167" t="s">
        <v>46</v>
      </c>
      <c r="H41" s="168" t="s">
        <v>47</v>
      </c>
      <c r="I41" s="169"/>
      <c r="J41" s="170">
        <f>SUM(J32:J39)</f>
        <v>0</v>
      </c>
      <c r="K41" s="171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43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I43" s="135"/>
      <c r="L43" s="19"/>
    </row>
    <row r="44" spans="2:12" s="1" customFormat="1" ht="14.4" customHeight="1">
      <c r="B44" s="19"/>
      <c r="I44" s="135"/>
      <c r="L44" s="19"/>
    </row>
    <row r="45" spans="2:12" s="1" customFormat="1" ht="14.4" customHeight="1">
      <c r="B45" s="19"/>
      <c r="I45" s="135"/>
      <c r="L45" s="19"/>
    </row>
    <row r="46" spans="2:12" s="1" customFormat="1" ht="14.4" customHeight="1">
      <c r="B46" s="19"/>
      <c r="I46" s="135"/>
      <c r="L46" s="19"/>
    </row>
    <row r="47" spans="2:12" s="1" customFormat="1" ht="14.4" customHeight="1">
      <c r="B47" s="19"/>
      <c r="I47" s="135"/>
      <c r="L47" s="19"/>
    </row>
    <row r="48" spans="2:12" s="1" customFormat="1" ht="14.4" customHeight="1">
      <c r="B48" s="19"/>
      <c r="I48" s="135"/>
      <c r="L48" s="19"/>
    </row>
    <row r="49" spans="2:12" s="1" customFormat="1" ht="14.4" customHeight="1">
      <c r="B49" s="19"/>
      <c r="I49" s="135"/>
      <c r="L49" s="19"/>
    </row>
    <row r="50" spans="2:12" s="2" customFormat="1" ht="14.4" customHeight="1">
      <c r="B50" s="62"/>
      <c r="D50" s="172" t="s">
        <v>48</v>
      </c>
      <c r="E50" s="173"/>
      <c r="F50" s="173"/>
      <c r="G50" s="172" t="s">
        <v>49</v>
      </c>
      <c r="H50" s="173"/>
      <c r="I50" s="174"/>
      <c r="J50" s="173"/>
      <c r="K50" s="17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5" t="s">
        <v>50</v>
      </c>
      <c r="E61" s="176"/>
      <c r="F61" s="177" t="s">
        <v>51</v>
      </c>
      <c r="G61" s="175" t="s">
        <v>50</v>
      </c>
      <c r="H61" s="176"/>
      <c r="I61" s="178"/>
      <c r="J61" s="179" t="s">
        <v>51</v>
      </c>
      <c r="K61" s="176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2" t="s">
        <v>52</v>
      </c>
      <c r="E65" s="180"/>
      <c r="F65" s="180"/>
      <c r="G65" s="172" t="s">
        <v>53</v>
      </c>
      <c r="H65" s="180"/>
      <c r="I65" s="181"/>
      <c r="J65" s="180"/>
      <c r="K65" s="180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5" t="s">
        <v>50</v>
      </c>
      <c r="E76" s="176"/>
      <c r="F76" s="177" t="s">
        <v>51</v>
      </c>
      <c r="G76" s="175" t="s">
        <v>50</v>
      </c>
      <c r="H76" s="176"/>
      <c r="I76" s="178"/>
      <c r="J76" s="179" t="s">
        <v>51</v>
      </c>
      <c r="K76" s="176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2"/>
      <c r="C77" s="183"/>
      <c r="D77" s="183"/>
      <c r="E77" s="183"/>
      <c r="F77" s="183"/>
      <c r="G77" s="183"/>
      <c r="H77" s="183"/>
      <c r="I77" s="184"/>
      <c r="J77" s="183"/>
      <c r="K77" s="183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5"/>
      <c r="C81" s="186"/>
      <c r="D81" s="186"/>
      <c r="E81" s="186"/>
      <c r="F81" s="186"/>
      <c r="G81" s="186"/>
      <c r="H81" s="186"/>
      <c r="I81" s="187"/>
      <c r="J81" s="186"/>
      <c r="K81" s="186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94</v>
      </c>
      <c r="D82" s="39"/>
      <c r="E82" s="39"/>
      <c r="F82" s="39"/>
      <c r="G82" s="39"/>
      <c r="H82" s="39"/>
      <c r="I82" s="14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4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4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8" t="str">
        <f>E7</f>
        <v>Trutnov- bezbariérová toaleta</v>
      </c>
      <c r="F85" s="31"/>
      <c r="G85" s="31"/>
      <c r="H85" s="31"/>
      <c r="I85" s="14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90</v>
      </c>
      <c r="D86" s="39"/>
      <c r="E86" s="39"/>
      <c r="F86" s="39"/>
      <c r="G86" s="39"/>
      <c r="H86" s="39"/>
      <c r="I86" s="143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632-01 - bourací práce</v>
      </c>
      <c r="F87" s="39"/>
      <c r="G87" s="39"/>
      <c r="H87" s="39"/>
      <c r="I87" s="14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14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146" t="s">
        <v>22</v>
      </c>
      <c r="J89" s="78" t="str">
        <f>IF(J12="","",J12)</f>
        <v>13. 3. 2020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4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146" t="s">
        <v>29</v>
      </c>
      <c r="J91" s="35" t="str">
        <f>E21</f>
        <v>Ing. Petr Košťál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146" t="s">
        <v>32</v>
      </c>
      <c r="J92" s="35" t="str">
        <f>E24</f>
        <v>Martina Škopová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143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89" t="s">
        <v>95</v>
      </c>
      <c r="D94" s="190"/>
      <c r="E94" s="190"/>
      <c r="F94" s="190"/>
      <c r="G94" s="190"/>
      <c r="H94" s="190"/>
      <c r="I94" s="191"/>
      <c r="J94" s="192" t="s">
        <v>96</v>
      </c>
      <c r="K94" s="190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4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93" t="s">
        <v>97</v>
      </c>
      <c r="D96" s="39"/>
      <c r="E96" s="39"/>
      <c r="F96" s="39"/>
      <c r="G96" s="39"/>
      <c r="H96" s="39"/>
      <c r="I96" s="143"/>
      <c r="J96" s="109">
        <f>J134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98</v>
      </c>
    </row>
    <row r="97" spans="1:31" s="9" customFormat="1" ht="24.95" customHeight="1">
      <c r="A97" s="9"/>
      <c r="B97" s="194"/>
      <c r="C97" s="195"/>
      <c r="D97" s="196" t="s">
        <v>99</v>
      </c>
      <c r="E97" s="197"/>
      <c r="F97" s="197"/>
      <c r="G97" s="197"/>
      <c r="H97" s="197"/>
      <c r="I97" s="198"/>
      <c r="J97" s="199">
        <f>J135</f>
        <v>0</v>
      </c>
      <c r="K97" s="195"/>
      <c r="L97" s="20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1"/>
      <c r="C98" s="202"/>
      <c r="D98" s="203" t="s">
        <v>100</v>
      </c>
      <c r="E98" s="204"/>
      <c r="F98" s="204"/>
      <c r="G98" s="204"/>
      <c r="H98" s="204"/>
      <c r="I98" s="205"/>
      <c r="J98" s="206">
        <f>J136</f>
        <v>0</v>
      </c>
      <c r="K98" s="202"/>
      <c r="L98" s="20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1"/>
      <c r="C99" s="202"/>
      <c r="D99" s="203" t="s">
        <v>101</v>
      </c>
      <c r="E99" s="204"/>
      <c r="F99" s="204"/>
      <c r="G99" s="204"/>
      <c r="H99" s="204"/>
      <c r="I99" s="205"/>
      <c r="J99" s="206">
        <f>J139</f>
        <v>0</v>
      </c>
      <c r="K99" s="202"/>
      <c r="L99" s="20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1"/>
      <c r="C100" s="202"/>
      <c r="D100" s="203" t="s">
        <v>102</v>
      </c>
      <c r="E100" s="204"/>
      <c r="F100" s="204"/>
      <c r="G100" s="204"/>
      <c r="H100" s="204"/>
      <c r="I100" s="205"/>
      <c r="J100" s="206">
        <f>J148</f>
        <v>0</v>
      </c>
      <c r="K100" s="202"/>
      <c r="L100" s="20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94"/>
      <c r="C101" s="195"/>
      <c r="D101" s="196" t="s">
        <v>103</v>
      </c>
      <c r="E101" s="197"/>
      <c r="F101" s="197"/>
      <c r="G101" s="197"/>
      <c r="H101" s="197"/>
      <c r="I101" s="198"/>
      <c r="J101" s="199">
        <f>J155</f>
        <v>0</v>
      </c>
      <c r="K101" s="195"/>
      <c r="L101" s="200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01"/>
      <c r="C102" s="202"/>
      <c r="D102" s="203" t="s">
        <v>104</v>
      </c>
      <c r="E102" s="204"/>
      <c r="F102" s="204"/>
      <c r="G102" s="204"/>
      <c r="H102" s="204"/>
      <c r="I102" s="205"/>
      <c r="J102" s="206">
        <f>J156</f>
        <v>0</v>
      </c>
      <c r="K102" s="202"/>
      <c r="L102" s="20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1"/>
      <c r="C103" s="202"/>
      <c r="D103" s="203" t="s">
        <v>105</v>
      </c>
      <c r="E103" s="204"/>
      <c r="F103" s="204"/>
      <c r="G103" s="204"/>
      <c r="H103" s="204"/>
      <c r="I103" s="205"/>
      <c r="J103" s="206">
        <f>J158</f>
        <v>0</v>
      </c>
      <c r="K103" s="202"/>
      <c r="L103" s="20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1"/>
      <c r="C104" s="202"/>
      <c r="D104" s="203" t="s">
        <v>106</v>
      </c>
      <c r="E104" s="204"/>
      <c r="F104" s="204"/>
      <c r="G104" s="204"/>
      <c r="H104" s="204"/>
      <c r="I104" s="205"/>
      <c r="J104" s="206">
        <f>J160</f>
        <v>0</v>
      </c>
      <c r="K104" s="202"/>
      <c r="L104" s="20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7"/>
      <c r="B105" s="38"/>
      <c r="C105" s="39"/>
      <c r="D105" s="39"/>
      <c r="E105" s="39"/>
      <c r="F105" s="39"/>
      <c r="G105" s="39"/>
      <c r="H105" s="39"/>
      <c r="I105" s="143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38"/>
      <c r="C106" s="39"/>
      <c r="D106" s="39"/>
      <c r="E106" s="39"/>
      <c r="F106" s="39"/>
      <c r="G106" s="39"/>
      <c r="H106" s="39"/>
      <c r="I106" s="143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29.25" customHeight="1">
      <c r="A107" s="37"/>
      <c r="B107" s="38"/>
      <c r="C107" s="193" t="s">
        <v>107</v>
      </c>
      <c r="D107" s="39"/>
      <c r="E107" s="39"/>
      <c r="F107" s="39"/>
      <c r="G107" s="39"/>
      <c r="H107" s="39"/>
      <c r="I107" s="143"/>
      <c r="J107" s="208">
        <f>ROUND(J108+J109+J110+J111+J112+J113,2)</f>
        <v>0</v>
      </c>
      <c r="K107" s="39"/>
      <c r="L107" s="62"/>
      <c r="N107" s="209" t="s">
        <v>39</v>
      </c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65" s="2" customFormat="1" ht="18" customHeight="1">
      <c r="A108" s="37"/>
      <c r="B108" s="38"/>
      <c r="C108" s="39"/>
      <c r="D108" s="210" t="s">
        <v>108</v>
      </c>
      <c r="E108" s="211"/>
      <c r="F108" s="211"/>
      <c r="G108" s="39"/>
      <c r="H108" s="39"/>
      <c r="I108" s="143"/>
      <c r="J108" s="212">
        <v>0</v>
      </c>
      <c r="K108" s="39"/>
      <c r="L108" s="213"/>
      <c r="M108" s="214"/>
      <c r="N108" s="215" t="s">
        <v>40</v>
      </c>
      <c r="O108" s="214"/>
      <c r="P108" s="214"/>
      <c r="Q108" s="214"/>
      <c r="R108" s="214"/>
      <c r="S108" s="143"/>
      <c r="T108" s="143"/>
      <c r="U108" s="143"/>
      <c r="V108" s="143"/>
      <c r="W108" s="143"/>
      <c r="X108" s="143"/>
      <c r="Y108" s="143"/>
      <c r="Z108" s="143"/>
      <c r="AA108" s="143"/>
      <c r="AB108" s="143"/>
      <c r="AC108" s="143"/>
      <c r="AD108" s="143"/>
      <c r="AE108" s="143"/>
      <c r="AF108" s="214"/>
      <c r="AG108" s="214"/>
      <c r="AH108" s="214"/>
      <c r="AI108" s="214"/>
      <c r="AJ108" s="214"/>
      <c r="AK108" s="214"/>
      <c r="AL108" s="214"/>
      <c r="AM108" s="214"/>
      <c r="AN108" s="214"/>
      <c r="AO108" s="214"/>
      <c r="AP108" s="214"/>
      <c r="AQ108" s="214"/>
      <c r="AR108" s="214"/>
      <c r="AS108" s="214"/>
      <c r="AT108" s="214"/>
      <c r="AU108" s="214"/>
      <c r="AV108" s="214"/>
      <c r="AW108" s="214"/>
      <c r="AX108" s="214"/>
      <c r="AY108" s="216" t="s">
        <v>109</v>
      </c>
      <c r="AZ108" s="214"/>
      <c r="BA108" s="214"/>
      <c r="BB108" s="214"/>
      <c r="BC108" s="214"/>
      <c r="BD108" s="214"/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216" t="s">
        <v>83</v>
      </c>
      <c r="BK108" s="214"/>
      <c r="BL108" s="214"/>
      <c r="BM108" s="214"/>
    </row>
    <row r="109" spans="1:65" s="2" customFormat="1" ht="18" customHeight="1">
      <c r="A109" s="37"/>
      <c r="B109" s="38"/>
      <c r="C109" s="39"/>
      <c r="D109" s="210" t="s">
        <v>110</v>
      </c>
      <c r="E109" s="211"/>
      <c r="F109" s="211"/>
      <c r="G109" s="39"/>
      <c r="H109" s="39"/>
      <c r="I109" s="143"/>
      <c r="J109" s="212">
        <v>0</v>
      </c>
      <c r="K109" s="39"/>
      <c r="L109" s="213"/>
      <c r="M109" s="214"/>
      <c r="N109" s="215" t="s">
        <v>40</v>
      </c>
      <c r="O109" s="214"/>
      <c r="P109" s="214"/>
      <c r="Q109" s="214"/>
      <c r="R109" s="214"/>
      <c r="S109" s="143"/>
      <c r="T109" s="143"/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214"/>
      <c r="AG109" s="214"/>
      <c r="AH109" s="214"/>
      <c r="AI109" s="214"/>
      <c r="AJ109" s="214"/>
      <c r="AK109" s="214"/>
      <c r="AL109" s="214"/>
      <c r="AM109" s="214"/>
      <c r="AN109" s="214"/>
      <c r="AO109" s="214"/>
      <c r="AP109" s="214"/>
      <c r="AQ109" s="214"/>
      <c r="AR109" s="214"/>
      <c r="AS109" s="214"/>
      <c r="AT109" s="214"/>
      <c r="AU109" s="214"/>
      <c r="AV109" s="214"/>
      <c r="AW109" s="214"/>
      <c r="AX109" s="214"/>
      <c r="AY109" s="216" t="s">
        <v>109</v>
      </c>
      <c r="AZ109" s="214"/>
      <c r="BA109" s="214"/>
      <c r="BB109" s="214"/>
      <c r="BC109" s="214"/>
      <c r="BD109" s="214"/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216" t="s">
        <v>83</v>
      </c>
      <c r="BK109" s="214"/>
      <c r="BL109" s="214"/>
      <c r="BM109" s="214"/>
    </row>
    <row r="110" spans="1:65" s="2" customFormat="1" ht="18" customHeight="1">
      <c r="A110" s="37"/>
      <c r="B110" s="38"/>
      <c r="C110" s="39"/>
      <c r="D110" s="210" t="s">
        <v>111</v>
      </c>
      <c r="E110" s="211"/>
      <c r="F110" s="211"/>
      <c r="G110" s="39"/>
      <c r="H110" s="39"/>
      <c r="I110" s="143"/>
      <c r="J110" s="212">
        <v>0</v>
      </c>
      <c r="K110" s="39"/>
      <c r="L110" s="213"/>
      <c r="M110" s="214"/>
      <c r="N110" s="215" t="s">
        <v>40</v>
      </c>
      <c r="O110" s="214"/>
      <c r="P110" s="214"/>
      <c r="Q110" s="214"/>
      <c r="R110" s="214"/>
      <c r="S110" s="143"/>
      <c r="T110" s="143"/>
      <c r="U110" s="143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143"/>
      <c r="AF110" s="214"/>
      <c r="AG110" s="214"/>
      <c r="AH110" s="214"/>
      <c r="AI110" s="214"/>
      <c r="AJ110" s="214"/>
      <c r="AK110" s="214"/>
      <c r="AL110" s="214"/>
      <c r="AM110" s="214"/>
      <c r="AN110" s="214"/>
      <c r="AO110" s="214"/>
      <c r="AP110" s="214"/>
      <c r="AQ110" s="214"/>
      <c r="AR110" s="214"/>
      <c r="AS110" s="214"/>
      <c r="AT110" s="214"/>
      <c r="AU110" s="214"/>
      <c r="AV110" s="214"/>
      <c r="AW110" s="214"/>
      <c r="AX110" s="214"/>
      <c r="AY110" s="216" t="s">
        <v>109</v>
      </c>
      <c r="AZ110" s="214"/>
      <c r="BA110" s="214"/>
      <c r="BB110" s="214"/>
      <c r="BC110" s="214"/>
      <c r="BD110" s="214"/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216" t="s">
        <v>83</v>
      </c>
      <c r="BK110" s="214"/>
      <c r="BL110" s="214"/>
      <c r="BM110" s="214"/>
    </row>
    <row r="111" spans="1:65" s="2" customFormat="1" ht="18" customHeight="1">
      <c r="A111" s="37"/>
      <c r="B111" s="38"/>
      <c r="C111" s="39"/>
      <c r="D111" s="210" t="s">
        <v>112</v>
      </c>
      <c r="E111" s="211"/>
      <c r="F111" s="211"/>
      <c r="G111" s="39"/>
      <c r="H111" s="39"/>
      <c r="I111" s="143"/>
      <c r="J111" s="212">
        <v>0</v>
      </c>
      <c r="K111" s="39"/>
      <c r="L111" s="213"/>
      <c r="M111" s="214"/>
      <c r="N111" s="215" t="s">
        <v>40</v>
      </c>
      <c r="O111" s="214"/>
      <c r="P111" s="214"/>
      <c r="Q111" s="214"/>
      <c r="R111" s="214"/>
      <c r="S111" s="143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214"/>
      <c r="AG111" s="214"/>
      <c r="AH111" s="214"/>
      <c r="AI111" s="214"/>
      <c r="AJ111" s="214"/>
      <c r="AK111" s="214"/>
      <c r="AL111" s="214"/>
      <c r="AM111" s="214"/>
      <c r="AN111" s="214"/>
      <c r="AO111" s="214"/>
      <c r="AP111" s="214"/>
      <c r="AQ111" s="214"/>
      <c r="AR111" s="214"/>
      <c r="AS111" s="214"/>
      <c r="AT111" s="214"/>
      <c r="AU111" s="214"/>
      <c r="AV111" s="214"/>
      <c r="AW111" s="214"/>
      <c r="AX111" s="214"/>
      <c r="AY111" s="216" t="s">
        <v>109</v>
      </c>
      <c r="AZ111" s="214"/>
      <c r="BA111" s="214"/>
      <c r="BB111" s="214"/>
      <c r="BC111" s="214"/>
      <c r="BD111" s="214"/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216" t="s">
        <v>83</v>
      </c>
      <c r="BK111" s="214"/>
      <c r="BL111" s="214"/>
      <c r="BM111" s="214"/>
    </row>
    <row r="112" spans="1:65" s="2" customFormat="1" ht="18" customHeight="1">
      <c r="A112" s="37"/>
      <c r="B112" s="38"/>
      <c r="C112" s="39"/>
      <c r="D112" s="210" t="s">
        <v>113</v>
      </c>
      <c r="E112" s="211"/>
      <c r="F112" s="211"/>
      <c r="G112" s="39"/>
      <c r="H112" s="39"/>
      <c r="I112" s="143"/>
      <c r="J112" s="212">
        <v>0</v>
      </c>
      <c r="K112" s="39"/>
      <c r="L112" s="213"/>
      <c r="M112" s="214"/>
      <c r="N112" s="215" t="s">
        <v>40</v>
      </c>
      <c r="O112" s="214"/>
      <c r="P112" s="214"/>
      <c r="Q112" s="214"/>
      <c r="R112" s="214"/>
      <c r="S112" s="143"/>
      <c r="T112" s="143"/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214"/>
      <c r="AG112" s="214"/>
      <c r="AH112" s="214"/>
      <c r="AI112" s="214"/>
      <c r="AJ112" s="214"/>
      <c r="AK112" s="214"/>
      <c r="AL112" s="214"/>
      <c r="AM112" s="214"/>
      <c r="AN112" s="214"/>
      <c r="AO112" s="214"/>
      <c r="AP112" s="214"/>
      <c r="AQ112" s="214"/>
      <c r="AR112" s="214"/>
      <c r="AS112" s="214"/>
      <c r="AT112" s="214"/>
      <c r="AU112" s="214"/>
      <c r="AV112" s="214"/>
      <c r="AW112" s="214"/>
      <c r="AX112" s="214"/>
      <c r="AY112" s="216" t="s">
        <v>109</v>
      </c>
      <c r="AZ112" s="214"/>
      <c r="BA112" s="214"/>
      <c r="BB112" s="214"/>
      <c r="BC112" s="214"/>
      <c r="BD112" s="214"/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216" t="s">
        <v>83</v>
      </c>
      <c r="BK112" s="214"/>
      <c r="BL112" s="214"/>
      <c r="BM112" s="214"/>
    </row>
    <row r="113" spans="1:65" s="2" customFormat="1" ht="18" customHeight="1">
      <c r="A113" s="37"/>
      <c r="B113" s="38"/>
      <c r="C113" s="39"/>
      <c r="D113" s="211" t="s">
        <v>114</v>
      </c>
      <c r="E113" s="39"/>
      <c r="F113" s="39"/>
      <c r="G113" s="39"/>
      <c r="H113" s="39"/>
      <c r="I113" s="143"/>
      <c r="J113" s="212">
        <f>ROUND(J30*T113,2)</f>
        <v>0</v>
      </c>
      <c r="K113" s="39"/>
      <c r="L113" s="213"/>
      <c r="M113" s="214"/>
      <c r="N113" s="215" t="s">
        <v>40</v>
      </c>
      <c r="O113" s="214"/>
      <c r="P113" s="214"/>
      <c r="Q113" s="214"/>
      <c r="R113" s="214"/>
      <c r="S113" s="143"/>
      <c r="T113" s="143"/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214"/>
      <c r="AG113" s="214"/>
      <c r="AH113" s="214"/>
      <c r="AI113" s="214"/>
      <c r="AJ113" s="214"/>
      <c r="AK113" s="214"/>
      <c r="AL113" s="214"/>
      <c r="AM113" s="214"/>
      <c r="AN113" s="214"/>
      <c r="AO113" s="214"/>
      <c r="AP113" s="214"/>
      <c r="AQ113" s="214"/>
      <c r="AR113" s="214"/>
      <c r="AS113" s="214"/>
      <c r="AT113" s="214"/>
      <c r="AU113" s="214"/>
      <c r="AV113" s="214"/>
      <c r="AW113" s="214"/>
      <c r="AX113" s="214"/>
      <c r="AY113" s="216" t="s">
        <v>115</v>
      </c>
      <c r="AZ113" s="214"/>
      <c r="BA113" s="214"/>
      <c r="BB113" s="214"/>
      <c r="BC113" s="214"/>
      <c r="BD113" s="214"/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216" t="s">
        <v>83</v>
      </c>
      <c r="BK113" s="214"/>
      <c r="BL113" s="214"/>
      <c r="BM113" s="214"/>
    </row>
    <row r="114" spans="1:31" s="2" customFormat="1" ht="12">
      <c r="A114" s="37"/>
      <c r="B114" s="38"/>
      <c r="C114" s="39"/>
      <c r="D114" s="39"/>
      <c r="E114" s="39"/>
      <c r="F114" s="39"/>
      <c r="G114" s="39"/>
      <c r="H114" s="39"/>
      <c r="I114" s="143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9.25" customHeight="1">
      <c r="A115" s="37"/>
      <c r="B115" s="38"/>
      <c r="C115" s="218" t="s">
        <v>116</v>
      </c>
      <c r="D115" s="190"/>
      <c r="E115" s="190"/>
      <c r="F115" s="190"/>
      <c r="G115" s="190"/>
      <c r="H115" s="190"/>
      <c r="I115" s="191"/>
      <c r="J115" s="219">
        <f>ROUND(J96+J107,2)</f>
        <v>0</v>
      </c>
      <c r="K115" s="190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65"/>
      <c r="C116" s="66"/>
      <c r="D116" s="66"/>
      <c r="E116" s="66"/>
      <c r="F116" s="66"/>
      <c r="G116" s="66"/>
      <c r="H116" s="66"/>
      <c r="I116" s="184"/>
      <c r="J116" s="66"/>
      <c r="K116" s="66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20" spans="1:31" s="2" customFormat="1" ht="6.95" customHeight="1">
      <c r="A120" s="37"/>
      <c r="B120" s="67"/>
      <c r="C120" s="68"/>
      <c r="D120" s="68"/>
      <c r="E120" s="68"/>
      <c r="F120" s="68"/>
      <c r="G120" s="68"/>
      <c r="H120" s="68"/>
      <c r="I120" s="187"/>
      <c r="J120" s="68"/>
      <c r="K120" s="68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24.95" customHeight="1">
      <c r="A121" s="37"/>
      <c r="B121" s="38"/>
      <c r="C121" s="22" t="s">
        <v>117</v>
      </c>
      <c r="D121" s="39"/>
      <c r="E121" s="39"/>
      <c r="F121" s="39"/>
      <c r="G121" s="39"/>
      <c r="H121" s="39"/>
      <c r="I121" s="143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6.95" customHeight="1">
      <c r="A122" s="37"/>
      <c r="B122" s="38"/>
      <c r="C122" s="39"/>
      <c r="D122" s="39"/>
      <c r="E122" s="39"/>
      <c r="F122" s="39"/>
      <c r="G122" s="39"/>
      <c r="H122" s="39"/>
      <c r="I122" s="143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16</v>
      </c>
      <c r="D123" s="39"/>
      <c r="E123" s="39"/>
      <c r="F123" s="39"/>
      <c r="G123" s="39"/>
      <c r="H123" s="39"/>
      <c r="I123" s="143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6.5" customHeight="1">
      <c r="A124" s="37"/>
      <c r="B124" s="38"/>
      <c r="C124" s="39"/>
      <c r="D124" s="39"/>
      <c r="E124" s="188" t="str">
        <f>E7</f>
        <v>Trutnov- bezbariérová toaleta</v>
      </c>
      <c r="F124" s="31"/>
      <c r="G124" s="31"/>
      <c r="H124" s="31"/>
      <c r="I124" s="143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2" customHeight="1">
      <c r="A125" s="37"/>
      <c r="B125" s="38"/>
      <c r="C125" s="31" t="s">
        <v>90</v>
      </c>
      <c r="D125" s="39"/>
      <c r="E125" s="39"/>
      <c r="F125" s="39"/>
      <c r="G125" s="39"/>
      <c r="H125" s="39"/>
      <c r="I125" s="143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6.5" customHeight="1">
      <c r="A126" s="37"/>
      <c r="B126" s="38"/>
      <c r="C126" s="39"/>
      <c r="D126" s="39"/>
      <c r="E126" s="75" t="str">
        <f>E9</f>
        <v>632-01 - bourací práce</v>
      </c>
      <c r="F126" s="39"/>
      <c r="G126" s="39"/>
      <c r="H126" s="39"/>
      <c r="I126" s="143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6.95" customHeight="1">
      <c r="A127" s="37"/>
      <c r="B127" s="38"/>
      <c r="C127" s="39"/>
      <c r="D127" s="39"/>
      <c r="E127" s="39"/>
      <c r="F127" s="39"/>
      <c r="G127" s="39"/>
      <c r="H127" s="39"/>
      <c r="I127" s="143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2" customHeight="1">
      <c r="A128" s="37"/>
      <c r="B128" s="38"/>
      <c r="C128" s="31" t="s">
        <v>20</v>
      </c>
      <c r="D128" s="39"/>
      <c r="E128" s="39"/>
      <c r="F128" s="26" t="str">
        <f>F12</f>
        <v xml:space="preserve"> </v>
      </c>
      <c r="G128" s="39"/>
      <c r="H128" s="39"/>
      <c r="I128" s="146" t="s">
        <v>22</v>
      </c>
      <c r="J128" s="78" t="str">
        <f>IF(J12="","",J12)</f>
        <v>13. 3. 2020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6.95" customHeight="1">
      <c r="A129" s="37"/>
      <c r="B129" s="38"/>
      <c r="C129" s="39"/>
      <c r="D129" s="39"/>
      <c r="E129" s="39"/>
      <c r="F129" s="39"/>
      <c r="G129" s="39"/>
      <c r="H129" s="39"/>
      <c r="I129" s="143"/>
      <c r="J129" s="39"/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5.15" customHeight="1">
      <c r="A130" s="37"/>
      <c r="B130" s="38"/>
      <c r="C130" s="31" t="s">
        <v>24</v>
      </c>
      <c r="D130" s="39"/>
      <c r="E130" s="39"/>
      <c r="F130" s="26" t="str">
        <f>E15</f>
        <v xml:space="preserve"> </v>
      </c>
      <c r="G130" s="39"/>
      <c r="H130" s="39"/>
      <c r="I130" s="146" t="s">
        <v>29</v>
      </c>
      <c r="J130" s="35" t="str">
        <f>E21</f>
        <v>Ing. Petr Košťál</v>
      </c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15.15" customHeight="1">
      <c r="A131" s="37"/>
      <c r="B131" s="38"/>
      <c r="C131" s="31" t="s">
        <v>27</v>
      </c>
      <c r="D131" s="39"/>
      <c r="E131" s="39"/>
      <c r="F131" s="26" t="str">
        <f>IF(E18="","",E18)</f>
        <v>Vyplň údaj</v>
      </c>
      <c r="G131" s="39"/>
      <c r="H131" s="39"/>
      <c r="I131" s="146" t="s">
        <v>32</v>
      </c>
      <c r="J131" s="35" t="str">
        <f>E24</f>
        <v>Martina Škopová</v>
      </c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2" customFormat="1" ht="10.3" customHeight="1">
      <c r="A132" s="37"/>
      <c r="B132" s="38"/>
      <c r="C132" s="39"/>
      <c r="D132" s="39"/>
      <c r="E132" s="39"/>
      <c r="F132" s="39"/>
      <c r="G132" s="39"/>
      <c r="H132" s="39"/>
      <c r="I132" s="143"/>
      <c r="J132" s="39"/>
      <c r="K132" s="39"/>
      <c r="L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11" customFormat="1" ht="29.25" customHeight="1">
      <c r="A133" s="220"/>
      <c r="B133" s="221"/>
      <c r="C133" s="222" t="s">
        <v>118</v>
      </c>
      <c r="D133" s="223" t="s">
        <v>60</v>
      </c>
      <c r="E133" s="223" t="s">
        <v>56</v>
      </c>
      <c r="F133" s="223" t="s">
        <v>57</v>
      </c>
      <c r="G133" s="223" t="s">
        <v>119</v>
      </c>
      <c r="H133" s="223" t="s">
        <v>120</v>
      </c>
      <c r="I133" s="224" t="s">
        <v>121</v>
      </c>
      <c r="J133" s="225" t="s">
        <v>96</v>
      </c>
      <c r="K133" s="226" t="s">
        <v>122</v>
      </c>
      <c r="L133" s="227"/>
      <c r="M133" s="99" t="s">
        <v>1</v>
      </c>
      <c r="N133" s="100" t="s">
        <v>39</v>
      </c>
      <c r="O133" s="100" t="s">
        <v>123</v>
      </c>
      <c r="P133" s="100" t="s">
        <v>124</v>
      </c>
      <c r="Q133" s="100" t="s">
        <v>125</v>
      </c>
      <c r="R133" s="100" t="s">
        <v>126</v>
      </c>
      <c r="S133" s="100" t="s">
        <v>127</v>
      </c>
      <c r="T133" s="101" t="s">
        <v>128</v>
      </c>
      <c r="U133" s="220"/>
      <c r="V133" s="220"/>
      <c r="W133" s="220"/>
      <c r="X133" s="220"/>
      <c r="Y133" s="220"/>
      <c r="Z133" s="220"/>
      <c r="AA133" s="220"/>
      <c r="AB133" s="220"/>
      <c r="AC133" s="220"/>
      <c r="AD133" s="220"/>
      <c r="AE133" s="220"/>
    </row>
    <row r="134" spans="1:63" s="2" customFormat="1" ht="22.8" customHeight="1">
      <c r="A134" s="37"/>
      <c r="B134" s="38"/>
      <c r="C134" s="106" t="s">
        <v>129</v>
      </c>
      <c r="D134" s="39"/>
      <c r="E134" s="39"/>
      <c r="F134" s="39"/>
      <c r="G134" s="39"/>
      <c r="H134" s="39"/>
      <c r="I134" s="143"/>
      <c r="J134" s="228">
        <f>BK134</f>
        <v>0</v>
      </c>
      <c r="K134" s="39"/>
      <c r="L134" s="43"/>
      <c r="M134" s="102"/>
      <c r="N134" s="229"/>
      <c r="O134" s="103"/>
      <c r="P134" s="230">
        <f>P135+P155</f>
        <v>0</v>
      </c>
      <c r="Q134" s="103"/>
      <c r="R134" s="230">
        <f>R135+R155</f>
        <v>0.00564</v>
      </c>
      <c r="S134" s="103"/>
      <c r="T134" s="231">
        <f>T135+T155</f>
        <v>2.6119314000000005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74</v>
      </c>
      <c r="AU134" s="16" t="s">
        <v>98</v>
      </c>
      <c r="BK134" s="232">
        <f>BK135+BK155</f>
        <v>0</v>
      </c>
    </row>
    <row r="135" spans="1:63" s="12" customFormat="1" ht="25.9" customHeight="1">
      <c r="A135" s="12"/>
      <c r="B135" s="233"/>
      <c r="C135" s="234"/>
      <c r="D135" s="235" t="s">
        <v>74</v>
      </c>
      <c r="E135" s="236" t="s">
        <v>130</v>
      </c>
      <c r="F135" s="236" t="s">
        <v>131</v>
      </c>
      <c r="G135" s="234"/>
      <c r="H135" s="234"/>
      <c r="I135" s="237"/>
      <c r="J135" s="238">
        <f>BK135</f>
        <v>0</v>
      </c>
      <c r="K135" s="234"/>
      <c r="L135" s="239"/>
      <c r="M135" s="240"/>
      <c r="N135" s="241"/>
      <c r="O135" s="241"/>
      <c r="P135" s="242">
        <f>P136+P139+P148</f>
        <v>0</v>
      </c>
      <c r="Q135" s="241"/>
      <c r="R135" s="242">
        <f>R136+R139+R148</f>
        <v>0.0033</v>
      </c>
      <c r="S135" s="241"/>
      <c r="T135" s="243">
        <f>T136+T139+T148</f>
        <v>1.6058000000000001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44" t="s">
        <v>83</v>
      </c>
      <c r="AT135" s="245" t="s">
        <v>74</v>
      </c>
      <c r="AU135" s="245" t="s">
        <v>75</v>
      </c>
      <c r="AY135" s="244" t="s">
        <v>132</v>
      </c>
      <c r="BK135" s="246">
        <f>BK136+BK139+BK148</f>
        <v>0</v>
      </c>
    </row>
    <row r="136" spans="1:63" s="12" customFormat="1" ht="22.8" customHeight="1">
      <c r="A136" s="12"/>
      <c r="B136" s="233"/>
      <c r="C136" s="234"/>
      <c r="D136" s="235" t="s">
        <v>74</v>
      </c>
      <c r="E136" s="247" t="s">
        <v>133</v>
      </c>
      <c r="F136" s="247" t="s">
        <v>134</v>
      </c>
      <c r="G136" s="234"/>
      <c r="H136" s="234"/>
      <c r="I136" s="237"/>
      <c r="J136" s="248">
        <f>BK136</f>
        <v>0</v>
      </c>
      <c r="K136" s="234"/>
      <c r="L136" s="239"/>
      <c r="M136" s="240"/>
      <c r="N136" s="241"/>
      <c r="O136" s="241"/>
      <c r="P136" s="242">
        <f>SUM(P137:P138)</f>
        <v>0</v>
      </c>
      <c r="Q136" s="241"/>
      <c r="R136" s="242">
        <f>SUM(R137:R138)</f>
        <v>0.0033</v>
      </c>
      <c r="S136" s="241"/>
      <c r="T136" s="243">
        <f>SUM(T137:T138)</f>
        <v>0.03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44" t="s">
        <v>83</v>
      </c>
      <c r="AT136" s="245" t="s">
        <v>74</v>
      </c>
      <c r="AU136" s="245" t="s">
        <v>83</v>
      </c>
      <c r="AY136" s="244" t="s">
        <v>132</v>
      </c>
      <c r="BK136" s="246">
        <f>SUM(BK137:BK138)</f>
        <v>0</v>
      </c>
    </row>
    <row r="137" spans="1:65" s="2" customFormat="1" ht="21.75" customHeight="1">
      <c r="A137" s="37"/>
      <c r="B137" s="38"/>
      <c r="C137" s="249" t="s">
        <v>135</v>
      </c>
      <c r="D137" s="249" t="s">
        <v>136</v>
      </c>
      <c r="E137" s="250" t="s">
        <v>137</v>
      </c>
      <c r="F137" s="251" t="s">
        <v>138</v>
      </c>
      <c r="G137" s="252" t="s">
        <v>139</v>
      </c>
      <c r="H137" s="253">
        <v>15</v>
      </c>
      <c r="I137" s="254"/>
      <c r="J137" s="255">
        <f>ROUND(I137*H137,2)</f>
        <v>0</v>
      </c>
      <c r="K137" s="256"/>
      <c r="L137" s="43"/>
      <c r="M137" s="257" t="s">
        <v>1</v>
      </c>
      <c r="N137" s="258" t="s">
        <v>40</v>
      </c>
      <c r="O137" s="90"/>
      <c r="P137" s="259">
        <f>O137*H137</f>
        <v>0</v>
      </c>
      <c r="Q137" s="259">
        <v>0.00022</v>
      </c>
      <c r="R137" s="259">
        <f>Q137*H137</f>
        <v>0.0033</v>
      </c>
      <c r="S137" s="259">
        <v>0.002</v>
      </c>
      <c r="T137" s="260">
        <f>S137*H137</f>
        <v>0.03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61" t="s">
        <v>140</v>
      </c>
      <c r="AT137" s="261" t="s">
        <v>136</v>
      </c>
      <c r="AU137" s="261" t="s">
        <v>85</v>
      </c>
      <c r="AY137" s="16" t="s">
        <v>132</v>
      </c>
      <c r="BE137" s="262">
        <f>IF(N137="základní",J137,0)</f>
        <v>0</v>
      </c>
      <c r="BF137" s="262">
        <f>IF(N137="snížená",J137,0)</f>
        <v>0</v>
      </c>
      <c r="BG137" s="262">
        <f>IF(N137="zákl. přenesená",J137,0)</f>
        <v>0</v>
      </c>
      <c r="BH137" s="262">
        <f>IF(N137="sníž. přenesená",J137,0)</f>
        <v>0</v>
      </c>
      <c r="BI137" s="262">
        <f>IF(N137="nulová",J137,0)</f>
        <v>0</v>
      </c>
      <c r="BJ137" s="16" t="s">
        <v>83</v>
      </c>
      <c r="BK137" s="262">
        <f>ROUND(I137*H137,2)</f>
        <v>0</v>
      </c>
      <c r="BL137" s="16" t="s">
        <v>140</v>
      </c>
      <c r="BM137" s="261" t="s">
        <v>141</v>
      </c>
    </row>
    <row r="138" spans="1:51" s="13" customFormat="1" ht="12">
      <c r="A138" s="13"/>
      <c r="B138" s="263"/>
      <c r="C138" s="264"/>
      <c r="D138" s="265" t="s">
        <v>142</v>
      </c>
      <c r="E138" s="266" t="s">
        <v>1</v>
      </c>
      <c r="F138" s="267" t="s">
        <v>143</v>
      </c>
      <c r="G138" s="264"/>
      <c r="H138" s="268">
        <v>15</v>
      </c>
      <c r="I138" s="269"/>
      <c r="J138" s="264"/>
      <c r="K138" s="264"/>
      <c r="L138" s="270"/>
      <c r="M138" s="271"/>
      <c r="N138" s="272"/>
      <c r="O138" s="272"/>
      <c r="P138" s="272"/>
      <c r="Q138" s="272"/>
      <c r="R138" s="272"/>
      <c r="S138" s="272"/>
      <c r="T138" s="27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74" t="s">
        <v>142</v>
      </c>
      <c r="AU138" s="274" t="s">
        <v>85</v>
      </c>
      <c r="AV138" s="13" t="s">
        <v>85</v>
      </c>
      <c r="AW138" s="13" t="s">
        <v>31</v>
      </c>
      <c r="AX138" s="13" t="s">
        <v>83</v>
      </c>
      <c r="AY138" s="274" t="s">
        <v>132</v>
      </c>
    </row>
    <row r="139" spans="1:63" s="12" customFormat="1" ht="22.8" customHeight="1">
      <c r="A139" s="12"/>
      <c r="B139" s="233"/>
      <c r="C139" s="234"/>
      <c r="D139" s="235" t="s">
        <v>74</v>
      </c>
      <c r="E139" s="247" t="s">
        <v>144</v>
      </c>
      <c r="F139" s="247" t="s">
        <v>145</v>
      </c>
      <c r="G139" s="234"/>
      <c r="H139" s="234"/>
      <c r="I139" s="237"/>
      <c r="J139" s="248">
        <f>BK139</f>
        <v>0</v>
      </c>
      <c r="K139" s="234"/>
      <c r="L139" s="239"/>
      <c r="M139" s="240"/>
      <c r="N139" s="241"/>
      <c r="O139" s="241"/>
      <c r="P139" s="242">
        <f>SUM(P140:P147)</f>
        <v>0</v>
      </c>
      <c r="Q139" s="241"/>
      <c r="R139" s="242">
        <f>SUM(R140:R147)</f>
        <v>0</v>
      </c>
      <c r="S139" s="241"/>
      <c r="T139" s="243">
        <f>SUM(T140:T147)</f>
        <v>1.5758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44" t="s">
        <v>83</v>
      </c>
      <c r="AT139" s="245" t="s">
        <v>74</v>
      </c>
      <c r="AU139" s="245" t="s">
        <v>83</v>
      </c>
      <c r="AY139" s="244" t="s">
        <v>132</v>
      </c>
      <c r="BK139" s="246">
        <f>SUM(BK140:BK147)</f>
        <v>0</v>
      </c>
    </row>
    <row r="140" spans="1:65" s="2" customFormat="1" ht="16.5" customHeight="1">
      <c r="A140" s="37"/>
      <c r="B140" s="38"/>
      <c r="C140" s="249" t="s">
        <v>146</v>
      </c>
      <c r="D140" s="249" t="s">
        <v>136</v>
      </c>
      <c r="E140" s="250" t="s">
        <v>147</v>
      </c>
      <c r="F140" s="251" t="s">
        <v>148</v>
      </c>
      <c r="G140" s="252" t="s">
        <v>139</v>
      </c>
      <c r="H140" s="253">
        <v>2</v>
      </c>
      <c r="I140" s="254"/>
      <c r="J140" s="255">
        <f>ROUND(I140*H140,2)</f>
        <v>0</v>
      </c>
      <c r="K140" s="256"/>
      <c r="L140" s="43"/>
      <c r="M140" s="257" t="s">
        <v>1</v>
      </c>
      <c r="N140" s="258" t="s">
        <v>40</v>
      </c>
      <c r="O140" s="90"/>
      <c r="P140" s="259">
        <f>O140*H140</f>
        <v>0</v>
      </c>
      <c r="Q140" s="259">
        <v>0</v>
      </c>
      <c r="R140" s="259">
        <f>Q140*H140</f>
        <v>0</v>
      </c>
      <c r="S140" s="259">
        <v>0.076</v>
      </c>
      <c r="T140" s="260">
        <f>S140*H140</f>
        <v>0.152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61" t="s">
        <v>140</v>
      </c>
      <c r="AT140" s="261" t="s">
        <v>136</v>
      </c>
      <c r="AU140" s="261" t="s">
        <v>85</v>
      </c>
      <c r="AY140" s="16" t="s">
        <v>132</v>
      </c>
      <c r="BE140" s="262">
        <f>IF(N140="základní",J140,0)</f>
        <v>0</v>
      </c>
      <c r="BF140" s="262">
        <f>IF(N140="snížená",J140,0)</f>
        <v>0</v>
      </c>
      <c r="BG140" s="262">
        <f>IF(N140="zákl. přenesená",J140,0)</f>
        <v>0</v>
      </c>
      <c r="BH140" s="262">
        <f>IF(N140="sníž. přenesená",J140,0)</f>
        <v>0</v>
      </c>
      <c r="BI140" s="262">
        <f>IF(N140="nulová",J140,0)</f>
        <v>0</v>
      </c>
      <c r="BJ140" s="16" t="s">
        <v>83</v>
      </c>
      <c r="BK140" s="262">
        <f>ROUND(I140*H140,2)</f>
        <v>0</v>
      </c>
      <c r="BL140" s="16" t="s">
        <v>140</v>
      </c>
      <c r="BM140" s="261" t="s">
        <v>149</v>
      </c>
    </row>
    <row r="141" spans="1:51" s="13" customFormat="1" ht="12">
      <c r="A141" s="13"/>
      <c r="B141" s="263"/>
      <c r="C141" s="264"/>
      <c r="D141" s="265" t="s">
        <v>142</v>
      </c>
      <c r="E141" s="266" t="s">
        <v>1</v>
      </c>
      <c r="F141" s="267" t="s">
        <v>150</v>
      </c>
      <c r="G141" s="264"/>
      <c r="H141" s="268">
        <v>2</v>
      </c>
      <c r="I141" s="269"/>
      <c r="J141" s="264"/>
      <c r="K141" s="264"/>
      <c r="L141" s="270"/>
      <c r="M141" s="271"/>
      <c r="N141" s="272"/>
      <c r="O141" s="272"/>
      <c r="P141" s="272"/>
      <c r="Q141" s="272"/>
      <c r="R141" s="272"/>
      <c r="S141" s="272"/>
      <c r="T141" s="27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74" t="s">
        <v>142</v>
      </c>
      <c r="AU141" s="274" t="s">
        <v>85</v>
      </c>
      <c r="AV141" s="13" t="s">
        <v>85</v>
      </c>
      <c r="AW141" s="13" t="s">
        <v>31</v>
      </c>
      <c r="AX141" s="13" t="s">
        <v>83</v>
      </c>
      <c r="AY141" s="274" t="s">
        <v>132</v>
      </c>
    </row>
    <row r="142" spans="1:65" s="2" customFormat="1" ht="21.75" customHeight="1">
      <c r="A142" s="37"/>
      <c r="B142" s="38"/>
      <c r="C142" s="249" t="s">
        <v>83</v>
      </c>
      <c r="D142" s="249" t="s">
        <v>136</v>
      </c>
      <c r="E142" s="250" t="s">
        <v>151</v>
      </c>
      <c r="F142" s="251" t="s">
        <v>152</v>
      </c>
      <c r="G142" s="252" t="s">
        <v>153</v>
      </c>
      <c r="H142" s="253">
        <v>0.371</v>
      </c>
      <c r="I142" s="254"/>
      <c r="J142" s="255">
        <f>ROUND(I142*H142,2)</f>
        <v>0</v>
      </c>
      <c r="K142" s="256"/>
      <c r="L142" s="43"/>
      <c r="M142" s="257" t="s">
        <v>1</v>
      </c>
      <c r="N142" s="258" t="s">
        <v>40</v>
      </c>
      <c r="O142" s="90"/>
      <c r="P142" s="259">
        <f>O142*H142</f>
        <v>0</v>
      </c>
      <c r="Q142" s="259">
        <v>0</v>
      </c>
      <c r="R142" s="259">
        <f>Q142*H142</f>
        <v>0</v>
      </c>
      <c r="S142" s="259">
        <v>1.8</v>
      </c>
      <c r="T142" s="260">
        <f>S142*H142</f>
        <v>0.6678000000000001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61" t="s">
        <v>140</v>
      </c>
      <c r="AT142" s="261" t="s">
        <v>136</v>
      </c>
      <c r="AU142" s="261" t="s">
        <v>85</v>
      </c>
      <c r="AY142" s="16" t="s">
        <v>132</v>
      </c>
      <c r="BE142" s="262">
        <f>IF(N142="základní",J142,0)</f>
        <v>0</v>
      </c>
      <c r="BF142" s="262">
        <f>IF(N142="snížená",J142,0)</f>
        <v>0</v>
      </c>
      <c r="BG142" s="262">
        <f>IF(N142="zákl. přenesená",J142,0)</f>
        <v>0</v>
      </c>
      <c r="BH142" s="262">
        <f>IF(N142="sníž. přenesená",J142,0)</f>
        <v>0</v>
      </c>
      <c r="BI142" s="262">
        <f>IF(N142="nulová",J142,0)</f>
        <v>0</v>
      </c>
      <c r="BJ142" s="16" t="s">
        <v>83</v>
      </c>
      <c r="BK142" s="262">
        <f>ROUND(I142*H142,2)</f>
        <v>0</v>
      </c>
      <c r="BL142" s="16" t="s">
        <v>140</v>
      </c>
      <c r="BM142" s="261" t="s">
        <v>154</v>
      </c>
    </row>
    <row r="143" spans="1:51" s="13" customFormat="1" ht="12">
      <c r="A143" s="13"/>
      <c r="B143" s="263"/>
      <c r="C143" s="264"/>
      <c r="D143" s="265" t="s">
        <v>142</v>
      </c>
      <c r="E143" s="266" t="s">
        <v>1</v>
      </c>
      <c r="F143" s="267" t="s">
        <v>155</v>
      </c>
      <c r="G143" s="264"/>
      <c r="H143" s="268">
        <v>0.315</v>
      </c>
      <c r="I143" s="269"/>
      <c r="J143" s="264"/>
      <c r="K143" s="264"/>
      <c r="L143" s="270"/>
      <c r="M143" s="271"/>
      <c r="N143" s="272"/>
      <c r="O143" s="272"/>
      <c r="P143" s="272"/>
      <c r="Q143" s="272"/>
      <c r="R143" s="272"/>
      <c r="S143" s="272"/>
      <c r="T143" s="27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74" t="s">
        <v>142</v>
      </c>
      <c r="AU143" s="274" t="s">
        <v>85</v>
      </c>
      <c r="AV143" s="13" t="s">
        <v>85</v>
      </c>
      <c r="AW143" s="13" t="s">
        <v>31</v>
      </c>
      <c r="AX143" s="13" t="s">
        <v>75</v>
      </c>
      <c r="AY143" s="274" t="s">
        <v>132</v>
      </c>
    </row>
    <row r="144" spans="1:51" s="13" customFormat="1" ht="12">
      <c r="A144" s="13"/>
      <c r="B144" s="263"/>
      <c r="C144" s="264"/>
      <c r="D144" s="265" t="s">
        <v>142</v>
      </c>
      <c r="E144" s="266" t="s">
        <v>1</v>
      </c>
      <c r="F144" s="267" t="s">
        <v>156</v>
      </c>
      <c r="G144" s="264"/>
      <c r="H144" s="268">
        <v>0.056</v>
      </c>
      <c r="I144" s="269"/>
      <c r="J144" s="264"/>
      <c r="K144" s="264"/>
      <c r="L144" s="270"/>
      <c r="M144" s="271"/>
      <c r="N144" s="272"/>
      <c r="O144" s="272"/>
      <c r="P144" s="272"/>
      <c r="Q144" s="272"/>
      <c r="R144" s="272"/>
      <c r="S144" s="272"/>
      <c r="T144" s="27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74" t="s">
        <v>142</v>
      </c>
      <c r="AU144" s="274" t="s">
        <v>85</v>
      </c>
      <c r="AV144" s="13" t="s">
        <v>85</v>
      </c>
      <c r="AW144" s="13" t="s">
        <v>31</v>
      </c>
      <c r="AX144" s="13" t="s">
        <v>75</v>
      </c>
      <c r="AY144" s="274" t="s">
        <v>132</v>
      </c>
    </row>
    <row r="145" spans="1:51" s="14" customFormat="1" ht="12">
      <c r="A145" s="14"/>
      <c r="B145" s="275"/>
      <c r="C145" s="276"/>
      <c r="D145" s="265" t="s">
        <v>142</v>
      </c>
      <c r="E145" s="277" t="s">
        <v>1</v>
      </c>
      <c r="F145" s="278" t="s">
        <v>157</v>
      </c>
      <c r="G145" s="276"/>
      <c r="H145" s="279">
        <v>0.371</v>
      </c>
      <c r="I145" s="280"/>
      <c r="J145" s="276"/>
      <c r="K145" s="276"/>
      <c r="L145" s="281"/>
      <c r="M145" s="282"/>
      <c r="N145" s="283"/>
      <c r="O145" s="283"/>
      <c r="P145" s="283"/>
      <c r="Q145" s="283"/>
      <c r="R145" s="283"/>
      <c r="S145" s="283"/>
      <c r="T145" s="28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85" t="s">
        <v>142</v>
      </c>
      <c r="AU145" s="285" t="s">
        <v>85</v>
      </c>
      <c r="AV145" s="14" t="s">
        <v>140</v>
      </c>
      <c r="AW145" s="14" t="s">
        <v>31</v>
      </c>
      <c r="AX145" s="14" t="s">
        <v>83</v>
      </c>
      <c r="AY145" s="285" t="s">
        <v>132</v>
      </c>
    </row>
    <row r="146" spans="1:65" s="2" customFormat="1" ht="21.75" customHeight="1">
      <c r="A146" s="37"/>
      <c r="B146" s="38"/>
      <c r="C146" s="249" t="s">
        <v>85</v>
      </c>
      <c r="D146" s="249" t="s">
        <v>136</v>
      </c>
      <c r="E146" s="250" t="s">
        <v>158</v>
      </c>
      <c r="F146" s="251" t="s">
        <v>159</v>
      </c>
      <c r="G146" s="252" t="s">
        <v>139</v>
      </c>
      <c r="H146" s="253">
        <v>4.2</v>
      </c>
      <c r="I146" s="254"/>
      <c r="J146" s="255">
        <f>ROUND(I146*H146,2)</f>
        <v>0</v>
      </c>
      <c r="K146" s="256"/>
      <c r="L146" s="43"/>
      <c r="M146" s="257" t="s">
        <v>1</v>
      </c>
      <c r="N146" s="258" t="s">
        <v>40</v>
      </c>
      <c r="O146" s="90"/>
      <c r="P146" s="259">
        <f>O146*H146</f>
        <v>0</v>
      </c>
      <c r="Q146" s="259">
        <v>0</v>
      </c>
      <c r="R146" s="259">
        <f>Q146*H146</f>
        <v>0</v>
      </c>
      <c r="S146" s="259">
        <v>0.18</v>
      </c>
      <c r="T146" s="260">
        <f>S146*H146</f>
        <v>0.756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61" t="s">
        <v>140</v>
      </c>
      <c r="AT146" s="261" t="s">
        <v>136</v>
      </c>
      <c r="AU146" s="261" t="s">
        <v>85</v>
      </c>
      <c r="AY146" s="16" t="s">
        <v>132</v>
      </c>
      <c r="BE146" s="262">
        <f>IF(N146="základní",J146,0)</f>
        <v>0</v>
      </c>
      <c r="BF146" s="262">
        <f>IF(N146="snížená",J146,0)</f>
        <v>0</v>
      </c>
      <c r="BG146" s="262">
        <f>IF(N146="zákl. přenesená",J146,0)</f>
        <v>0</v>
      </c>
      <c r="BH146" s="262">
        <f>IF(N146="sníž. přenesená",J146,0)</f>
        <v>0</v>
      </c>
      <c r="BI146" s="262">
        <f>IF(N146="nulová",J146,0)</f>
        <v>0</v>
      </c>
      <c r="BJ146" s="16" t="s">
        <v>83</v>
      </c>
      <c r="BK146" s="262">
        <f>ROUND(I146*H146,2)</f>
        <v>0</v>
      </c>
      <c r="BL146" s="16" t="s">
        <v>140</v>
      </c>
      <c r="BM146" s="261" t="s">
        <v>160</v>
      </c>
    </row>
    <row r="147" spans="1:51" s="13" customFormat="1" ht="12">
      <c r="A147" s="13"/>
      <c r="B147" s="263"/>
      <c r="C147" s="264"/>
      <c r="D147" s="265" t="s">
        <v>142</v>
      </c>
      <c r="E147" s="266" t="s">
        <v>1</v>
      </c>
      <c r="F147" s="267" t="s">
        <v>161</v>
      </c>
      <c r="G147" s="264"/>
      <c r="H147" s="268">
        <v>4.2</v>
      </c>
      <c r="I147" s="269"/>
      <c r="J147" s="264"/>
      <c r="K147" s="264"/>
      <c r="L147" s="270"/>
      <c r="M147" s="271"/>
      <c r="N147" s="272"/>
      <c r="O147" s="272"/>
      <c r="P147" s="272"/>
      <c r="Q147" s="272"/>
      <c r="R147" s="272"/>
      <c r="S147" s="272"/>
      <c r="T147" s="27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74" t="s">
        <v>142</v>
      </c>
      <c r="AU147" s="274" t="s">
        <v>85</v>
      </c>
      <c r="AV147" s="13" t="s">
        <v>85</v>
      </c>
      <c r="AW147" s="13" t="s">
        <v>31</v>
      </c>
      <c r="AX147" s="13" t="s">
        <v>83</v>
      </c>
      <c r="AY147" s="274" t="s">
        <v>132</v>
      </c>
    </row>
    <row r="148" spans="1:63" s="12" customFormat="1" ht="22.8" customHeight="1">
      <c r="A148" s="12"/>
      <c r="B148" s="233"/>
      <c r="C148" s="234"/>
      <c r="D148" s="235" t="s">
        <v>74</v>
      </c>
      <c r="E148" s="247" t="s">
        <v>162</v>
      </c>
      <c r="F148" s="247" t="s">
        <v>163</v>
      </c>
      <c r="G148" s="234"/>
      <c r="H148" s="234"/>
      <c r="I148" s="237"/>
      <c r="J148" s="248">
        <f>BK148</f>
        <v>0</v>
      </c>
      <c r="K148" s="234"/>
      <c r="L148" s="239"/>
      <c r="M148" s="240"/>
      <c r="N148" s="241"/>
      <c r="O148" s="241"/>
      <c r="P148" s="242">
        <f>SUM(P149:P154)</f>
        <v>0</v>
      </c>
      <c r="Q148" s="241"/>
      <c r="R148" s="242">
        <f>SUM(R149:R154)</f>
        <v>0</v>
      </c>
      <c r="S148" s="241"/>
      <c r="T148" s="243">
        <f>SUM(T149:T154)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44" t="s">
        <v>83</v>
      </c>
      <c r="AT148" s="245" t="s">
        <v>74</v>
      </c>
      <c r="AU148" s="245" t="s">
        <v>83</v>
      </c>
      <c r="AY148" s="244" t="s">
        <v>132</v>
      </c>
      <c r="BK148" s="246">
        <f>SUM(BK149:BK154)</f>
        <v>0</v>
      </c>
    </row>
    <row r="149" spans="1:65" s="2" customFormat="1" ht="16.5" customHeight="1">
      <c r="A149" s="37"/>
      <c r="B149" s="38"/>
      <c r="C149" s="249" t="s">
        <v>164</v>
      </c>
      <c r="D149" s="249" t="s">
        <v>136</v>
      </c>
      <c r="E149" s="250" t="s">
        <v>165</v>
      </c>
      <c r="F149" s="251" t="s">
        <v>166</v>
      </c>
      <c r="G149" s="252" t="s">
        <v>167</v>
      </c>
      <c r="H149" s="253">
        <v>1</v>
      </c>
      <c r="I149" s="254"/>
      <c r="J149" s="255">
        <f>ROUND(I149*H149,2)</f>
        <v>0</v>
      </c>
      <c r="K149" s="256"/>
      <c r="L149" s="43"/>
      <c r="M149" s="257" t="s">
        <v>1</v>
      </c>
      <c r="N149" s="258" t="s">
        <v>40</v>
      </c>
      <c r="O149" s="90"/>
      <c r="P149" s="259">
        <f>O149*H149</f>
        <v>0</v>
      </c>
      <c r="Q149" s="259">
        <v>0</v>
      </c>
      <c r="R149" s="259">
        <f>Q149*H149</f>
        <v>0</v>
      </c>
      <c r="S149" s="259">
        <v>0</v>
      </c>
      <c r="T149" s="260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61" t="s">
        <v>140</v>
      </c>
      <c r="AT149" s="261" t="s">
        <v>136</v>
      </c>
      <c r="AU149" s="261" t="s">
        <v>85</v>
      </c>
      <c r="AY149" s="16" t="s">
        <v>132</v>
      </c>
      <c r="BE149" s="262">
        <f>IF(N149="základní",J149,0)</f>
        <v>0</v>
      </c>
      <c r="BF149" s="262">
        <f>IF(N149="snížená",J149,0)</f>
        <v>0</v>
      </c>
      <c r="BG149" s="262">
        <f>IF(N149="zákl. přenesená",J149,0)</f>
        <v>0</v>
      </c>
      <c r="BH149" s="262">
        <f>IF(N149="sníž. přenesená",J149,0)</f>
        <v>0</v>
      </c>
      <c r="BI149" s="262">
        <f>IF(N149="nulová",J149,0)</f>
        <v>0</v>
      </c>
      <c r="BJ149" s="16" t="s">
        <v>83</v>
      </c>
      <c r="BK149" s="262">
        <f>ROUND(I149*H149,2)</f>
        <v>0</v>
      </c>
      <c r="BL149" s="16" t="s">
        <v>140</v>
      </c>
      <c r="BM149" s="261" t="s">
        <v>168</v>
      </c>
    </row>
    <row r="150" spans="1:65" s="2" customFormat="1" ht="21.75" customHeight="1">
      <c r="A150" s="37"/>
      <c r="B150" s="38"/>
      <c r="C150" s="249" t="s">
        <v>169</v>
      </c>
      <c r="D150" s="249" t="s">
        <v>136</v>
      </c>
      <c r="E150" s="250" t="s">
        <v>170</v>
      </c>
      <c r="F150" s="251" t="s">
        <v>171</v>
      </c>
      <c r="G150" s="252" t="s">
        <v>172</v>
      </c>
      <c r="H150" s="253">
        <v>2.612</v>
      </c>
      <c r="I150" s="254"/>
      <c r="J150" s="255">
        <f>ROUND(I150*H150,2)</f>
        <v>0</v>
      </c>
      <c r="K150" s="256"/>
      <c r="L150" s="43"/>
      <c r="M150" s="257" t="s">
        <v>1</v>
      </c>
      <c r="N150" s="258" t="s">
        <v>40</v>
      </c>
      <c r="O150" s="90"/>
      <c r="P150" s="259">
        <f>O150*H150</f>
        <v>0</v>
      </c>
      <c r="Q150" s="259">
        <v>0</v>
      </c>
      <c r="R150" s="259">
        <f>Q150*H150</f>
        <v>0</v>
      </c>
      <c r="S150" s="259">
        <v>0</v>
      </c>
      <c r="T150" s="260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61" t="s">
        <v>140</v>
      </c>
      <c r="AT150" s="261" t="s">
        <v>136</v>
      </c>
      <c r="AU150" s="261" t="s">
        <v>85</v>
      </c>
      <c r="AY150" s="16" t="s">
        <v>132</v>
      </c>
      <c r="BE150" s="262">
        <f>IF(N150="základní",J150,0)</f>
        <v>0</v>
      </c>
      <c r="BF150" s="262">
        <f>IF(N150="snížená",J150,0)</f>
        <v>0</v>
      </c>
      <c r="BG150" s="262">
        <f>IF(N150="zákl. přenesená",J150,0)</f>
        <v>0</v>
      </c>
      <c r="BH150" s="262">
        <f>IF(N150="sníž. přenesená",J150,0)</f>
        <v>0</v>
      </c>
      <c r="BI150" s="262">
        <f>IF(N150="nulová",J150,0)</f>
        <v>0</v>
      </c>
      <c r="BJ150" s="16" t="s">
        <v>83</v>
      </c>
      <c r="BK150" s="262">
        <f>ROUND(I150*H150,2)</f>
        <v>0</v>
      </c>
      <c r="BL150" s="16" t="s">
        <v>140</v>
      </c>
      <c r="BM150" s="261" t="s">
        <v>173</v>
      </c>
    </row>
    <row r="151" spans="1:65" s="2" customFormat="1" ht="21.75" customHeight="1">
      <c r="A151" s="37"/>
      <c r="B151" s="38"/>
      <c r="C151" s="249" t="s">
        <v>140</v>
      </c>
      <c r="D151" s="249" t="s">
        <v>136</v>
      </c>
      <c r="E151" s="250" t="s">
        <v>174</v>
      </c>
      <c r="F151" s="251" t="s">
        <v>175</v>
      </c>
      <c r="G151" s="252" t="s">
        <v>172</v>
      </c>
      <c r="H151" s="253">
        <v>2.612</v>
      </c>
      <c r="I151" s="254"/>
      <c r="J151" s="255">
        <f>ROUND(I151*H151,2)</f>
        <v>0</v>
      </c>
      <c r="K151" s="256"/>
      <c r="L151" s="43"/>
      <c r="M151" s="257" t="s">
        <v>1</v>
      </c>
      <c r="N151" s="258" t="s">
        <v>40</v>
      </c>
      <c r="O151" s="90"/>
      <c r="P151" s="259">
        <f>O151*H151</f>
        <v>0</v>
      </c>
      <c r="Q151" s="259">
        <v>0</v>
      </c>
      <c r="R151" s="259">
        <f>Q151*H151</f>
        <v>0</v>
      </c>
      <c r="S151" s="259">
        <v>0</v>
      </c>
      <c r="T151" s="260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61" t="s">
        <v>140</v>
      </c>
      <c r="AT151" s="261" t="s">
        <v>136</v>
      </c>
      <c r="AU151" s="261" t="s">
        <v>85</v>
      </c>
      <c r="AY151" s="16" t="s">
        <v>132</v>
      </c>
      <c r="BE151" s="262">
        <f>IF(N151="základní",J151,0)</f>
        <v>0</v>
      </c>
      <c r="BF151" s="262">
        <f>IF(N151="snížená",J151,0)</f>
        <v>0</v>
      </c>
      <c r="BG151" s="262">
        <f>IF(N151="zákl. přenesená",J151,0)</f>
        <v>0</v>
      </c>
      <c r="BH151" s="262">
        <f>IF(N151="sníž. přenesená",J151,0)</f>
        <v>0</v>
      </c>
      <c r="BI151" s="262">
        <f>IF(N151="nulová",J151,0)</f>
        <v>0</v>
      </c>
      <c r="BJ151" s="16" t="s">
        <v>83</v>
      </c>
      <c r="BK151" s="262">
        <f>ROUND(I151*H151,2)</f>
        <v>0</v>
      </c>
      <c r="BL151" s="16" t="s">
        <v>140</v>
      </c>
      <c r="BM151" s="261" t="s">
        <v>176</v>
      </c>
    </row>
    <row r="152" spans="1:65" s="2" customFormat="1" ht="21.75" customHeight="1">
      <c r="A152" s="37"/>
      <c r="B152" s="38"/>
      <c r="C152" s="249" t="s">
        <v>177</v>
      </c>
      <c r="D152" s="249" t="s">
        <v>136</v>
      </c>
      <c r="E152" s="250" t="s">
        <v>178</v>
      </c>
      <c r="F152" s="251" t="s">
        <v>179</v>
      </c>
      <c r="G152" s="252" t="s">
        <v>172</v>
      </c>
      <c r="H152" s="253">
        <v>26.12</v>
      </c>
      <c r="I152" s="254"/>
      <c r="J152" s="255">
        <f>ROUND(I152*H152,2)</f>
        <v>0</v>
      </c>
      <c r="K152" s="256"/>
      <c r="L152" s="43"/>
      <c r="M152" s="257" t="s">
        <v>1</v>
      </c>
      <c r="N152" s="258" t="s">
        <v>40</v>
      </c>
      <c r="O152" s="90"/>
      <c r="P152" s="259">
        <f>O152*H152</f>
        <v>0</v>
      </c>
      <c r="Q152" s="259">
        <v>0</v>
      </c>
      <c r="R152" s="259">
        <f>Q152*H152</f>
        <v>0</v>
      </c>
      <c r="S152" s="259">
        <v>0</v>
      </c>
      <c r="T152" s="260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61" t="s">
        <v>140</v>
      </c>
      <c r="AT152" s="261" t="s">
        <v>136</v>
      </c>
      <c r="AU152" s="261" t="s">
        <v>85</v>
      </c>
      <c r="AY152" s="16" t="s">
        <v>132</v>
      </c>
      <c r="BE152" s="262">
        <f>IF(N152="základní",J152,0)</f>
        <v>0</v>
      </c>
      <c r="BF152" s="262">
        <f>IF(N152="snížená",J152,0)</f>
        <v>0</v>
      </c>
      <c r="BG152" s="262">
        <f>IF(N152="zákl. přenesená",J152,0)</f>
        <v>0</v>
      </c>
      <c r="BH152" s="262">
        <f>IF(N152="sníž. přenesená",J152,0)</f>
        <v>0</v>
      </c>
      <c r="BI152" s="262">
        <f>IF(N152="nulová",J152,0)</f>
        <v>0</v>
      </c>
      <c r="BJ152" s="16" t="s">
        <v>83</v>
      </c>
      <c r="BK152" s="262">
        <f>ROUND(I152*H152,2)</f>
        <v>0</v>
      </c>
      <c r="BL152" s="16" t="s">
        <v>140</v>
      </c>
      <c r="BM152" s="261" t="s">
        <v>180</v>
      </c>
    </row>
    <row r="153" spans="1:51" s="13" customFormat="1" ht="12">
      <c r="A153" s="13"/>
      <c r="B153" s="263"/>
      <c r="C153" s="264"/>
      <c r="D153" s="265" t="s">
        <v>142</v>
      </c>
      <c r="E153" s="264"/>
      <c r="F153" s="267" t="s">
        <v>181</v>
      </c>
      <c r="G153" s="264"/>
      <c r="H153" s="268">
        <v>26.12</v>
      </c>
      <c r="I153" s="269"/>
      <c r="J153" s="264"/>
      <c r="K153" s="264"/>
      <c r="L153" s="270"/>
      <c r="M153" s="271"/>
      <c r="N153" s="272"/>
      <c r="O153" s="272"/>
      <c r="P153" s="272"/>
      <c r="Q153" s="272"/>
      <c r="R153" s="272"/>
      <c r="S153" s="272"/>
      <c r="T153" s="27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74" t="s">
        <v>142</v>
      </c>
      <c r="AU153" s="274" t="s">
        <v>85</v>
      </c>
      <c r="AV153" s="13" t="s">
        <v>85</v>
      </c>
      <c r="AW153" s="13" t="s">
        <v>4</v>
      </c>
      <c r="AX153" s="13" t="s">
        <v>83</v>
      </c>
      <c r="AY153" s="274" t="s">
        <v>132</v>
      </c>
    </row>
    <row r="154" spans="1:65" s="2" customFormat="1" ht="21.75" customHeight="1">
      <c r="A154" s="37"/>
      <c r="B154" s="38"/>
      <c r="C154" s="249" t="s">
        <v>133</v>
      </c>
      <c r="D154" s="249" t="s">
        <v>136</v>
      </c>
      <c r="E154" s="250" t="s">
        <v>182</v>
      </c>
      <c r="F154" s="251" t="s">
        <v>183</v>
      </c>
      <c r="G154" s="252" t="s">
        <v>172</v>
      </c>
      <c r="H154" s="253">
        <v>2.612</v>
      </c>
      <c r="I154" s="254"/>
      <c r="J154" s="255">
        <f>ROUND(I154*H154,2)</f>
        <v>0</v>
      </c>
      <c r="K154" s="256"/>
      <c r="L154" s="43"/>
      <c r="M154" s="257" t="s">
        <v>1</v>
      </c>
      <c r="N154" s="258" t="s">
        <v>40</v>
      </c>
      <c r="O154" s="90"/>
      <c r="P154" s="259">
        <f>O154*H154</f>
        <v>0</v>
      </c>
      <c r="Q154" s="259">
        <v>0</v>
      </c>
      <c r="R154" s="259">
        <f>Q154*H154</f>
        <v>0</v>
      </c>
      <c r="S154" s="259">
        <v>0</v>
      </c>
      <c r="T154" s="260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61" t="s">
        <v>140</v>
      </c>
      <c r="AT154" s="261" t="s">
        <v>136</v>
      </c>
      <c r="AU154" s="261" t="s">
        <v>85</v>
      </c>
      <c r="AY154" s="16" t="s">
        <v>132</v>
      </c>
      <c r="BE154" s="262">
        <f>IF(N154="základní",J154,0)</f>
        <v>0</v>
      </c>
      <c r="BF154" s="262">
        <f>IF(N154="snížená",J154,0)</f>
        <v>0</v>
      </c>
      <c r="BG154" s="262">
        <f>IF(N154="zákl. přenesená",J154,0)</f>
        <v>0</v>
      </c>
      <c r="BH154" s="262">
        <f>IF(N154="sníž. přenesená",J154,0)</f>
        <v>0</v>
      </c>
      <c r="BI154" s="262">
        <f>IF(N154="nulová",J154,0)</f>
        <v>0</v>
      </c>
      <c r="BJ154" s="16" t="s">
        <v>83</v>
      </c>
      <c r="BK154" s="262">
        <f>ROUND(I154*H154,2)</f>
        <v>0</v>
      </c>
      <c r="BL154" s="16" t="s">
        <v>140</v>
      </c>
      <c r="BM154" s="261" t="s">
        <v>184</v>
      </c>
    </row>
    <row r="155" spans="1:63" s="12" customFormat="1" ht="25.9" customHeight="1">
      <c r="A155" s="12"/>
      <c r="B155" s="233"/>
      <c r="C155" s="234"/>
      <c r="D155" s="235" t="s">
        <v>74</v>
      </c>
      <c r="E155" s="236" t="s">
        <v>185</v>
      </c>
      <c r="F155" s="236" t="s">
        <v>186</v>
      </c>
      <c r="G155" s="234"/>
      <c r="H155" s="234"/>
      <c r="I155" s="237"/>
      <c r="J155" s="238">
        <f>BK155</f>
        <v>0</v>
      </c>
      <c r="K155" s="234"/>
      <c r="L155" s="239"/>
      <c r="M155" s="240"/>
      <c r="N155" s="241"/>
      <c r="O155" s="241"/>
      <c r="P155" s="242">
        <f>P156+P158+P160</f>
        <v>0</v>
      </c>
      <c r="Q155" s="241"/>
      <c r="R155" s="242">
        <f>R156+R158+R160</f>
        <v>0.00234</v>
      </c>
      <c r="S155" s="241"/>
      <c r="T155" s="243">
        <f>T156+T158+T160</f>
        <v>1.0061314000000001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44" t="s">
        <v>85</v>
      </c>
      <c r="AT155" s="245" t="s">
        <v>74</v>
      </c>
      <c r="AU155" s="245" t="s">
        <v>75</v>
      </c>
      <c r="AY155" s="244" t="s">
        <v>132</v>
      </c>
      <c r="BK155" s="246">
        <f>BK156+BK158+BK160</f>
        <v>0</v>
      </c>
    </row>
    <row r="156" spans="1:63" s="12" customFormat="1" ht="22.8" customHeight="1">
      <c r="A156" s="12"/>
      <c r="B156" s="233"/>
      <c r="C156" s="234"/>
      <c r="D156" s="235" t="s">
        <v>74</v>
      </c>
      <c r="E156" s="247" t="s">
        <v>187</v>
      </c>
      <c r="F156" s="247" t="s">
        <v>188</v>
      </c>
      <c r="G156" s="234"/>
      <c r="H156" s="234"/>
      <c r="I156" s="237"/>
      <c r="J156" s="248">
        <f>BK156</f>
        <v>0</v>
      </c>
      <c r="K156" s="234"/>
      <c r="L156" s="239"/>
      <c r="M156" s="240"/>
      <c r="N156" s="241"/>
      <c r="O156" s="241"/>
      <c r="P156" s="242">
        <f>P157</f>
        <v>0</v>
      </c>
      <c r="Q156" s="241"/>
      <c r="R156" s="242">
        <f>R157</f>
        <v>0</v>
      </c>
      <c r="S156" s="241"/>
      <c r="T156" s="243">
        <f>T157</f>
        <v>0.024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44" t="s">
        <v>85</v>
      </c>
      <c r="AT156" s="245" t="s">
        <v>74</v>
      </c>
      <c r="AU156" s="245" t="s">
        <v>83</v>
      </c>
      <c r="AY156" s="244" t="s">
        <v>132</v>
      </c>
      <c r="BK156" s="246">
        <f>BK157</f>
        <v>0</v>
      </c>
    </row>
    <row r="157" spans="1:65" s="2" customFormat="1" ht="21.75" customHeight="1">
      <c r="A157" s="37"/>
      <c r="B157" s="38"/>
      <c r="C157" s="249" t="s">
        <v>189</v>
      </c>
      <c r="D157" s="249" t="s">
        <v>136</v>
      </c>
      <c r="E157" s="250" t="s">
        <v>190</v>
      </c>
      <c r="F157" s="251" t="s">
        <v>191</v>
      </c>
      <c r="G157" s="252" t="s">
        <v>192</v>
      </c>
      <c r="H157" s="253">
        <v>1</v>
      </c>
      <c r="I157" s="254"/>
      <c r="J157" s="255">
        <f>ROUND(I157*H157,2)</f>
        <v>0</v>
      </c>
      <c r="K157" s="256"/>
      <c r="L157" s="43"/>
      <c r="M157" s="257" t="s">
        <v>1</v>
      </c>
      <c r="N157" s="258" t="s">
        <v>40</v>
      </c>
      <c r="O157" s="90"/>
      <c r="P157" s="259">
        <f>O157*H157</f>
        <v>0</v>
      </c>
      <c r="Q157" s="259">
        <v>0</v>
      </c>
      <c r="R157" s="259">
        <f>Q157*H157</f>
        <v>0</v>
      </c>
      <c r="S157" s="259">
        <v>0.024</v>
      </c>
      <c r="T157" s="260">
        <f>S157*H157</f>
        <v>0.024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61" t="s">
        <v>193</v>
      </c>
      <c r="AT157" s="261" t="s">
        <v>136</v>
      </c>
      <c r="AU157" s="261" t="s">
        <v>85</v>
      </c>
      <c r="AY157" s="16" t="s">
        <v>132</v>
      </c>
      <c r="BE157" s="262">
        <f>IF(N157="základní",J157,0)</f>
        <v>0</v>
      </c>
      <c r="BF157" s="262">
        <f>IF(N157="snížená",J157,0)</f>
        <v>0</v>
      </c>
      <c r="BG157" s="262">
        <f>IF(N157="zákl. přenesená",J157,0)</f>
        <v>0</v>
      </c>
      <c r="BH157" s="262">
        <f>IF(N157="sníž. přenesená",J157,0)</f>
        <v>0</v>
      </c>
      <c r="BI157" s="262">
        <f>IF(N157="nulová",J157,0)</f>
        <v>0</v>
      </c>
      <c r="BJ157" s="16" t="s">
        <v>83</v>
      </c>
      <c r="BK157" s="262">
        <f>ROUND(I157*H157,2)</f>
        <v>0</v>
      </c>
      <c r="BL157" s="16" t="s">
        <v>193</v>
      </c>
      <c r="BM157" s="261" t="s">
        <v>194</v>
      </c>
    </row>
    <row r="158" spans="1:63" s="12" customFormat="1" ht="22.8" customHeight="1">
      <c r="A158" s="12"/>
      <c r="B158" s="233"/>
      <c r="C158" s="234"/>
      <c r="D158" s="235" t="s">
        <v>74</v>
      </c>
      <c r="E158" s="247" t="s">
        <v>195</v>
      </c>
      <c r="F158" s="247" t="s">
        <v>196</v>
      </c>
      <c r="G158" s="234"/>
      <c r="H158" s="234"/>
      <c r="I158" s="237"/>
      <c r="J158" s="248">
        <f>BK158</f>
        <v>0</v>
      </c>
      <c r="K158" s="234"/>
      <c r="L158" s="239"/>
      <c r="M158" s="240"/>
      <c r="N158" s="241"/>
      <c r="O158" s="241"/>
      <c r="P158" s="242">
        <f>P159</f>
        <v>0</v>
      </c>
      <c r="Q158" s="241"/>
      <c r="R158" s="242">
        <f>R159</f>
        <v>0</v>
      </c>
      <c r="S158" s="241"/>
      <c r="T158" s="243">
        <f>T159</f>
        <v>0.981406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44" t="s">
        <v>85</v>
      </c>
      <c r="AT158" s="245" t="s">
        <v>74</v>
      </c>
      <c r="AU158" s="245" t="s">
        <v>83</v>
      </c>
      <c r="AY158" s="244" t="s">
        <v>132</v>
      </c>
      <c r="BK158" s="246">
        <f>BK159</f>
        <v>0</v>
      </c>
    </row>
    <row r="159" spans="1:65" s="2" customFormat="1" ht="21.75" customHeight="1">
      <c r="A159" s="37"/>
      <c r="B159" s="38"/>
      <c r="C159" s="249" t="s">
        <v>144</v>
      </c>
      <c r="D159" s="249" t="s">
        <v>136</v>
      </c>
      <c r="E159" s="250" t="s">
        <v>197</v>
      </c>
      <c r="F159" s="251" t="s">
        <v>198</v>
      </c>
      <c r="G159" s="252" t="s">
        <v>139</v>
      </c>
      <c r="H159" s="253">
        <v>11.8</v>
      </c>
      <c r="I159" s="254"/>
      <c r="J159" s="255">
        <f>ROUND(I159*H159,2)</f>
        <v>0</v>
      </c>
      <c r="K159" s="256"/>
      <c r="L159" s="43"/>
      <c r="M159" s="257" t="s">
        <v>1</v>
      </c>
      <c r="N159" s="258" t="s">
        <v>40</v>
      </c>
      <c r="O159" s="90"/>
      <c r="P159" s="259">
        <f>O159*H159</f>
        <v>0</v>
      </c>
      <c r="Q159" s="259">
        <v>0</v>
      </c>
      <c r="R159" s="259">
        <f>Q159*H159</f>
        <v>0</v>
      </c>
      <c r="S159" s="259">
        <v>0.08317</v>
      </c>
      <c r="T159" s="260">
        <f>S159*H159</f>
        <v>0.981406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61" t="s">
        <v>193</v>
      </c>
      <c r="AT159" s="261" t="s">
        <v>136</v>
      </c>
      <c r="AU159" s="261" t="s">
        <v>85</v>
      </c>
      <c r="AY159" s="16" t="s">
        <v>132</v>
      </c>
      <c r="BE159" s="262">
        <f>IF(N159="základní",J159,0)</f>
        <v>0</v>
      </c>
      <c r="BF159" s="262">
        <f>IF(N159="snížená",J159,0)</f>
        <v>0</v>
      </c>
      <c r="BG159" s="262">
        <f>IF(N159="zákl. přenesená",J159,0)</f>
        <v>0</v>
      </c>
      <c r="BH159" s="262">
        <f>IF(N159="sníž. přenesená",J159,0)</f>
        <v>0</v>
      </c>
      <c r="BI159" s="262">
        <f>IF(N159="nulová",J159,0)</f>
        <v>0</v>
      </c>
      <c r="BJ159" s="16" t="s">
        <v>83</v>
      </c>
      <c r="BK159" s="262">
        <f>ROUND(I159*H159,2)</f>
        <v>0</v>
      </c>
      <c r="BL159" s="16" t="s">
        <v>193</v>
      </c>
      <c r="BM159" s="261" t="s">
        <v>199</v>
      </c>
    </row>
    <row r="160" spans="1:63" s="12" customFormat="1" ht="22.8" customHeight="1">
      <c r="A160" s="12"/>
      <c r="B160" s="233"/>
      <c r="C160" s="234"/>
      <c r="D160" s="235" t="s">
        <v>74</v>
      </c>
      <c r="E160" s="247" t="s">
        <v>200</v>
      </c>
      <c r="F160" s="247" t="s">
        <v>201</v>
      </c>
      <c r="G160" s="234"/>
      <c r="H160" s="234"/>
      <c r="I160" s="237"/>
      <c r="J160" s="248">
        <f>BK160</f>
        <v>0</v>
      </c>
      <c r="K160" s="234"/>
      <c r="L160" s="239"/>
      <c r="M160" s="240"/>
      <c r="N160" s="241"/>
      <c r="O160" s="241"/>
      <c r="P160" s="242">
        <f>SUM(P161:P163)</f>
        <v>0</v>
      </c>
      <c r="Q160" s="241"/>
      <c r="R160" s="242">
        <f>SUM(R161:R163)</f>
        <v>0.00234</v>
      </c>
      <c r="S160" s="241"/>
      <c r="T160" s="243">
        <f>SUM(T161:T163)</f>
        <v>0.0007254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44" t="s">
        <v>85</v>
      </c>
      <c r="AT160" s="245" t="s">
        <v>74</v>
      </c>
      <c r="AU160" s="245" t="s">
        <v>83</v>
      </c>
      <c r="AY160" s="244" t="s">
        <v>132</v>
      </c>
      <c r="BK160" s="246">
        <f>SUM(BK161:BK163)</f>
        <v>0</v>
      </c>
    </row>
    <row r="161" spans="1:65" s="2" customFormat="1" ht="16.5" customHeight="1">
      <c r="A161" s="37"/>
      <c r="B161" s="38"/>
      <c r="C161" s="249" t="s">
        <v>202</v>
      </c>
      <c r="D161" s="249" t="s">
        <v>136</v>
      </c>
      <c r="E161" s="250" t="s">
        <v>203</v>
      </c>
      <c r="F161" s="251" t="s">
        <v>204</v>
      </c>
      <c r="G161" s="252" t="s">
        <v>139</v>
      </c>
      <c r="H161" s="253">
        <v>2.34</v>
      </c>
      <c r="I161" s="254"/>
      <c r="J161" s="255">
        <f>ROUND(I161*H161,2)</f>
        <v>0</v>
      </c>
      <c r="K161" s="256"/>
      <c r="L161" s="43"/>
      <c r="M161" s="257" t="s">
        <v>1</v>
      </c>
      <c r="N161" s="258" t="s">
        <v>40</v>
      </c>
      <c r="O161" s="90"/>
      <c r="P161" s="259">
        <f>O161*H161</f>
        <v>0</v>
      </c>
      <c r="Q161" s="259">
        <v>0.001</v>
      </c>
      <c r="R161" s="259">
        <f>Q161*H161</f>
        <v>0.00234</v>
      </c>
      <c r="S161" s="259">
        <v>0.00031</v>
      </c>
      <c r="T161" s="260">
        <f>S161*H161</f>
        <v>0.0007254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61" t="s">
        <v>193</v>
      </c>
      <c r="AT161" s="261" t="s">
        <v>136</v>
      </c>
      <c r="AU161" s="261" t="s">
        <v>85</v>
      </c>
      <c r="AY161" s="16" t="s">
        <v>132</v>
      </c>
      <c r="BE161" s="262">
        <f>IF(N161="základní",J161,0)</f>
        <v>0</v>
      </c>
      <c r="BF161" s="262">
        <f>IF(N161="snížená",J161,0)</f>
        <v>0</v>
      </c>
      <c r="BG161" s="262">
        <f>IF(N161="zákl. přenesená",J161,0)</f>
        <v>0</v>
      </c>
      <c r="BH161" s="262">
        <f>IF(N161="sníž. přenesená",J161,0)</f>
        <v>0</v>
      </c>
      <c r="BI161" s="262">
        <f>IF(N161="nulová",J161,0)</f>
        <v>0</v>
      </c>
      <c r="BJ161" s="16" t="s">
        <v>83</v>
      </c>
      <c r="BK161" s="262">
        <f>ROUND(I161*H161,2)</f>
        <v>0</v>
      </c>
      <c r="BL161" s="16" t="s">
        <v>193</v>
      </c>
      <c r="BM161" s="261" t="s">
        <v>205</v>
      </c>
    </row>
    <row r="162" spans="1:51" s="13" customFormat="1" ht="12">
      <c r="A162" s="13"/>
      <c r="B162" s="263"/>
      <c r="C162" s="264"/>
      <c r="D162" s="265" t="s">
        <v>142</v>
      </c>
      <c r="E162" s="266" t="s">
        <v>1</v>
      </c>
      <c r="F162" s="267" t="s">
        <v>206</v>
      </c>
      <c r="G162" s="264"/>
      <c r="H162" s="268">
        <v>2.34</v>
      </c>
      <c r="I162" s="269"/>
      <c r="J162" s="264"/>
      <c r="K162" s="264"/>
      <c r="L162" s="270"/>
      <c r="M162" s="271"/>
      <c r="N162" s="272"/>
      <c r="O162" s="272"/>
      <c r="P162" s="272"/>
      <c r="Q162" s="272"/>
      <c r="R162" s="272"/>
      <c r="S162" s="272"/>
      <c r="T162" s="27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74" t="s">
        <v>142</v>
      </c>
      <c r="AU162" s="274" t="s">
        <v>85</v>
      </c>
      <c r="AV162" s="13" t="s">
        <v>85</v>
      </c>
      <c r="AW162" s="13" t="s">
        <v>31</v>
      </c>
      <c r="AX162" s="13" t="s">
        <v>83</v>
      </c>
      <c r="AY162" s="274" t="s">
        <v>132</v>
      </c>
    </row>
    <row r="163" spans="1:65" s="2" customFormat="1" ht="21.75" customHeight="1">
      <c r="A163" s="37"/>
      <c r="B163" s="38"/>
      <c r="C163" s="249" t="s">
        <v>207</v>
      </c>
      <c r="D163" s="249" t="s">
        <v>136</v>
      </c>
      <c r="E163" s="250" t="s">
        <v>208</v>
      </c>
      <c r="F163" s="251" t="s">
        <v>209</v>
      </c>
      <c r="G163" s="252" t="s">
        <v>139</v>
      </c>
      <c r="H163" s="253">
        <v>2.34</v>
      </c>
      <c r="I163" s="254"/>
      <c r="J163" s="255">
        <f>ROUND(I163*H163,2)</f>
        <v>0</v>
      </c>
      <c r="K163" s="256"/>
      <c r="L163" s="43"/>
      <c r="M163" s="286" t="s">
        <v>1</v>
      </c>
      <c r="N163" s="287" t="s">
        <v>40</v>
      </c>
      <c r="O163" s="288"/>
      <c r="P163" s="289">
        <f>O163*H163</f>
        <v>0</v>
      </c>
      <c r="Q163" s="289">
        <v>0</v>
      </c>
      <c r="R163" s="289">
        <f>Q163*H163</f>
        <v>0</v>
      </c>
      <c r="S163" s="289">
        <v>0</v>
      </c>
      <c r="T163" s="290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61" t="s">
        <v>193</v>
      </c>
      <c r="AT163" s="261" t="s">
        <v>136</v>
      </c>
      <c r="AU163" s="261" t="s">
        <v>85</v>
      </c>
      <c r="AY163" s="16" t="s">
        <v>132</v>
      </c>
      <c r="BE163" s="262">
        <f>IF(N163="základní",J163,0)</f>
        <v>0</v>
      </c>
      <c r="BF163" s="262">
        <f>IF(N163="snížená",J163,0)</f>
        <v>0</v>
      </c>
      <c r="BG163" s="262">
        <f>IF(N163="zákl. přenesená",J163,0)</f>
        <v>0</v>
      </c>
      <c r="BH163" s="262">
        <f>IF(N163="sníž. přenesená",J163,0)</f>
        <v>0</v>
      </c>
      <c r="BI163" s="262">
        <f>IF(N163="nulová",J163,0)</f>
        <v>0</v>
      </c>
      <c r="BJ163" s="16" t="s">
        <v>83</v>
      </c>
      <c r="BK163" s="262">
        <f>ROUND(I163*H163,2)</f>
        <v>0</v>
      </c>
      <c r="BL163" s="16" t="s">
        <v>193</v>
      </c>
      <c r="BM163" s="261" t="s">
        <v>210</v>
      </c>
    </row>
    <row r="164" spans="1:31" s="2" customFormat="1" ht="6.95" customHeight="1">
      <c r="A164" s="37"/>
      <c r="B164" s="65"/>
      <c r="C164" s="66"/>
      <c r="D164" s="66"/>
      <c r="E164" s="66"/>
      <c r="F164" s="66"/>
      <c r="G164" s="66"/>
      <c r="H164" s="66"/>
      <c r="I164" s="184"/>
      <c r="J164" s="66"/>
      <c r="K164" s="66"/>
      <c r="L164" s="43"/>
      <c r="M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</row>
  </sheetData>
  <sheetProtection password="CC35" sheet="1" objects="1" scenarios="1" formatColumns="0" formatRows="0" autoFilter="0"/>
  <autoFilter ref="C133:K163"/>
  <mergeCells count="14">
    <mergeCell ref="E7:H7"/>
    <mergeCell ref="E9:H9"/>
    <mergeCell ref="E18:H18"/>
    <mergeCell ref="E27:H27"/>
    <mergeCell ref="E85:H85"/>
    <mergeCell ref="E87:H87"/>
    <mergeCell ref="D108:F108"/>
    <mergeCell ref="D109:F109"/>
    <mergeCell ref="D110:F110"/>
    <mergeCell ref="D111:F111"/>
    <mergeCell ref="D112:F112"/>
    <mergeCell ref="E124:H124"/>
    <mergeCell ref="E126:H12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88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85</v>
      </c>
    </row>
    <row r="4" spans="2:46" s="1" customFormat="1" ht="24.95" customHeight="1">
      <c r="B4" s="19"/>
      <c r="D4" s="139" t="s">
        <v>89</v>
      </c>
      <c r="I4" s="135"/>
      <c r="L4" s="19"/>
      <c r="M4" s="140" t="s">
        <v>10</v>
      </c>
      <c r="AT4" s="16" t="s">
        <v>4</v>
      </c>
    </row>
    <row r="5" spans="2:12" s="1" customFormat="1" ht="6.95" customHeight="1">
      <c r="B5" s="19"/>
      <c r="I5" s="135"/>
      <c r="L5" s="19"/>
    </row>
    <row r="6" spans="2:12" s="1" customFormat="1" ht="12" customHeight="1">
      <c r="B6" s="19"/>
      <c r="D6" s="141" t="s">
        <v>16</v>
      </c>
      <c r="I6" s="135"/>
      <c r="L6" s="19"/>
    </row>
    <row r="7" spans="2:12" s="1" customFormat="1" ht="16.5" customHeight="1">
      <c r="B7" s="19"/>
      <c r="E7" s="142" t="str">
        <f>'Rekapitulace stavby'!K6</f>
        <v>Trutnov- bezbariérová toaleta</v>
      </c>
      <c r="F7" s="141"/>
      <c r="G7" s="141"/>
      <c r="H7" s="141"/>
      <c r="I7" s="135"/>
      <c r="L7" s="19"/>
    </row>
    <row r="8" spans="1:31" s="2" customFormat="1" ht="12" customHeight="1">
      <c r="A8" s="37"/>
      <c r="B8" s="43"/>
      <c r="C8" s="37"/>
      <c r="D8" s="141" t="s">
        <v>90</v>
      </c>
      <c r="E8" s="37"/>
      <c r="F8" s="37"/>
      <c r="G8" s="37"/>
      <c r="H8" s="37"/>
      <c r="I8" s="143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4" t="s">
        <v>211</v>
      </c>
      <c r="F9" s="37"/>
      <c r="G9" s="37"/>
      <c r="H9" s="37"/>
      <c r="I9" s="14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4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1" t="s">
        <v>18</v>
      </c>
      <c r="E11" s="37"/>
      <c r="F11" s="145" t="s">
        <v>1</v>
      </c>
      <c r="G11" s="37"/>
      <c r="H11" s="37"/>
      <c r="I11" s="146" t="s">
        <v>19</v>
      </c>
      <c r="J11" s="145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1" t="s">
        <v>20</v>
      </c>
      <c r="E12" s="37"/>
      <c r="F12" s="145" t="s">
        <v>21</v>
      </c>
      <c r="G12" s="37"/>
      <c r="H12" s="37"/>
      <c r="I12" s="146" t="s">
        <v>22</v>
      </c>
      <c r="J12" s="147" t="str">
        <f>'Rekapitulace stavby'!AN8</f>
        <v>13. 3. 2020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43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1" t="s">
        <v>24</v>
      </c>
      <c r="E14" s="37"/>
      <c r="F14" s="37"/>
      <c r="G14" s="37"/>
      <c r="H14" s="37"/>
      <c r="I14" s="146" t="s">
        <v>25</v>
      </c>
      <c r="J14" s="145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5" t="str">
        <f>IF('Rekapitulace stavby'!E11="","",'Rekapitulace stavby'!E11)</f>
        <v xml:space="preserve"> </v>
      </c>
      <c r="F15" s="37"/>
      <c r="G15" s="37"/>
      <c r="H15" s="37"/>
      <c r="I15" s="146" t="s">
        <v>26</v>
      </c>
      <c r="J15" s="145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43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1" t="s">
        <v>27</v>
      </c>
      <c r="E17" s="37"/>
      <c r="F17" s="37"/>
      <c r="G17" s="37"/>
      <c r="H17" s="37"/>
      <c r="I17" s="146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5"/>
      <c r="G18" s="145"/>
      <c r="H18" s="145"/>
      <c r="I18" s="146" t="s">
        <v>26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43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1" t="s">
        <v>29</v>
      </c>
      <c r="E20" s="37"/>
      <c r="F20" s="37"/>
      <c r="G20" s="37"/>
      <c r="H20" s="37"/>
      <c r="I20" s="146" t="s">
        <v>25</v>
      </c>
      <c r="J20" s="145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5" t="s">
        <v>30</v>
      </c>
      <c r="F21" s="37"/>
      <c r="G21" s="37"/>
      <c r="H21" s="37"/>
      <c r="I21" s="146" t="s">
        <v>26</v>
      </c>
      <c r="J21" s="145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43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1" t="s">
        <v>32</v>
      </c>
      <c r="E23" s="37"/>
      <c r="F23" s="37"/>
      <c r="G23" s="37"/>
      <c r="H23" s="37"/>
      <c r="I23" s="146" t="s">
        <v>25</v>
      </c>
      <c r="J23" s="145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5" t="s">
        <v>33</v>
      </c>
      <c r="F24" s="37"/>
      <c r="G24" s="37"/>
      <c r="H24" s="37"/>
      <c r="I24" s="146" t="s">
        <v>26</v>
      </c>
      <c r="J24" s="145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43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1" t="s">
        <v>34</v>
      </c>
      <c r="E26" s="37"/>
      <c r="F26" s="37"/>
      <c r="G26" s="37"/>
      <c r="H26" s="37"/>
      <c r="I26" s="143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51"/>
      <c r="J27" s="148"/>
      <c r="K27" s="148"/>
      <c r="L27" s="152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4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53"/>
      <c r="E29" s="153"/>
      <c r="F29" s="153"/>
      <c r="G29" s="153"/>
      <c r="H29" s="153"/>
      <c r="I29" s="154"/>
      <c r="J29" s="153"/>
      <c r="K29" s="153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4.4" customHeight="1">
      <c r="A30" s="37"/>
      <c r="B30" s="43"/>
      <c r="C30" s="37"/>
      <c r="D30" s="145" t="s">
        <v>92</v>
      </c>
      <c r="E30" s="37"/>
      <c r="F30" s="37"/>
      <c r="G30" s="37"/>
      <c r="H30" s="37"/>
      <c r="I30" s="143"/>
      <c r="J30" s="155">
        <f>J96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4.4" customHeight="1">
      <c r="A31" s="37"/>
      <c r="B31" s="43"/>
      <c r="C31" s="37"/>
      <c r="D31" s="156" t="s">
        <v>93</v>
      </c>
      <c r="E31" s="37"/>
      <c r="F31" s="37"/>
      <c r="G31" s="37"/>
      <c r="H31" s="37"/>
      <c r="I31" s="143"/>
      <c r="J31" s="155">
        <f>J117</f>
        <v>0</v>
      </c>
      <c r="K31" s="3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57" t="s">
        <v>35</v>
      </c>
      <c r="E32" s="37"/>
      <c r="F32" s="37"/>
      <c r="G32" s="37"/>
      <c r="H32" s="37"/>
      <c r="I32" s="143"/>
      <c r="J32" s="158">
        <f>ROUND(J30+J31,2)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53"/>
      <c r="E33" s="153"/>
      <c r="F33" s="153"/>
      <c r="G33" s="153"/>
      <c r="H33" s="153"/>
      <c r="I33" s="154"/>
      <c r="J33" s="153"/>
      <c r="K33" s="153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59" t="s">
        <v>37</v>
      </c>
      <c r="G34" s="37"/>
      <c r="H34" s="37"/>
      <c r="I34" s="160" t="s">
        <v>36</v>
      </c>
      <c r="J34" s="159" t="s">
        <v>38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1" t="s">
        <v>39</v>
      </c>
      <c r="E35" s="141" t="s">
        <v>40</v>
      </c>
      <c r="F35" s="162">
        <f>ROUND((SUM(BE117:BE124)+SUM(BE144:BE243)),2)</f>
        <v>0</v>
      </c>
      <c r="G35" s="37"/>
      <c r="H35" s="37"/>
      <c r="I35" s="163">
        <v>0.21</v>
      </c>
      <c r="J35" s="162">
        <f>ROUND(((SUM(BE117:BE124)+SUM(BE144:BE243))*I35),2)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41" t="s">
        <v>41</v>
      </c>
      <c r="F36" s="162">
        <f>ROUND((SUM(BF117:BF124)+SUM(BF144:BF243)),2)</f>
        <v>0</v>
      </c>
      <c r="G36" s="37"/>
      <c r="H36" s="37"/>
      <c r="I36" s="163">
        <v>0.15</v>
      </c>
      <c r="J36" s="162">
        <f>ROUND(((SUM(BF117:BF124)+SUM(BF144:BF243))*I36),2)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1" t="s">
        <v>42</v>
      </c>
      <c r="F37" s="162">
        <f>ROUND((SUM(BG117:BG124)+SUM(BG144:BG243)),2)</f>
        <v>0</v>
      </c>
      <c r="G37" s="37"/>
      <c r="H37" s="37"/>
      <c r="I37" s="163">
        <v>0.21</v>
      </c>
      <c r="J37" s="162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41" t="s">
        <v>43</v>
      </c>
      <c r="F38" s="162">
        <f>ROUND((SUM(BH117:BH124)+SUM(BH144:BH243)),2)</f>
        <v>0</v>
      </c>
      <c r="G38" s="37"/>
      <c r="H38" s="37"/>
      <c r="I38" s="163">
        <v>0.15</v>
      </c>
      <c r="J38" s="162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41" t="s">
        <v>44</v>
      </c>
      <c r="F39" s="162">
        <f>ROUND((SUM(BI117:BI124)+SUM(BI144:BI243)),2)</f>
        <v>0</v>
      </c>
      <c r="G39" s="37"/>
      <c r="H39" s="37"/>
      <c r="I39" s="163">
        <v>0</v>
      </c>
      <c r="J39" s="162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4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64"/>
      <c r="D41" s="165" t="s">
        <v>45</v>
      </c>
      <c r="E41" s="166"/>
      <c r="F41" s="166"/>
      <c r="G41" s="167" t="s">
        <v>46</v>
      </c>
      <c r="H41" s="168" t="s">
        <v>47</v>
      </c>
      <c r="I41" s="169"/>
      <c r="J41" s="170">
        <f>SUM(J32:J39)</f>
        <v>0</v>
      </c>
      <c r="K41" s="171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43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I43" s="135"/>
      <c r="L43" s="19"/>
    </row>
    <row r="44" spans="2:12" s="1" customFormat="1" ht="14.4" customHeight="1">
      <c r="B44" s="19"/>
      <c r="I44" s="135"/>
      <c r="L44" s="19"/>
    </row>
    <row r="45" spans="2:12" s="1" customFormat="1" ht="14.4" customHeight="1">
      <c r="B45" s="19"/>
      <c r="I45" s="135"/>
      <c r="L45" s="19"/>
    </row>
    <row r="46" spans="2:12" s="1" customFormat="1" ht="14.4" customHeight="1">
      <c r="B46" s="19"/>
      <c r="I46" s="135"/>
      <c r="L46" s="19"/>
    </row>
    <row r="47" spans="2:12" s="1" customFormat="1" ht="14.4" customHeight="1">
      <c r="B47" s="19"/>
      <c r="I47" s="135"/>
      <c r="L47" s="19"/>
    </row>
    <row r="48" spans="2:12" s="1" customFormat="1" ht="14.4" customHeight="1">
      <c r="B48" s="19"/>
      <c r="I48" s="135"/>
      <c r="L48" s="19"/>
    </row>
    <row r="49" spans="2:12" s="1" customFormat="1" ht="14.4" customHeight="1">
      <c r="B49" s="19"/>
      <c r="I49" s="135"/>
      <c r="L49" s="19"/>
    </row>
    <row r="50" spans="2:12" s="2" customFormat="1" ht="14.4" customHeight="1">
      <c r="B50" s="62"/>
      <c r="D50" s="172" t="s">
        <v>48</v>
      </c>
      <c r="E50" s="173"/>
      <c r="F50" s="173"/>
      <c r="G50" s="172" t="s">
        <v>49</v>
      </c>
      <c r="H50" s="173"/>
      <c r="I50" s="174"/>
      <c r="J50" s="173"/>
      <c r="K50" s="17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5" t="s">
        <v>50</v>
      </c>
      <c r="E61" s="176"/>
      <c r="F61" s="177" t="s">
        <v>51</v>
      </c>
      <c r="G61" s="175" t="s">
        <v>50</v>
      </c>
      <c r="H61" s="176"/>
      <c r="I61" s="178"/>
      <c r="J61" s="179" t="s">
        <v>51</v>
      </c>
      <c r="K61" s="176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2" t="s">
        <v>52</v>
      </c>
      <c r="E65" s="180"/>
      <c r="F65" s="180"/>
      <c r="G65" s="172" t="s">
        <v>53</v>
      </c>
      <c r="H65" s="180"/>
      <c r="I65" s="181"/>
      <c r="J65" s="180"/>
      <c r="K65" s="180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5" t="s">
        <v>50</v>
      </c>
      <c r="E76" s="176"/>
      <c r="F76" s="177" t="s">
        <v>51</v>
      </c>
      <c r="G76" s="175" t="s">
        <v>50</v>
      </c>
      <c r="H76" s="176"/>
      <c r="I76" s="178"/>
      <c r="J76" s="179" t="s">
        <v>51</v>
      </c>
      <c r="K76" s="176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2"/>
      <c r="C77" s="183"/>
      <c r="D77" s="183"/>
      <c r="E77" s="183"/>
      <c r="F77" s="183"/>
      <c r="G77" s="183"/>
      <c r="H77" s="183"/>
      <c r="I77" s="184"/>
      <c r="J77" s="183"/>
      <c r="K77" s="183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5"/>
      <c r="C81" s="186"/>
      <c r="D81" s="186"/>
      <c r="E81" s="186"/>
      <c r="F81" s="186"/>
      <c r="G81" s="186"/>
      <c r="H81" s="186"/>
      <c r="I81" s="187"/>
      <c r="J81" s="186"/>
      <c r="K81" s="186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94</v>
      </c>
      <c r="D82" s="39"/>
      <c r="E82" s="39"/>
      <c r="F82" s="39"/>
      <c r="G82" s="39"/>
      <c r="H82" s="39"/>
      <c r="I82" s="14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4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4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8" t="str">
        <f>E7</f>
        <v>Trutnov- bezbariérová toaleta</v>
      </c>
      <c r="F85" s="31"/>
      <c r="G85" s="31"/>
      <c r="H85" s="31"/>
      <c r="I85" s="14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90</v>
      </c>
      <c r="D86" s="39"/>
      <c r="E86" s="39"/>
      <c r="F86" s="39"/>
      <c r="G86" s="39"/>
      <c r="H86" s="39"/>
      <c r="I86" s="143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632-02 - stavební úpravy</v>
      </c>
      <c r="F87" s="39"/>
      <c r="G87" s="39"/>
      <c r="H87" s="39"/>
      <c r="I87" s="14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14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146" t="s">
        <v>22</v>
      </c>
      <c r="J89" s="78" t="str">
        <f>IF(J12="","",J12)</f>
        <v>13. 3. 2020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4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146" t="s">
        <v>29</v>
      </c>
      <c r="J91" s="35" t="str">
        <f>E21</f>
        <v>Ing. Petr Košťál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146" t="s">
        <v>32</v>
      </c>
      <c r="J92" s="35" t="str">
        <f>E24</f>
        <v>Martina Škopová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143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89" t="s">
        <v>95</v>
      </c>
      <c r="D94" s="190"/>
      <c r="E94" s="190"/>
      <c r="F94" s="190"/>
      <c r="G94" s="190"/>
      <c r="H94" s="190"/>
      <c r="I94" s="191"/>
      <c r="J94" s="192" t="s">
        <v>96</v>
      </c>
      <c r="K94" s="190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4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93" t="s">
        <v>97</v>
      </c>
      <c r="D96" s="39"/>
      <c r="E96" s="39"/>
      <c r="F96" s="39"/>
      <c r="G96" s="39"/>
      <c r="H96" s="39"/>
      <c r="I96" s="143"/>
      <c r="J96" s="109">
        <f>J144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98</v>
      </c>
    </row>
    <row r="97" spans="1:31" s="9" customFormat="1" ht="24.95" customHeight="1">
      <c r="A97" s="9"/>
      <c r="B97" s="194"/>
      <c r="C97" s="195"/>
      <c r="D97" s="196" t="s">
        <v>99</v>
      </c>
      <c r="E97" s="197"/>
      <c r="F97" s="197"/>
      <c r="G97" s="197"/>
      <c r="H97" s="197"/>
      <c r="I97" s="198"/>
      <c r="J97" s="199">
        <f>J145</f>
        <v>0</v>
      </c>
      <c r="K97" s="195"/>
      <c r="L97" s="20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1"/>
      <c r="C98" s="202"/>
      <c r="D98" s="203" t="s">
        <v>212</v>
      </c>
      <c r="E98" s="204"/>
      <c r="F98" s="204"/>
      <c r="G98" s="204"/>
      <c r="H98" s="204"/>
      <c r="I98" s="205"/>
      <c r="J98" s="206">
        <f>J146</f>
        <v>0</v>
      </c>
      <c r="K98" s="202"/>
      <c r="L98" s="20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1"/>
      <c r="C99" s="202"/>
      <c r="D99" s="203" t="s">
        <v>213</v>
      </c>
      <c r="E99" s="204"/>
      <c r="F99" s="204"/>
      <c r="G99" s="204"/>
      <c r="H99" s="204"/>
      <c r="I99" s="205"/>
      <c r="J99" s="206">
        <f>J153</f>
        <v>0</v>
      </c>
      <c r="K99" s="202"/>
      <c r="L99" s="20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1"/>
      <c r="C100" s="202"/>
      <c r="D100" s="203" t="s">
        <v>100</v>
      </c>
      <c r="E100" s="204"/>
      <c r="F100" s="204"/>
      <c r="G100" s="204"/>
      <c r="H100" s="204"/>
      <c r="I100" s="205"/>
      <c r="J100" s="206">
        <f>J155</f>
        <v>0</v>
      </c>
      <c r="K100" s="202"/>
      <c r="L100" s="20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1"/>
      <c r="C101" s="202"/>
      <c r="D101" s="203" t="s">
        <v>214</v>
      </c>
      <c r="E101" s="204"/>
      <c r="F101" s="204"/>
      <c r="G101" s="204"/>
      <c r="H101" s="204"/>
      <c r="I101" s="205"/>
      <c r="J101" s="206">
        <f>J162</f>
        <v>0</v>
      </c>
      <c r="K101" s="202"/>
      <c r="L101" s="20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1"/>
      <c r="C102" s="202"/>
      <c r="D102" s="203" t="s">
        <v>215</v>
      </c>
      <c r="E102" s="204"/>
      <c r="F102" s="204"/>
      <c r="G102" s="204"/>
      <c r="H102" s="204"/>
      <c r="I102" s="205"/>
      <c r="J102" s="206">
        <f>J167</f>
        <v>0</v>
      </c>
      <c r="K102" s="202"/>
      <c r="L102" s="20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94"/>
      <c r="C103" s="195"/>
      <c r="D103" s="196" t="s">
        <v>103</v>
      </c>
      <c r="E103" s="197"/>
      <c r="F103" s="197"/>
      <c r="G103" s="197"/>
      <c r="H103" s="197"/>
      <c r="I103" s="198"/>
      <c r="J103" s="199">
        <f>J169</f>
        <v>0</v>
      </c>
      <c r="K103" s="195"/>
      <c r="L103" s="200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201"/>
      <c r="C104" s="202"/>
      <c r="D104" s="203" t="s">
        <v>216</v>
      </c>
      <c r="E104" s="204"/>
      <c r="F104" s="204"/>
      <c r="G104" s="204"/>
      <c r="H104" s="204"/>
      <c r="I104" s="205"/>
      <c r="J104" s="206">
        <f>J170</f>
        <v>0</v>
      </c>
      <c r="K104" s="202"/>
      <c r="L104" s="20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01"/>
      <c r="C105" s="202"/>
      <c r="D105" s="203" t="s">
        <v>217</v>
      </c>
      <c r="E105" s="204"/>
      <c r="F105" s="204"/>
      <c r="G105" s="204"/>
      <c r="H105" s="204"/>
      <c r="I105" s="205"/>
      <c r="J105" s="206">
        <f>J172</f>
        <v>0</v>
      </c>
      <c r="K105" s="202"/>
      <c r="L105" s="20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01"/>
      <c r="C106" s="202"/>
      <c r="D106" s="203" t="s">
        <v>218</v>
      </c>
      <c r="E106" s="204"/>
      <c r="F106" s="204"/>
      <c r="G106" s="204"/>
      <c r="H106" s="204"/>
      <c r="I106" s="205"/>
      <c r="J106" s="206">
        <f>J183</f>
        <v>0</v>
      </c>
      <c r="K106" s="202"/>
      <c r="L106" s="20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01"/>
      <c r="C107" s="202"/>
      <c r="D107" s="203" t="s">
        <v>219</v>
      </c>
      <c r="E107" s="204"/>
      <c r="F107" s="204"/>
      <c r="G107" s="204"/>
      <c r="H107" s="204"/>
      <c r="I107" s="205"/>
      <c r="J107" s="206">
        <f>J186</f>
        <v>0</v>
      </c>
      <c r="K107" s="202"/>
      <c r="L107" s="20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01"/>
      <c r="C108" s="202"/>
      <c r="D108" s="203" t="s">
        <v>220</v>
      </c>
      <c r="E108" s="204"/>
      <c r="F108" s="204"/>
      <c r="G108" s="204"/>
      <c r="H108" s="204"/>
      <c r="I108" s="205"/>
      <c r="J108" s="206">
        <f>J188</f>
        <v>0</v>
      </c>
      <c r="K108" s="202"/>
      <c r="L108" s="20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01"/>
      <c r="C109" s="202"/>
      <c r="D109" s="203" t="s">
        <v>221</v>
      </c>
      <c r="E109" s="204"/>
      <c r="F109" s="204"/>
      <c r="G109" s="204"/>
      <c r="H109" s="204"/>
      <c r="I109" s="205"/>
      <c r="J109" s="206">
        <f>J190</f>
        <v>0</v>
      </c>
      <c r="K109" s="202"/>
      <c r="L109" s="207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01"/>
      <c r="C110" s="202"/>
      <c r="D110" s="203" t="s">
        <v>104</v>
      </c>
      <c r="E110" s="204"/>
      <c r="F110" s="204"/>
      <c r="G110" s="204"/>
      <c r="H110" s="204"/>
      <c r="I110" s="205"/>
      <c r="J110" s="206">
        <f>J211</f>
        <v>0</v>
      </c>
      <c r="K110" s="202"/>
      <c r="L110" s="207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201"/>
      <c r="C111" s="202"/>
      <c r="D111" s="203" t="s">
        <v>105</v>
      </c>
      <c r="E111" s="204"/>
      <c r="F111" s="204"/>
      <c r="G111" s="204"/>
      <c r="H111" s="204"/>
      <c r="I111" s="205"/>
      <c r="J111" s="206">
        <f>J217</f>
        <v>0</v>
      </c>
      <c r="K111" s="202"/>
      <c r="L111" s="207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01"/>
      <c r="C112" s="202"/>
      <c r="D112" s="203" t="s">
        <v>222</v>
      </c>
      <c r="E112" s="204"/>
      <c r="F112" s="204"/>
      <c r="G112" s="204"/>
      <c r="H112" s="204"/>
      <c r="I112" s="205"/>
      <c r="J112" s="206">
        <f>J229</f>
        <v>0</v>
      </c>
      <c r="K112" s="202"/>
      <c r="L112" s="207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201"/>
      <c r="C113" s="202"/>
      <c r="D113" s="203" t="s">
        <v>223</v>
      </c>
      <c r="E113" s="204"/>
      <c r="F113" s="204"/>
      <c r="G113" s="204"/>
      <c r="H113" s="204"/>
      <c r="I113" s="205"/>
      <c r="J113" s="206">
        <f>J235</f>
        <v>0</v>
      </c>
      <c r="K113" s="202"/>
      <c r="L113" s="207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201"/>
      <c r="C114" s="202"/>
      <c r="D114" s="203" t="s">
        <v>106</v>
      </c>
      <c r="E114" s="204"/>
      <c r="F114" s="204"/>
      <c r="G114" s="204"/>
      <c r="H114" s="204"/>
      <c r="I114" s="205"/>
      <c r="J114" s="206">
        <f>J240</f>
        <v>0</v>
      </c>
      <c r="K114" s="202"/>
      <c r="L114" s="207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2" customFormat="1" ht="21.8" customHeight="1">
      <c r="A115" s="37"/>
      <c r="B115" s="38"/>
      <c r="C115" s="39"/>
      <c r="D115" s="39"/>
      <c r="E115" s="39"/>
      <c r="F115" s="39"/>
      <c r="G115" s="39"/>
      <c r="H115" s="39"/>
      <c r="I115" s="143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143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29.25" customHeight="1">
      <c r="A117" s="37"/>
      <c r="B117" s="38"/>
      <c r="C117" s="193" t="s">
        <v>107</v>
      </c>
      <c r="D117" s="39"/>
      <c r="E117" s="39"/>
      <c r="F117" s="39"/>
      <c r="G117" s="39"/>
      <c r="H117" s="39"/>
      <c r="I117" s="143"/>
      <c r="J117" s="208">
        <f>ROUND(J118+J119+J120+J121+J122+J123,2)</f>
        <v>0</v>
      </c>
      <c r="K117" s="39"/>
      <c r="L117" s="62"/>
      <c r="N117" s="209" t="s">
        <v>39</v>
      </c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65" s="2" customFormat="1" ht="18" customHeight="1">
      <c r="A118" s="37"/>
      <c r="B118" s="38"/>
      <c r="C118" s="39"/>
      <c r="D118" s="210" t="s">
        <v>108</v>
      </c>
      <c r="E118" s="211"/>
      <c r="F118" s="211"/>
      <c r="G118" s="39"/>
      <c r="H118" s="39"/>
      <c r="I118" s="143"/>
      <c r="J118" s="212">
        <v>0</v>
      </c>
      <c r="K118" s="39"/>
      <c r="L118" s="213"/>
      <c r="M118" s="214"/>
      <c r="N118" s="215" t="s">
        <v>40</v>
      </c>
      <c r="O118" s="214"/>
      <c r="P118" s="214"/>
      <c r="Q118" s="214"/>
      <c r="R118" s="214"/>
      <c r="S118" s="143"/>
      <c r="T118" s="143"/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214"/>
      <c r="AG118" s="214"/>
      <c r="AH118" s="214"/>
      <c r="AI118" s="214"/>
      <c r="AJ118" s="214"/>
      <c r="AK118" s="214"/>
      <c r="AL118" s="214"/>
      <c r="AM118" s="214"/>
      <c r="AN118" s="214"/>
      <c r="AO118" s="214"/>
      <c r="AP118" s="214"/>
      <c r="AQ118" s="214"/>
      <c r="AR118" s="214"/>
      <c r="AS118" s="214"/>
      <c r="AT118" s="214"/>
      <c r="AU118" s="214"/>
      <c r="AV118" s="214"/>
      <c r="AW118" s="214"/>
      <c r="AX118" s="214"/>
      <c r="AY118" s="216" t="s">
        <v>109</v>
      </c>
      <c r="AZ118" s="214"/>
      <c r="BA118" s="214"/>
      <c r="BB118" s="214"/>
      <c r="BC118" s="214"/>
      <c r="BD118" s="214"/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216" t="s">
        <v>83</v>
      </c>
      <c r="BK118" s="214"/>
      <c r="BL118" s="214"/>
      <c r="BM118" s="214"/>
    </row>
    <row r="119" spans="1:65" s="2" customFormat="1" ht="18" customHeight="1">
      <c r="A119" s="37"/>
      <c r="B119" s="38"/>
      <c r="C119" s="39"/>
      <c r="D119" s="210" t="s">
        <v>110</v>
      </c>
      <c r="E119" s="211"/>
      <c r="F119" s="211"/>
      <c r="G119" s="39"/>
      <c r="H119" s="39"/>
      <c r="I119" s="143"/>
      <c r="J119" s="212">
        <v>0</v>
      </c>
      <c r="K119" s="39"/>
      <c r="L119" s="213"/>
      <c r="M119" s="214"/>
      <c r="N119" s="215" t="s">
        <v>40</v>
      </c>
      <c r="O119" s="214"/>
      <c r="P119" s="214"/>
      <c r="Q119" s="214"/>
      <c r="R119" s="214"/>
      <c r="S119" s="143"/>
      <c r="T119" s="143"/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214"/>
      <c r="AG119" s="214"/>
      <c r="AH119" s="214"/>
      <c r="AI119" s="214"/>
      <c r="AJ119" s="214"/>
      <c r="AK119" s="214"/>
      <c r="AL119" s="214"/>
      <c r="AM119" s="214"/>
      <c r="AN119" s="214"/>
      <c r="AO119" s="214"/>
      <c r="AP119" s="214"/>
      <c r="AQ119" s="214"/>
      <c r="AR119" s="214"/>
      <c r="AS119" s="214"/>
      <c r="AT119" s="214"/>
      <c r="AU119" s="214"/>
      <c r="AV119" s="214"/>
      <c r="AW119" s="214"/>
      <c r="AX119" s="214"/>
      <c r="AY119" s="216" t="s">
        <v>109</v>
      </c>
      <c r="AZ119" s="214"/>
      <c r="BA119" s="214"/>
      <c r="BB119" s="214"/>
      <c r="BC119" s="214"/>
      <c r="BD119" s="214"/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216" t="s">
        <v>83</v>
      </c>
      <c r="BK119" s="214"/>
      <c r="BL119" s="214"/>
      <c r="BM119" s="214"/>
    </row>
    <row r="120" spans="1:65" s="2" customFormat="1" ht="18" customHeight="1">
      <c r="A120" s="37"/>
      <c r="B120" s="38"/>
      <c r="C120" s="39"/>
      <c r="D120" s="210" t="s">
        <v>111</v>
      </c>
      <c r="E120" s="211"/>
      <c r="F120" s="211"/>
      <c r="G120" s="39"/>
      <c r="H120" s="39"/>
      <c r="I120" s="143"/>
      <c r="J120" s="212">
        <v>0</v>
      </c>
      <c r="K120" s="39"/>
      <c r="L120" s="213"/>
      <c r="M120" s="214"/>
      <c r="N120" s="215" t="s">
        <v>40</v>
      </c>
      <c r="O120" s="214"/>
      <c r="P120" s="214"/>
      <c r="Q120" s="214"/>
      <c r="R120" s="214"/>
      <c r="S120" s="143"/>
      <c r="T120" s="143"/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  <c r="AF120" s="214"/>
      <c r="AG120" s="214"/>
      <c r="AH120" s="214"/>
      <c r="AI120" s="214"/>
      <c r="AJ120" s="214"/>
      <c r="AK120" s="214"/>
      <c r="AL120" s="214"/>
      <c r="AM120" s="214"/>
      <c r="AN120" s="214"/>
      <c r="AO120" s="214"/>
      <c r="AP120" s="214"/>
      <c r="AQ120" s="214"/>
      <c r="AR120" s="214"/>
      <c r="AS120" s="214"/>
      <c r="AT120" s="214"/>
      <c r="AU120" s="214"/>
      <c r="AV120" s="214"/>
      <c r="AW120" s="214"/>
      <c r="AX120" s="214"/>
      <c r="AY120" s="216" t="s">
        <v>109</v>
      </c>
      <c r="AZ120" s="214"/>
      <c r="BA120" s="214"/>
      <c r="BB120" s="214"/>
      <c r="BC120" s="214"/>
      <c r="BD120" s="214"/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216" t="s">
        <v>83</v>
      </c>
      <c r="BK120" s="214"/>
      <c r="BL120" s="214"/>
      <c r="BM120" s="214"/>
    </row>
    <row r="121" spans="1:65" s="2" customFormat="1" ht="18" customHeight="1">
      <c r="A121" s="37"/>
      <c r="B121" s="38"/>
      <c r="C121" s="39"/>
      <c r="D121" s="210" t="s">
        <v>112</v>
      </c>
      <c r="E121" s="211"/>
      <c r="F121" s="211"/>
      <c r="G121" s="39"/>
      <c r="H121" s="39"/>
      <c r="I121" s="143"/>
      <c r="J121" s="212">
        <v>0</v>
      </c>
      <c r="K121" s="39"/>
      <c r="L121" s="213"/>
      <c r="M121" s="214"/>
      <c r="N121" s="215" t="s">
        <v>40</v>
      </c>
      <c r="O121" s="214"/>
      <c r="P121" s="214"/>
      <c r="Q121" s="214"/>
      <c r="R121" s="214"/>
      <c r="S121" s="143"/>
      <c r="T121" s="143"/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214"/>
      <c r="AG121" s="214"/>
      <c r="AH121" s="214"/>
      <c r="AI121" s="214"/>
      <c r="AJ121" s="214"/>
      <c r="AK121" s="214"/>
      <c r="AL121" s="214"/>
      <c r="AM121" s="214"/>
      <c r="AN121" s="214"/>
      <c r="AO121" s="214"/>
      <c r="AP121" s="214"/>
      <c r="AQ121" s="214"/>
      <c r="AR121" s="214"/>
      <c r="AS121" s="214"/>
      <c r="AT121" s="214"/>
      <c r="AU121" s="214"/>
      <c r="AV121" s="214"/>
      <c r="AW121" s="214"/>
      <c r="AX121" s="214"/>
      <c r="AY121" s="216" t="s">
        <v>109</v>
      </c>
      <c r="AZ121" s="214"/>
      <c r="BA121" s="214"/>
      <c r="BB121" s="214"/>
      <c r="BC121" s="214"/>
      <c r="BD121" s="214"/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216" t="s">
        <v>83</v>
      </c>
      <c r="BK121" s="214"/>
      <c r="BL121" s="214"/>
      <c r="BM121" s="214"/>
    </row>
    <row r="122" spans="1:65" s="2" customFormat="1" ht="18" customHeight="1">
      <c r="A122" s="37"/>
      <c r="B122" s="38"/>
      <c r="C122" s="39"/>
      <c r="D122" s="210" t="s">
        <v>113</v>
      </c>
      <c r="E122" s="211"/>
      <c r="F122" s="211"/>
      <c r="G122" s="39"/>
      <c r="H122" s="39"/>
      <c r="I122" s="143"/>
      <c r="J122" s="212">
        <v>0</v>
      </c>
      <c r="K122" s="39"/>
      <c r="L122" s="213"/>
      <c r="M122" s="214"/>
      <c r="N122" s="215" t="s">
        <v>40</v>
      </c>
      <c r="O122" s="214"/>
      <c r="P122" s="214"/>
      <c r="Q122" s="214"/>
      <c r="R122" s="214"/>
      <c r="S122" s="143"/>
      <c r="T122" s="143"/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214"/>
      <c r="AG122" s="214"/>
      <c r="AH122" s="214"/>
      <c r="AI122" s="214"/>
      <c r="AJ122" s="214"/>
      <c r="AK122" s="214"/>
      <c r="AL122" s="214"/>
      <c r="AM122" s="214"/>
      <c r="AN122" s="214"/>
      <c r="AO122" s="214"/>
      <c r="AP122" s="214"/>
      <c r="AQ122" s="214"/>
      <c r="AR122" s="214"/>
      <c r="AS122" s="214"/>
      <c r="AT122" s="214"/>
      <c r="AU122" s="214"/>
      <c r="AV122" s="214"/>
      <c r="AW122" s="214"/>
      <c r="AX122" s="214"/>
      <c r="AY122" s="216" t="s">
        <v>109</v>
      </c>
      <c r="AZ122" s="214"/>
      <c r="BA122" s="214"/>
      <c r="BB122" s="214"/>
      <c r="BC122" s="214"/>
      <c r="BD122" s="214"/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216" t="s">
        <v>83</v>
      </c>
      <c r="BK122" s="214"/>
      <c r="BL122" s="214"/>
      <c r="BM122" s="214"/>
    </row>
    <row r="123" spans="1:65" s="2" customFormat="1" ht="18" customHeight="1">
      <c r="A123" s="37"/>
      <c r="B123" s="38"/>
      <c r="C123" s="39"/>
      <c r="D123" s="211" t="s">
        <v>114</v>
      </c>
      <c r="E123" s="39"/>
      <c r="F123" s="39"/>
      <c r="G123" s="39"/>
      <c r="H123" s="39"/>
      <c r="I123" s="143"/>
      <c r="J123" s="212">
        <f>ROUND(J30*T123,2)</f>
        <v>0</v>
      </c>
      <c r="K123" s="39"/>
      <c r="L123" s="213"/>
      <c r="M123" s="214"/>
      <c r="N123" s="215" t="s">
        <v>40</v>
      </c>
      <c r="O123" s="214"/>
      <c r="P123" s="214"/>
      <c r="Q123" s="214"/>
      <c r="R123" s="214"/>
      <c r="S123" s="143"/>
      <c r="T123" s="143"/>
      <c r="U123" s="143"/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43"/>
      <c r="AF123" s="214"/>
      <c r="AG123" s="214"/>
      <c r="AH123" s="214"/>
      <c r="AI123" s="214"/>
      <c r="AJ123" s="214"/>
      <c r="AK123" s="214"/>
      <c r="AL123" s="214"/>
      <c r="AM123" s="214"/>
      <c r="AN123" s="214"/>
      <c r="AO123" s="214"/>
      <c r="AP123" s="214"/>
      <c r="AQ123" s="214"/>
      <c r="AR123" s="214"/>
      <c r="AS123" s="214"/>
      <c r="AT123" s="214"/>
      <c r="AU123" s="214"/>
      <c r="AV123" s="214"/>
      <c r="AW123" s="214"/>
      <c r="AX123" s="214"/>
      <c r="AY123" s="216" t="s">
        <v>115</v>
      </c>
      <c r="AZ123" s="214"/>
      <c r="BA123" s="214"/>
      <c r="BB123" s="214"/>
      <c r="BC123" s="214"/>
      <c r="BD123" s="214"/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216" t="s">
        <v>83</v>
      </c>
      <c r="BK123" s="214"/>
      <c r="BL123" s="214"/>
      <c r="BM123" s="214"/>
    </row>
    <row r="124" spans="1:31" s="2" customFormat="1" ht="12">
      <c r="A124" s="37"/>
      <c r="B124" s="38"/>
      <c r="C124" s="39"/>
      <c r="D124" s="39"/>
      <c r="E124" s="39"/>
      <c r="F124" s="39"/>
      <c r="G124" s="39"/>
      <c r="H124" s="39"/>
      <c r="I124" s="143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29.25" customHeight="1">
      <c r="A125" s="37"/>
      <c r="B125" s="38"/>
      <c r="C125" s="218" t="s">
        <v>116</v>
      </c>
      <c r="D125" s="190"/>
      <c r="E125" s="190"/>
      <c r="F125" s="190"/>
      <c r="G125" s="190"/>
      <c r="H125" s="190"/>
      <c r="I125" s="191"/>
      <c r="J125" s="219">
        <f>ROUND(J96+J117,2)</f>
        <v>0</v>
      </c>
      <c r="K125" s="190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6.95" customHeight="1">
      <c r="A126" s="37"/>
      <c r="B126" s="65"/>
      <c r="C126" s="66"/>
      <c r="D126" s="66"/>
      <c r="E126" s="66"/>
      <c r="F126" s="66"/>
      <c r="G126" s="66"/>
      <c r="H126" s="66"/>
      <c r="I126" s="184"/>
      <c r="J126" s="66"/>
      <c r="K126" s="66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30" spans="1:31" s="2" customFormat="1" ht="6.95" customHeight="1">
      <c r="A130" s="37"/>
      <c r="B130" s="67"/>
      <c r="C130" s="68"/>
      <c r="D130" s="68"/>
      <c r="E130" s="68"/>
      <c r="F130" s="68"/>
      <c r="G130" s="68"/>
      <c r="H130" s="68"/>
      <c r="I130" s="187"/>
      <c r="J130" s="68"/>
      <c r="K130" s="68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24.95" customHeight="1">
      <c r="A131" s="37"/>
      <c r="B131" s="38"/>
      <c r="C131" s="22" t="s">
        <v>117</v>
      </c>
      <c r="D131" s="39"/>
      <c r="E131" s="39"/>
      <c r="F131" s="39"/>
      <c r="G131" s="39"/>
      <c r="H131" s="39"/>
      <c r="I131" s="143"/>
      <c r="J131" s="39"/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2" customFormat="1" ht="6.95" customHeight="1">
      <c r="A132" s="37"/>
      <c r="B132" s="38"/>
      <c r="C132" s="39"/>
      <c r="D132" s="39"/>
      <c r="E132" s="39"/>
      <c r="F132" s="39"/>
      <c r="G132" s="39"/>
      <c r="H132" s="39"/>
      <c r="I132" s="143"/>
      <c r="J132" s="39"/>
      <c r="K132" s="39"/>
      <c r="L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2" customFormat="1" ht="12" customHeight="1">
      <c r="A133" s="37"/>
      <c r="B133" s="38"/>
      <c r="C133" s="31" t="s">
        <v>16</v>
      </c>
      <c r="D133" s="39"/>
      <c r="E133" s="39"/>
      <c r="F133" s="39"/>
      <c r="G133" s="39"/>
      <c r="H133" s="39"/>
      <c r="I133" s="143"/>
      <c r="J133" s="39"/>
      <c r="K133" s="39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2" customFormat="1" ht="16.5" customHeight="1">
      <c r="A134" s="37"/>
      <c r="B134" s="38"/>
      <c r="C134" s="39"/>
      <c r="D134" s="39"/>
      <c r="E134" s="188" t="str">
        <f>E7</f>
        <v>Trutnov- bezbariérová toaleta</v>
      </c>
      <c r="F134" s="31"/>
      <c r="G134" s="31"/>
      <c r="H134" s="31"/>
      <c r="I134" s="143"/>
      <c r="J134" s="39"/>
      <c r="K134" s="39"/>
      <c r="L134" s="6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1:31" s="2" customFormat="1" ht="12" customHeight="1">
      <c r="A135" s="37"/>
      <c r="B135" s="38"/>
      <c r="C135" s="31" t="s">
        <v>90</v>
      </c>
      <c r="D135" s="39"/>
      <c r="E135" s="39"/>
      <c r="F135" s="39"/>
      <c r="G135" s="39"/>
      <c r="H135" s="39"/>
      <c r="I135" s="143"/>
      <c r="J135" s="39"/>
      <c r="K135" s="39"/>
      <c r="L135" s="62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pans="1:31" s="2" customFormat="1" ht="16.5" customHeight="1">
      <c r="A136" s="37"/>
      <c r="B136" s="38"/>
      <c r="C136" s="39"/>
      <c r="D136" s="39"/>
      <c r="E136" s="75" t="str">
        <f>E9</f>
        <v>632-02 - stavební úpravy</v>
      </c>
      <c r="F136" s="39"/>
      <c r="G136" s="39"/>
      <c r="H136" s="39"/>
      <c r="I136" s="143"/>
      <c r="J136" s="39"/>
      <c r="K136" s="39"/>
      <c r="L136" s="62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pans="1:31" s="2" customFormat="1" ht="6.95" customHeight="1">
      <c r="A137" s="37"/>
      <c r="B137" s="38"/>
      <c r="C137" s="39"/>
      <c r="D137" s="39"/>
      <c r="E137" s="39"/>
      <c r="F137" s="39"/>
      <c r="G137" s="39"/>
      <c r="H137" s="39"/>
      <c r="I137" s="143"/>
      <c r="J137" s="39"/>
      <c r="K137" s="39"/>
      <c r="L137" s="62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</row>
    <row r="138" spans="1:31" s="2" customFormat="1" ht="12" customHeight="1">
      <c r="A138" s="37"/>
      <c r="B138" s="38"/>
      <c r="C138" s="31" t="s">
        <v>20</v>
      </c>
      <c r="D138" s="39"/>
      <c r="E138" s="39"/>
      <c r="F138" s="26" t="str">
        <f>F12</f>
        <v xml:space="preserve"> </v>
      </c>
      <c r="G138" s="39"/>
      <c r="H138" s="39"/>
      <c r="I138" s="146" t="s">
        <v>22</v>
      </c>
      <c r="J138" s="78" t="str">
        <f>IF(J12="","",J12)</f>
        <v>13. 3. 2020</v>
      </c>
      <c r="K138" s="39"/>
      <c r="L138" s="62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</row>
    <row r="139" spans="1:31" s="2" customFormat="1" ht="6.95" customHeight="1">
      <c r="A139" s="37"/>
      <c r="B139" s="38"/>
      <c r="C139" s="39"/>
      <c r="D139" s="39"/>
      <c r="E139" s="39"/>
      <c r="F139" s="39"/>
      <c r="G139" s="39"/>
      <c r="H139" s="39"/>
      <c r="I139" s="143"/>
      <c r="J139" s="39"/>
      <c r="K139" s="39"/>
      <c r="L139" s="62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</row>
    <row r="140" spans="1:31" s="2" customFormat="1" ht="15.15" customHeight="1">
      <c r="A140" s="37"/>
      <c r="B140" s="38"/>
      <c r="C140" s="31" t="s">
        <v>24</v>
      </c>
      <c r="D140" s="39"/>
      <c r="E140" s="39"/>
      <c r="F140" s="26" t="str">
        <f>E15</f>
        <v xml:space="preserve"> </v>
      </c>
      <c r="G140" s="39"/>
      <c r="H140" s="39"/>
      <c r="I140" s="146" t="s">
        <v>29</v>
      </c>
      <c r="J140" s="35" t="str">
        <f>E21</f>
        <v>Ing. Petr Košťál</v>
      </c>
      <c r="K140" s="39"/>
      <c r="L140" s="62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</row>
    <row r="141" spans="1:31" s="2" customFormat="1" ht="15.15" customHeight="1">
      <c r="A141" s="37"/>
      <c r="B141" s="38"/>
      <c r="C141" s="31" t="s">
        <v>27</v>
      </c>
      <c r="D141" s="39"/>
      <c r="E141" s="39"/>
      <c r="F141" s="26" t="str">
        <f>IF(E18="","",E18)</f>
        <v>Vyplň údaj</v>
      </c>
      <c r="G141" s="39"/>
      <c r="H141" s="39"/>
      <c r="I141" s="146" t="s">
        <v>32</v>
      </c>
      <c r="J141" s="35" t="str">
        <f>E24</f>
        <v>Martina Škopová</v>
      </c>
      <c r="K141" s="39"/>
      <c r="L141" s="62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</row>
    <row r="142" spans="1:31" s="2" customFormat="1" ht="10.3" customHeight="1">
      <c r="A142" s="37"/>
      <c r="B142" s="38"/>
      <c r="C142" s="39"/>
      <c r="D142" s="39"/>
      <c r="E142" s="39"/>
      <c r="F142" s="39"/>
      <c r="G142" s="39"/>
      <c r="H142" s="39"/>
      <c r="I142" s="143"/>
      <c r="J142" s="39"/>
      <c r="K142" s="39"/>
      <c r="L142" s="62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</row>
    <row r="143" spans="1:31" s="11" customFormat="1" ht="29.25" customHeight="1">
      <c r="A143" s="220"/>
      <c r="B143" s="221"/>
      <c r="C143" s="222" t="s">
        <v>118</v>
      </c>
      <c r="D143" s="223" t="s">
        <v>60</v>
      </c>
      <c r="E143" s="223" t="s">
        <v>56</v>
      </c>
      <c r="F143" s="223" t="s">
        <v>57</v>
      </c>
      <c r="G143" s="223" t="s">
        <v>119</v>
      </c>
      <c r="H143" s="223" t="s">
        <v>120</v>
      </c>
      <c r="I143" s="224" t="s">
        <v>121</v>
      </c>
      <c r="J143" s="225" t="s">
        <v>96</v>
      </c>
      <c r="K143" s="226" t="s">
        <v>122</v>
      </c>
      <c r="L143" s="227"/>
      <c r="M143" s="99" t="s">
        <v>1</v>
      </c>
      <c r="N143" s="100" t="s">
        <v>39</v>
      </c>
      <c r="O143" s="100" t="s">
        <v>123</v>
      </c>
      <c r="P143" s="100" t="s">
        <v>124</v>
      </c>
      <c r="Q143" s="100" t="s">
        <v>125</v>
      </c>
      <c r="R143" s="100" t="s">
        <v>126</v>
      </c>
      <c r="S143" s="100" t="s">
        <v>127</v>
      </c>
      <c r="T143" s="101" t="s">
        <v>128</v>
      </c>
      <c r="U143" s="220"/>
      <c r="V143" s="220"/>
      <c r="W143" s="220"/>
      <c r="X143" s="220"/>
      <c r="Y143" s="220"/>
      <c r="Z143" s="220"/>
      <c r="AA143" s="220"/>
      <c r="AB143" s="220"/>
      <c r="AC143" s="220"/>
      <c r="AD143" s="220"/>
      <c r="AE143" s="220"/>
    </row>
    <row r="144" spans="1:63" s="2" customFormat="1" ht="22.8" customHeight="1">
      <c r="A144" s="37"/>
      <c r="B144" s="38"/>
      <c r="C144" s="106" t="s">
        <v>129</v>
      </c>
      <c r="D144" s="39"/>
      <c r="E144" s="39"/>
      <c r="F144" s="39"/>
      <c r="G144" s="39"/>
      <c r="H144" s="39"/>
      <c r="I144" s="143"/>
      <c r="J144" s="228">
        <f>BK144</f>
        <v>0</v>
      </c>
      <c r="K144" s="39"/>
      <c r="L144" s="43"/>
      <c r="M144" s="102"/>
      <c r="N144" s="229"/>
      <c r="O144" s="103"/>
      <c r="P144" s="230">
        <f>P145+P169</f>
        <v>0</v>
      </c>
      <c r="Q144" s="103"/>
      <c r="R144" s="230">
        <f>R145+R169</f>
        <v>2.4088287499999996</v>
      </c>
      <c r="S144" s="103"/>
      <c r="T144" s="231">
        <f>T145+T169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74</v>
      </c>
      <c r="AU144" s="16" t="s">
        <v>98</v>
      </c>
      <c r="BK144" s="232">
        <f>BK145+BK169</f>
        <v>0</v>
      </c>
    </row>
    <row r="145" spans="1:63" s="12" customFormat="1" ht="25.9" customHeight="1">
      <c r="A145" s="12"/>
      <c r="B145" s="233"/>
      <c r="C145" s="234"/>
      <c r="D145" s="235" t="s">
        <v>74</v>
      </c>
      <c r="E145" s="236" t="s">
        <v>130</v>
      </c>
      <c r="F145" s="236" t="s">
        <v>131</v>
      </c>
      <c r="G145" s="234"/>
      <c r="H145" s="234"/>
      <c r="I145" s="237"/>
      <c r="J145" s="238">
        <f>BK145</f>
        <v>0</v>
      </c>
      <c r="K145" s="234"/>
      <c r="L145" s="239"/>
      <c r="M145" s="240"/>
      <c r="N145" s="241"/>
      <c r="O145" s="241"/>
      <c r="P145" s="242">
        <f>P146+P153+P155+P162+P167</f>
        <v>0</v>
      </c>
      <c r="Q145" s="241"/>
      <c r="R145" s="242">
        <f>R146+R153+R155+R162+R167</f>
        <v>1.07316915</v>
      </c>
      <c r="S145" s="241"/>
      <c r="T145" s="243">
        <f>T146+T153+T155+T162+T167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44" t="s">
        <v>83</v>
      </c>
      <c r="AT145" s="245" t="s">
        <v>74</v>
      </c>
      <c r="AU145" s="245" t="s">
        <v>75</v>
      </c>
      <c r="AY145" s="244" t="s">
        <v>132</v>
      </c>
      <c r="BK145" s="246">
        <f>BK146+BK153+BK155+BK162+BK167</f>
        <v>0</v>
      </c>
    </row>
    <row r="146" spans="1:63" s="12" customFormat="1" ht="22.8" customHeight="1">
      <c r="A146" s="12"/>
      <c r="B146" s="233"/>
      <c r="C146" s="234"/>
      <c r="D146" s="235" t="s">
        <v>74</v>
      </c>
      <c r="E146" s="247" t="s">
        <v>169</v>
      </c>
      <c r="F146" s="247" t="s">
        <v>224</v>
      </c>
      <c r="G146" s="234"/>
      <c r="H146" s="234"/>
      <c r="I146" s="237"/>
      <c r="J146" s="248">
        <f>BK146</f>
        <v>0</v>
      </c>
      <c r="K146" s="234"/>
      <c r="L146" s="239"/>
      <c r="M146" s="240"/>
      <c r="N146" s="241"/>
      <c r="O146" s="241"/>
      <c r="P146" s="242">
        <f>SUM(P147:P152)</f>
        <v>0</v>
      </c>
      <c r="Q146" s="241"/>
      <c r="R146" s="242">
        <f>SUM(R147:R152)</f>
        <v>0.2848276</v>
      </c>
      <c r="S146" s="241"/>
      <c r="T146" s="243">
        <f>SUM(T147:T152)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44" t="s">
        <v>83</v>
      </c>
      <c r="AT146" s="245" t="s">
        <v>74</v>
      </c>
      <c r="AU146" s="245" t="s">
        <v>83</v>
      </c>
      <c r="AY146" s="244" t="s">
        <v>132</v>
      </c>
      <c r="BK146" s="246">
        <f>SUM(BK147:BK152)</f>
        <v>0</v>
      </c>
    </row>
    <row r="147" spans="1:65" s="2" customFormat="1" ht="21.75" customHeight="1">
      <c r="A147" s="37"/>
      <c r="B147" s="38"/>
      <c r="C147" s="249" t="s">
        <v>202</v>
      </c>
      <c r="D147" s="249" t="s">
        <v>136</v>
      </c>
      <c r="E147" s="250" t="s">
        <v>225</v>
      </c>
      <c r="F147" s="251" t="s">
        <v>226</v>
      </c>
      <c r="G147" s="252" t="s">
        <v>172</v>
      </c>
      <c r="H147" s="253">
        <v>0.209</v>
      </c>
      <c r="I147" s="254"/>
      <c r="J147" s="255">
        <f>ROUND(I147*H147,2)</f>
        <v>0</v>
      </c>
      <c r="K147" s="256"/>
      <c r="L147" s="43"/>
      <c r="M147" s="257" t="s">
        <v>1</v>
      </c>
      <c r="N147" s="258" t="s">
        <v>40</v>
      </c>
      <c r="O147" s="90"/>
      <c r="P147" s="259">
        <f>O147*H147</f>
        <v>0</v>
      </c>
      <c r="Q147" s="259">
        <v>1.09</v>
      </c>
      <c r="R147" s="259">
        <f>Q147*H147</f>
        <v>0.22781</v>
      </c>
      <c r="S147" s="259">
        <v>0</v>
      </c>
      <c r="T147" s="260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61" t="s">
        <v>140</v>
      </c>
      <c r="AT147" s="261" t="s">
        <v>136</v>
      </c>
      <c r="AU147" s="261" t="s">
        <v>85</v>
      </c>
      <c r="AY147" s="16" t="s">
        <v>132</v>
      </c>
      <c r="BE147" s="262">
        <f>IF(N147="základní",J147,0)</f>
        <v>0</v>
      </c>
      <c r="BF147" s="262">
        <f>IF(N147="snížená",J147,0)</f>
        <v>0</v>
      </c>
      <c r="BG147" s="262">
        <f>IF(N147="zákl. přenesená",J147,0)</f>
        <v>0</v>
      </c>
      <c r="BH147" s="262">
        <f>IF(N147="sníž. přenesená",J147,0)</f>
        <v>0</v>
      </c>
      <c r="BI147" s="262">
        <f>IF(N147="nulová",J147,0)</f>
        <v>0</v>
      </c>
      <c r="BJ147" s="16" t="s">
        <v>83</v>
      </c>
      <c r="BK147" s="262">
        <f>ROUND(I147*H147,2)</f>
        <v>0</v>
      </c>
      <c r="BL147" s="16" t="s">
        <v>140</v>
      </c>
      <c r="BM147" s="261" t="s">
        <v>227</v>
      </c>
    </row>
    <row r="148" spans="1:51" s="13" customFormat="1" ht="12">
      <c r="A148" s="13"/>
      <c r="B148" s="263"/>
      <c r="C148" s="264"/>
      <c r="D148" s="265" t="s">
        <v>142</v>
      </c>
      <c r="E148" s="266" t="s">
        <v>1</v>
      </c>
      <c r="F148" s="267" t="s">
        <v>228</v>
      </c>
      <c r="G148" s="264"/>
      <c r="H148" s="268">
        <v>0.2</v>
      </c>
      <c r="I148" s="269"/>
      <c r="J148" s="264"/>
      <c r="K148" s="264"/>
      <c r="L148" s="270"/>
      <c r="M148" s="271"/>
      <c r="N148" s="272"/>
      <c r="O148" s="272"/>
      <c r="P148" s="272"/>
      <c r="Q148" s="272"/>
      <c r="R148" s="272"/>
      <c r="S148" s="272"/>
      <c r="T148" s="27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74" t="s">
        <v>142</v>
      </c>
      <c r="AU148" s="274" t="s">
        <v>85</v>
      </c>
      <c r="AV148" s="13" t="s">
        <v>85</v>
      </c>
      <c r="AW148" s="13" t="s">
        <v>31</v>
      </c>
      <c r="AX148" s="13" t="s">
        <v>75</v>
      </c>
      <c r="AY148" s="274" t="s">
        <v>132</v>
      </c>
    </row>
    <row r="149" spans="1:51" s="13" customFormat="1" ht="12">
      <c r="A149" s="13"/>
      <c r="B149" s="263"/>
      <c r="C149" s="264"/>
      <c r="D149" s="265" t="s">
        <v>142</v>
      </c>
      <c r="E149" s="266" t="s">
        <v>1</v>
      </c>
      <c r="F149" s="267" t="s">
        <v>229</v>
      </c>
      <c r="G149" s="264"/>
      <c r="H149" s="268">
        <v>0.009</v>
      </c>
      <c r="I149" s="269"/>
      <c r="J149" s="264"/>
      <c r="K149" s="264"/>
      <c r="L149" s="270"/>
      <c r="M149" s="271"/>
      <c r="N149" s="272"/>
      <c r="O149" s="272"/>
      <c r="P149" s="272"/>
      <c r="Q149" s="272"/>
      <c r="R149" s="272"/>
      <c r="S149" s="272"/>
      <c r="T149" s="27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74" t="s">
        <v>142</v>
      </c>
      <c r="AU149" s="274" t="s">
        <v>85</v>
      </c>
      <c r="AV149" s="13" t="s">
        <v>85</v>
      </c>
      <c r="AW149" s="13" t="s">
        <v>31</v>
      </c>
      <c r="AX149" s="13" t="s">
        <v>75</v>
      </c>
      <c r="AY149" s="274" t="s">
        <v>132</v>
      </c>
    </row>
    <row r="150" spans="1:51" s="14" customFormat="1" ht="12">
      <c r="A150" s="14"/>
      <c r="B150" s="275"/>
      <c r="C150" s="276"/>
      <c r="D150" s="265" t="s">
        <v>142</v>
      </c>
      <c r="E150" s="277" t="s">
        <v>1</v>
      </c>
      <c r="F150" s="278" t="s">
        <v>157</v>
      </c>
      <c r="G150" s="276"/>
      <c r="H150" s="279">
        <v>0.209</v>
      </c>
      <c r="I150" s="280"/>
      <c r="J150" s="276"/>
      <c r="K150" s="276"/>
      <c r="L150" s="281"/>
      <c r="M150" s="282"/>
      <c r="N150" s="283"/>
      <c r="O150" s="283"/>
      <c r="P150" s="283"/>
      <c r="Q150" s="283"/>
      <c r="R150" s="283"/>
      <c r="S150" s="283"/>
      <c r="T150" s="28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85" t="s">
        <v>142</v>
      </c>
      <c r="AU150" s="285" t="s">
        <v>85</v>
      </c>
      <c r="AV150" s="14" t="s">
        <v>140</v>
      </c>
      <c r="AW150" s="14" t="s">
        <v>31</v>
      </c>
      <c r="AX150" s="14" t="s">
        <v>83</v>
      </c>
      <c r="AY150" s="285" t="s">
        <v>132</v>
      </c>
    </row>
    <row r="151" spans="1:65" s="2" customFormat="1" ht="21.75" customHeight="1">
      <c r="A151" s="37"/>
      <c r="B151" s="38"/>
      <c r="C151" s="249" t="s">
        <v>230</v>
      </c>
      <c r="D151" s="249" t="s">
        <v>136</v>
      </c>
      <c r="E151" s="250" t="s">
        <v>231</v>
      </c>
      <c r="F151" s="251" t="s">
        <v>232</v>
      </c>
      <c r="G151" s="252" t="s">
        <v>139</v>
      </c>
      <c r="H151" s="253">
        <v>0.32</v>
      </c>
      <c r="I151" s="254"/>
      <c r="J151" s="255">
        <f>ROUND(I151*H151,2)</f>
        <v>0</v>
      </c>
      <c r="K151" s="256"/>
      <c r="L151" s="43"/>
      <c r="M151" s="257" t="s">
        <v>1</v>
      </c>
      <c r="N151" s="258" t="s">
        <v>40</v>
      </c>
      <c r="O151" s="90"/>
      <c r="P151" s="259">
        <f>O151*H151</f>
        <v>0</v>
      </c>
      <c r="Q151" s="259">
        <v>0.17818</v>
      </c>
      <c r="R151" s="259">
        <f>Q151*H151</f>
        <v>0.0570176</v>
      </c>
      <c r="S151" s="259">
        <v>0</v>
      </c>
      <c r="T151" s="260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61" t="s">
        <v>140</v>
      </c>
      <c r="AT151" s="261" t="s">
        <v>136</v>
      </c>
      <c r="AU151" s="261" t="s">
        <v>85</v>
      </c>
      <c r="AY151" s="16" t="s">
        <v>132</v>
      </c>
      <c r="BE151" s="262">
        <f>IF(N151="základní",J151,0)</f>
        <v>0</v>
      </c>
      <c r="BF151" s="262">
        <f>IF(N151="snížená",J151,0)</f>
        <v>0</v>
      </c>
      <c r="BG151" s="262">
        <f>IF(N151="zákl. přenesená",J151,0)</f>
        <v>0</v>
      </c>
      <c r="BH151" s="262">
        <f>IF(N151="sníž. přenesená",J151,0)</f>
        <v>0</v>
      </c>
      <c r="BI151" s="262">
        <f>IF(N151="nulová",J151,0)</f>
        <v>0</v>
      </c>
      <c r="BJ151" s="16" t="s">
        <v>83</v>
      </c>
      <c r="BK151" s="262">
        <f>ROUND(I151*H151,2)</f>
        <v>0</v>
      </c>
      <c r="BL151" s="16" t="s">
        <v>140</v>
      </c>
      <c r="BM151" s="261" t="s">
        <v>233</v>
      </c>
    </row>
    <row r="152" spans="1:51" s="13" customFormat="1" ht="12">
      <c r="A152" s="13"/>
      <c r="B152" s="263"/>
      <c r="C152" s="264"/>
      <c r="D152" s="265" t="s">
        <v>142</v>
      </c>
      <c r="E152" s="266" t="s">
        <v>1</v>
      </c>
      <c r="F152" s="267" t="s">
        <v>234</v>
      </c>
      <c r="G152" s="264"/>
      <c r="H152" s="268">
        <v>0.32</v>
      </c>
      <c r="I152" s="269"/>
      <c r="J152" s="264"/>
      <c r="K152" s="264"/>
      <c r="L152" s="270"/>
      <c r="M152" s="271"/>
      <c r="N152" s="272"/>
      <c r="O152" s="272"/>
      <c r="P152" s="272"/>
      <c r="Q152" s="272"/>
      <c r="R152" s="272"/>
      <c r="S152" s="272"/>
      <c r="T152" s="27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74" t="s">
        <v>142</v>
      </c>
      <c r="AU152" s="274" t="s">
        <v>85</v>
      </c>
      <c r="AV152" s="13" t="s">
        <v>85</v>
      </c>
      <c r="AW152" s="13" t="s">
        <v>31</v>
      </c>
      <c r="AX152" s="13" t="s">
        <v>83</v>
      </c>
      <c r="AY152" s="274" t="s">
        <v>132</v>
      </c>
    </row>
    <row r="153" spans="1:63" s="12" customFormat="1" ht="22.8" customHeight="1">
      <c r="A153" s="12"/>
      <c r="B153" s="233"/>
      <c r="C153" s="234"/>
      <c r="D153" s="235" t="s">
        <v>74</v>
      </c>
      <c r="E153" s="247" t="s">
        <v>140</v>
      </c>
      <c r="F153" s="247" t="s">
        <v>235</v>
      </c>
      <c r="G153" s="234"/>
      <c r="H153" s="234"/>
      <c r="I153" s="237"/>
      <c r="J153" s="248">
        <f>BK153</f>
        <v>0</v>
      </c>
      <c r="K153" s="234"/>
      <c r="L153" s="239"/>
      <c r="M153" s="240"/>
      <c r="N153" s="241"/>
      <c r="O153" s="241"/>
      <c r="P153" s="242">
        <f>P154</f>
        <v>0</v>
      </c>
      <c r="Q153" s="241"/>
      <c r="R153" s="242">
        <f>R154</f>
        <v>0.13668000000000002</v>
      </c>
      <c r="S153" s="241"/>
      <c r="T153" s="243">
        <f>T154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44" t="s">
        <v>83</v>
      </c>
      <c r="AT153" s="245" t="s">
        <v>74</v>
      </c>
      <c r="AU153" s="245" t="s">
        <v>83</v>
      </c>
      <c r="AY153" s="244" t="s">
        <v>132</v>
      </c>
      <c r="BK153" s="246">
        <f>BK154</f>
        <v>0</v>
      </c>
    </row>
    <row r="154" spans="1:65" s="2" customFormat="1" ht="16.5" customHeight="1">
      <c r="A154" s="37"/>
      <c r="B154" s="38"/>
      <c r="C154" s="249" t="s">
        <v>207</v>
      </c>
      <c r="D154" s="249" t="s">
        <v>136</v>
      </c>
      <c r="E154" s="250" t="s">
        <v>236</v>
      </c>
      <c r="F154" s="251" t="s">
        <v>237</v>
      </c>
      <c r="G154" s="252" t="s">
        <v>192</v>
      </c>
      <c r="H154" s="253">
        <v>6</v>
      </c>
      <c r="I154" s="254"/>
      <c r="J154" s="255">
        <f>ROUND(I154*H154,2)</f>
        <v>0</v>
      </c>
      <c r="K154" s="256"/>
      <c r="L154" s="43"/>
      <c r="M154" s="257" t="s">
        <v>1</v>
      </c>
      <c r="N154" s="258" t="s">
        <v>40</v>
      </c>
      <c r="O154" s="90"/>
      <c r="P154" s="259">
        <f>O154*H154</f>
        <v>0</v>
      </c>
      <c r="Q154" s="259">
        <v>0.02278</v>
      </c>
      <c r="R154" s="259">
        <f>Q154*H154</f>
        <v>0.13668000000000002</v>
      </c>
      <c r="S154" s="259">
        <v>0</v>
      </c>
      <c r="T154" s="260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61" t="s">
        <v>140</v>
      </c>
      <c r="AT154" s="261" t="s">
        <v>136</v>
      </c>
      <c r="AU154" s="261" t="s">
        <v>85</v>
      </c>
      <c r="AY154" s="16" t="s">
        <v>132</v>
      </c>
      <c r="BE154" s="262">
        <f>IF(N154="základní",J154,0)</f>
        <v>0</v>
      </c>
      <c r="BF154" s="262">
        <f>IF(N154="snížená",J154,0)</f>
        <v>0</v>
      </c>
      <c r="BG154" s="262">
        <f>IF(N154="zákl. přenesená",J154,0)</f>
        <v>0</v>
      </c>
      <c r="BH154" s="262">
        <f>IF(N154="sníž. přenesená",J154,0)</f>
        <v>0</v>
      </c>
      <c r="BI154" s="262">
        <f>IF(N154="nulová",J154,0)</f>
        <v>0</v>
      </c>
      <c r="BJ154" s="16" t="s">
        <v>83</v>
      </c>
      <c r="BK154" s="262">
        <f>ROUND(I154*H154,2)</f>
        <v>0</v>
      </c>
      <c r="BL154" s="16" t="s">
        <v>140</v>
      </c>
      <c r="BM154" s="261" t="s">
        <v>238</v>
      </c>
    </row>
    <row r="155" spans="1:63" s="12" customFormat="1" ht="22.8" customHeight="1">
      <c r="A155" s="12"/>
      <c r="B155" s="233"/>
      <c r="C155" s="234"/>
      <c r="D155" s="235" t="s">
        <v>74</v>
      </c>
      <c r="E155" s="247" t="s">
        <v>133</v>
      </c>
      <c r="F155" s="247" t="s">
        <v>134</v>
      </c>
      <c r="G155" s="234"/>
      <c r="H155" s="234"/>
      <c r="I155" s="237"/>
      <c r="J155" s="248">
        <f>BK155</f>
        <v>0</v>
      </c>
      <c r="K155" s="234"/>
      <c r="L155" s="239"/>
      <c r="M155" s="240"/>
      <c r="N155" s="241"/>
      <c r="O155" s="241"/>
      <c r="P155" s="242">
        <f>SUM(P156:P161)</f>
        <v>0</v>
      </c>
      <c r="Q155" s="241"/>
      <c r="R155" s="242">
        <f>SUM(R156:R161)</f>
        <v>0.6516615499999999</v>
      </c>
      <c r="S155" s="241"/>
      <c r="T155" s="243">
        <f>SUM(T156:T161)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44" t="s">
        <v>83</v>
      </c>
      <c r="AT155" s="245" t="s">
        <v>74</v>
      </c>
      <c r="AU155" s="245" t="s">
        <v>83</v>
      </c>
      <c r="AY155" s="244" t="s">
        <v>132</v>
      </c>
      <c r="BK155" s="246">
        <f>SUM(BK156:BK161)</f>
        <v>0</v>
      </c>
    </row>
    <row r="156" spans="1:65" s="2" customFormat="1" ht="21.75" customHeight="1">
      <c r="A156" s="37"/>
      <c r="B156" s="38"/>
      <c r="C156" s="249" t="s">
        <v>83</v>
      </c>
      <c r="D156" s="249" t="s">
        <v>136</v>
      </c>
      <c r="E156" s="250" t="s">
        <v>239</v>
      </c>
      <c r="F156" s="251" t="s">
        <v>240</v>
      </c>
      <c r="G156" s="252" t="s">
        <v>153</v>
      </c>
      <c r="H156" s="253">
        <v>0.369</v>
      </c>
      <c r="I156" s="254"/>
      <c r="J156" s="255">
        <f>ROUND(I156*H156,2)</f>
        <v>0</v>
      </c>
      <c r="K156" s="256"/>
      <c r="L156" s="43"/>
      <c r="M156" s="257" t="s">
        <v>1</v>
      </c>
      <c r="N156" s="258" t="s">
        <v>40</v>
      </c>
      <c r="O156" s="90"/>
      <c r="P156" s="259">
        <f>O156*H156</f>
        <v>0</v>
      </c>
      <c r="Q156" s="259">
        <v>1.4</v>
      </c>
      <c r="R156" s="259">
        <f>Q156*H156</f>
        <v>0.5166</v>
      </c>
      <c r="S156" s="259">
        <v>0</v>
      </c>
      <c r="T156" s="260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61" t="s">
        <v>140</v>
      </c>
      <c r="AT156" s="261" t="s">
        <v>136</v>
      </c>
      <c r="AU156" s="261" t="s">
        <v>85</v>
      </c>
      <c r="AY156" s="16" t="s">
        <v>132</v>
      </c>
      <c r="BE156" s="262">
        <f>IF(N156="základní",J156,0)</f>
        <v>0</v>
      </c>
      <c r="BF156" s="262">
        <f>IF(N156="snížená",J156,0)</f>
        <v>0</v>
      </c>
      <c r="BG156" s="262">
        <f>IF(N156="zákl. přenesená",J156,0)</f>
        <v>0</v>
      </c>
      <c r="BH156" s="262">
        <f>IF(N156="sníž. přenesená",J156,0)</f>
        <v>0</v>
      </c>
      <c r="BI156" s="262">
        <f>IF(N156="nulová",J156,0)</f>
        <v>0</v>
      </c>
      <c r="BJ156" s="16" t="s">
        <v>83</v>
      </c>
      <c r="BK156" s="262">
        <f>ROUND(I156*H156,2)</f>
        <v>0</v>
      </c>
      <c r="BL156" s="16" t="s">
        <v>140</v>
      </c>
      <c r="BM156" s="261" t="s">
        <v>241</v>
      </c>
    </row>
    <row r="157" spans="1:51" s="13" customFormat="1" ht="12">
      <c r="A157" s="13"/>
      <c r="B157" s="263"/>
      <c r="C157" s="264"/>
      <c r="D157" s="265" t="s">
        <v>142</v>
      </c>
      <c r="E157" s="266" t="s">
        <v>1</v>
      </c>
      <c r="F157" s="267" t="s">
        <v>242</v>
      </c>
      <c r="G157" s="264"/>
      <c r="H157" s="268">
        <v>0.369</v>
      </c>
      <c r="I157" s="269"/>
      <c r="J157" s="264"/>
      <c r="K157" s="264"/>
      <c r="L157" s="270"/>
      <c r="M157" s="271"/>
      <c r="N157" s="272"/>
      <c r="O157" s="272"/>
      <c r="P157" s="272"/>
      <c r="Q157" s="272"/>
      <c r="R157" s="272"/>
      <c r="S157" s="272"/>
      <c r="T157" s="27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74" t="s">
        <v>142</v>
      </c>
      <c r="AU157" s="274" t="s">
        <v>85</v>
      </c>
      <c r="AV157" s="13" t="s">
        <v>85</v>
      </c>
      <c r="AW157" s="13" t="s">
        <v>31</v>
      </c>
      <c r="AX157" s="13" t="s">
        <v>83</v>
      </c>
      <c r="AY157" s="274" t="s">
        <v>132</v>
      </c>
    </row>
    <row r="158" spans="1:65" s="2" customFormat="1" ht="16.5" customHeight="1">
      <c r="A158" s="37"/>
      <c r="B158" s="38"/>
      <c r="C158" s="249" t="s">
        <v>243</v>
      </c>
      <c r="D158" s="249" t="s">
        <v>136</v>
      </c>
      <c r="E158" s="250" t="s">
        <v>244</v>
      </c>
      <c r="F158" s="251" t="s">
        <v>245</v>
      </c>
      <c r="G158" s="252" t="s">
        <v>172</v>
      </c>
      <c r="H158" s="253">
        <v>0.015</v>
      </c>
      <c r="I158" s="254"/>
      <c r="J158" s="255">
        <f>ROUND(I158*H158,2)</f>
        <v>0</v>
      </c>
      <c r="K158" s="256"/>
      <c r="L158" s="43"/>
      <c r="M158" s="257" t="s">
        <v>1</v>
      </c>
      <c r="N158" s="258" t="s">
        <v>40</v>
      </c>
      <c r="O158" s="90"/>
      <c r="P158" s="259">
        <f>O158*H158</f>
        <v>0</v>
      </c>
      <c r="Q158" s="259">
        <v>1.06277</v>
      </c>
      <c r="R158" s="259">
        <f>Q158*H158</f>
        <v>0.01594155</v>
      </c>
      <c r="S158" s="259">
        <v>0</v>
      </c>
      <c r="T158" s="260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61" t="s">
        <v>140</v>
      </c>
      <c r="AT158" s="261" t="s">
        <v>136</v>
      </c>
      <c r="AU158" s="261" t="s">
        <v>85</v>
      </c>
      <c r="AY158" s="16" t="s">
        <v>132</v>
      </c>
      <c r="BE158" s="262">
        <f>IF(N158="základní",J158,0)</f>
        <v>0</v>
      </c>
      <c r="BF158" s="262">
        <f>IF(N158="snížená",J158,0)</f>
        <v>0</v>
      </c>
      <c r="BG158" s="262">
        <f>IF(N158="zákl. přenesená",J158,0)</f>
        <v>0</v>
      </c>
      <c r="BH158" s="262">
        <f>IF(N158="sníž. přenesená",J158,0)</f>
        <v>0</v>
      </c>
      <c r="BI158" s="262">
        <f>IF(N158="nulová",J158,0)</f>
        <v>0</v>
      </c>
      <c r="BJ158" s="16" t="s">
        <v>83</v>
      </c>
      <c r="BK158" s="262">
        <f>ROUND(I158*H158,2)</f>
        <v>0</v>
      </c>
      <c r="BL158" s="16" t="s">
        <v>140</v>
      </c>
      <c r="BM158" s="261" t="s">
        <v>246</v>
      </c>
    </row>
    <row r="159" spans="1:51" s="13" customFormat="1" ht="12">
      <c r="A159" s="13"/>
      <c r="B159" s="263"/>
      <c r="C159" s="264"/>
      <c r="D159" s="265" t="s">
        <v>142</v>
      </c>
      <c r="E159" s="266" t="s">
        <v>1</v>
      </c>
      <c r="F159" s="267" t="s">
        <v>247</v>
      </c>
      <c r="G159" s="264"/>
      <c r="H159" s="268">
        <v>0.015</v>
      </c>
      <c r="I159" s="269"/>
      <c r="J159" s="264"/>
      <c r="K159" s="264"/>
      <c r="L159" s="270"/>
      <c r="M159" s="271"/>
      <c r="N159" s="272"/>
      <c r="O159" s="272"/>
      <c r="P159" s="272"/>
      <c r="Q159" s="272"/>
      <c r="R159" s="272"/>
      <c r="S159" s="272"/>
      <c r="T159" s="27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74" t="s">
        <v>142</v>
      </c>
      <c r="AU159" s="274" t="s">
        <v>85</v>
      </c>
      <c r="AV159" s="13" t="s">
        <v>85</v>
      </c>
      <c r="AW159" s="13" t="s">
        <v>31</v>
      </c>
      <c r="AX159" s="13" t="s">
        <v>83</v>
      </c>
      <c r="AY159" s="274" t="s">
        <v>132</v>
      </c>
    </row>
    <row r="160" spans="1:65" s="2" customFormat="1" ht="16.5" customHeight="1">
      <c r="A160" s="37"/>
      <c r="B160" s="38"/>
      <c r="C160" s="249" t="s">
        <v>248</v>
      </c>
      <c r="D160" s="249" t="s">
        <v>136</v>
      </c>
      <c r="E160" s="250" t="s">
        <v>249</v>
      </c>
      <c r="F160" s="251" t="s">
        <v>250</v>
      </c>
      <c r="G160" s="252" t="s">
        <v>192</v>
      </c>
      <c r="H160" s="253">
        <v>2</v>
      </c>
      <c r="I160" s="254"/>
      <c r="J160" s="255">
        <f>ROUND(I160*H160,2)</f>
        <v>0</v>
      </c>
      <c r="K160" s="256"/>
      <c r="L160" s="43"/>
      <c r="M160" s="257" t="s">
        <v>1</v>
      </c>
      <c r="N160" s="258" t="s">
        <v>40</v>
      </c>
      <c r="O160" s="90"/>
      <c r="P160" s="259">
        <f>O160*H160</f>
        <v>0</v>
      </c>
      <c r="Q160" s="259">
        <v>0.04684</v>
      </c>
      <c r="R160" s="259">
        <f>Q160*H160</f>
        <v>0.09368</v>
      </c>
      <c r="S160" s="259">
        <v>0</v>
      </c>
      <c r="T160" s="260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61" t="s">
        <v>140</v>
      </c>
      <c r="AT160" s="261" t="s">
        <v>136</v>
      </c>
      <c r="AU160" s="261" t="s">
        <v>85</v>
      </c>
      <c r="AY160" s="16" t="s">
        <v>132</v>
      </c>
      <c r="BE160" s="262">
        <f>IF(N160="základní",J160,0)</f>
        <v>0</v>
      </c>
      <c r="BF160" s="262">
        <f>IF(N160="snížená",J160,0)</f>
        <v>0</v>
      </c>
      <c r="BG160" s="262">
        <f>IF(N160="zákl. přenesená",J160,0)</f>
        <v>0</v>
      </c>
      <c r="BH160" s="262">
        <f>IF(N160="sníž. přenesená",J160,0)</f>
        <v>0</v>
      </c>
      <c r="BI160" s="262">
        <f>IF(N160="nulová",J160,0)</f>
        <v>0</v>
      </c>
      <c r="BJ160" s="16" t="s">
        <v>83</v>
      </c>
      <c r="BK160" s="262">
        <f>ROUND(I160*H160,2)</f>
        <v>0</v>
      </c>
      <c r="BL160" s="16" t="s">
        <v>140</v>
      </c>
      <c r="BM160" s="261" t="s">
        <v>251</v>
      </c>
    </row>
    <row r="161" spans="1:65" s="2" customFormat="1" ht="21.75" customHeight="1">
      <c r="A161" s="37"/>
      <c r="B161" s="38"/>
      <c r="C161" s="291" t="s">
        <v>252</v>
      </c>
      <c r="D161" s="291" t="s">
        <v>253</v>
      </c>
      <c r="E161" s="292" t="s">
        <v>254</v>
      </c>
      <c r="F161" s="293" t="s">
        <v>255</v>
      </c>
      <c r="G161" s="294" t="s">
        <v>192</v>
      </c>
      <c r="H161" s="295">
        <v>2</v>
      </c>
      <c r="I161" s="296"/>
      <c r="J161" s="297">
        <f>ROUND(I161*H161,2)</f>
        <v>0</v>
      </c>
      <c r="K161" s="298"/>
      <c r="L161" s="299"/>
      <c r="M161" s="300" t="s">
        <v>1</v>
      </c>
      <c r="N161" s="301" t="s">
        <v>40</v>
      </c>
      <c r="O161" s="90"/>
      <c r="P161" s="259">
        <f>O161*H161</f>
        <v>0</v>
      </c>
      <c r="Q161" s="259">
        <v>0.01272</v>
      </c>
      <c r="R161" s="259">
        <f>Q161*H161</f>
        <v>0.02544</v>
      </c>
      <c r="S161" s="259">
        <v>0</v>
      </c>
      <c r="T161" s="260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61" t="s">
        <v>189</v>
      </c>
      <c r="AT161" s="261" t="s">
        <v>253</v>
      </c>
      <c r="AU161" s="261" t="s">
        <v>85</v>
      </c>
      <c r="AY161" s="16" t="s">
        <v>132</v>
      </c>
      <c r="BE161" s="262">
        <f>IF(N161="základní",J161,0)</f>
        <v>0</v>
      </c>
      <c r="BF161" s="262">
        <f>IF(N161="snížená",J161,0)</f>
        <v>0</v>
      </c>
      <c r="BG161" s="262">
        <f>IF(N161="zákl. přenesená",J161,0)</f>
        <v>0</v>
      </c>
      <c r="BH161" s="262">
        <f>IF(N161="sníž. přenesená",J161,0)</f>
        <v>0</v>
      </c>
      <c r="BI161" s="262">
        <f>IF(N161="nulová",J161,0)</f>
        <v>0</v>
      </c>
      <c r="BJ161" s="16" t="s">
        <v>83</v>
      </c>
      <c r="BK161" s="262">
        <f>ROUND(I161*H161,2)</f>
        <v>0</v>
      </c>
      <c r="BL161" s="16" t="s">
        <v>140</v>
      </c>
      <c r="BM161" s="261" t="s">
        <v>256</v>
      </c>
    </row>
    <row r="162" spans="1:63" s="12" customFormat="1" ht="22.8" customHeight="1">
      <c r="A162" s="12"/>
      <c r="B162" s="233"/>
      <c r="C162" s="234"/>
      <c r="D162" s="235" t="s">
        <v>74</v>
      </c>
      <c r="E162" s="247" t="s">
        <v>144</v>
      </c>
      <c r="F162" s="247" t="s">
        <v>257</v>
      </c>
      <c r="G162" s="234"/>
      <c r="H162" s="234"/>
      <c r="I162" s="237"/>
      <c r="J162" s="248">
        <f>BK162</f>
        <v>0</v>
      </c>
      <c r="K162" s="234"/>
      <c r="L162" s="239"/>
      <c r="M162" s="240"/>
      <c r="N162" s="241"/>
      <c r="O162" s="241"/>
      <c r="P162" s="242">
        <f>SUM(P163:P166)</f>
        <v>0</v>
      </c>
      <c r="Q162" s="241"/>
      <c r="R162" s="242">
        <f>SUM(R163:R166)</f>
        <v>0</v>
      </c>
      <c r="S162" s="241"/>
      <c r="T162" s="243">
        <f>SUM(T163:T166)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44" t="s">
        <v>83</v>
      </c>
      <c r="AT162" s="245" t="s">
        <v>74</v>
      </c>
      <c r="AU162" s="245" t="s">
        <v>83</v>
      </c>
      <c r="AY162" s="244" t="s">
        <v>132</v>
      </c>
      <c r="BK162" s="246">
        <f>SUM(BK163:BK166)</f>
        <v>0</v>
      </c>
    </row>
    <row r="163" spans="1:65" s="2" customFormat="1" ht="21.75" customHeight="1">
      <c r="A163" s="37"/>
      <c r="B163" s="38"/>
      <c r="C163" s="249" t="s">
        <v>258</v>
      </c>
      <c r="D163" s="249" t="s">
        <v>136</v>
      </c>
      <c r="E163" s="250" t="s">
        <v>165</v>
      </c>
      <c r="F163" s="251" t="s">
        <v>259</v>
      </c>
      <c r="G163" s="252" t="s">
        <v>260</v>
      </c>
      <c r="H163" s="253">
        <v>1</v>
      </c>
      <c r="I163" s="254"/>
      <c r="J163" s="255">
        <f>ROUND(I163*H163,2)</f>
        <v>0</v>
      </c>
      <c r="K163" s="256"/>
      <c r="L163" s="43"/>
      <c r="M163" s="257" t="s">
        <v>1</v>
      </c>
      <c r="N163" s="258" t="s">
        <v>40</v>
      </c>
      <c r="O163" s="90"/>
      <c r="P163" s="259">
        <f>O163*H163</f>
        <v>0</v>
      </c>
      <c r="Q163" s="259">
        <v>0</v>
      </c>
      <c r="R163" s="259">
        <f>Q163*H163</f>
        <v>0</v>
      </c>
      <c r="S163" s="259">
        <v>0</v>
      </c>
      <c r="T163" s="260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61" t="s">
        <v>140</v>
      </c>
      <c r="AT163" s="261" t="s">
        <v>136</v>
      </c>
      <c r="AU163" s="261" t="s">
        <v>85</v>
      </c>
      <c r="AY163" s="16" t="s">
        <v>132</v>
      </c>
      <c r="BE163" s="262">
        <f>IF(N163="základní",J163,0)</f>
        <v>0</v>
      </c>
      <c r="BF163" s="262">
        <f>IF(N163="snížená",J163,0)</f>
        <v>0</v>
      </c>
      <c r="BG163" s="262">
        <f>IF(N163="zákl. přenesená",J163,0)</f>
        <v>0</v>
      </c>
      <c r="BH163" s="262">
        <f>IF(N163="sníž. přenesená",J163,0)</f>
        <v>0</v>
      </c>
      <c r="BI163" s="262">
        <f>IF(N163="nulová",J163,0)</f>
        <v>0</v>
      </c>
      <c r="BJ163" s="16" t="s">
        <v>83</v>
      </c>
      <c r="BK163" s="262">
        <f>ROUND(I163*H163,2)</f>
        <v>0</v>
      </c>
      <c r="BL163" s="16" t="s">
        <v>140</v>
      </c>
      <c r="BM163" s="261" t="s">
        <v>261</v>
      </c>
    </row>
    <row r="164" spans="1:65" s="2" customFormat="1" ht="21.75" customHeight="1">
      <c r="A164" s="37"/>
      <c r="B164" s="38"/>
      <c r="C164" s="249" t="s">
        <v>262</v>
      </c>
      <c r="D164" s="249" t="s">
        <v>136</v>
      </c>
      <c r="E164" s="250" t="s">
        <v>263</v>
      </c>
      <c r="F164" s="251" t="s">
        <v>264</v>
      </c>
      <c r="G164" s="252" t="s">
        <v>260</v>
      </c>
      <c r="H164" s="253">
        <v>1</v>
      </c>
      <c r="I164" s="254"/>
      <c r="J164" s="255">
        <f>ROUND(I164*H164,2)</f>
        <v>0</v>
      </c>
      <c r="K164" s="256"/>
      <c r="L164" s="43"/>
      <c r="M164" s="257" t="s">
        <v>1</v>
      </c>
      <c r="N164" s="258" t="s">
        <v>40</v>
      </c>
      <c r="O164" s="90"/>
      <c r="P164" s="259">
        <f>O164*H164</f>
        <v>0</v>
      </c>
      <c r="Q164" s="259">
        <v>0</v>
      </c>
      <c r="R164" s="259">
        <f>Q164*H164</f>
        <v>0</v>
      </c>
      <c r="S164" s="259">
        <v>0</v>
      </c>
      <c r="T164" s="260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61" t="s">
        <v>140</v>
      </c>
      <c r="AT164" s="261" t="s">
        <v>136</v>
      </c>
      <c r="AU164" s="261" t="s">
        <v>85</v>
      </c>
      <c r="AY164" s="16" t="s">
        <v>132</v>
      </c>
      <c r="BE164" s="262">
        <f>IF(N164="základní",J164,0)</f>
        <v>0</v>
      </c>
      <c r="BF164" s="262">
        <f>IF(N164="snížená",J164,0)</f>
        <v>0</v>
      </c>
      <c r="BG164" s="262">
        <f>IF(N164="zákl. přenesená",J164,0)</f>
        <v>0</v>
      </c>
      <c r="BH164" s="262">
        <f>IF(N164="sníž. přenesená",J164,0)</f>
        <v>0</v>
      </c>
      <c r="BI164" s="262">
        <f>IF(N164="nulová",J164,0)</f>
        <v>0</v>
      </c>
      <c r="BJ164" s="16" t="s">
        <v>83</v>
      </c>
      <c r="BK164" s="262">
        <f>ROUND(I164*H164,2)</f>
        <v>0</v>
      </c>
      <c r="BL164" s="16" t="s">
        <v>140</v>
      </c>
      <c r="BM164" s="261" t="s">
        <v>265</v>
      </c>
    </row>
    <row r="165" spans="1:65" s="2" customFormat="1" ht="16.5" customHeight="1">
      <c r="A165" s="37"/>
      <c r="B165" s="38"/>
      <c r="C165" s="249" t="s">
        <v>266</v>
      </c>
      <c r="D165" s="249" t="s">
        <v>136</v>
      </c>
      <c r="E165" s="250" t="s">
        <v>267</v>
      </c>
      <c r="F165" s="251" t="s">
        <v>268</v>
      </c>
      <c r="G165" s="252" t="s">
        <v>260</v>
      </c>
      <c r="H165" s="253">
        <v>1</v>
      </c>
      <c r="I165" s="254"/>
      <c r="J165" s="255">
        <f>ROUND(I165*H165,2)</f>
        <v>0</v>
      </c>
      <c r="K165" s="256"/>
      <c r="L165" s="43"/>
      <c r="M165" s="257" t="s">
        <v>1</v>
      </c>
      <c r="N165" s="258" t="s">
        <v>40</v>
      </c>
      <c r="O165" s="90"/>
      <c r="P165" s="259">
        <f>O165*H165</f>
        <v>0</v>
      </c>
      <c r="Q165" s="259">
        <v>0</v>
      </c>
      <c r="R165" s="259">
        <f>Q165*H165</f>
        <v>0</v>
      </c>
      <c r="S165" s="259">
        <v>0</v>
      </c>
      <c r="T165" s="260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61" t="s">
        <v>140</v>
      </c>
      <c r="AT165" s="261" t="s">
        <v>136</v>
      </c>
      <c r="AU165" s="261" t="s">
        <v>85</v>
      </c>
      <c r="AY165" s="16" t="s">
        <v>132</v>
      </c>
      <c r="BE165" s="262">
        <f>IF(N165="základní",J165,0)</f>
        <v>0</v>
      </c>
      <c r="BF165" s="262">
        <f>IF(N165="snížená",J165,0)</f>
        <v>0</v>
      </c>
      <c r="BG165" s="262">
        <f>IF(N165="zákl. přenesená",J165,0)</f>
        <v>0</v>
      </c>
      <c r="BH165" s="262">
        <f>IF(N165="sníž. přenesená",J165,0)</f>
        <v>0</v>
      </c>
      <c r="BI165" s="262">
        <f>IF(N165="nulová",J165,0)</f>
        <v>0</v>
      </c>
      <c r="BJ165" s="16" t="s">
        <v>83</v>
      </c>
      <c r="BK165" s="262">
        <f>ROUND(I165*H165,2)</f>
        <v>0</v>
      </c>
      <c r="BL165" s="16" t="s">
        <v>140</v>
      </c>
      <c r="BM165" s="261" t="s">
        <v>269</v>
      </c>
    </row>
    <row r="166" spans="1:65" s="2" customFormat="1" ht="16.5" customHeight="1">
      <c r="A166" s="37"/>
      <c r="B166" s="38"/>
      <c r="C166" s="249" t="s">
        <v>270</v>
      </c>
      <c r="D166" s="249" t="s">
        <v>136</v>
      </c>
      <c r="E166" s="250" t="s">
        <v>271</v>
      </c>
      <c r="F166" s="251" t="s">
        <v>272</v>
      </c>
      <c r="G166" s="252" t="s">
        <v>167</v>
      </c>
      <c r="H166" s="253">
        <v>1</v>
      </c>
      <c r="I166" s="254"/>
      <c r="J166" s="255">
        <f>ROUND(I166*H166,2)</f>
        <v>0</v>
      </c>
      <c r="K166" s="256"/>
      <c r="L166" s="43"/>
      <c r="M166" s="257" t="s">
        <v>1</v>
      </c>
      <c r="N166" s="258" t="s">
        <v>40</v>
      </c>
      <c r="O166" s="90"/>
      <c r="P166" s="259">
        <f>O166*H166</f>
        <v>0</v>
      </c>
      <c r="Q166" s="259">
        <v>0</v>
      </c>
      <c r="R166" s="259">
        <f>Q166*H166</f>
        <v>0</v>
      </c>
      <c r="S166" s="259">
        <v>0</v>
      </c>
      <c r="T166" s="260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61" t="s">
        <v>140</v>
      </c>
      <c r="AT166" s="261" t="s">
        <v>136</v>
      </c>
      <c r="AU166" s="261" t="s">
        <v>85</v>
      </c>
      <c r="AY166" s="16" t="s">
        <v>132</v>
      </c>
      <c r="BE166" s="262">
        <f>IF(N166="základní",J166,0)</f>
        <v>0</v>
      </c>
      <c r="BF166" s="262">
        <f>IF(N166="snížená",J166,0)</f>
        <v>0</v>
      </c>
      <c r="BG166" s="262">
        <f>IF(N166="zákl. přenesená",J166,0)</f>
        <v>0</v>
      </c>
      <c r="BH166" s="262">
        <f>IF(N166="sníž. přenesená",J166,0)</f>
        <v>0</v>
      </c>
      <c r="BI166" s="262">
        <f>IF(N166="nulová",J166,0)</f>
        <v>0</v>
      </c>
      <c r="BJ166" s="16" t="s">
        <v>83</v>
      </c>
      <c r="BK166" s="262">
        <f>ROUND(I166*H166,2)</f>
        <v>0</v>
      </c>
      <c r="BL166" s="16" t="s">
        <v>140</v>
      </c>
      <c r="BM166" s="261" t="s">
        <v>273</v>
      </c>
    </row>
    <row r="167" spans="1:63" s="12" customFormat="1" ht="22.8" customHeight="1">
      <c r="A167" s="12"/>
      <c r="B167" s="233"/>
      <c r="C167" s="234"/>
      <c r="D167" s="235" t="s">
        <v>74</v>
      </c>
      <c r="E167" s="247" t="s">
        <v>274</v>
      </c>
      <c r="F167" s="247" t="s">
        <v>275</v>
      </c>
      <c r="G167" s="234"/>
      <c r="H167" s="234"/>
      <c r="I167" s="237"/>
      <c r="J167" s="248">
        <f>BK167</f>
        <v>0</v>
      </c>
      <c r="K167" s="234"/>
      <c r="L167" s="239"/>
      <c r="M167" s="240"/>
      <c r="N167" s="241"/>
      <c r="O167" s="241"/>
      <c r="P167" s="242">
        <f>P168</f>
        <v>0</v>
      </c>
      <c r="Q167" s="241"/>
      <c r="R167" s="242">
        <f>R168</f>
        <v>0</v>
      </c>
      <c r="S167" s="241"/>
      <c r="T167" s="243">
        <f>T168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44" t="s">
        <v>83</v>
      </c>
      <c r="AT167" s="245" t="s">
        <v>74</v>
      </c>
      <c r="AU167" s="245" t="s">
        <v>83</v>
      </c>
      <c r="AY167" s="244" t="s">
        <v>132</v>
      </c>
      <c r="BK167" s="246">
        <f>BK168</f>
        <v>0</v>
      </c>
    </row>
    <row r="168" spans="1:65" s="2" customFormat="1" ht="16.5" customHeight="1">
      <c r="A168" s="37"/>
      <c r="B168" s="38"/>
      <c r="C168" s="249" t="s">
        <v>8</v>
      </c>
      <c r="D168" s="249" t="s">
        <v>136</v>
      </c>
      <c r="E168" s="250" t="s">
        <v>276</v>
      </c>
      <c r="F168" s="251" t="s">
        <v>277</v>
      </c>
      <c r="G168" s="252" t="s">
        <v>172</v>
      </c>
      <c r="H168" s="253">
        <v>1.073</v>
      </c>
      <c r="I168" s="254"/>
      <c r="J168" s="255">
        <f>ROUND(I168*H168,2)</f>
        <v>0</v>
      </c>
      <c r="K168" s="256"/>
      <c r="L168" s="43"/>
      <c r="M168" s="257" t="s">
        <v>1</v>
      </c>
      <c r="N168" s="258" t="s">
        <v>40</v>
      </c>
      <c r="O168" s="90"/>
      <c r="P168" s="259">
        <f>O168*H168</f>
        <v>0</v>
      </c>
      <c r="Q168" s="259">
        <v>0</v>
      </c>
      <c r="R168" s="259">
        <f>Q168*H168</f>
        <v>0</v>
      </c>
      <c r="S168" s="259">
        <v>0</v>
      </c>
      <c r="T168" s="260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61" t="s">
        <v>140</v>
      </c>
      <c r="AT168" s="261" t="s">
        <v>136</v>
      </c>
      <c r="AU168" s="261" t="s">
        <v>85</v>
      </c>
      <c r="AY168" s="16" t="s">
        <v>132</v>
      </c>
      <c r="BE168" s="262">
        <f>IF(N168="základní",J168,0)</f>
        <v>0</v>
      </c>
      <c r="BF168" s="262">
        <f>IF(N168="snížená",J168,0)</f>
        <v>0</v>
      </c>
      <c r="BG168" s="262">
        <f>IF(N168="zákl. přenesená",J168,0)</f>
        <v>0</v>
      </c>
      <c r="BH168" s="262">
        <f>IF(N168="sníž. přenesená",J168,0)</f>
        <v>0</v>
      </c>
      <c r="BI168" s="262">
        <f>IF(N168="nulová",J168,0)</f>
        <v>0</v>
      </c>
      <c r="BJ168" s="16" t="s">
        <v>83</v>
      </c>
      <c r="BK168" s="262">
        <f>ROUND(I168*H168,2)</f>
        <v>0</v>
      </c>
      <c r="BL168" s="16" t="s">
        <v>140</v>
      </c>
      <c r="BM168" s="261" t="s">
        <v>278</v>
      </c>
    </row>
    <row r="169" spans="1:63" s="12" customFormat="1" ht="25.9" customHeight="1">
      <c r="A169" s="12"/>
      <c r="B169" s="233"/>
      <c r="C169" s="234"/>
      <c r="D169" s="235" t="s">
        <v>74</v>
      </c>
      <c r="E169" s="236" t="s">
        <v>185</v>
      </c>
      <c r="F169" s="236" t="s">
        <v>186</v>
      </c>
      <c r="G169" s="234"/>
      <c r="H169" s="234"/>
      <c r="I169" s="237"/>
      <c r="J169" s="238">
        <f>BK169</f>
        <v>0</v>
      </c>
      <c r="K169" s="234"/>
      <c r="L169" s="239"/>
      <c r="M169" s="240"/>
      <c r="N169" s="241"/>
      <c r="O169" s="241"/>
      <c r="P169" s="242">
        <f>P170+P172+P183+P186+P188+P190+P211+P217+P229+P235+P240</f>
        <v>0</v>
      </c>
      <c r="Q169" s="241"/>
      <c r="R169" s="242">
        <f>R170+R172+R183+R186+R188+R190+R211+R217+R229+R235+R240</f>
        <v>1.3356595999999998</v>
      </c>
      <c r="S169" s="241"/>
      <c r="T169" s="243">
        <f>T170+T172+T183+T186+T188+T190+T211+T217+T229+T235+T240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44" t="s">
        <v>85</v>
      </c>
      <c r="AT169" s="245" t="s">
        <v>74</v>
      </c>
      <c r="AU169" s="245" t="s">
        <v>75</v>
      </c>
      <c r="AY169" s="244" t="s">
        <v>132</v>
      </c>
      <c r="BK169" s="246">
        <f>BK170+BK172+BK183+BK186+BK188+BK190+BK211+BK217+BK229+BK235+BK240</f>
        <v>0</v>
      </c>
    </row>
    <row r="170" spans="1:63" s="12" customFormat="1" ht="22.8" customHeight="1">
      <c r="A170" s="12"/>
      <c r="B170" s="233"/>
      <c r="C170" s="234"/>
      <c r="D170" s="235" t="s">
        <v>74</v>
      </c>
      <c r="E170" s="247" t="s">
        <v>279</v>
      </c>
      <c r="F170" s="247" t="s">
        <v>280</v>
      </c>
      <c r="G170" s="234"/>
      <c r="H170" s="234"/>
      <c r="I170" s="237"/>
      <c r="J170" s="248">
        <f>BK170</f>
        <v>0</v>
      </c>
      <c r="K170" s="234"/>
      <c r="L170" s="239"/>
      <c r="M170" s="240"/>
      <c r="N170" s="241"/>
      <c r="O170" s="241"/>
      <c r="P170" s="242">
        <f>P171</f>
        <v>0</v>
      </c>
      <c r="Q170" s="241"/>
      <c r="R170" s="242">
        <f>R171</f>
        <v>0</v>
      </c>
      <c r="S170" s="241"/>
      <c r="T170" s="243">
        <f>T171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44" t="s">
        <v>85</v>
      </c>
      <c r="AT170" s="245" t="s">
        <v>74</v>
      </c>
      <c r="AU170" s="245" t="s">
        <v>83</v>
      </c>
      <c r="AY170" s="244" t="s">
        <v>132</v>
      </c>
      <c r="BK170" s="246">
        <f>BK171</f>
        <v>0</v>
      </c>
    </row>
    <row r="171" spans="1:65" s="2" customFormat="1" ht="16.5" customHeight="1">
      <c r="A171" s="37"/>
      <c r="B171" s="38"/>
      <c r="C171" s="249" t="s">
        <v>281</v>
      </c>
      <c r="D171" s="249" t="s">
        <v>136</v>
      </c>
      <c r="E171" s="250" t="s">
        <v>282</v>
      </c>
      <c r="F171" s="251" t="s">
        <v>283</v>
      </c>
      <c r="G171" s="252" t="s">
        <v>1</v>
      </c>
      <c r="H171" s="253">
        <v>1</v>
      </c>
      <c r="I171" s="254"/>
      <c r="J171" s="255">
        <f>ROUND(I171*H171,2)</f>
        <v>0</v>
      </c>
      <c r="K171" s="256"/>
      <c r="L171" s="43"/>
      <c r="M171" s="257" t="s">
        <v>1</v>
      </c>
      <c r="N171" s="258" t="s">
        <v>40</v>
      </c>
      <c r="O171" s="90"/>
      <c r="P171" s="259">
        <f>O171*H171</f>
        <v>0</v>
      </c>
      <c r="Q171" s="259">
        <v>0</v>
      </c>
      <c r="R171" s="259">
        <f>Q171*H171</f>
        <v>0</v>
      </c>
      <c r="S171" s="259">
        <v>0</v>
      </c>
      <c r="T171" s="260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61" t="s">
        <v>193</v>
      </c>
      <c r="AT171" s="261" t="s">
        <v>136</v>
      </c>
      <c r="AU171" s="261" t="s">
        <v>85</v>
      </c>
      <c r="AY171" s="16" t="s">
        <v>132</v>
      </c>
      <c r="BE171" s="262">
        <f>IF(N171="základní",J171,0)</f>
        <v>0</v>
      </c>
      <c r="BF171" s="262">
        <f>IF(N171="snížená",J171,0)</f>
        <v>0</v>
      </c>
      <c r="BG171" s="262">
        <f>IF(N171="zákl. přenesená",J171,0)</f>
        <v>0</v>
      </c>
      <c r="BH171" s="262">
        <f>IF(N171="sníž. přenesená",J171,0)</f>
        <v>0</v>
      </c>
      <c r="BI171" s="262">
        <f>IF(N171="nulová",J171,0)</f>
        <v>0</v>
      </c>
      <c r="BJ171" s="16" t="s">
        <v>83</v>
      </c>
      <c r="BK171" s="262">
        <f>ROUND(I171*H171,2)</f>
        <v>0</v>
      </c>
      <c r="BL171" s="16" t="s">
        <v>193</v>
      </c>
      <c r="BM171" s="261" t="s">
        <v>284</v>
      </c>
    </row>
    <row r="172" spans="1:63" s="12" customFormat="1" ht="22.8" customHeight="1">
      <c r="A172" s="12"/>
      <c r="B172" s="233"/>
      <c r="C172" s="234"/>
      <c r="D172" s="235" t="s">
        <v>74</v>
      </c>
      <c r="E172" s="247" t="s">
        <v>285</v>
      </c>
      <c r="F172" s="247" t="s">
        <v>286</v>
      </c>
      <c r="G172" s="234"/>
      <c r="H172" s="234"/>
      <c r="I172" s="237"/>
      <c r="J172" s="248">
        <f>BK172</f>
        <v>0</v>
      </c>
      <c r="K172" s="234"/>
      <c r="L172" s="239"/>
      <c r="M172" s="240"/>
      <c r="N172" s="241"/>
      <c r="O172" s="241"/>
      <c r="P172" s="242">
        <f>SUM(P173:P182)</f>
        <v>0</v>
      </c>
      <c r="Q172" s="241"/>
      <c r="R172" s="242">
        <f>SUM(R173:R182)</f>
        <v>0.005198199999999999</v>
      </c>
      <c r="S172" s="241"/>
      <c r="T172" s="243">
        <f>SUM(T173:T182)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44" t="s">
        <v>85</v>
      </c>
      <c r="AT172" s="245" t="s">
        <v>74</v>
      </c>
      <c r="AU172" s="245" t="s">
        <v>83</v>
      </c>
      <c r="AY172" s="244" t="s">
        <v>132</v>
      </c>
      <c r="BK172" s="246">
        <f>SUM(BK173:BK182)</f>
        <v>0</v>
      </c>
    </row>
    <row r="173" spans="1:65" s="2" customFormat="1" ht="21.75" customHeight="1">
      <c r="A173" s="37"/>
      <c r="B173" s="38"/>
      <c r="C173" s="249" t="s">
        <v>287</v>
      </c>
      <c r="D173" s="249" t="s">
        <v>136</v>
      </c>
      <c r="E173" s="250" t="s">
        <v>288</v>
      </c>
      <c r="F173" s="251" t="s">
        <v>289</v>
      </c>
      <c r="G173" s="252" t="s">
        <v>290</v>
      </c>
      <c r="H173" s="253">
        <v>1</v>
      </c>
      <c r="I173" s="254"/>
      <c r="J173" s="255">
        <f>ROUND(I173*H173,2)</f>
        <v>0</v>
      </c>
      <c r="K173" s="256"/>
      <c r="L173" s="43"/>
      <c r="M173" s="257" t="s">
        <v>1</v>
      </c>
      <c r="N173" s="258" t="s">
        <v>40</v>
      </c>
      <c r="O173" s="90"/>
      <c r="P173" s="259">
        <f>O173*H173</f>
        <v>0</v>
      </c>
      <c r="Q173" s="259">
        <v>0.00052</v>
      </c>
      <c r="R173" s="259">
        <f>Q173*H173</f>
        <v>0.00052</v>
      </c>
      <c r="S173" s="259">
        <v>0</v>
      </c>
      <c r="T173" s="260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61" t="s">
        <v>193</v>
      </c>
      <c r="AT173" s="261" t="s">
        <v>136</v>
      </c>
      <c r="AU173" s="261" t="s">
        <v>85</v>
      </c>
      <c r="AY173" s="16" t="s">
        <v>132</v>
      </c>
      <c r="BE173" s="262">
        <f>IF(N173="základní",J173,0)</f>
        <v>0</v>
      </c>
      <c r="BF173" s="262">
        <f>IF(N173="snížená",J173,0)</f>
        <v>0</v>
      </c>
      <c r="BG173" s="262">
        <f>IF(N173="zákl. přenesená",J173,0)</f>
        <v>0</v>
      </c>
      <c r="BH173" s="262">
        <f>IF(N173="sníž. přenesená",J173,0)</f>
        <v>0</v>
      </c>
      <c r="BI173" s="262">
        <f>IF(N173="nulová",J173,0)</f>
        <v>0</v>
      </c>
      <c r="BJ173" s="16" t="s">
        <v>83</v>
      </c>
      <c r="BK173" s="262">
        <f>ROUND(I173*H173,2)</f>
        <v>0</v>
      </c>
      <c r="BL173" s="16" t="s">
        <v>193</v>
      </c>
      <c r="BM173" s="261" t="s">
        <v>291</v>
      </c>
    </row>
    <row r="174" spans="1:65" s="2" customFormat="1" ht="21.75" customHeight="1">
      <c r="A174" s="37"/>
      <c r="B174" s="38"/>
      <c r="C174" s="249" t="s">
        <v>292</v>
      </c>
      <c r="D174" s="249" t="s">
        <v>136</v>
      </c>
      <c r="E174" s="250" t="s">
        <v>293</v>
      </c>
      <c r="F174" s="251" t="s">
        <v>294</v>
      </c>
      <c r="G174" s="252" t="s">
        <v>290</v>
      </c>
      <c r="H174" s="253">
        <v>1</v>
      </c>
      <c r="I174" s="254"/>
      <c r="J174" s="255">
        <f>ROUND(I174*H174,2)</f>
        <v>0</v>
      </c>
      <c r="K174" s="256"/>
      <c r="L174" s="43"/>
      <c r="M174" s="257" t="s">
        <v>1</v>
      </c>
      <c r="N174" s="258" t="s">
        <v>40</v>
      </c>
      <c r="O174" s="90"/>
      <c r="P174" s="259">
        <f>O174*H174</f>
        <v>0</v>
      </c>
      <c r="Q174" s="259">
        <v>0.00052</v>
      </c>
      <c r="R174" s="259">
        <f>Q174*H174</f>
        <v>0.00052</v>
      </c>
      <c r="S174" s="259">
        <v>0</v>
      </c>
      <c r="T174" s="260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61" t="s">
        <v>193</v>
      </c>
      <c r="AT174" s="261" t="s">
        <v>136</v>
      </c>
      <c r="AU174" s="261" t="s">
        <v>85</v>
      </c>
      <c r="AY174" s="16" t="s">
        <v>132</v>
      </c>
      <c r="BE174" s="262">
        <f>IF(N174="základní",J174,0)</f>
        <v>0</v>
      </c>
      <c r="BF174" s="262">
        <f>IF(N174="snížená",J174,0)</f>
        <v>0</v>
      </c>
      <c r="BG174" s="262">
        <f>IF(N174="zákl. přenesená",J174,0)</f>
        <v>0</v>
      </c>
      <c r="BH174" s="262">
        <f>IF(N174="sníž. přenesená",J174,0)</f>
        <v>0</v>
      </c>
      <c r="BI174" s="262">
        <f>IF(N174="nulová",J174,0)</f>
        <v>0</v>
      </c>
      <c r="BJ174" s="16" t="s">
        <v>83</v>
      </c>
      <c r="BK174" s="262">
        <f>ROUND(I174*H174,2)</f>
        <v>0</v>
      </c>
      <c r="BL174" s="16" t="s">
        <v>193</v>
      </c>
      <c r="BM174" s="261" t="s">
        <v>295</v>
      </c>
    </row>
    <row r="175" spans="1:65" s="2" customFormat="1" ht="21.75" customHeight="1">
      <c r="A175" s="37"/>
      <c r="B175" s="38"/>
      <c r="C175" s="249" t="s">
        <v>296</v>
      </c>
      <c r="D175" s="249" t="s">
        <v>136</v>
      </c>
      <c r="E175" s="250" t="s">
        <v>297</v>
      </c>
      <c r="F175" s="251" t="s">
        <v>298</v>
      </c>
      <c r="G175" s="252" t="s">
        <v>290</v>
      </c>
      <c r="H175" s="253">
        <v>1</v>
      </c>
      <c r="I175" s="254"/>
      <c r="J175" s="255">
        <f>ROUND(I175*H175,2)</f>
        <v>0</v>
      </c>
      <c r="K175" s="256"/>
      <c r="L175" s="43"/>
      <c r="M175" s="257" t="s">
        <v>1</v>
      </c>
      <c r="N175" s="258" t="s">
        <v>40</v>
      </c>
      <c r="O175" s="90"/>
      <c r="P175" s="259">
        <f>O175*H175</f>
        <v>0</v>
      </c>
      <c r="Q175" s="259">
        <v>0.00052</v>
      </c>
      <c r="R175" s="259">
        <f>Q175*H175</f>
        <v>0.00052</v>
      </c>
      <c r="S175" s="259">
        <v>0</v>
      </c>
      <c r="T175" s="260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61" t="s">
        <v>193</v>
      </c>
      <c r="AT175" s="261" t="s">
        <v>136</v>
      </c>
      <c r="AU175" s="261" t="s">
        <v>85</v>
      </c>
      <c r="AY175" s="16" t="s">
        <v>132</v>
      </c>
      <c r="BE175" s="262">
        <f>IF(N175="základní",J175,0)</f>
        <v>0</v>
      </c>
      <c r="BF175" s="262">
        <f>IF(N175="snížená",J175,0)</f>
        <v>0</v>
      </c>
      <c r="BG175" s="262">
        <f>IF(N175="zákl. přenesená",J175,0)</f>
        <v>0</v>
      </c>
      <c r="BH175" s="262">
        <f>IF(N175="sníž. přenesená",J175,0)</f>
        <v>0</v>
      </c>
      <c r="BI175" s="262">
        <f>IF(N175="nulová",J175,0)</f>
        <v>0</v>
      </c>
      <c r="BJ175" s="16" t="s">
        <v>83</v>
      </c>
      <c r="BK175" s="262">
        <f>ROUND(I175*H175,2)</f>
        <v>0</v>
      </c>
      <c r="BL175" s="16" t="s">
        <v>193</v>
      </c>
      <c r="BM175" s="261" t="s">
        <v>299</v>
      </c>
    </row>
    <row r="176" spans="1:65" s="2" customFormat="1" ht="21.75" customHeight="1">
      <c r="A176" s="37"/>
      <c r="B176" s="38"/>
      <c r="C176" s="249" t="s">
        <v>300</v>
      </c>
      <c r="D176" s="249" t="s">
        <v>136</v>
      </c>
      <c r="E176" s="250" t="s">
        <v>301</v>
      </c>
      <c r="F176" s="251" t="s">
        <v>302</v>
      </c>
      <c r="G176" s="252" t="s">
        <v>290</v>
      </c>
      <c r="H176" s="253">
        <v>1</v>
      </c>
      <c r="I176" s="254"/>
      <c r="J176" s="255">
        <f>ROUND(I176*H176,2)</f>
        <v>0</v>
      </c>
      <c r="K176" s="256"/>
      <c r="L176" s="43"/>
      <c r="M176" s="257" t="s">
        <v>1</v>
      </c>
      <c r="N176" s="258" t="s">
        <v>40</v>
      </c>
      <c r="O176" s="90"/>
      <c r="P176" s="259">
        <f>O176*H176</f>
        <v>0</v>
      </c>
      <c r="Q176" s="259">
        <v>0.0005182</v>
      </c>
      <c r="R176" s="259">
        <f>Q176*H176</f>
        <v>0.0005182</v>
      </c>
      <c r="S176" s="259">
        <v>0</v>
      </c>
      <c r="T176" s="260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61" t="s">
        <v>193</v>
      </c>
      <c r="AT176" s="261" t="s">
        <v>136</v>
      </c>
      <c r="AU176" s="261" t="s">
        <v>85</v>
      </c>
      <c r="AY176" s="16" t="s">
        <v>132</v>
      </c>
      <c r="BE176" s="262">
        <f>IF(N176="základní",J176,0)</f>
        <v>0</v>
      </c>
      <c r="BF176" s="262">
        <f>IF(N176="snížená",J176,0)</f>
        <v>0</v>
      </c>
      <c r="BG176" s="262">
        <f>IF(N176="zákl. přenesená",J176,0)</f>
        <v>0</v>
      </c>
      <c r="BH176" s="262">
        <f>IF(N176="sníž. přenesená",J176,0)</f>
        <v>0</v>
      </c>
      <c r="BI176" s="262">
        <f>IF(N176="nulová",J176,0)</f>
        <v>0</v>
      </c>
      <c r="BJ176" s="16" t="s">
        <v>83</v>
      </c>
      <c r="BK176" s="262">
        <f>ROUND(I176*H176,2)</f>
        <v>0</v>
      </c>
      <c r="BL176" s="16" t="s">
        <v>193</v>
      </c>
      <c r="BM176" s="261" t="s">
        <v>303</v>
      </c>
    </row>
    <row r="177" spans="1:65" s="2" customFormat="1" ht="21.75" customHeight="1">
      <c r="A177" s="37"/>
      <c r="B177" s="38"/>
      <c r="C177" s="249" t="s">
        <v>304</v>
      </c>
      <c r="D177" s="249" t="s">
        <v>136</v>
      </c>
      <c r="E177" s="250" t="s">
        <v>305</v>
      </c>
      <c r="F177" s="251" t="s">
        <v>306</v>
      </c>
      <c r="G177" s="252" t="s">
        <v>290</v>
      </c>
      <c r="H177" s="253">
        <v>1</v>
      </c>
      <c r="I177" s="254"/>
      <c r="J177" s="255">
        <f>ROUND(I177*H177,2)</f>
        <v>0</v>
      </c>
      <c r="K177" s="256"/>
      <c r="L177" s="43"/>
      <c r="M177" s="257" t="s">
        <v>1</v>
      </c>
      <c r="N177" s="258" t="s">
        <v>40</v>
      </c>
      <c r="O177" s="90"/>
      <c r="P177" s="259">
        <f>O177*H177</f>
        <v>0</v>
      </c>
      <c r="Q177" s="259">
        <v>0.00052</v>
      </c>
      <c r="R177" s="259">
        <f>Q177*H177</f>
        <v>0.00052</v>
      </c>
      <c r="S177" s="259">
        <v>0</v>
      </c>
      <c r="T177" s="260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61" t="s">
        <v>193</v>
      </c>
      <c r="AT177" s="261" t="s">
        <v>136</v>
      </c>
      <c r="AU177" s="261" t="s">
        <v>85</v>
      </c>
      <c r="AY177" s="16" t="s">
        <v>132</v>
      </c>
      <c r="BE177" s="262">
        <f>IF(N177="základní",J177,0)</f>
        <v>0</v>
      </c>
      <c r="BF177" s="262">
        <f>IF(N177="snížená",J177,0)</f>
        <v>0</v>
      </c>
      <c r="BG177" s="262">
        <f>IF(N177="zákl. přenesená",J177,0)</f>
        <v>0</v>
      </c>
      <c r="BH177" s="262">
        <f>IF(N177="sníž. přenesená",J177,0)</f>
        <v>0</v>
      </c>
      <c r="BI177" s="262">
        <f>IF(N177="nulová",J177,0)</f>
        <v>0</v>
      </c>
      <c r="BJ177" s="16" t="s">
        <v>83</v>
      </c>
      <c r="BK177" s="262">
        <f>ROUND(I177*H177,2)</f>
        <v>0</v>
      </c>
      <c r="BL177" s="16" t="s">
        <v>193</v>
      </c>
      <c r="BM177" s="261" t="s">
        <v>307</v>
      </c>
    </row>
    <row r="178" spans="1:65" s="2" customFormat="1" ht="21.75" customHeight="1">
      <c r="A178" s="37"/>
      <c r="B178" s="38"/>
      <c r="C178" s="249" t="s">
        <v>308</v>
      </c>
      <c r="D178" s="249" t="s">
        <v>136</v>
      </c>
      <c r="E178" s="250" t="s">
        <v>309</v>
      </c>
      <c r="F178" s="251" t="s">
        <v>310</v>
      </c>
      <c r="G178" s="252" t="s">
        <v>290</v>
      </c>
      <c r="H178" s="253">
        <v>1</v>
      </c>
      <c r="I178" s="254"/>
      <c r="J178" s="255">
        <f>ROUND(I178*H178,2)</f>
        <v>0</v>
      </c>
      <c r="K178" s="256"/>
      <c r="L178" s="43"/>
      <c r="M178" s="257" t="s">
        <v>1</v>
      </c>
      <c r="N178" s="258" t="s">
        <v>40</v>
      </c>
      <c r="O178" s="90"/>
      <c r="P178" s="259">
        <f>O178*H178</f>
        <v>0</v>
      </c>
      <c r="Q178" s="259">
        <v>0.00052</v>
      </c>
      <c r="R178" s="259">
        <f>Q178*H178</f>
        <v>0.00052</v>
      </c>
      <c r="S178" s="259">
        <v>0</v>
      </c>
      <c r="T178" s="260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61" t="s">
        <v>193</v>
      </c>
      <c r="AT178" s="261" t="s">
        <v>136</v>
      </c>
      <c r="AU178" s="261" t="s">
        <v>85</v>
      </c>
      <c r="AY178" s="16" t="s">
        <v>132</v>
      </c>
      <c r="BE178" s="262">
        <f>IF(N178="základní",J178,0)</f>
        <v>0</v>
      </c>
      <c r="BF178" s="262">
        <f>IF(N178="snížená",J178,0)</f>
        <v>0</v>
      </c>
      <c r="BG178" s="262">
        <f>IF(N178="zákl. přenesená",J178,0)</f>
        <v>0</v>
      </c>
      <c r="BH178" s="262">
        <f>IF(N178="sníž. přenesená",J178,0)</f>
        <v>0</v>
      </c>
      <c r="BI178" s="262">
        <f>IF(N178="nulová",J178,0)</f>
        <v>0</v>
      </c>
      <c r="BJ178" s="16" t="s">
        <v>83</v>
      </c>
      <c r="BK178" s="262">
        <f>ROUND(I178*H178,2)</f>
        <v>0</v>
      </c>
      <c r="BL178" s="16" t="s">
        <v>193</v>
      </c>
      <c r="BM178" s="261" t="s">
        <v>311</v>
      </c>
    </row>
    <row r="179" spans="1:65" s="2" customFormat="1" ht="21.75" customHeight="1">
      <c r="A179" s="37"/>
      <c r="B179" s="38"/>
      <c r="C179" s="249" t="s">
        <v>312</v>
      </c>
      <c r="D179" s="249" t="s">
        <v>136</v>
      </c>
      <c r="E179" s="250" t="s">
        <v>313</v>
      </c>
      <c r="F179" s="251" t="s">
        <v>314</v>
      </c>
      <c r="G179" s="252" t="s">
        <v>290</v>
      </c>
      <c r="H179" s="253">
        <v>1</v>
      </c>
      <c r="I179" s="254"/>
      <c r="J179" s="255">
        <f>ROUND(I179*H179,2)</f>
        <v>0</v>
      </c>
      <c r="K179" s="256"/>
      <c r="L179" s="43"/>
      <c r="M179" s="257" t="s">
        <v>1</v>
      </c>
      <c r="N179" s="258" t="s">
        <v>40</v>
      </c>
      <c r="O179" s="90"/>
      <c r="P179" s="259">
        <f>O179*H179</f>
        <v>0</v>
      </c>
      <c r="Q179" s="259">
        <v>0.00052</v>
      </c>
      <c r="R179" s="259">
        <f>Q179*H179</f>
        <v>0.00052</v>
      </c>
      <c r="S179" s="259">
        <v>0</v>
      </c>
      <c r="T179" s="260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61" t="s">
        <v>193</v>
      </c>
      <c r="AT179" s="261" t="s">
        <v>136</v>
      </c>
      <c r="AU179" s="261" t="s">
        <v>85</v>
      </c>
      <c r="AY179" s="16" t="s">
        <v>132</v>
      </c>
      <c r="BE179" s="262">
        <f>IF(N179="základní",J179,0)</f>
        <v>0</v>
      </c>
      <c r="BF179" s="262">
        <f>IF(N179="snížená",J179,0)</f>
        <v>0</v>
      </c>
      <c r="BG179" s="262">
        <f>IF(N179="zákl. přenesená",J179,0)</f>
        <v>0</v>
      </c>
      <c r="BH179" s="262">
        <f>IF(N179="sníž. přenesená",J179,0)</f>
        <v>0</v>
      </c>
      <c r="BI179" s="262">
        <f>IF(N179="nulová",J179,0)</f>
        <v>0</v>
      </c>
      <c r="BJ179" s="16" t="s">
        <v>83</v>
      </c>
      <c r="BK179" s="262">
        <f>ROUND(I179*H179,2)</f>
        <v>0</v>
      </c>
      <c r="BL179" s="16" t="s">
        <v>193</v>
      </c>
      <c r="BM179" s="261" t="s">
        <v>315</v>
      </c>
    </row>
    <row r="180" spans="1:65" s="2" customFormat="1" ht="21.75" customHeight="1">
      <c r="A180" s="37"/>
      <c r="B180" s="38"/>
      <c r="C180" s="249" t="s">
        <v>316</v>
      </c>
      <c r="D180" s="249" t="s">
        <v>136</v>
      </c>
      <c r="E180" s="250" t="s">
        <v>317</v>
      </c>
      <c r="F180" s="251" t="s">
        <v>318</v>
      </c>
      <c r="G180" s="252" t="s">
        <v>290</v>
      </c>
      <c r="H180" s="253">
        <v>1</v>
      </c>
      <c r="I180" s="254"/>
      <c r="J180" s="255">
        <f>ROUND(I180*H180,2)</f>
        <v>0</v>
      </c>
      <c r="K180" s="256"/>
      <c r="L180" s="43"/>
      <c r="M180" s="257" t="s">
        <v>1</v>
      </c>
      <c r="N180" s="258" t="s">
        <v>40</v>
      </c>
      <c r="O180" s="90"/>
      <c r="P180" s="259">
        <f>O180*H180</f>
        <v>0</v>
      </c>
      <c r="Q180" s="259">
        <v>0.00052</v>
      </c>
      <c r="R180" s="259">
        <f>Q180*H180</f>
        <v>0.00052</v>
      </c>
      <c r="S180" s="259">
        <v>0</v>
      </c>
      <c r="T180" s="260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61" t="s">
        <v>193</v>
      </c>
      <c r="AT180" s="261" t="s">
        <v>136</v>
      </c>
      <c r="AU180" s="261" t="s">
        <v>85</v>
      </c>
      <c r="AY180" s="16" t="s">
        <v>132</v>
      </c>
      <c r="BE180" s="262">
        <f>IF(N180="základní",J180,0)</f>
        <v>0</v>
      </c>
      <c r="BF180" s="262">
        <f>IF(N180="snížená",J180,0)</f>
        <v>0</v>
      </c>
      <c r="BG180" s="262">
        <f>IF(N180="zákl. přenesená",J180,0)</f>
        <v>0</v>
      </c>
      <c r="BH180" s="262">
        <f>IF(N180="sníž. přenesená",J180,0)</f>
        <v>0</v>
      </c>
      <c r="BI180" s="262">
        <f>IF(N180="nulová",J180,0)</f>
        <v>0</v>
      </c>
      <c r="BJ180" s="16" t="s">
        <v>83</v>
      </c>
      <c r="BK180" s="262">
        <f>ROUND(I180*H180,2)</f>
        <v>0</v>
      </c>
      <c r="BL180" s="16" t="s">
        <v>193</v>
      </c>
      <c r="BM180" s="261" t="s">
        <v>319</v>
      </c>
    </row>
    <row r="181" spans="1:65" s="2" customFormat="1" ht="21.75" customHeight="1">
      <c r="A181" s="37"/>
      <c r="B181" s="38"/>
      <c r="C181" s="249" t="s">
        <v>320</v>
      </c>
      <c r="D181" s="249" t="s">
        <v>136</v>
      </c>
      <c r="E181" s="250" t="s">
        <v>321</v>
      </c>
      <c r="F181" s="251" t="s">
        <v>322</v>
      </c>
      <c r="G181" s="252" t="s">
        <v>290</v>
      </c>
      <c r="H181" s="253">
        <v>1</v>
      </c>
      <c r="I181" s="254"/>
      <c r="J181" s="255">
        <f>ROUND(I181*H181,2)</f>
        <v>0</v>
      </c>
      <c r="K181" s="256"/>
      <c r="L181" s="43"/>
      <c r="M181" s="257" t="s">
        <v>1</v>
      </c>
      <c r="N181" s="258" t="s">
        <v>40</v>
      </c>
      <c r="O181" s="90"/>
      <c r="P181" s="259">
        <f>O181*H181</f>
        <v>0</v>
      </c>
      <c r="Q181" s="259">
        <v>0.00052</v>
      </c>
      <c r="R181" s="259">
        <f>Q181*H181</f>
        <v>0.00052</v>
      </c>
      <c r="S181" s="259">
        <v>0</v>
      </c>
      <c r="T181" s="260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61" t="s">
        <v>193</v>
      </c>
      <c r="AT181" s="261" t="s">
        <v>136</v>
      </c>
      <c r="AU181" s="261" t="s">
        <v>85</v>
      </c>
      <c r="AY181" s="16" t="s">
        <v>132</v>
      </c>
      <c r="BE181" s="262">
        <f>IF(N181="základní",J181,0)</f>
        <v>0</v>
      </c>
      <c r="BF181" s="262">
        <f>IF(N181="snížená",J181,0)</f>
        <v>0</v>
      </c>
      <c r="BG181" s="262">
        <f>IF(N181="zákl. přenesená",J181,0)</f>
        <v>0</v>
      </c>
      <c r="BH181" s="262">
        <f>IF(N181="sníž. přenesená",J181,0)</f>
        <v>0</v>
      </c>
      <c r="BI181" s="262">
        <f>IF(N181="nulová",J181,0)</f>
        <v>0</v>
      </c>
      <c r="BJ181" s="16" t="s">
        <v>83</v>
      </c>
      <c r="BK181" s="262">
        <f>ROUND(I181*H181,2)</f>
        <v>0</v>
      </c>
      <c r="BL181" s="16" t="s">
        <v>193</v>
      </c>
      <c r="BM181" s="261" t="s">
        <v>323</v>
      </c>
    </row>
    <row r="182" spans="1:65" s="2" customFormat="1" ht="21.75" customHeight="1">
      <c r="A182" s="37"/>
      <c r="B182" s="38"/>
      <c r="C182" s="249" t="s">
        <v>324</v>
      </c>
      <c r="D182" s="249" t="s">
        <v>136</v>
      </c>
      <c r="E182" s="250" t="s">
        <v>325</v>
      </c>
      <c r="F182" s="251" t="s">
        <v>326</v>
      </c>
      <c r="G182" s="252" t="s">
        <v>290</v>
      </c>
      <c r="H182" s="253">
        <v>1</v>
      </c>
      <c r="I182" s="254"/>
      <c r="J182" s="255">
        <f>ROUND(I182*H182,2)</f>
        <v>0</v>
      </c>
      <c r="K182" s="256"/>
      <c r="L182" s="43"/>
      <c r="M182" s="257" t="s">
        <v>1</v>
      </c>
      <c r="N182" s="258" t="s">
        <v>40</v>
      </c>
      <c r="O182" s="90"/>
      <c r="P182" s="259">
        <f>O182*H182</f>
        <v>0</v>
      </c>
      <c r="Q182" s="259">
        <v>0.00052</v>
      </c>
      <c r="R182" s="259">
        <f>Q182*H182</f>
        <v>0.00052</v>
      </c>
      <c r="S182" s="259">
        <v>0</v>
      </c>
      <c r="T182" s="260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61" t="s">
        <v>193</v>
      </c>
      <c r="AT182" s="261" t="s">
        <v>136</v>
      </c>
      <c r="AU182" s="261" t="s">
        <v>85</v>
      </c>
      <c r="AY182" s="16" t="s">
        <v>132</v>
      </c>
      <c r="BE182" s="262">
        <f>IF(N182="základní",J182,0)</f>
        <v>0</v>
      </c>
      <c r="BF182" s="262">
        <f>IF(N182="snížená",J182,0)</f>
        <v>0</v>
      </c>
      <c r="BG182" s="262">
        <f>IF(N182="zákl. přenesená",J182,0)</f>
        <v>0</v>
      </c>
      <c r="BH182" s="262">
        <f>IF(N182="sníž. přenesená",J182,0)</f>
        <v>0</v>
      </c>
      <c r="BI182" s="262">
        <f>IF(N182="nulová",J182,0)</f>
        <v>0</v>
      </c>
      <c r="BJ182" s="16" t="s">
        <v>83</v>
      </c>
      <c r="BK182" s="262">
        <f>ROUND(I182*H182,2)</f>
        <v>0</v>
      </c>
      <c r="BL182" s="16" t="s">
        <v>193</v>
      </c>
      <c r="BM182" s="261" t="s">
        <v>327</v>
      </c>
    </row>
    <row r="183" spans="1:63" s="12" customFormat="1" ht="22.8" customHeight="1">
      <c r="A183" s="12"/>
      <c r="B183" s="233"/>
      <c r="C183" s="234"/>
      <c r="D183" s="235" t="s">
        <v>74</v>
      </c>
      <c r="E183" s="247" t="s">
        <v>328</v>
      </c>
      <c r="F183" s="247" t="s">
        <v>329</v>
      </c>
      <c r="G183" s="234"/>
      <c r="H183" s="234"/>
      <c r="I183" s="237"/>
      <c r="J183" s="248">
        <f>BK183</f>
        <v>0</v>
      </c>
      <c r="K183" s="234"/>
      <c r="L183" s="239"/>
      <c r="M183" s="240"/>
      <c r="N183" s="241"/>
      <c r="O183" s="241"/>
      <c r="P183" s="242">
        <f>SUM(P184:P185)</f>
        <v>0</v>
      </c>
      <c r="Q183" s="241"/>
      <c r="R183" s="242">
        <f>SUM(R184:R185)</f>
        <v>0</v>
      </c>
      <c r="S183" s="241"/>
      <c r="T183" s="243">
        <f>SUM(T184:T185)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44" t="s">
        <v>85</v>
      </c>
      <c r="AT183" s="245" t="s">
        <v>74</v>
      </c>
      <c r="AU183" s="245" t="s">
        <v>83</v>
      </c>
      <c r="AY183" s="244" t="s">
        <v>132</v>
      </c>
      <c r="BK183" s="246">
        <f>SUM(BK184:BK185)</f>
        <v>0</v>
      </c>
    </row>
    <row r="184" spans="1:65" s="2" customFormat="1" ht="21.75" customHeight="1">
      <c r="A184" s="37"/>
      <c r="B184" s="38"/>
      <c r="C184" s="249" t="s">
        <v>330</v>
      </c>
      <c r="D184" s="249" t="s">
        <v>136</v>
      </c>
      <c r="E184" s="250" t="s">
        <v>331</v>
      </c>
      <c r="F184" s="251" t="s">
        <v>332</v>
      </c>
      <c r="G184" s="252" t="s">
        <v>333</v>
      </c>
      <c r="H184" s="253">
        <v>4</v>
      </c>
      <c r="I184" s="254"/>
      <c r="J184" s="255">
        <f>ROUND(I184*H184,2)</f>
        <v>0</v>
      </c>
      <c r="K184" s="256"/>
      <c r="L184" s="43"/>
      <c r="M184" s="257" t="s">
        <v>1</v>
      </c>
      <c r="N184" s="258" t="s">
        <v>40</v>
      </c>
      <c r="O184" s="90"/>
      <c r="P184" s="259">
        <f>O184*H184</f>
        <v>0</v>
      </c>
      <c r="Q184" s="259">
        <v>0</v>
      </c>
      <c r="R184" s="259">
        <f>Q184*H184</f>
        <v>0</v>
      </c>
      <c r="S184" s="259">
        <v>0</v>
      </c>
      <c r="T184" s="260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61" t="s">
        <v>193</v>
      </c>
      <c r="AT184" s="261" t="s">
        <v>136</v>
      </c>
      <c r="AU184" s="261" t="s">
        <v>85</v>
      </c>
      <c r="AY184" s="16" t="s">
        <v>132</v>
      </c>
      <c r="BE184" s="262">
        <f>IF(N184="základní",J184,0)</f>
        <v>0</v>
      </c>
      <c r="BF184" s="262">
        <f>IF(N184="snížená",J184,0)</f>
        <v>0</v>
      </c>
      <c r="BG184" s="262">
        <f>IF(N184="zákl. přenesená",J184,0)</f>
        <v>0</v>
      </c>
      <c r="BH184" s="262">
        <f>IF(N184="sníž. přenesená",J184,0)</f>
        <v>0</v>
      </c>
      <c r="BI184" s="262">
        <f>IF(N184="nulová",J184,0)</f>
        <v>0</v>
      </c>
      <c r="BJ184" s="16" t="s">
        <v>83</v>
      </c>
      <c r="BK184" s="262">
        <f>ROUND(I184*H184,2)</f>
        <v>0</v>
      </c>
      <c r="BL184" s="16" t="s">
        <v>193</v>
      </c>
      <c r="BM184" s="261" t="s">
        <v>334</v>
      </c>
    </row>
    <row r="185" spans="1:65" s="2" customFormat="1" ht="21.75" customHeight="1">
      <c r="A185" s="37"/>
      <c r="B185" s="38"/>
      <c r="C185" s="249" t="s">
        <v>335</v>
      </c>
      <c r="D185" s="249" t="s">
        <v>136</v>
      </c>
      <c r="E185" s="250" t="s">
        <v>336</v>
      </c>
      <c r="F185" s="251" t="s">
        <v>337</v>
      </c>
      <c r="G185" s="252" t="s">
        <v>139</v>
      </c>
      <c r="H185" s="253">
        <v>6.23</v>
      </c>
      <c r="I185" s="254"/>
      <c r="J185" s="255">
        <f>ROUND(I185*H185,2)</f>
        <v>0</v>
      </c>
      <c r="K185" s="256"/>
      <c r="L185" s="43"/>
      <c r="M185" s="257" t="s">
        <v>1</v>
      </c>
      <c r="N185" s="258" t="s">
        <v>40</v>
      </c>
      <c r="O185" s="90"/>
      <c r="P185" s="259">
        <f>O185*H185</f>
        <v>0</v>
      </c>
      <c r="Q185" s="259">
        <v>0</v>
      </c>
      <c r="R185" s="259">
        <f>Q185*H185</f>
        <v>0</v>
      </c>
      <c r="S185" s="259">
        <v>0</v>
      </c>
      <c r="T185" s="260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61" t="s">
        <v>193</v>
      </c>
      <c r="AT185" s="261" t="s">
        <v>136</v>
      </c>
      <c r="AU185" s="261" t="s">
        <v>85</v>
      </c>
      <c r="AY185" s="16" t="s">
        <v>132</v>
      </c>
      <c r="BE185" s="262">
        <f>IF(N185="základní",J185,0)</f>
        <v>0</v>
      </c>
      <c r="BF185" s="262">
        <f>IF(N185="snížená",J185,0)</f>
        <v>0</v>
      </c>
      <c r="BG185" s="262">
        <f>IF(N185="zákl. přenesená",J185,0)</f>
        <v>0</v>
      </c>
      <c r="BH185" s="262">
        <f>IF(N185="sníž. přenesená",J185,0)</f>
        <v>0</v>
      </c>
      <c r="BI185" s="262">
        <f>IF(N185="nulová",J185,0)</f>
        <v>0</v>
      </c>
      <c r="BJ185" s="16" t="s">
        <v>83</v>
      </c>
      <c r="BK185" s="262">
        <f>ROUND(I185*H185,2)</f>
        <v>0</v>
      </c>
      <c r="BL185" s="16" t="s">
        <v>193</v>
      </c>
      <c r="BM185" s="261" t="s">
        <v>338</v>
      </c>
    </row>
    <row r="186" spans="1:63" s="12" customFormat="1" ht="22.8" customHeight="1">
      <c r="A186" s="12"/>
      <c r="B186" s="233"/>
      <c r="C186" s="234"/>
      <c r="D186" s="235" t="s">
        <v>74</v>
      </c>
      <c r="E186" s="247" t="s">
        <v>339</v>
      </c>
      <c r="F186" s="247" t="s">
        <v>340</v>
      </c>
      <c r="G186" s="234"/>
      <c r="H186" s="234"/>
      <c r="I186" s="237"/>
      <c r="J186" s="248">
        <f>BK186</f>
        <v>0</v>
      </c>
      <c r="K186" s="234"/>
      <c r="L186" s="239"/>
      <c r="M186" s="240"/>
      <c r="N186" s="241"/>
      <c r="O186" s="241"/>
      <c r="P186" s="242">
        <f>P187</f>
        <v>0</v>
      </c>
      <c r="Q186" s="241"/>
      <c r="R186" s="242">
        <f>R187</f>
        <v>0</v>
      </c>
      <c r="S186" s="241"/>
      <c r="T186" s="243">
        <f>T187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44" t="s">
        <v>85</v>
      </c>
      <c r="AT186" s="245" t="s">
        <v>74</v>
      </c>
      <c r="AU186" s="245" t="s">
        <v>83</v>
      </c>
      <c r="AY186" s="244" t="s">
        <v>132</v>
      </c>
      <c r="BK186" s="246">
        <f>BK187</f>
        <v>0</v>
      </c>
    </row>
    <row r="187" spans="1:65" s="2" customFormat="1" ht="16.5" customHeight="1">
      <c r="A187" s="37"/>
      <c r="B187" s="38"/>
      <c r="C187" s="249" t="s">
        <v>341</v>
      </c>
      <c r="D187" s="249" t="s">
        <v>136</v>
      </c>
      <c r="E187" s="250" t="s">
        <v>342</v>
      </c>
      <c r="F187" s="251" t="s">
        <v>343</v>
      </c>
      <c r="G187" s="252" t="s">
        <v>167</v>
      </c>
      <c r="H187" s="253">
        <v>1</v>
      </c>
      <c r="I187" s="254"/>
      <c r="J187" s="255">
        <f>ROUND(I187*H187,2)</f>
        <v>0</v>
      </c>
      <c r="K187" s="256"/>
      <c r="L187" s="43"/>
      <c r="M187" s="257" t="s">
        <v>1</v>
      </c>
      <c r="N187" s="258" t="s">
        <v>40</v>
      </c>
      <c r="O187" s="90"/>
      <c r="P187" s="259">
        <f>O187*H187</f>
        <v>0</v>
      </c>
      <c r="Q187" s="259">
        <v>0</v>
      </c>
      <c r="R187" s="259">
        <f>Q187*H187</f>
        <v>0</v>
      </c>
      <c r="S187" s="259">
        <v>0</v>
      </c>
      <c r="T187" s="260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61" t="s">
        <v>193</v>
      </c>
      <c r="AT187" s="261" t="s">
        <v>136</v>
      </c>
      <c r="AU187" s="261" t="s">
        <v>85</v>
      </c>
      <c r="AY187" s="16" t="s">
        <v>132</v>
      </c>
      <c r="BE187" s="262">
        <f>IF(N187="základní",J187,0)</f>
        <v>0</v>
      </c>
      <c r="BF187" s="262">
        <f>IF(N187="snížená",J187,0)</f>
        <v>0</v>
      </c>
      <c r="BG187" s="262">
        <f>IF(N187="zákl. přenesená",J187,0)</f>
        <v>0</v>
      </c>
      <c r="BH187" s="262">
        <f>IF(N187="sníž. přenesená",J187,0)</f>
        <v>0</v>
      </c>
      <c r="BI187" s="262">
        <f>IF(N187="nulová",J187,0)</f>
        <v>0</v>
      </c>
      <c r="BJ187" s="16" t="s">
        <v>83</v>
      </c>
      <c r="BK187" s="262">
        <f>ROUND(I187*H187,2)</f>
        <v>0</v>
      </c>
      <c r="BL187" s="16" t="s">
        <v>193</v>
      </c>
      <c r="BM187" s="261" t="s">
        <v>344</v>
      </c>
    </row>
    <row r="188" spans="1:63" s="12" customFormat="1" ht="22.8" customHeight="1">
      <c r="A188" s="12"/>
      <c r="B188" s="233"/>
      <c r="C188" s="234"/>
      <c r="D188" s="235" t="s">
        <v>74</v>
      </c>
      <c r="E188" s="247" t="s">
        <v>345</v>
      </c>
      <c r="F188" s="247" t="s">
        <v>346</v>
      </c>
      <c r="G188" s="234"/>
      <c r="H188" s="234"/>
      <c r="I188" s="237"/>
      <c r="J188" s="248">
        <f>BK188</f>
        <v>0</v>
      </c>
      <c r="K188" s="234"/>
      <c r="L188" s="239"/>
      <c r="M188" s="240"/>
      <c r="N188" s="241"/>
      <c r="O188" s="241"/>
      <c r="P188" s="242">
        <f>P189</f>
        <v>0</v>
      </c>
      <c r="Q188" s="241"/>
      <c r="R188" s="242">
        <f>R189</f>
        <v>0</v>
      </c>
      <c r="S188" s="241"/>
      <c r="T188" s="243">
        <f>T189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44" t="s">
        <v>85</v>
      </c>
      <c r="AT188" s="245" t="s">
        <v>74</v>
      </c>
      <c r="AU188" s="245" t="s">
        <v>83</v>
      </c>
      <c r="AY188" s="244" t="s">
        <v>132</v>
      </c>
      <c r="BK188" s="246">
        <f>BK189</f>
        <v>0</v>
      </c>
    </row>
    <row r="189" spans="1:65" s="2" customFormat="1" ht="16.5" customHeight="1">
      <c r="A189" s="37"/>
      <c r="B189" s="38"/>
      <c r="C189" s="249" t="s">
        <v>347</v>
      </c>
      <c r="D189" s="249" t="s">
        <v>136</v>
      </c>
      <c r="E189" s="250" t="s">
        <v>348</v>
      </c>
      <c r="F189" s="251" t="s">
        <v>349</v>
      </c>
      <c r="G189" s="252" t="s">
        <v>167</v>
      </c>
      <c r="H189" s="253">
        <v>1</v>
      </c>
      <c r="I189" s="254"/>
      <c r="J189" s="255">
        <f>ROUND(I189*H189,2)</f>
        <v>0</v>
      </c>
      <c r="K189" s="256"/>
      <c r="L189" s="43"/>
      <c r="M189" s="257" t="s">
        <v>1</v>
      </c>
      <c r="N189" s="258" t="s">
        <v>40</v>
      </c>
      <c r="O189" s="90"/>
      <c r="P189" s="259">
        <f>O189*H189</f>
        <v>0</v>
      </c>
      <c r="Q189" s="259">
        <v>0</v>
      </c>
      <c r="R189" s="259">
        <f>Q189*H189</f>
        <v>0</v>
      </c>
      <c r="S189" s="259">
        <v>0</v>
      </c>
      <c r="T189" s="260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61" t="s">
        <v>193</v>
      </c>
      <c r="AT189" s="261" t="s">
        <v>136</v>
      </c>
      <c r="AU189" s="261" t="s">
        <v>85</v>
      </c>
      <c r="AY189" s="16" t="s">
        <v>132</v>
      </c>
      <c r="BE189" s="262">
        <f>IF(N189="základní",J189,0)</f>
        <v>0</v>
      </c>
      <c r="BF189" s="262">
        <f>IF(N189="snížená",J189,0)</f>
        <v>0</v>
      </c>
      <c r="BG189" s="262">
        <f>IF(N189="zákl. přenesená",J189,0)</f>
        <v>0</v>
      </c>
      <c r="BH189" s="262">
        <f>IF(N189="sníž. přenesená",J189,0)</f>
        <v>0</v>
      </c>
      <c r="BI189" s="262">
        <f>IF(N189="nulová",J189,0)</f>
        <v>0</v>
      </c>
      <c r="BJ189" s="16" t="s">
        <v>83</v>
      </c>
      <c r="BK189" s="262">
        <f>ROUND(I189*H189,2)</f>
        <v>0</v>
      </c>
      <c r="BL189" s="16" t="s">
        <v>193</v>
      </c>
      <c r="BM189" s="261" t="s">
        <v>350</v>
      </c>
    </row>
    <row r="190" spans="1:63" s="12" customFormat="1" ht="22.8" customHeight="1">
      <c r="A190" s="12"/>
      <c r="B190" s="233"/>
      <c r="C190" s="234"/>
      <c r="D190" s="235" t="s">
        <v>74</v>
      </c>
      <c r="E190" s="247" t="s">
        <v>351</v>
      </c>
      <c r="F190" s="247" t="s">
        <v>352</v>
      </c>
      <c r="G190" s="234"/>
      <c r="H190" s="234"/>
      <c r="I190" s="237"/>
      <c r="J190" s="248">
        <f>BK190</f>
        <v>0</v>
      </c>
      <c r="K190" s="234"/>
      <c r="L190" s="239"/>
      <c r="M190" s="240"/>
      <c r="N190" s="241"/>
      <c r="O190" s="241"/>
      <c r="P190" s="242">
        <f>SUM(P191:P210)</f>
        <v>0</v>
      </c>
      <c r="Q190" s="241"/>
      <c r="R190" s="242">
        <f>SUM(R191:R210)</f>
        <v>0.7724895</v>
      </c>
      <c r="S190" s="241"/>
      <c r="T190" s="243">
        <f>SUM(T191:T210)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44" t="s">
        <v>85</v>
      </c>
      <c r="AT190" s="245" t="s">
        <v>74</v>
      </c>
      <c r="AU190" s="245" t="s">
        <v>83</v>
      </c>
      <c r="AY190" s="244" t="s">
        <v>132</v>
      </c>
      <c r="BK190" s="246">
        <f>SUM(BK191:BK210)</f>
        <v>0</v>
      </c>
    </row>
    <row r="191" spans="1:65" s="2" customFormat="1" ht="21.75" customHeight="1">
      <c r="A191" s="37"/>
      <c r="B191" s="38"/>
      <c r="C191" s="249" t="s">
        <v>85</v>
      </c>
      <c r="D191" s="249" t="s">
        <v>136</v>
      </c>
      <c r="E191" s="250" t="s">
        <v>353</v>
      </c>
      <c r="F191" s="251" t="s">
        <v>354</v>
      </c>
      <c r="G191" s="252" t="s">
        <v>139</v>
      </c>
      <c r="H191" s="253">
        <v>7.93</v>
      </c>
      <c r="I191" s="254"/>
      <c r="J191" s="255">
        <f>ROUND(I191*H191,2)</f>
        <v>0</v>
      </c>
      <c r="K191" s="256"/>
      <c r="L191" s="43"/>
      <c r="M191" s="257" t="s">
        <v>1</v>
      </c>
      <c r="N191" s="258" t="s">
        <v>40</v>
      </c>
      <c r="O191" s="90"/>
      <c r="P191" s="259">
        <f>O191*H191</f>
        <v>0</v>
      </c>
      <c r="Q191" s="259">
        <v>0.02681</v>
      </c>
      <c r="R191" s="259">
        <f>Q191*H191</f>
        <v>0.2126033</v>
      </c>
      <c r="S191" s="259">
        <v>0</v>
      </c>
      <c r="T191" s="260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61" t="s">
        <v>193</v>
      </c>
      <c r="AT191" s="261" t="s">
        <v>136</v>
      </c>
      <c r="AU191" s="261" t="s">
        <v>85</v>
      </c>
      <c r="AY191" s="16" t="s">
        <v>132</v>
      </c>
      <c r="BE191" s="262">
        <f>IF(N191="základní",J191,0)</f>
        <v>0</v>
      </c>
      <c r="BF191" s="262">
        <f>IF(N191="snížená",J191,0)</f>
        <v>0</v>
      </c>
      <c r="BG191" s="262">
        <f>IF(N191="zákl. přenesená",J191,0)</f>
        <v>0</v>
      </c>
      <c r="BH191" s="262">
        <f>IF(N191="sníž. přenesená",J191,0)</f>
        <v>0</v>
      </c>
      <c r="BI191" s="262">
        <f>IF(N191="nulová",J191,0)</f>
        <v>0</v>
      </c>
      <c r="BJ191" s="16" t="s">
        <v>83</v>
      </c>
      <c r="BK191" s="262">
        <f>ROUND(I191*H191,2)</f>
        <v>0</v>
      </c>
      <c r="BL191" s="16" t="s">
        <v>193</v>
      </c>
      <c r="BM191" s="261" t="s">
        <v>355</v>
      </c>
    </row>
    <row r="192" spans="1:51" s="13" customFormat="1" ht="12">
      <c r="A192" s="13"/>
      <c r="B192" s="263"/>
      <c r="C192" s="264"/>
      <c r="D192" s="265" t="s">
        <v>142</v>
      </c>
      <c r="E192" s="266" t="s">
        <v>1</v>
      </c>
      <c r="F192" s="267" t="s">
        <v>356</v>
      </c>
      <c r="G192" s="264"/>
      <c r="H192" s="268">
        <v>7.93</v>
      </c>
      <c r="I192" s="269"/>
      <c r="J192" s="264"/>
      <c r="K192" s="264"/>
      <c r="L192" s="270"/>
      <c r="M192" s="271"/>
      <c r="N192" s="272"/>
      <c r="O192" s="272"/>
      <c r="P192" s="272"/>
      <c r="Q192" s="272"/>
      <c r="R192" s="272"/>
      <c r="S192" s="272"/>
      <c r="T192" s="27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74" t="s">
        <v>142</v>
      </c>
      <c r="AU192" s="274" t="s">
        <v>85</v>
      </c>
      <c r="AV192" s="13" t="s">
        <v>85</v>
      </c>
      <c r="AW192" s="13" t="s">
        <v>31</v>
      </c>
      <c r="AX192" s="13" t="s">
        <v>83</v>
      </c>
      <c r="AY192" s="274" t="s">
        <v>132</v>
      </c>
    </row>
    <row r="193" spans="1:65" s="2" customFormat="1" ht="16.5" customHeight="1">
      <c r="A193" s="37"/>
      <c r="B193" s="38"/>
      <c r="C193" s="249" t="s">
        <v>135</v>
      </c>
      <c r="D193" s="249" t="s">
        <v>136</v>
      </c>
      <c r="E193" s="250" t="s">
        <v>357</v>
      </c>
      <c r="F193" s="251" t="s">
        <v>358</v>
      </c>
      <c r="G193" s="252" t="s">
        <v>139</v>
      </c>
      <c r="H193" s="253">
        <v>16.394</v>
      </c>
      <c r="I193" s="254"/>
      <c r="J193" s="255">
        <f>ROUND(I193*H193,2)</f>
        <v>0</v>
      </c>
      <c r="K193" s="256"/>
      <c r="L193" s="43"/>
      <c r="M193" s="257" t="s">
        <v>1</v>
      </c>
      <c r="N193" s="258" t="s">
        <v>40</v>
      </c>
      <c r="O193" s="90"/>
      <c r="P193" s="259">
        <f>O193*H193</f>
        <v>0</v>
      </c>
      <c r="Q193" s="259">
        <v>0.0002</v>
      </c>
      <c r="R193" s="259">
        <f>Q193*H193</f>
        <v>0.0032787999999999997</v>
      </c>
      <c r="S193" s="259">
        <v>0</v>
      </c>
      <c r="T193" s="260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61" t="s">
        <v>193</v>
      </c>
      <c r="AT193" s="261" t="s">
        <v>136</v>
      </c>
      <c r="AU193" s="261" t="s">
        <v>85</v>
      </c>
      <c r="AY193" s="16" t="s">
        <v>132</v>
      </c>
      <c r="BE193" s="262">
        <f>IF(N193="základní",J193,0)</f>
        <v>0</v>
      </c>
      <c r="BF193" s="262">
        <f>IF(N193="snížená",J193,0)</f>
        <v>0</v>
      </c>
      <c r="BG193" s="262">
        <f>IF(N193="zákl. přenesená",J193,0)</f>
        <v>0</v>
      </c>
      <c r="BH193" s="262">
        <f>IF(N193="sníž. přenesená",J193,0)</f>
        <v>0</v>
      </c>
      <c r="BI193" s="262">
        <f>IF(N193="nulová",J193,0)</f>
        <v>0</v>
      </c>
      <c r="BJ193" s="16" t="s">
        <v>83</v>
      </c>
      <c r="BK193" s="262">
        <f>ROUND(I193*H193,2)</f>
        <v>0</v>
      </c>
      <c r="BL193" s="16" t="s">
        <v>193</v>
      </c>
      <c r="BM193" s="261" t="s">
        <v>359</v>
      </c>
    </row>
    <row r="194" spans="1:51" s="13" customFormat="1" ht="12">
      <c r="A194" s="13"/>
      <c r="B194" s="263"/>
      <c r="C194" s="264"/>
      <c r="D194" s="265" t="s">
        <v>142</v>
      </c>
      <c r="E194" s="266" t="s">
        <v>1</v>
      </c>
      <c r="F194" s="267" t="s">
        <v>360</v>
      </c>
      <c r="G194" s="264"/>
      <c r="H194" s="268">
        <v>16.394</v>
      </c>
      <c r="I194" s="269"/>
      <c r="J194" s="264"/>
      <c r="K194" s="264"/>
      <c r="L194" s="270"/>
      <c r="M194" s="271"/>
      <c r="N194" s="272"/>
      <c r="O194" s="272"/>
      <c r="P194" s="272"/>
      <c r="Q194" s="272"/>
      <c r="R194" s="272"/>
      <c r="S194" s="272"/>
      <c r="T194" s="27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74" t="s">
        <v>142</v>
      </c>
      <c r="AU194" s="274" t="s">
        <v>85</v>
      </c>
      <c r="AV194" s="13" t="s">
        <v>85</v>
      </c>
      <c r="AW194" s="13" t="s">
        <v>31</v>
      </c>
      <c r="AX194" s="13" t="s">
        <v>83</v>
      </c>
      <c r="AY194" s="274" t="s">
        <v>132</v>
      </c>
    </row>
    <row r="195" spans="1:65" s="2" customFormat="1" ht="16.5" customHeight="1">
      <c r="A195" s="37"/>
      <c r="B195" s="38"/>
      <c r="C195" s="249" t="s">
        <v>164</v>
      </c>
      <c r="D195" s="249" t="s">
        <v>136</v>
      </c>
      <c r="E195" s="250" t="s">
        <v>361</v>
      </c>
      <c r="F195" s="251" t="s">
        <v>362</v>
      </c>
      <c r="G195" s="252" t="s">
        <v>333</v>
      </c>
      <c r="H195" s="253">
        <v>3</v>
      </c>
      <c r="I195" s="254"/>
      <c r="J195" s="255">
        <f>ROUND(I195*H195,2)</f>
        <v>0</v>
      </c>
      <c r="K195" s="256"/>
      <c r="L195" s="43"/>
      <c r="M195" s="257" t="s">
        <v>1</v>
      </c>
      <c r="N195" s="258" t="s">
        <v>40</v>
      </c>
      <c r="O195" s="90"/>
      <c r="P195" s="259">
        <f>O195*H195</f>
        <v>0</v>
      </c>
      <c r="Q195" s="259">
        <v>0.00014</v>
      </c>
      <c r="R195" s="259">
        <f>Q195*H195</f>
        <v>0.00041999999999999996</v>
      </c>
      <c r="S195" s="259">
        <v>0</v>
      </c>
      <c r="T195" s="260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61" t="s">
        <v>193</v>
      </c>
      <c r="AT195" s="261" t="s">
        <v>136</v>
      </c>
      <c r="AU195" s="261" t="s">
        <v>85</v>
      </c>
      <c r="AY195" s="16" t="s">
        <v>132</v>
      </c>
      <c r="BE195" s="262">
        <f>IF(N195="základní",J195,0)</f>
        <v>0</v>
      </c>
      <c r="BF195" s="262">
        <f>IF(N195="snížená",J195,0)</f>
        <v>0</v>
      </c>
      <c r="BG195" s="262">
        <f>IF(N195="zákl. přenesená",J195,0)</f>
        <v>0</v>
      </c>
      <c r="BH195" s="262">
        <f>IF(N195="sníž. přenesená",J195,0)</f>
        <v>0</v>
      </c>
      <c r="BI195" s="262">
        <f>IF(N195="nulová",J195,0)</f>
        <v>0</v>
      </c>
      <c r="BJ195" s="16" t="s">
        <v>83</v>
      </c>
      <c r="BK195" s="262">
        <f>ROUND(I195*H195,2)</f>
        <v>0</v>
      </c>
      <c r="BL195" s="16" t="s">
        <v>193</v>
      </c>
      <c r="BM195" s="261" t="s">
        <v>363</v>
      </c>
    </row>
    <row r="196" spans="1:65" s="2" customFormat="1" ht="33" customHeight="1">
      <c r="A196" s="37"/>
      <c r="B196" s="38"/>
      <c r="C196" s="249" t="s">
        <v>169</v>
      </c>
      <c r="D196" s="249" t="s">
        <v>136</v>
      </c>
      <c r="E196" s="250" t="s">
        <v>364</v>
      </c>
      <c r="F196" s="251" t="s">
        <v>365</v>
      </c>
      <c r="G196" s="252" t="s">
        <v>139</v>
      </c>
      <c r="H196" s="253">
        <v>8.464</v>
      </c>
      <c r="I196" s="254"/>
      <c r="J196" s="255">
        <f>ROUND(I196*H196,2)</f>
        <v>0</v>
      </c>
      <c r="K196" s="256"/>
      <c r="L196" s="43"/>
      <c r="M196" s="257" t="s">
        <v>1</v>
      </c>
      <c r="N196" s="258" t="s">
        <v>40</v>
      </c>
      <c r="O196" s="90"/>
      <c r="P196" s="259">
        <f>O196*H196</f>
        <v>0</v>
      </c>
      <c r="Q196" s="259">
        <v>0.04985</v>
      </c>
      <c r="R196" s="259">
        <f>Q196*H196</f>
        <v>0.4219304</v>
      </c>
      <c r="S196" s="259">
        <v>0</v>
      </c>
      <c r="T196" s="260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61" t="s">
        <v>193</v>
      </c>
      <c r="AT196" s="261" t="s">
        <v>136</v>
      </c>
      <c r="AU196" s="261" t="s">
        <v>85</v>
      </c>
      <c r="AY196" s="16" t="s">
        <v>132</v>
      </c>
      <c r="BE196" s="262">
        <f>IF(N196="základní",J196,0)</f>
        <v>0</v>
      </c>
      <c r="BF196" s="262">
        <f>IF(N196="snížená",J196,0)</f>
        <v>0</v>
      </c>
      <c r="BG196" s="262">
        <f>IF(N196="zákl. přenesená",J196,0)</f>
        <v>0</v>
      </c>
      <c r="BH196" s="262">
        <f>IF(N196="sníž. přenesená",J196,0)</f>
        <v>0</v>
      </c>
      <c r="BI196" s="262">
        <f>IF(N196="nulová",J196,0)</f>
        <v>0</v>
      </c>
      <c r="BJ196" s="16" t="s">
        <v>83</v>
      </c>
      <c r="BK196" s="262">
        <f>ROUND(I196*H196,2)</f>
        <v>0</v>
      </c>
      <c r="BL196" s="16" t="s">
        <v>193</v>
      </c>
      <c r="BM196" s="261" t="s">
        <v>366</v>
      </c>
    </row>
    <row r="197" spans="1:51" s="13" customFormat="1" ht="12">
      <c r="A197" s="13"/>
      <c r="B197" s="263"/>
      <c r="C197" s="264"/>
      <c r="D197" s="265" t="s">
        <v>142</v>
      </c>
      <c r="E197" s="266" t="s">
        <v>1</v>
      </c>
      <c r="F197" s="267" t="s">
        <v>367</v>
      </c>
      <c r="G197" s="264"/>
      <c r="H197" s="268">
        <v>8.464</v>
      </c>
      <c r="I197" s="269"/>
      <c r="J197" s="264"/>
      <c r="K197" s="264"/>
      <c r="L197" s="270"/>
      <c r="M197" s="271"/>
      <c r="N197" s="272"/>
      <c r="O197" s="272"/>
      <c r="P197" s="272"/>
      <c r="Q197" s="272"/>
      <c r="R197" s="272"/>
      <c r="S197" s="272"/>
      <c r="T197" s="27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74" t="s">
        <v>142</v>
      </c>
      <c r="AU197" s="274" t="s">
        <v>85</v>
      </c>
      <c r="AV197" s="13" t="s">
        <v>85</v>
      </c>
      <c r="AW197" s="13" t="s">
        <v>31</v>
      </c>
      <c r="AX197" s="13" t="s">
        <v>83</v>
      </c>
      <c r="AY197" s="274" t="s">
        <v>132</v>
      </c>
    </row>
    <row r="198" spans="1:65" s="2" customFormat="1" ht="21.75" customHeight="1">
      <c r="A198" s="37"/>
      <c r="B198" s="38"/>
      <c r="C198" s="249" t="s">
        <v>140</v>
      </c>
      <c r="D198" s="249" t="s">
        <v>136</v>
      </c>
      <c r="E198" s="250" t="s">
        <v>368</v>
      </c>
      <c r="F198" s="251" t="s">
        <v>369</v>
      </c>
      <c r="G198" s="252" t="s">
        <v>139</v>
      </c>
      <c r="H198" s="253">
        <v>6.23</v>
      </c>
      <c r="I198" s="254"/>
      <c r="J198" s="255">
        <f>ROUND(I198*H198,2)</f>
        <v>0</v>
      </c>
      <c r="K198" s="256"/>
      <c r="L198" s="43"/>
      <c r="M198" s="257" t="s">
        <v>1</v>
      </c>
      <c r="N198" s="258" t="s">
        <v>40</v>
      </c>
      <c r="O198" s="90"/>
      <c r="P198" s="259">
        <f>O198*H198</f>
        <v>0</v>
      </c>
      <c r="Q198" s="259">
        <v>0.01259</v>
      </c>
      <c r="R198" s="259">
        <f>Q198*H198</f>
        <v>0.07843570000000001</v>
      </c>
      <c r="S198" s="259">
        <v>0</v>
      </c>
      <c r="T198" s="260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61" t="s">
        <v>193</v>
      </c>
      <c r="AT198" s="261" t="s">
        <v>136</v>
      </c>
      <c r="AU198" s="261" t="s">
        <v>85</v>
      </c>
      <c r="AY198" s="16" t="s">
        <v>132</v>
      </c>
      <c r="BE198" s="262">
        <f>IF(N198="základní",J198,0)</f>
        <v>0</v>
      </c>
      <c r="BF198" s="262">
        <f>IF(N198="snížená",J198,0)</f>
        <v>0</v>
      </c>
      <c r="BG198" s="262">
        <f>IF(N198="zákl. přenesená",J198,0)</f>
        <v>0</v>
      </c>
      <c r="BH198" s="262">
        <f>IF(N198="sníž. přenesená",J198,0)</f>
        <v>0</v>
      </c>
      <c r="BI198" s="262">
        <f>IF(N198="nulová",J198,0)</f>
        <v>0</v>
      </c>
      <c r="BJ198" s="16" t="s">
        <v>83</v>
      </c>
      <c r="BK198" s="262">
        <f>ROUND(I198*H198,2)</f>
        <v>0</v>
      </c>
      <c r="BL198" s="16" t="s">
        <v>193</v>
      </c>
      <c r="BM198" s="261" t="s">
        <v>370</v>
      </c>
    </row>
    <row r="199" spans="1:51" s="13" customFormat="1" ht="12">
      <c r="A199" s="13"/>
      <c r="B199" s="263"/>
      <c r="C199" s="264"/>
      <c r="D199" s="265" t="s">
        <v>142</v>
      </c>
      <c r="E199" s="266" t="s">
        <v>1</v>
      </c>
      <c r="F199" s="267" t="s">
        <v>371</v>
      </c>
      <c r="G199" s="264"/>
      <c r="H199" s="268">
        <v>6.23</v>
      </c>
      <c r="I199" s="269"/>
      <c r="J199" s="264"/>
      <c r="K199" s="264"/>
      <c r="L199" s="270"/>
      <c r="M199" s="271"/>
      <c r="N199" s="272"/>
      <c r="O199" s="272"/>
      <c r="P199" s="272"/>
      <c r="Q199" s="272"/>
      <c r="R199" s="272"/>
      <c r="S199" s="272"/>
      <c r="T199" s="27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74" t="s">
        <v>142</v>
      </c>
      <c r="AU199" s="274" t="s">
        <v>85</v>
      </c>
      <c r="AV199" s="13" t="s">
        <v>85</v>
      </c>
      <c r="AW199" s="13" t="s">
        <v>31</v>
      </c>
      <c r="AX199" s="13" t="s">
        <v>83</v>
      </c>
      <c r="AY199" s="274" t="s">
        <v>132</v>
      </c>
    </row>
    <row r="200" spans="1:65" s="2" customFormat="1" ht="16.5" customHeight="1">
      <c r="A200" s="37"/>
      <c r="B200" s="38"/>
      <c r="C200" s="249" t="s">
        <v>177</v>
      </c>
      <c r="D200" s="249" t="s">
        <v>136</v>
      </c>
      <c r="E200" s="250" t="s">
        <v>372</v>
      </c>
      <c r="F200" s="251" t="s">
        <v>373</v>
      </c>
      <c r="G200" s="252" t="s">
        <v>139</v>
      </c>
      <c r="H200" s="253">
        <v>6.23</v>
      </c>
      <c r="I200" s="254"/>
      <c r="J200" s="255">
        <f>ROUND(I200*H200,2)</f>
        <v>0</v>
      </c>
      <c r="K200" s="256"/>
      <c r="L200" s="43"/>
      <c r="M200" s="257" t="s">
        <v>1</v>
      </c>
      <c r="N200" s="258" t="s">
        <v>40</v>
      </c>
      <c r="O200" s="90"/>
      <c r="P200" s="259">
        <f>O200*H200</f>
        <v>0</v>
      </c>
      <c r="Q200" s="259">
        <v>0.0001</v>
      </c>
      <c r="R200" s="259">
        <f>Q200*H200</f>
        <v>0.0006230000000000001</v>
      </c>
      <c r="S200" s="259">
        <v>0</v>
      </c>
      <c r="T200" s="260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61" t="s">
        <v>193</v>
      </c>
      <c r="AT200" s="261" t="s">
        <v>136</v>
      </c>
      <c r="AU200" s="261" t="s">
        <v>85</v>
      </c>
      <c r="AY200" s="16" t="s">
        <v>132</v>
      </c>
      <c r="BE200" s="262">
        <f>IF(N200="základní",J200,0)</f>
        <v>0</v>
      </c>
      <c r="BF200" s="262">
        <f>IF(N200="snížená",J200,0)</f>
        <v>0</v>
      </c>
      <c r="BG200" s="262">
        <f>IF(N200="zákl. přenesená",J200,0)</f>
        <v>0</v>
      </c>
      <c r="BH200" s="262">
        <f>IF(N200="sníž. přenesená",J200,0)</f>
        <v>0</v>
      </c>
      <c r="BI200" s="262">
        <f>IF(N200="nulová",J200,0)</f>
        <v>0</v>
      </c>
      <c r="BJ200" s="16" t="s">
        <v>83</v>
      </c>
      <c r="BK200" s="262">
        <f>ROUND(I200*H200,2)</f>
        <v>0</v>
      </c>
      <c r="BL200" s="16" t="s">
        <v>193</v>
      </c>
      <c r="BM200" s="261" t="s">
        <v>374</v>
      </c>
    </row>
    <row r="201" spans="1:51" s="13" customFormat="1" ht="12">
      <c r="A201" s="13"/>
      <c r="B201" s="263"/>
      <c r="C201" s="264"/>
      <c r="D201" s="265" t="s">
        <v>142</v>
      </c>
      <c r="E201" s="266" t="s">
        <v>1</v>
      </c>
      <c r="F201" s="267" t="s">
        <v>371</v>
      </c>
      <c r="G201" s="264"/>
      <c r="H201" s="268">
        <v>6.23</v>
      </c>
      <c r="I201" s="269"/>
      <c r="J201" s="264"/>
      <c r="K201" s="264"/>
      <c r="L201" s="270"/>
      <c r="M201" s="271"/>
      <c r="N201" s="272"/>
      <c r="O201" s="272"/>
      <c r="P201" s="272"/>
      <c r="Q201" s="272"/>
      <c r="R201" s="272"/>
      <c r="S201" s="272"/>
      <c r="T201" s="27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74" t="s">
        <v>142</v>
      </c>
      <c r="AU201" s="274" t="s">
        <v>85</v>
      </c>
      <c r="AV201" s="13" t="s">
        <v>85</v>
      </c>
      <c r="AW201" s="13" t="s">
        <v>31</v>
      </c>
      <c r="AX201" s="13" t="s">
        <v>83</v>
      </c>
      <c r="AY201" s="274" t="s">
        <v>132</v>
      </c>
    </row>
    <row r="202" spans="1:65" s="2" customFormat="1" ht="16.5" customHeight="1">
      <c r="A202" s="37"/>
      <c r="B202" s="38"/>
      <c r="C202" s="249" t="s">
        <v>133</v>
      </c>
      <c r="D202" s="249" t="s">
        <v>136</v>
      </c>
      <c r="E202" s="250" t="s">
        <v>375</v>
      </c>
      <c r="F202" s="251" t="s">
        <v>376</v>
      </c>
      <c r="G202" s="252" t="s">
        <v>139</v>
      </c>
      <c r="H202" s="253">
        <v>6.23</v>
      </c>
      <c r="I202" s="254"/>
      <c r="J202" s="255">
        <f>ROUND(I202*H202,2)</f>
        <v>0</v>
      </c>
      <c r="K202" s="256"/>
      <c r="L202" s="43"/>
      <c r="M202" s="257" t="s">
        <v>1</v>
      </c>
      <c r="N202" s="258" t="s">
        <v>40</v>
      </c>
      <c r="O202" s="90"/>
      <c r="P202" s="259">
        <f>O202*H202</f>
        <v>0</v>
      </c>
      <c r="Q202" s="259">
        <v>0</v>
      </c>
      <c r="R202" s="259">
        <f>Q202*H202</f>
        <v>0</v>
      </c>
      <c r="S202" s="259">
        <v>0</v>
      </c>
      <c r="T202" s="260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61" t="s">
        <v>193</v>
      </c>
      <c r="AT202" s="261" t="s">
        <v>136</v>
      </c>
      <c r="AU202" s="261" t="s">
        <v>85</v>
      </c>
      <c r="AY202" s="16" t="s">
        <v>132</v>
      </c>
      <c r="BE202" s="262">
        <f>IF(N202="základní",J202,0)</f>
        <v>0</v>
      </c>
      <c r="BF202" s="262">
        <f>IF(N202="snížená",J202,0)</f>
        <v>0</v>
      </c>
      <c r="BG202" s="262">
        <f>IF(N202="zákl. přenesená",J202,0)</f>
        <v>0</v>
      </c>
      <c r="BH202" s="262">
        <f>IF(N202="sníž. přenesená",J202,0)</f>
        <v>0</v>
      </c>
      <c r="BI202" s="262">
        <f>IF(N202="nulová",J202,0)</f>
        <v>0</v>
      </c>
      <c r="BJ202" s="16" t="s">
        <v>83</v>
      </c>
      <c r="BK202" s="262">
        <f>ROUND(I202*H202,2)</f>
        <v>0</v>
      </c>
      <c r="BL202" s="16" t="s">
        <v>193</v>
      </c>
      <c r="BM202" s="261" t="s">
        <v>377</v>
      </c>
    </row>
    <row r="203" spans="1:51" s="13" customFormat="1" ht="12">
      <c r="A203" s="13"/>
      <c r="B203" s="263"/>
      <c r="C203" s="264"/>
      <c r="D203" s="265" t="s">
        <v>142</v>
      </c>
      <c r="E203" s="266" t="s">
        <v>1</v>
      </c>
      <c r="F203" s="267" t="s">
        <v>371</v>
      </c>
      <c r="G203" s="264"/>
      <c r="H203" s="268">
        <v>6.23</v>
      </c>
      <c r="I203" s="269"/>
      <c r="J203" s="264"/>
      <c r="K203" s="264"/>
      <c r="L203" s="270"/>
      <c r="M203" s="271"/>
      <c r="N203" s="272"/>
      <c r="O203" s="272"/>
      <c r="P203" s="272"/>
      <c r="Q203" s="272"/>
      <c r="R203" s="272"/>
      <c r="S203" s="272"/>
      <c r="T203" s="27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74" t="s">
        <v>142</v>
      </c>
      <c r="AU203" s="274" t="s">
        <v>85</v>
      </c>
      <c r="AV203" s="13" t="s">
        <v>85</v>
      </c>
      <c r="AW203" s="13" t="s">
        <v>31</v>
      </c>
      <c r="AX203" s="13" t="s">
        <v>83</v>
      </c>
      <c r="AY203" s="274" t="s">
        <v>132</v>
      </c>
    </row>
    <row r="204" spans="1:65" s="2" customFormat="1" ht="21.75" customHeight="1">
      <c r="A204" s="37"/>
      <c r="B204" s="38"/>
      <c r="C204" s="291" t="s">
        <v>146</v>
      </c>
      <c r="D204" s="291" t="s">
        <v>253</v>
      </c>
      <c r="E204" s="292" t="s">
        <v>378</v>
      </c>
      <c r="F204" s="293" t="s">
        <v>379</v>
      </c>
      <c r="G204" s="294" t="s">
        <v>139</v>
      </c>
      <c r="H204" s="295">
        <v>6.853</v>
      </c>
      <c r="I204" s="296"/>
      <c r="J204" s="297">
        <f>ROUND(I204*H204,2)</f>
        <v>0</v>
      </c>
      <c r="K204" s="298"/>
      <c r="L204" s="299"/>
      <c r="M204" s="300" t="s">
        <v>1</v>
      </c>
      <c r="N204" s="301" t="s">
        <v>40</v>
      </c>
      <c r="O204" s="90"/>
      <c r="P204" s="259">
        <f>O204*H204</f>
        <v>0</v>
      </c>
      <c r="Q204" s="259">
        <v>0.0001</v>
      </c>
      <c r="R204" s="259">
        <f>Q204*H204</f>
        <v>0.0006853</v>
      </c>
      <c r="S204" s="259">
        <v>0</v>
      </c>
      <c r="T204" s="260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61" t="s">
        <v>380</v>
      </c>
      <c r="AT204" s="261" t="s">
        <v>253</v>
      </c>
      <c r="AU204" s="261" t="s">
        <v>85</v>
      </c>
      <c r="AY204" s="16" t="s">
        <v>132</v>
      </c>
      <c r="BE204" s="262">
        <f>IF(N204="základní",J204,0)</f>
        <v>0</v>
      </c>
      <c r="BF204" s="262">
        <f>IF(N204="snížená",J204,0)</f>
        <v>0</v>
      </c>
      <c r="BG204" s="262">
        <f>IF(N204="zákl. přenesená",J204,0)</f>
        <v>0</v>
      </c>
      <c r="BH204" s="262">
        <f>IF(N204="sníž. přenesená",J204,0)</f>
        <v>0</v>
      </c>
      <c r="BI204" s="262">
        <f>IF(N204="nulová",J204,0)</f>
        <v>0</v>
      </c>
      <c r="BJ204" s="16" t="s">
        <v>83</v>
      </c>
      <c r="BK204" s="262">
        <f>ROUND(I204*H204,2)</f>
        <v>0</v>
      </c>
      <c r="BL204" s="16" t="s">
        <v>193</v>
      </c>
      <c r="BM204" s="261" t="s">
        <v>381</v>
      </c>
    </row>
    <row r="205" spans="1:51" s="13" customFormat="1" ht="12">
      <c r="A205" s="13"/>
      <c r="B205" s="263"/>
      <c r="C205" s="264"/>
      <c r="D205" s="265" t="s">
        <v>142</v>
      </c>
      <c r="E205" s="264"/>
      <c r="F205" s="267" t="s">
        <v>382</v>
      </c>
      <c r="G205" s="264"/>
      <c r="H205" s="268">
        <v>6.853</v>
      </c>
      <c r="I205" s="269"/>
      <c r="J205" s="264"/>
      <c r="K205" s="264"/>
      <c r="L205" s="270"/>
      <c r="M205" s="271"/>
      <c r="N205" s="272"/>
      <c r="O205" s="272"/>
      <c r="P205" s="272"/>
      <c r="Q205" s="272"/>
      <c r="R205" s="272"/>
      <c r="S205" s="272"/>
      <c r="T205" s="27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74" t="s">
        <v>142</v>
      </c>
      <c r="AU205" s="274" t="s">
        <v>85</v>
      </c>
      <c r="AV205" s="13" t="s">
        <v>85</v>
      </c>
      <c r="AW205" s="13" t="s">
        <v>4</v>
      </c>
      <c r="AX205" s="13" t="s">
        <v>83</v>
      </c>
      <c r="AY205" s="274" t="s">
        <v>132</v>
      </c>
    </row>
    <row r="206" spans="1:65" s="2" customFormat="1" ht="16.5" customHeight="1">
      <c r="A206" s="37"/>
      <c r="B206" s="38"/>
      <c r="C206" s="249" t="s">
        <v>189</v>
      </c>
      <c r="D206" s="249" t="s">
        <v>136</v>
      </c>
      <c r="E206" s="250" t="s">
        <v>383</v>
      </c>
      <c r="F206" s="251" t="s">
        <v>384</v>
      </c>
      <c r="G206" s="252" t="s">
        <v>139</v>
      </c>
      <c r="H206" s="253">
        <v>6.23</v>
      </c>
      <c r="I206" s="254"/>
      <c r="J206" s="255">
        <f>ROUND(I206*H206,2)</f>
        <v>0</v>
      </c>
      <c r="K206" s="256"/>
      <c r="L206" s="43"/>
      <c r="M206" s="257" t="s">
        <v>1</v>
      </c>
      <c r="N206" s="258" t="s">
        <v>40</v>
      </c>
      <c r="O206" s="90"/>
      <c r="P206" s="259">
        <f>O206*H206</f>
        <v>0</v>
      </c>
      <c r="Q206" s="259">
        <v>0</v>
      </c>
      <c r="R206" s="259">
        <f>Q206*H206</f>
        <v>0</v>
      </c>
      <c r="S206" s="259">
        <v>0</v>
      </c>
      <c r="T206" s="260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61" t="s">
        <v>193</v>
      </c>
      <c r="AT206" s="261" t="s">
        <v>136</v>
      </c>
      <c r="AU206" s="261" t="s">
        <v>85</v>
      </c>
      <c r="AY206" s="16" t="s">
        <v>132</v>
      </c>
      <c r="BE206" s="262">
        <f>IF(N206="základní",J206,0)</f>
        <v>0</v>
      </c>
      <c r="BF206" s="262">
        <f>IF(N206="snížená",J206,0)</f>
        <v>0</v>
      </c>
      <c r="BG206" s="262">
        <f>IF(N206="zákl. přenesená",J206,0)</f>
        <v>0</v>
      </c>
      <c r="BH206" s="262">
        <f>IF(N206="sníž. přenesená",J206,0)</f>
        <v>0</v>
      </c>
      <c r="BI206" s="262">
        <f>IF(N206="nulová",J206,0)</f>
        <v>0</v>
      </c>
      <c r="BJ206" s="16" t="s">
        <v>83</v>
      </c>
      <c r="BK206" s="262">
        <f>ROUND(I206*H206,2)</f>
        <v>0</v>
      </c>
      <c r="BL206" s="16" t="s">
        <v>193</v>
      </c>
      <c r="BM206" s="261" t="s">
        <v>385</v>
      </c>
    </row>
    <row r="207" spans="1:65" s="2" customFormat="1" ht="16.5" customHeight="1">
      <c r="A207" s="37"/>
      <c r="B207" s="38"/>
      <c r="C207" s="291" t="s">
        <v>144</v>
      </c>
      <c r="D207" s="291" t="s">
        <v>253</v>
      </c>
      <c r="E207" s="292" t="s">
        <v>386</v>
      </c>
      <c r="F207" s="293" t="s">
        <v>387</v>
      </c>
      <c r="G207" s="294" t="s">
        <v>139</v>
      </c>
      <c r="H207" s="295">
        <v>6.355</v>
      </c>
      <c r="I207" s="296"/>
      <c r="J207" s="297">
        <f>ROUND(I207*H207,2)</f>
        <v>0</v>
      </c>
      <c r="K207" s="298"/>
      <c r="L207" s="299"/>
      <c r="M207" s="300" t="s">
        <v>1</v>
      </c>
      <c r="N207" s="301" t="s">
        <v>40</v>
      </c>
      <c r="O207" s="90"/>
      <c r="P207" s="259">
        <f>O207*H207</f>
        <v>0</v>
      </c>
      <c r="Q207" s="259">
        <v>0.0048</v>
      </c>
      <c r="R207" s="259">
        <f>Q207*H207</f>
        <v>0.030504</v>
      </c>
      <c r="S207" s="259">
        <v>0</v>
      </c>
      <c r="T207" s="260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61" t="s">
        <v>380</v>
      </c>
      <c r="AT207" s="261" t="s">
        <v>253</v>
      </c>
      <c r="AU207" s="261" t="s">
        <v>85</v>
      </c>
      <c r="AY207" s="16" t="s">
        <v>132</v>
      </c>
      <c r="BE207" s="262">
        <f>IF(N207="základní",J207,0)</f>
        <v>0</v>
      </c>
      <c r="BF207" s="262">
        <f>IF(N207="snížená",J207,0)</f>
        <v>0</v>
      </c>
      <c r="BG207" s="262">
        <f>IF(N207="zákl. přenesená",J207,0)</f>
        <v>0</v>
      </c>
      <c r="BH207" s="262">
        <f>IF(N207="sníž. přenesená",J207,0)</f>
        <v>0</v>
      </c>
      <c r="BI207" s="262">
        <f>IF(N207="nulová",J207,0)</f>
        <v>0</v>
      </c>
      <c r="BJ207" s="16" t="s">
        <v>83</v>
      </c>
      <c r="BK207" s="262">
        <f>ROUND(I207*H207,2)</f>
        <v>0</v>
      </c>
      <c r="BL207" s="16" t="s">
        <v>193</v>
      </c>
      <c r="BM207" s="261" t="s">
        <v>388</v>
      </c>
    </row>
    <row r="208" spans="1:51" s="13" customFormat="1" ht="12">
      <c r="A208" s="13"/>
      <c r="B208" s="263"/>
      <c r="C208" s="264"/>
      <c r="D208" s="265" t="s">
        <v>142</v>
      </c>
      <c r="E208" s="264"/>
      <c r="F208" s="267" t="s">
        <v>389</v>
      </c>
      <c r="G208" s="264"/>
      <c r="H208" s="268">
        <v>6.355</v>
      </c>
      <c r="I208" s="269"/>
      <c r="J208" s="264"/>
      <c r="K208" s="264"/>
      <c r="L208" s="270"/>
      <c r="M208" s="271"/>
      <c r="N208" s="272"/>
      <c r="O208" s="272"/>
      <c r="P208" s="272"/>
      <c r="Q208" s="272"/>
      <c r="R208" s="272"/>
      <c r="S208" s="272"/>
      <c r="T208" s="27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74" t="s">
        <v>142</v>
      </c>
      <c r="AU208" s="274" t="s">
        <v>85</v>
      </c>
      <c r="AV208" s="13" t="s">
        <v>85</v>
      </c>
      <c r="AW208" s="13" t="s">
        <v>4</v>
      </c>
      <c r="AX208" s="13" t="s">
        <v>83</v>
      </c>
      <c r="AY208" s="274" t="s">
        <v>132</v>
      </c>
    </row>
    <row r="209" spans="1:65" s="2" customFormat="1" ht="16.5" customHeight="1">
      <c r="A209" s="37"/>
      <c r="B209" s="38"/>
      <c r="C209" s="249" t="s">
        <v>390</v>
      </c>
      <c r="D209" s="249" t="s">
        <v>136</v>
      </c>
      <c r="E209" s="250" t="s">
        <v>391</v>
      </c>
      <c r="F209" s="251" t="s">
        <v>392</v>
      </c>
      <c r="G209" s="252" t="s">
        <v>333</v>
      </c>
      <c r="H209" s="253">
        <v>2.65</v>
      </c>
      <c r="I209" s="254"/>
      <c r="J209" s="255">
        <f>ROUND(I209*H209,2)</f>
        <v>0</v>
      </c>
      <c r="K209" s="256"/>
      <c r="L209" s="43"/>
      <c r="M209" s="257" t="s">
        <v>1</v>
      </c>
      <c r="N209" s="258" t="s">
        <v>40</v>
      </c>
      <c r="O209" s="90"/>
      <c r="P209" s="259">
        <f>O209*H209</f>
        <v>0</v>
      </c>
      <c r="Q209" s="259">
        <v>0.00906</v>
      </c>
      <c r="R209" s="259">
        <f>Q209*H209</f>
        <v>0.024009</v>
      </c>
      <c r="S209" s="259">
        <v>0</v>
      </c>
      <c r="T209" s="260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61" t="s">
        <v>193</v>
      </c>
      <c r="AT209" s="261" t="s">
        <v>136</v>
      </c>
      <c r="AU209" s="261" t="s">
        <v>85</v>
      </c>
      <c r="AY209" s="16" t="s">
        <v>132</v>
      </c>
      <c r="BE209" s="262">
        <f>IF(N209="základní",J209,0)</f>
        <v>0</v>
      </c>
      <c r="BF209" s="262">
        <f>IF(N209="snížená",J209,0)</f>
        <v>0</v>
      </c>
      <c r="BG209" s="262">
        <f>IF(N209="zákl. přenesená",J209,0)</f>
        <v>0</v>
      </c>
      <c r="BH209" s="262">
        <f>IF(N209="sníž. přenesená",J209,0)</f>
        <v>0</v>
      </c>
      <c r="BI209" s="262">
        <f>IF(N209="nulová",J209,0)</f>
        <v>0</v>
      </c>
      <c r="BJ209" s="16" t="s">
        <v>83</v>
      </c>
      <c r="BK209" s="262">
        <f>ROUND(I209*H209,2)</f>
        <v>0</v>
      </c>
      <c r="BL209" s="16" t="s">
        <v>193</v>
      </c>
      <c r="BM209" s="261" t="s">
        <v>393</v>
      </c>
    </row>
    <row r="210" spans="1:51" s="13" customFormat="1" ht="12">
      <c r="A210" s="13"/>
      <c r="B210" s="263"/>
      <c r="C210" s="264"/>
      <c r="D210" s="265" t="s">
        <v>142</v>
      </c>
      <c r="E210" s="266" t="s">
        <v>1</v>
      </c>
      <c r="F210" s="267" t="s">
        <v>394</v>
      </c>
      <c r="G210" s="264"/>
      <c r="H210" s="268">
        <v>2.65</v>
      </c>
      <c r="I210" s="269"/>
      <c r="J210" s="264"/>
      <c r="K210" s="264"/>
      <c r="L210" s="270"/>
      <c r="M210" s="271"/>
      <c r="N210" s="272"/>
      <c r="O210" s="272"/>
      <c r="P210" s="272"/>
      <c r="Q210" s="272"/>
      <c r="R210" s="272"/>
      <c r="S210" s="272"/>
      <c r="T210" s="27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74" t="s">
        <v>142</v>
      </c>
      <c r="AU210" s="274" t="s">
        <v>85</v>
      </c>
      <c r="AV210" s="13" t="s">
        <v>85</v>
      </c>
      <c r="AW210" s="13" t="s">
        <v>31</v>
      </c>
      <c r="AX210" s="13" t="s">
        <v>83</v>
      </c>
      <c r="AY210" s="274" t="s">
        <v>132</v>
      </c>
    </row>
    <row r="211" spans="1:63" s="12" customFormat="1" ht="22.8" customHeight="1">
      <c r="A211" s="12"/>
      <c r="B211" s="233"/>
      <c r="C211" s="234"/>
      <c r="D211" s="235" t="s">
        <v>74</v>
      </c>
      <c r="E211" s="247" t="s">
        <v>187</v>
      </c>
      <c r="F211" s="247" t="s">
        <v>188</v>
      </c>
      <c r="G211" s="234"/>
      <c r="H211" s="234"/>
      <c r="I211" s="237"/>
      <c r="J211" s="248">
        <f>BK211</f>
        <v>0</v>
      </c>
      <c r="K211" s="234"/>
      <c r="L211" s="239"/>
      <c r="M211" s="240"/>
      <c r="N211" s="241"/>
      <c r="O211" s="241"/>
      <c r="P211" s="242">
        <f>SUM(P212:P216)</f>
        <v>0</v>
      </c>
      <c r="Q211" s="241"/>
      <c r="R211" s="242">
        <f>SUM(R212:R216)</f>
        <v>0.03742</v>
      </c>
      <c r="S211" s="241"/>
      <c r="T211" s="243">
        <f>SUM(T212:T216)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44" t="s">
        <v>85</v>
      </c>
      <c r="AT211" s="245" t="s">
        <v>74</v>
      </c>
      <c r="AU211" s="245" t="s">
        <v>83</v>
      </c>
      <c r="AY211" s="244" t="s">
        <v>132</v>
      </c>
      <c r="BK211" s="246">
        <f>SUM(BK212:BK216)</f>
        <v>0</v>
      </c>
    </row>
    <row r="212" spans="1:65" s="2" customFormat="1" ht="16.5" customHeight="1">
      <c r="A212" s="37"/>
      <c r="B212" s="38"/>
      <c r="C212" s="249" t="s">
        <v>395</v>
      </c>
      <c r="D212" s="249" t="s">
        <v>136</v>
      </c>
      <c r="E212" s="250" t="s">
        <v>396</v>
      </c>
      <c r="F212" s="251" t="s">
        <v>397</v>
      </c>
      <c r="G212" s="252" t="s">
        <v>167</v>
      </c>
      <c r="H212" s="253">
        <v>1</v>
      </c>
      <c r="I212" s="254"/>
      <c r="J212" s="255">
        <f>ROUND(I212*H212,2)</f>
        <v>0</v>
      </c>
      <c r="K212" s="256"/>
      <c r="L212" s="43"/>
      <c r="M212" s="257" t="s">
        <v>1</v>
      </c>
      <c r="N212" s="258" t="s">
        <v>40</v>
      </c>
      <c r="O212" s="90"/>
      <c r="P212" s="259">
        <f>O212*H212</f>
        <v>0</v>
      </c>
      <c r="Q212" s="259">
        <v>0</v>
      </c>
      <c r="R212" s="259">
        <f>Q212*H212</f>
        <v>0</v>
      </c>
      <c r="S212" s="259">
        <v>0</v>
      </c>
      <c r="T212" s="260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61" t="s">
        <v>193</v>
      </c>
      <c r="AT212" s="261" t="s">
        <v>136</v>
      </c>
      <c r="AU212" s="261" t="s">
        <v>85</v>
      </c>
      <c r="AY212" s="16" t="s">
        <v>132</v>
      </c>
      <c r="BE212" s="262">
        <f>IF(N212="základní",J212,0)</f>
        <v>0</v>
      </c>
      <c r="BF212" s="262">
        <f>IF(N212="snížená",J212,0)</f>
        <v>0</v>
      </c>
      <c r="BG212" s="262">
        <f>IF(N212="zákl. přenesená",J212,0)</f>
        <v>0</v>
      </c>
      <c r="BH212" s="262">
        <f>IF(N212="sníž. přenesená",J212,0)</f>
        <v>0</v>
      </c>
      <c r="BI212" s="262">
        <f>IF(N212="nulová",J212,0)</f>
        <v>0</v>
      </c>
      <c r="BJ212" s="16" t="s">
        <v>83</v>
      </c>
      <c r="BK212" s="262">
        <f>ROUND(I212*H212,2)</f>
        <v>0</v>
      </c>
      <c r="BL212" s="16" t="s">
        <v>193</v>
      </c>
      <c r="BM212" s="261" t="s">
        <v>398</v>
      </c>
    </row>
    <row r="213" spans="1:65" s="2" customFormat="1" ht="21.75" customHeight="1">
      <c r="A213" s="37"/>
      <c r="B213" s="38"/>
      <c r="C213" s="249" t="s">
        <v>399</v>
      </c>
      <c r="D213" s="249" t="s">
        <v>136</v>
      </c>
      <c r="E213" s="250" t="s">
        <v>400</v>
      </c>
      <c r="F213" s="251" t="s">
        <v>401</v>
      </c>
      <c r="G213" s="252" t="s">
        <v>192</v>
      </c>
      <c r="H213" s="253">
        <v>1</v>
      </c>
      <c r="I213" s="254"/>
      <c r="J213" s="255">
        <f>ROUND(I213*H213,2)</f>
        <v>0</v>
      </c>
      <c r="K213" s="256"/>
      <c r="L213" s="43"/>
      <c r="M213" s="257" t="s">
        <v>1</v>
      </c>
      <c r="N213" s="258" t="s">
        <v>40</v>
      </c>
      <c r="O213" s="90"/>
      <c r="P213" s="259">
        <f>O213*H213</f>
        <v>0</v>
      </c>
      <c r="Q213" s="259">
        <v>0</v>
      </c>
      <c r="R213" s="259">
        <f>Q213*H213</f>
        <v>0</v>
      </c>
      <c r="S213" s="259">
        <v>0</v>
      </c>
      <c r="T213" s="260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61" t="s">
        <v>193</v>
      </c>
      <c r="AT213" s="261" t="s">
        <v>136</v>
      </c>
      <c r="AU213" s="261" t="s">
        <v>85</v>
      </c>
      <c r="AY213" s="16" t="s">
        <v>132</v>
      </c>
      <c r="BE213" s="262">
        <f>IF(N213="základní",J213,0)</f>
        <v>0</v>
      </c>
      <c r="BF213" s="262">
        <f>IF(N213="snížená",J213,0)</f>
        <v>0</v>
      </c>
      <c r="BG213" s="262">
        <f>IF(N213="zákl. přenesená",J213,0)</f>
        <v>0</v>
      </c>
      <c r="BH213" s="262">
        <f>IF(N213="sníž. přenesená",J213,0)</f>
        <v>0</v>
      </c>
      <c r="BI213" s="262">
        <f>IF(N213="nulová",J213,0)</f>
        <v>0</v>
      </c>
      <c r="BJ213" s="16" t="s">
        <v>83</v>
      </c>
      <c r="BK213" s="262">
        <f>ROUND(I213*H213,2)</f>
        <v>0</v>
      </c>
      <c r="BL213" s="16" t="s">
        <v>193</v>
      </c>
      <c r="BM213" s="261" t="s">
        <v>402</v>
      </c>
    </row>
    <row r="214" spans="1:65" s="2" customFormat="1" ht="21.75" customHeight="1">
      <c r="A214" s="37"/>
      <c r="B214" s="38"/>
      <c r="C214" s="291" t="s">
        <v>403</v>
      </c>
      <c r="D214" s="291" t="s">
        <v>253</v>
      </c>
      <c r="E214" s="292" t="s">
        <v>404</v>
      </c>
      <c r="F214" s="293" t="s">
        <v>405</v>
      </c>
      <c r="G214" s="294" t="s">
        <v>192</v>
      </c>
      <c r="H214" s="295">
        <v>1</v>
      </c>
      <c r="I214" s="296"/>
      <c r="J214" s="297">
        <f>ROUND(I214*H214,2)</f>
        <v>0</v>
      </c>
      <c r="K214" s="298"/>
      <c r="L214" s="299"/>
      <c r="M214" s="300" t="s">
        <v>1</v>
      </c>
      <c r="N214" s="301" t="s">
        <v>40</v>
      </c>
      <c r="O214" s="90"/>
      <c r="P214" s="259">
        <f>O214*H214</f>
        <v>0</v>
      </c>
      <c r="Q214" s="259">
        <v>0.0175</v>
      </c>
      <c r="R214" s="259">
        <f>Q214*H214</f>
        <v>0.0175</v>
      </c>
      <c r="S214" s="259">
        <v>0</v>
      </c>
      <c r="T214" s="260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61" t="s">
        <v>380</v>
      </c>
      <c r="AT214" s="261" t="s">
        <v>253</v>
      </c>
      <c r="AU214" s="261" t="s">
        <v>85</v>
      </c>
      <c r="AY214" s="16" t="s">
        <v>132</v>
      </c>
      <c r="BE214" s="262">
        <f>IF(N214="základní",J214,0)</f>
        <v>0</v>
      </c>
      <c r="BF214" s="262">
        <f>IF(N214="snížená",J214,0)</f>
        <v>0</v>
      </c>
      <c r="BG214" s="262">
        <f>IF(N214="zákl. přenesená",J214,0)</f>
        <v>0</v>
      </c>
      <c r="BH214" s="262">
        <f>IF(N214="sníž. přenesená",J214,0)</f>
        <v>0</v>
      </c>
      <c r="BI214" s="262">
        <f>IF(N214="nulová",J214,0)</f>
        <v>0</v>
      </c>
      <c r="BJ214" s="16" t="s">
        <v>83</v>
      </c>
      <c r="BK214" s="262">
        <f>ROUND(I214*H214,2)</f>
        <v>0</v>
      </c>
      <c r="BL214" s="16" t="s">
        <v>193</v>
      </c>
      <c r="BM214" s="261" t="s">
        <v>406</v>
      </c>
    </row>
    <row r="215" spans="1:65" s="2" customFormat="1" ht="21.75" customHeight="1">
      <c r="A215" s="37"/>
      <c r="B215" s="38"/>
      <c r="C215" s="249" t="s">
        <v>407</v>
      </c>
      <c r="D215" s="249" t="s">
        <v>136</v>
      </c>
      <c r="E215" s="250" t="s">
        <v>408</v>
      </c>
      <c r="F215" s="251" t="s">
        <v>409</v>
      </c>
      <c r="G215" s="252" t="s">
        <v>192</v>
      </c>
      <c r="H215" s="253">
        <v>1</v>
      </c>
      <c r="I215" s="254"/>
      <c r="J215" s="255">
        <f>ROUND(I215*H215,2)</f>
        <v>0</v>
      </c>
      <c r="K215" s="256"/>
      <c r="L215" s="43"/>
      <c r="M215" s="257" t="s">
        <v>1</v>
      </c>
      <c r="N215" s="258" t="s">
        <v>40</v>
      </c>
      <c r="O215" s="90"/>
      <c r="P215" s="259">
        <f>O215*H215</f>
        <v>0</v>
      </c>
      <c r="Q215" s="259">
        <v>0.00092</v>
      </c>
      <c r="R215" s="259">
        <f>Q215*H215</f>
        <v>0.00092</v>
      </c>
      <c r="S215" s="259">
        <v>0</v>
      </c>
      <c r="T215" s="260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61" t="s">
        <v>193</v>
      </c>
      <c r="AT215" s="261" t="s">
        <v>136</v>
      </c>
      <c r="AU215" s="261" t="s">
        <v>85</v>
      </c>
      <c r="AY215" s="16" t="s">
        <v>132</v>
      </c>
      <c r="BE215" s="262">
        <f>IF(N215="základní",J215,0)</f>
        <v>0</v>
      </c>
      <c r="BF215" s="262">
        <f>IF(N215="snížená",J215,0)</f>
        <v>0</v>
      </c>
      <c r="BG215" s="262">
        <f>IF(N215="zákl. přenesená",J215,0)</f>
        <v>0</v>
      </c>
      <c r="BH215" s="262">
        <f>IF(N215="sníž. přenesená",J215,0)</f>
        <v>0</v>
      </c>
      <c r="BI215" s="262">
        <f>IF(N215="nulová",J215,0)</f>
        <v>0</v>
      </c>
      <c r="BJ215" s="16" t="s">
        <v>83</v>
      </c>
      <c r="BK215" s="262">
        <f>ROUND(I215*H215,2)</f>
        <v>0</v>
      </c>
      <c r="BL215" s="16" t="s">
        <v>193</v>
      </c>
      <c r="BM215" s="261" t="s">
        <v>410</v>
      </c>
    </row>
    <row r="216" spans="1:65" s="2" customFormat="1" ht="33" customHeight="1">
      <c r="A216" s="37"/>
      <c r="B216" s="38"/>
      <c r="C216" s="291" t="s">
        <v>411</v>
      </c>
      <c r="D216" s="291" t="s">
        <v>253</v>
      </c>
      <c r="E216" s="292" t="s">
        <v>412</v>
      </c>
      <c r="F216" s="293" t="s">
        <v>413</v>
      </c>
      <c r="G216" s="294" t="s">
        <v>192</v>
      </c>
      <c r="H216" s="295">
        <v>1</v>
      </c>
      <c r="I216" s="296"/>
      <c r="J216" s="297">
        <f>ROUND(I216*H216,2)</f>
        <v>0</v>
      </c>
      <c r="K216" s="298"/>
      <c r="L216" s="299"/>
      <c r="M216" s="300" t="s">
        <v>1</v>
      </c>
      <c r="N216" s="301" t="s">
        <v>40</v>
      </c>
      <c r="O216" s="90"/>
      <c r="P216" s="259">
        <f>O216*H216</f>
        <v>0</v>
      </c>
      <c r="Q216" s="259">
        <v>0.019</v>
      </c>
      <c r="R216" s="259">
        <f>Q216*H216</f>
        <v>0.019</v>
      </c>
      <c r="S216" s="259">
        <v>0</v>
      </c>
      <c r="T216" s="260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61" t="s">
        <v>380</v>
      </c>
      <c r="AT216" s="261" t="s">
        <v>253</v>
      </c>
      <c r="AU216" s="261" t="s">
        <v>85</v>
      </c>
      <c r="AY216" s="16" t="s">
        <v>132</v>
      </c>
      <c r="BE216" s="262">
        <f>IF(N216="základní",J216,0)</f>
        <v>0</v>
      </c>
      <c r="BF216" s="262">
        <f>IF(N216="snížená",J216,0)</f>
        <v>0</v>
      </c>
      <c r="BG216" s="262">
        <f>IF(N216="zákl. přenesená",J216,0)</f>
        <v>0</v>
      </c>
      <c r="BH216" s="262">
        <f>IF(N216="sníž. přenesená",J216,0)</f>
        <v>0</v>
      </c>
      <c r="BI216" s="262">
        <f>IF(N216="nulová",J216,0)</f>
        <v>0</v>
      </c>
      <c r="BJ216" s="16" t="s">
        <v>83</v>
      </c>
      <c r="BK216" s="262">
        <f>ROUND(I216*H216,2)</f>
        <v>0</v>
      </c>
      <c r="BL216" s="16" t="s">
        <v>193</v>
      </c>
      <c r="BM216" s="261" t="s">
        <v>414</v>
      </c>
    </row>
    <row r="217" spans="1:63" s="12" customFormat="1" ht="22.8" customHeight="1">
      <c r="A217" s="12"/>
      <c r="B217" s="233"/>
      <c r="C217" s="234"/>
      <c r="D217" s="235" t="s">
        <v>74</v>
      </c>
      <c r="E217" s="247" t="s">
        <v>195</v>
      </c>
      <c r="F217" s="247" t="s">
        <v>196</v>
      </c>
      <c r="G217" s="234"/>
      <c r="H217" s="234"/>
      <c r="I217" s="237"/>
      <c r="J217" s="248">
        <f>BK217</f>
        <v>0</v>
      </c>
      <c r="K217" s="234"/>
      <c r="L217" s="239"/>
      <c r="M217" s="240"/>
      <c r="N217" s="241"/>
      <c r="O217" s="241"/>
      <c r="P217" s="242">
        <f>SUM(P218:P228)</f>
        <v>0</v>
      </c>
      <c r="Q217" s="241"/>
      <c r="R217" s="242">
        <f>SUM(R218:R228)</f>
        <v>0.33580499999999996</v>
      </c>
      <c r="S217" s="241"/>
      <c r="T217" s="243">
        <f>SUM(T218:T228)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44" t="s">
        <v>85</v>
      </c>
      <c r="AT217" s="245" t="s">
        <v>74</v>
      </c>
      <c r="AU217" s="245" t="s">
        <v>83</v>
      </c>
      <c r="AY217" s="244" t="s">
        <v>132</v>
      </c>
      <c r="BK217" s="246">
        <f>SUM(BK218:BK228)</f>
        <v>0</v>
      </c>
    </row>
    <row r="218" spans="1:65" s="2" customFormat="1" ht="21.75" customHeight="1">
      <c r="A218" s="37"/>
      <c r="B218" s="38"/>
      <c r="C218" s="249" t="s">
        <v>415</v>
      </c>
      <c r="D218" s="249" t="s">
        <v>136</v>
      </c>
      <c r="E218" s="250" t="s">
        <v>416</v>
      </c>
      <c r="F218" s="251" t="s">
        <v>417</v>
      </c>
      <c r="G218" s="252" t="s">
        <v>139</v>
      </c>
      <c r="H218" s="253">
        <v>10.06</v>
      </c>
      <c r="I218" s="254"/>
      <c r="J218" s="255">
        <f>ROUND(I218*H218,2)</f>
        <v>0</v>
      </c>
      <c r="K218" s="256"/>
      <c r="L218" s="43"/>
      <c r="M218" s="257" t="s">
        <v>1</v>
      </c>
      <c r="N218" s="258" t="s">
        <v>40</v>
      </c>
      <c r="O218" s="90"/>
      <c r="P218" s="259">
        <f>O218*H218</f>
        <v>0</v>
      </c>
      <c r="Q218" s="259">
        <v>0.009</v>
      </c>
      <c r="R218" s="259">
        <f>Q218*H218</f>
        <v>0.09054</v>
      </c>
      <c r="S218" s="259">
        <v>0</v>
      </c>
      <c r="T218" s="260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61" t="s">
        <v>193</v>
      </c>
      <c r="AT218" s="261" t="s">
        <v>136</v>
      </c>
      <c r="AU218" s="261" t="s">
        <v>85</v>
      </c>
      <c r="AY218" s="16" t="s">
        <v>132</v>
      </c>
      <c r="BE218" s="262">
        <f>IF(N218="základní",J218,0)</f>
        <v>0</v>
      </c>
      <c r="BF218" s="262">
        <f>IF(N218="snížená",J218,0)</f>
        <v>0</v>
      </c>
      <c r="BG218" s="262">
        <f>IF(N218="zákl. přenesená",J218,0)</f>
        <v>0</v>
      </c>
      <c r="BH218" s="262">
        <f>IF(N218="sníž. přenesená",J218,0)</f>
        <v>0</v>
      </c>
      <c r="BI218" s="262">
        <f>IF(N218="nulová",J218,0)</f>
        <v>0</v>
      </c>
      <c r="BJ218" s="16" t="s">
        <v>83</v>
      </c>
      <c r="BK218" s="262">
        <f>ROUND(I218*H218,2)</f>
        <v>0</v>
      </c>
      <c r="BL218" s="16" t="s">
        <v>193</v>
      </c>
      <c r="BM218" s="261" t="s">
        <v>418</v>
      </c>
    </row>
    <row r="219" spans="1:51" s="13" customFormat="1" ht="12">
      <c r="A219" s="13"/>
      <c r="B219" s="263"/>
      <c r="C219" s="264"/>
      <c r="D219" s="265" t="s">
        <v>142</v>
      </c>
      <c r="E219" s="266" t="s">
        <v>1</v>
      </c>
      <c r="F219" s="267" t="s">
        <v>371</v>
      </c>
      <c r="G219" s="264"/>
      <c r="H219" s="268">
        <v>6.23</v>
      </c>
      <c r="I219" s="269"/>
      <c r="J219" s="264"/>
      <c r="K219" s="264"/>
      <c r="L219" s="270"/>
      <c r="M219" s="271"/>
      <c r="N219" s="272"/>
      <c r="O219" s="272"/>
      <c r="P219" s="272"/>
      <c r="Q219" s="272"/>
      <c r="R219" s="272"/>
      <c r="S219" s="272"/>
      <c r="T219" s="27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74" t="s">
        <v>142</v>
      </c>
      <c r="AU219" s="274" t="s">
        <v>85</v>
      </c>
      <c r="AV219" s="13" t="s">
        <v>85</v>
      </c>
      <c r="AW219" s="13" t="s">
        <v>31</v>
      </c>
      <c r="AX219" s="13" t="s">
        <v>75</v>
      </c>
      <c r="AY219" s="274" t="s">
        <v>132</v>
      </c>
    </row>
    <row r="220" spans="1:51" s="13" customFormat="1" ht="12">
      <c r="A220" s="13"/>
      <c r="B220" s="263"/>
      <c r="C220" s="264"/>
      <c r="D220" s="265" t="s">
        <v>142</v>
      </c>
      <c r="E220" s="266" t="s">
        <v>1</v>
      </c>
      <c r="F220" s="267" t="s">
        <v>419</v>
      </c>
      <c r="G220" s="264"/>
      <c r="H220" s="268">
        <v>3.83</v>
      </c>
      <c r="I220" s="269"/>
      <c r="J220" s="264"/>
      <c r="K220" s="264"/>
      <c r="L220" s="270"/>
      <c r="M220" s="271"/>
      <c r="N220" s="272"/>
      <c r="O220" s="272"/>
      <c r="P220" s="272"/>
      <c r="Q220" s="272"/>
      <c r="R220" s="272"/>
      <c r="S220" s="272"/>
      <c r="T220" s="27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74" t="s">
        <v>142</v>
      </c>
      <c r="AU220" s="274" t="s">
        <v>85</v>
      </c>
      <c r="AV220" s="13" t="s">
        <v>85</v>
      </c>
      <c r="AW220" s="13" t="s">
        <v>31</v>
      </c>
      <c r="AX220" s="13" t="s">
        <v>75</v>
      </c>
      <c r="AY220" s="274" t="s">
        <v>132</v>
      </c>
    </row>
    <row r="221" spans="1:51" s="14" customFormat="1" ht="12">
      <c r="A221" s="14"/>
      <c r="B221" s="275"/>
      <c r="C221" s="276"/>
      <c r="D221" s="265" t="s">
        <v>142</v>
      </c>
      <c r="E221" s="277" t="s">
        <v>1</v>
      </c>
      <c r="F221" s="278" t="s">
        <v>157</v>
      </c>
      <c r="G221" s="276"/>
      <c r="H221" s="279">
        <v>10.06</v>
      </c>
      <c r="I221" s="280"/>
      <c r="J221" s="276"/>
      <c r="K221" s="276"/>
      <c r="L221" s="281"/>
      <c r="M221" s="282"/>
      <c r="N221" s="283"/>
      <c r="O221" s="283"/>
      <c r="P221" s="283"/>
      <c r="Q221" s="283"/>
      <c r="R221" s="283"/>
      <c r="S221" s="283"/>
      <c r="T221" s="28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85" t="s">
        <v>142</v>
      </c>
      <c r="AU221" s="285" t="s">
        <v>85</v>
      </c>
      <c r="AV221" s="14" t="s">
        <v>140</v>
      </c>
      <c r="AW221" s="14" t="s">
        <v>31</v>
      </c>
      <c r="AX221" s="14" t="s">
        <v>83</v>
      </c>
      <c r="AY221" s="285" t="s">
        <v>132</v>
      </c>
    </row>
    <row r="222" spans="1:65" s="2" customFormat="1" ht="21.75" customHeight="1">
      <c r="A222" s="37"/>
      <c r="B222" s="38"/>
      <c r="C222" s="291" t="s">
        <v>420</v>
      </c>
      <c r="D222" s="291" t="s">
        <v>253</v>
      </c>
      <c r="E222" s="292" t="s">
        <v>421</v>
      </c>
      <c r="F222" s="293" t="s">
        <v>422</v>
      </c>
      <c r="G222" s="294" t="s">
        <v>139</v>
      </c>
      <c r="H222" s="295">
        <v>7</v>
      </c>
      <c r="I222" s="296"/>
      <c r="J222" s="297">
        <f>ROUND(I222*H222,2)</f>
        <v>0</v>
      </c>
      <c r="K222" s="298"/>
      <c r="L222" s="299"/>
      <c r="M222" s="300" t="s">
        <v>1</v>
      </c>
      <c r="N222" s="301" t="s">
        <v>40</v>
      </c>
      <c r="O222" s="90"/>
      <c r="P222" s="259">
        <f>O222*H222</f>
        <v>0</v>
      </c>
      <c r="Q222" s="259">
        <v>0.023</v>
      </c>
      <c r="R222" s="259">
        <f>Q222*H222</f>
        <v>0.161</v>
      </c>
      <c r="S222" s="259">
        <v>0</v>
      </c>
      <c r="T222" s="260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61" t="s">
        <v>380</v>
      </c>
      <c r="AT222" s="261" t="s">
        <v>253</v>
      </c>
      <c r="AU222" s="261" t="s">
        <v>85</v>
      </c>
      <c r="AY222" s="16" t="s">
        <v>132</v>
      </c>
      <c r="BE222" s="262">
        <f>IF(N222="základní",J222,0)</f>
        <v>0</v>
      </c>
      <c r="BF222" s="262">
        <f>IF(N222="snížená",J222,0)</f>
        <v>0</v>
      </c>
      <c r="BG222" s="262">
        <f>IF(N222="zákl. přenesená",J222,0)</f>
        <v>0</v>
      </c>
      <c r="BH222" s="262">
        <f>IF(N222="sníž. přenesená",J222,0)</f>
        <v>0</v>
      </c>
      <c r="BI222" s="262">
        <f>IF(N222="nulová",J222,0)</f>
        <v>0</v>
      </c>
      <c r="BJ222" s="16" t="s">
        <v>83</v>
      </c>
      <c r="BK222" s="262">
        <f>ROUND(I222*H222,2)</f>
        <v>0</v>
      </c>
      <c r="BL222" s="16" t="s">
        <v>193</v>
      </c>
      <c r="BM222" s="261" t="s">
        <v>423</v>
      </c>
    </row>
    <row r="223" spans="1:51" s="13" customFormat="1" ht="12">
      <c r="A223" s="13"/>
      <c r="B223" s="263"/>
      <c r="C223" s="264"/>
      <c r="D223" s="265" t="s">
        <v>142</v>
      </c>
      <c r="E223" s="264"/>
      <c r="F223" s="267" t="s">
        <v>424</v>
      </c>
      <c r="G223" s="264"/>
      <c r="H223" s="268">
        <v>7</v>
      </c>
      <c r="I223" s="269"/>
      <c r="J223" s="264"/>
      <c r="K223" s="264"/>
      <c r="L223" s="270"/>
      <c r="M223" s="271"/>
      <c r="N223" s="272"/>
      <c r="O223" s="272"/>
      <c r="P223" s="272"/>
      <c r="Q223" s="272"/>
      <c r="R223" s="272"/>
      <c r="S223" s="272"/>
      <c r="T223" s="27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74" t="s">
        <v>142</v>
      </c>
      <c r="AU223" s="274" t="s">
        <v>85</v>
      </c>
      <c r="AV223" s="13" t="s">
        <v>85</v>
      </c>
      <c r="AW223" s="13" t="s">
        <v>4</v>
      </c>
      <c r="AX223" s="13" t="s">
        <v>83</v>
      </c>
      <c r="AY223" s="274" t="s">
        <v>132</v>
      </c>
    </row>
    <row r="224" spans="1:65" s="2" customFormat="1" ht="16.5" customHeight="1">
      <c r="A224" s="37"/>
      <c r="B224" s="38"/>
      <c r="C224" s="291" t="s">
        <v>425</v>
      </c>
      <c r="D224" s="291" t="s">
        <v>253</v>
      </c>
      <c r="E224" s="292" t="s">
        <v>426</v>
      </c>
      <c r="F224" s="293" t="s">
        <v>427</v>
      </c>
      <c r="G224" s="294" t="s">
        <v>139</v>
      </c>
      <c r="H224" s="295">
        <v>4</v>
      </c>
      <c r="I224" s="296"/>
      <c r="J224" s="297">
        <f>ROUND(I224*H224,2)</f>
        <v>0</v>
      </c>
      <c r="K224" s="298"/>
      <c r="L224" s="299"/>
      <c r="M224" s="300" t="s">
        <v>1</v>
      </c>
      <c r="N224" s="301" t="s">
        <v>40</v>
      </c>
      <c r="O224" s="90"/>
      <c r="P224" s="259">
        <f>O224*H224</f>
        <v>0</v>
      </c>
      <c r="Q224" s="259">
        <v>0.0177</v>
      </c>
      <c r="R224" s="259">
        <f>Q224*H224</f>
        <v>0.0708</v>
      </c>
      <c r="S224" s="259">
        <v>0</v>
      </c>
      <c r="T224" s="260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61" t="s">
        <v>380</v>
      </c>
      <c r="AT224" s="261" t="s">
        <v>253</v>
      </c>
      <c r="AU224" s="261" t="s">
        <v>85</v>
      </c>
      <c r="AY224" s="16" t="s">
        <v>132</v>
      </c>
      <c r="BE224" s="262">
        <f>IF(N224="základní",J224,0)</f>
        <v>0</v>
      </c>
      <c r="BF224" s="262">
        <f>IF(N224="snížená",J224,0)</f>
        <v>0</v>
      </c>
      <c r="BG224" s="262">
        <f>IF(N224="zákl. přenesená",J224,0)</f>
        <v>0</v>
      </c>
      <c r="BH224" s="262">
        <f>IF(N224="sníž. přenesená",J224,0)</f>
        <v>0</v>
      </c>
      <c r="BI224" s="262">
        <f>IF(N224="nulová",J224,0)</f>
        <v>0</v>
      </c>
      <c r="BJ224" s="16" t="s">
        <v>83</v>
      </c>
      <c r="BK224" s="262">
        <f>ROUND(I224*H224,2)</f>
        <v>0</v>
      </c>
      <c r="BL224" s="16" t="s">
        <v>193</v>
      </c>
      <c r="BM224" s="261" t="s">
        <v>428</v>
      </c>
    </row>
    <row r="225" spans="1:65" s="2" customFormat="1" ht="21.75" customHeight="1">
      <c r="A225" s="37"/>
      <c r="B225" s="38"/>
      <c r="C225" s="249" t="s">
        <v>429</v>
      </c>
      <c r="D225" s="249" t="s">
        <v>136</v>
      </c>
      <c r="E225" s="250" t="s">
        <v>430</v>
      </c>
      <c r="F225" s="251" t="s">
        <v>431</v>
      </c>
      <c r="G225" s="252" t="s">
        <v>139</v>
      </c>
      <c r="H225" s="253">
        <v>6.23</v>
      </c>
      <c r="I225" s="254"/>
      <c r="J225" s="255">
        <f>ROUND(I225*H225,2)</f>
        <v>0</v>
      </c>
      <c r="K225" s="256"/>
      <c r="L225" s="43"/>
      <c r="M225" s="257" t="s">
        <v>1</v>
      </c>
      <c r="N225" s="258" t="s">
        <v>40</v>
      </c>
      <c r="O225" s="90"/>
      <c r="P225" s="259">
        <f>O225*H225</f>
        <v>0</v>
      </c>
      <c r="Q225" s="259">
        <v>0.0015</v>
      </c>
      <c r="R225" s="259">
        <f>Q225*H225</f>
        <v>0.009345000000000001</v>
      </c>
      <c r="S225" s="259">
        <v>0</v>
      </c>
      <c r="T225" s="260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61" t="s">
        <v>193</v>
      </c>
      <c r="AT225" s="261" t="s">
        <v>136</v>
      </c>
      <c r="AU225" s="261" t="s">
        <v>85</v>
      </c>
      <c r="AY225" s="16" t="s">
        <v>132</v>
      </c>
      <c r="BE225" s="262">
        <f>IF(N225="základní",J225,0)</f>
        <v>0</v>
      </c>
      <c r="BF225" s="262">
        <f>IF(N225="snížená",J225,0)</f>
        <v>0</v>
      </c>
      <c r="BG225" s="262">
        <f>IF(N225="zákl. přenesená",J225,0)</f>
        <v>0</v>
      </c>
      <c r="BH225" s="262">
        <f>IF(N225="sníž. přenesená",J225,0)</f>
        <v>0</v>
      </c>
      <c r="BI225" s="262">
        <f>IF(N225="nulová",J225,0)</f>
        <v>0</v>
      </c>
      <c r="BJ225" s="16" t="s">
        <v>83</v>
      </c>
      <c r="BK225" s="262">
        <f>ROUND(I225*H225,2)</f>
        <v>0</v>
      </c>
      <c r="BL225" s="16" t="s">
        <v>193</v>
      </c>
      <c r="BM225" s="261" t="s">
        <v>432</v>
      </c>
    </row>
    <row r="226" spans="1:65" s="2" customFormat="1" ht="16.5" customHeight="1">
      <c r="A226" s="37"/>
      <c r="B226" s="38"/>
      <c r="C226" s="249" t="s">
        <v>433</v>
      </c>
      <c r="D226" s="249" t="s">
        <v>136</v>
      </c>
      <c r="E226" s="250" t="s">
        <v>434</v>
      </c>
      <c r="F226" s="251" t="s">
        <v>435</v>
      </c>
      <c r="G226" s="252" t="s">
        <v>192</v>
      </c>
      <c r="H226" s="253">
        <v>4</v>
      </c>
      <c r="I226" s="254"/>
      <c r="J226" s="255">
        <f>ROUND(I226*H226,2)</f>
        <v>0</v>
      </c>
      <c r="K226" s="256"/>
      <c r="L226" s="43"/>
      <c r="M226" s="257" t="s">
        <v>1</v>
      </c>
      <c r="N226" s="258" t="s">
        <v>40</v>
      </c>
      <c r="O226" s="90"/>
      <c r="P226" s="259">
        <f>O226*H226</f>
        <v>0</v>
      </c>
      <c r="Q226" s="259">
        <v>0.00021</v>
      </c>
      <c r="R226" s="259">
        <f>Q226*H226</f>
        <v>0.00084</v>
      </c>
      <c r="S226" s="259">
        <v>0</v>
      </c>
      <c r="T226" s="260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61" t="s">
        <v>193</v>
      </c>
      <c r="AT226" s="261" t="s">
        <v>136</v>
      </c>
      <c r="AU226" s="261" t="s">
        <v>85</v>
      </c>
      <c r="AY226" s="16" t="s">
        <v>132</v>
      </c>
      <c r="BE226" s="262">
        <f>IF(N226="základní",J226,0)</f>
        <v>0</v>
      </c>
      <c r="BF226" s="262">
        <f>IF(N226="snížená",J226,0)</f>
        <v>0</v>
      </c>
      <c r="BG226" s="262">
        <f>IF(N226="zákl. přenesená",J226,0)</f>
        <v>0</v>
      </c>
      <c r="BH226" s="262">
        <f>IF(N226="sníž. přenesená",J226,0)</f>
        <v>0</v>
      </c>
      <c r="BI226" s="262">
        <f>IF(N226="nulová",J226,0)</f>
        <v>0</v>
      </c>
      <c r="BJ226" s="16" t="s">
        <v>83</v>
      </c>
      <c r="BK226" s="262">
        <f>ROUND(I226*H226,2)</f>
        <v>0</v>
      </c>
      <c r="BL226" s="16" t="s">
        <v>193</v>
      </c>
      <c r="BM226" s="261" t="s">
        <v>436</v>
      </c>
    </row>
    <row r="227" spans="1:65" s="2" customFormat="1" ht="16.5" customHeight="1">
      <c r="A227" s="37"/>
      <c r="B227" s="38"/>
      <c r="C227" s="249" t="s">
        <v>437</v>
      </c>
      <c r="D227" s="249" t="s">
        <v>136</v>
      </c>
      <c r="E227" s="250" t="s">
        <v>438</v>
      </c>
      <c r="F227" s="251" t="s">
        <v>439</v>
      </c>
      <c r="G227" s="252" t="s">
        <v>333</v>
      </c>
      <c r="H227" s="253">
        <v>10.25</v>
      </c>
      <c r="I227" s="254"/>
      <c r="J227" s="255">
        <f>ROUND(I227*H227,2)</f>
        <v>0</v>
      </c>
      <c r="K227" s="256"/>
      <c r="L227" s="43"/>
      <c r="M227" s="257" t="s">
        <v>1</v>
      </c>
      <c r="N227" s="258" t="s">
        <v>40</v>
      </c>
      <c r="O227" s="90"/>
      <c r="P227" s="259">
        <f>O227*H227</f>
        <v>0</v>
      </c>
      <c r="Q227" s="259">
        <v>0.00032</v>
      </c>
      <c r="R227" s="259">
        <f>Q227*H227</f>
        <v>0.0032800000000000004</v>
      </c>
      <c r="S227" s="259">
        <v>0</v>
      </c>
      <c r="T227" s="260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61" t="s">
        <v>193</v>
      </c>
      <c r="AT227" s="261" t="s">
        <v>136</v>
      </c>
      <c r="AU227" s="261" t="s">
        <v>85</v>
      </c>
      <c r="AY227" s="16" t="s">
        <v>132</v>
      </c>
      <c r="BE227" s="262">
        <f>IF(N227="základní",J227,0)</f>
        <v>0</v>
      </c>
      <c r="BF227" s="262">
        <f>IF(N227="snížená",J227,0)</f>
        <v>0</v>
      </c>
      <c r="BG227" s="262">
        <f>IF(N227="zákl. přenesená",J227,0)</f>
        <v>0</v>
      </c>
      <c r="BH227" s="262">
        <f>IF(N227="sníž. přenesená",J227,0)</f>
        <v>0</v>
      </c>
      <c r="BI227" s="262">
        <f>IF(N227="nulová",J227,0)</f>
        <v>0</v>
      </c>
      <c r="BJ227" s="16" t="s">
        <v>83</v>
      </c>
      <c r="BK227" s="262">
        <f>ROUND(I227*H227,2)</f>
        <v>0</v>
      </c>
      <c r="BL227" s="16" t="s">
        <v>193</v>
      </c>
      <c r="BM227" s="261" t="s">
        <v>440</v>
      </c>
    </row>
    <row r="228" spans="1:51" s="13" customFormat="1" ht="12">
      <c r="A228" s="13"/>
      <c r="B228" s="263"/>
      <c r="C228" s="264"/>
      <c r="D228" s="265" t="s">
        <v>142</v>
      </c>
      <c r="E228" s="266" t="s">
        <v>1</v>
      </c>
      <c r="F228" s="267" t="s">
        <v>441</v>
      </c>
      <c r="G228" s="264"/>
      <c r="H228" s="268">
        <v>10.25</v>
      </c>
      <c r="I228" s="269"/>
      <c r="J228" s="264"/>
      <c r="K228" s="264"/>
      <c r="L228" s="270"/>
      <c r="M228" s="271"/>
      <c r="N228" s="272"/>
      <c r="O228" s="272"/>
      <c r="P228" s="272"/>
      <c r="Q228" s="272"/>
      <c r="R228" s="272"/>
      <c r="S228" s="272"/>
      <c r="T228" s="27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74" t="s">
        <v>142</v>
      </c>
      <c r="AU228" s="274" t="s">
        <v>85</v>
      </c>
      <c r="AV228" s="13" t="s">
        <v>85</v>
      </c>
      <c r="AW228" s="13" t="s">
        <v>31</v>
      </c>
      <c r="AX228" s="13" t="s">
        <v>83</v>
      </c>
      <c r="AY228" s="274" t="s">
        <v>132</v>
      </c>
    </row>
    <row r="229" spans="1:63" s="12" customFormat="1" ht="22.8" customHeight="1">
      <c r="A229" s="12"/>
      <c r="B229" s="233"/>
      <c r="C229" s="234"/>
      <c r="D229" s="235" t="s">
        <v>74</v>
      </c>
      <c r="E229" s="247" t="s">
        <v>442</v>
      </c>
      <c r="F229" s="247" t="s">
        <v>443</v>
      </c>
      <c r="G229" s="234"/>
      <c r="H229" s="234"/>
      <c r="I229" s="237"/>
      <c r="J229" s="248">
        <f>BK229</f>
        <v>0</v>
      </c>
      <c r="K229" s="234"/>
      <c r="L229" s="239"/>
      <c r="M229" s="240"/>
      <c r="N229" s="241"/>
      <c r="O229" s="241"/>
      <c r="P229" s="242">
        <f>SUM(P230:P234)</f>
        <v>0</v>
      </c>
      <c r="Q229" s="241"/>
      <c r="R229" s="242">
        <f>SUM(R230:R234)</f>
        <v>0.17898</v>
      </c>
      <c r="S229" s="241"/>
      <c r="T229" s="243">
        <f>SUM(T230:T234)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44" t="s">
        <v>85</v>
      </c>
      <c r="AT229" s="245" t="s">
        <v>74</v>
      </c>
      <c r="AU229" s="245" t="s">
        <v>83</v>
      </c>
      <c r="AY229" s="244" t="s">
        <v>132</v>
      </c>
      <c r="BK229" s="246">
        <f>SUM(BK230:BK234)</f>
        <v>0</v>
      </c>
    </row>
    <row r="230" spans="1:65" s="2" customFormat="1" ht="16.5" customHeight="1">
      <c r="A230" s="37"/>
      <c r="B230" s="38"/>
      <c r="C230" s="249" t="s">
        <v>444</v>
      </c>
      <c r="D230" s="249" t="s">
        <v>136</v>
      </c>
      <c r="E230" s="250" t="s">
        <v>445</v>
      </c>
      <c r="F230" s="251" t="s">
        <v>446</v>
      </c>
      <c r="G230" s="252" t="s">
        <v>139</v>
      </c>
      <c r="H230" s="253">
        <v>11.16</v>
      </c>
      <c r="I230" s="254"/>
      <c r="J230" s="255">
        <f>ROUND(I230*H230,2)</f>
        <v>0</v>
      </c>
      <c r="K230" s="256"/>
      <c r="L230" s="43"/>
      <c r="M230" s="257" t="s">
        <v>1</v>
      </c>
      <c r="N230" s="258" t="s">
        <v>40</v>
      </c>
      <c r="O230" s="90"/>
      <c r="P230" s="259">
        <f>O230*H230</f>
        <v>0</v>
      </c>
      <c r="Q230" s="259">
        <v>0.0003</v>
      </c>
      <c r="R230" s="259">
        <f>Q230*H230</f>
        <v>0.003348</v>
      </c>
      <c r="S230" s="259">
        <v>0</v>
      </c>
      <c r="T230" s="260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61" t="s">
        <v>193</v>
      </c>
      <c r="AT230" s="261" t="s">
        <v>136</v>
      </c>
      <c r="AU230" s="261" t="s">
        <v>85</v>
      </c>
      <c r="AY230" s="16" t="s">
        <v>132</v>
      </c>
      <c r="BE230" s="262">
        <f>IF(N230="základní",J230,0)</f>
        <v>0</v>
      </c>
      <c r="BF230" s="262">
        <f>IF(N230="snížená",J230,0)</f>
        <v>0</v>
      </c>
      <c r="BG230" s="262">
        <f>IF(N230="zákl. přenesená",J230,0)</f>
        <v>0</v>
      </c>
      <c r="BH230" s="262">
        <f>IF(N230="sníž. přenesená",J230,0)</f>
        <v>0</v>
      </c>
      <c r="BI230" s="262">
        <f>IF(N230="nulová",J230,0)</f>
        <v>0</v>
      </c>
      <c r="BJ230" s="16" t="s">
        <v>83</v>
      </c>
      <c r="BK230" s="262">
        <f>ROUND(I230*H230,2)</f>
        <v>0</v>
      </c>
      <c r="BL230" s="16" t="s">
        <v>193</v>
      </c>
      <c r="BM230" s="261" t="s">
        <v>447</v>
      </c>
    </row>
    <row r="231" spans="1:51" s="13" customFormat="1" ht="12">
      <c r="A231" s="13"/>
      <c r="B231" s="263"/>
      <c r="C231" s="264"/>
      <c r="D231" s="265" t="s">
        <v>142</v>
      </c>
      <c r="E231" s="266" t="s">
        <v>1</v>
      </c>
      <c r="F231" s="267" t="s">
        <v>448</v>
      </c>
      <c r="G231" s="264"/>
      <c r="H231" s="268">
        <v>11.16</v>
      </c>
      <c r="I231" s="269"/>
      <c r="J231" s="264"/>
      <c r="K231" s="264"/>
      <c r="L231" s="270"/>
      <c r="M231" s="271"/>
      <c r="N231" s="272"/>
      <c r="O231" s="272"/>
      <c r="P231" s="272"/>
      <c r="Q231" s="272"/>
      <c r="R231" s="272"/>
      <c r="S231" s="272"/>
      <c r="T231" s="27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74" t="s">
        <v>142</v>
      </c>
      <c r="AU231" s="274" t="s">
        <v>85</v>
      </c>
      <c r="AV231" s="13" t="s">
        <v>85</v>
      </c>
      <c r="AW231" s="13" t="s">
        <v>31</v>
      </c>
      <c r="AX231" s="13" t="s">
        <v>83</v>
      </c>
      <c r="AY231" s="274" t="s">
        <v>132</v>
      </c>
    </row>
    <row r="232" spans="1:65" s="2" customFormat="1" ht="21.75" customHeight="1">
      <c r="A232" s="37"/>
      <c r="B232" s="38"/>
      <c r="C232" s="249" t="s">
        <v>449</v>
      </c>
      <c r="D232" s="249" t="s">
        <v>136</v>
      </c>
      <c r="E232" s="250" t="s">
        <v>450</v>
      </c>
      <c r="F232" s="251" t="s">
        <v>451</v>
      </c>
      <c r="G232" s="252" t="s">
        <v>139</v>
      </c>
      <c r="H232" s="253">
        <v>11.16</v>
      </c>
      <c r="I232" s="254"/>
      <c r="J232" s="255">
        <f>ROUND(I232*H232,2)</f>
        <v>0</v>
      </c>
      <c r="K232" s="256"/>
      <c r="L232" s="43"/>
      <c r="M232" s="257" t="s">
        <v>1</v>
      </c>
      <c r="N232" s="258" t="s">
        <v>40</v>
      </c>
      <c r="O232" s="90"/>
      <c r="P232" s="259">
        <f>O232*H232</f>
        <v>0</v>
      </c>
      <c r="Q232" s="259">
        <v>0.0052</v>
      </c>
      <c r="R232" s="259">
        <f>Q232*H232</f>
        <v>0.058032</v>
      </c>
      <c r="S232" s="259">
        <v>0</v>
      </c>
      <c r="T232" s="260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61" t="s">
        <v>193</v>
      </c>
      <c r="AT232" s="261" t="s">
        <v>136</v>
      </c>
      <c r="AU232" s="261" t="s">
        <v>85</v>
      </c>
      <c r="AY232" s="16" t="s">
        <v>132</v>
      </c>
      <c r="BE232" s="262">
        <f>IF(N232="základní",J232,0)</f>
        <v>0</v>
      </c>
      <c r="BF232" s="262">
        <f>IF(N232="snížená",J232,0)</f>
        <v>0</v>
      </c>
      <c r="BG232" s="262">
        <f>IF(N232="zákl. přenesená",J232,0)</f>
        <v>0</v>
      </c>
      <c r="BH232" s="262">
        <f>IF(N232="sníž. přenesená",J232,0)</f>
        <v>0</v>
      </c>
      <c r="BI232" s="262">
        <f>IF(N232="nulová",J232,0)</f>
        <v>0</v>
      </c>
      <c r="BJ232" s="16" t="s">
        <v>83</v>
      </c>
      <c r="BK232" s="262">
        <f>ROUND(I232*H232,2)</f>
        <v>0</v>
      </c>
      <c r="BL232" s="16" t="s">
        <v>193</v>
      </c>
      <c r="BM232" s="261" t="s">
        <v>452</v>
      </c>
    </row>
    <row r="233" spans="1:65" s="2" customFormat="1" ht="16.5" customHeight="1">
      <c r="A233" s="37"/>
      <c r="B233" s="38"/>
      <c r="C233" s="291" t="s">
        <v>380</v>
      </c>
      <c r="D233" s="291" t="s">
        <v>253</v>
      </c>
      <c r="E233" s="292" t="s">
        <v>453</v>
      </c>
      <c r="F233" s="293" t="s">
        <v>454</v>
      </c>
      <c r="G233" s="294" t="s">
        <v>139</v>
      </c>
      <c r="H233" s="295">
        <v>12</v>
      </c>
      <c r="I233" s="296"/>
      <c r="J233" s="297">
        <f>ROUND(I233*H233,2)</f>
        <v>0</v>
      </c>
      <c r="K233" s="298"/>
      <c r="L233" s="299"/>
      <c r="M233" s="300" t="s">
        <v>1</v>
      </c>
      <c r="N233" s="301" t="s">
        <v>40</v>
      </c>
      <c r="O233" s="90"/>
      <c r="P233" s="259">
        <f>O233*H233</f>
        <v>0</v>
      </c>
      <c r="Q233" s="259">
        <v>0.0098</v>
      </c>
      <c r="R233" s="259">
        <f>Q233*H233</f>
        <v>0.1176</v>
      </c>
      <c r="S233" s="259">
        <v>0</v>
      </c>
      <c r="T233" s="260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61" t="s">
        <v>380</v>
      </c>
      <c r="AT233" s="261" t="s">
        <v>253</v>
      </c>
      <c r="AU233" s="261" t="s">
        <v>85</v>
      </c>
      <c r="AY233" s="16" t="s">
        <v>132</v>
      </c>
      <c r="BE233" s="262">
        <f>IF(N233="základní",J233,0)</f>
        <v>0</v>
      </c>
      <c r="BF233" s="262">
        <f>IF(N233="snížená",J233,0)</f>
        <v>0</v>
      </c>
      <c r="BG233" s="262">
        <f>IF(N233="zákl. přenesená",J233,0)</f>
        <v>0</v>
      </c>
      <c r="BH233" s="262">
        <f>IF(N233="sníž. přenesená",J233,0)</f>
        <v>0</v>
      </c>
      <c r="BI233" s="262">
        <f>IF(N233="nulová",J233,0)</f>
        <v>0</v>
      </c>
      <c r="BJ233" s="16" t="s">
        <v>83</v>
      </c>
      <c r="BK233" s="262">
        <f>ROUND(I233*H233,2)</f>
        <v>0</v>
      </c>
      <c r="BL233" s="16" t="s">
        <v>193</v>
      </c>
      <c r="BM233" s="261" t="s">
        <v>455</v>
      </c>
    </row>
    <row r="234" spans="1:51" s="13" customFormat="1" ht="12">
      <c r="A234" s="13"/>
      <c r="B234" s="263"/>
      <c r="C234" s="264"/>
      <c r="D234" s="265" t="s">
        <v>142</v>
      </c>
      <c r="E234" s="264"/>
      <c r="F234" s="267" t="s">
        <v>456</v>
      </c>
      <c r="G234" s="264"/>
      <c r="H234" s="268">
        <v>12</v>
      </c>
      <c r="I234" s="269"/>
      <c r="J234" s="264"/>
      <c r="K234" s="264"/>
      <c r="L234" s="270"/>
      <c r="M234" s="271"/>
      <c r="N234" s="272"/>
      <c r="O234" s="272"/>
      <c r="P234" s="272"/>
      <c r="Q234" s="272"/>
      <c r="R234" s="272"/>
      <c r="S234" s="272"/>
      <c r="T234" s="27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74" t="s">
        <v>142</v>
      </c>
      <c r="AU234" s="274" t="s">
        <v>85</v>
      </c>
      <c r="AV234" s="13" t="s">
        <v>85</v>
      </c>
      <c r="AW234" s="13" t="s">
        <v>4</v>
      </c>
      <c r="AX234" s="13" t="s">
        <v>83</v>
      </c>
      <c r="AY234" s="274" t="s">
        <v>132</v>
      </c>
    </row>
    <row r="235" spans="1:63" s="12" customFormat="1" ht="22.8" customHeight="1">
      <c r="A235" s="12"/>
      <c r="B235" s="233"/>
      <c r="C235" s="234"/>
      <c r="D235" s="235" t="s">
        <v>74</v>
      </c>
      <c r="E235" s="247" t="s">
        <v>457</v>
      </c>
      <c r="F235" s="247" t="s">
        <v>458</v>
      </c>
      <c r="G235" s="234"/>
      <c r="H235" s="234"/>
      <c r="I235" s="237"/>
      <c r="J235" s="248">
        <f>BK235</f>
        <v>0</v>
      </c>
      <c r="K235" s="234"/>
      <c r="L235" s="239"/>
      <c r="M235" s="240"/>
      <c r="N235" s="241"/>
      <c r="O235" s="241"/>
      <c r="P235" s="242">
        <f>SUM(P236:P239)</f>
        <v>0</v>
      </c>
      <c r="Q235" s="241"/>
      <c r="R235" s="242">
        <f>SUM(R236:R239)</f>
        <v>0.00124</v>
      </c>
      <c r="S235" s="241"/>
      <c r="T235" s="243">
        <f>SUM(T236:T239)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44" t="s">
        <v>85</v>
      </c>
      <c r="AT235" s="245" t="s">
        <v>74</v>
      </c>
      <c r="AU235" s="245" t="s">
        <v>83</v>
      </c>
      <c r="AY235" s="244" t="s">
        <v>132</v>
      </c>
      <c r="BK235" s="246">
        <f>SUM(BK236:BK239)</f>
        <v>0</v>
      </c>
    </row>
    <row r="236" spans="1:65" s="2" customFormat="1" ht="21.75" customHeight="1">
      <c r="A236" s="37"/>
      <c r="B236" s="38"/>
      <c r="C236" s="249" t="s">
        <v>459</v>
      </c>
      <c r="D236" s="249" t="s">
        <v>136</v>
      </c>
      <c r="E236" s="250" t="s">
        <v>460</v>
      </c>
      <c r="F236" s="251" t="s">
        <v>461</v>
      </c>
      <c r="G236" s="252" t="s">
        <v>139</v>
      </c>
      <c r="H236" s="253">
        <v>4</v>
      </c>
      <c r="I236" s="254"/>
      <c r="J236" s="255">
        <f>ROUND(I236*H236,2)</f>
        <v>0</v>
      </c>
      <c r="K236" s="256"/>
      <c r="L236" s="43"/>
      <c r="M236" s="257" t="s">
        <v>1</v>
      </c>
      <c r="N236" s="258" t="s">
        <v>40</v>
      </c>
      <c r="O236" s="90"/>
      <c r="P236" s="259">
        <f>O236*H236</f>
        <v>0</v>
      </c>
      <c r="Q236" s="259">
        <v>7E-05</v>
      </c>
      <c r="R236" s="259">
        <f>Q236*H236</f>
        <v>0.00028</v>
      </c>
      <c r="S236" s="259">
        <v>0</v>
      </c>
      <c r="T236" s="260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61" t="s">
        <v>193</v>
      </c>
      <c r="AT236" s="261" t="s">
        <v>136</v>
      </c>
      <c r="AU236" s="261" t="s">
        <v>85</v>
      </c>
      <c r="AY236" s="16" t="s">
        <v>132</v>
      </c>
      <c r="BE236" s="262">
        <f>IF(N236="základní",J236,0)</f>
        <v>0</v>
      </c>
      <c r="BF236" s="262">
        <f>IF(N236="snížená",J236,0)</f>
        <v>0</v>
      </c>
      <c r="BG236" s="262">
        <f>IF(N236="zákl. přenesená",J236,0)</f>
        <v>0</v>
      </c>
      <c r="BH236" s="262">
        <f>IF(N236="sníž. přenesená",J236,0)</f>
        <v>0</v>
      </c>
      <c r="BI236" s="262">
        <f>IF(N236="nulová",J236,0)</f>
        <v>0</v>
      </c>
      <c r="BJ236" s="16" t="s">
        <v>83</v>
      </c>
      <c r="BK236" s="262">
        <f>ROUND(I236*H236,2)</f>
        <v>0</v>
      </c>
      <c r="BL236" s="16" t="s">
        <v>193</v>
      </c>
      <c r="BM236" s="261" t="s">
        <v>462</v>
      </c>
    </row>
    <row r="237" spans="1:51" s="13" customFormat="1" ht="12">
      <c r="A237" s="13"/>
      <c r="B237" s="263"/>
      <c r="C237" s="264"/>
      <c r="D237" s="265" t="s">
        <v>142</v>
      </c>
      <c r="E237" s="266" t="s">
        <v>1</v>
      </c>
      <c r="F237" s="267" t="s">
        <v>463</v>
      </c>
      <c r="G237" s="264"/>
      <c r="H237" s="268">
        <v>4</v>
      </c>
      <c r="I237" s="269"/>
      <c r="J237" s="264"/>
      <c r="K237" s="264"/>
      <c r="L237" s="270"/>
      <c r="M237" s="271"/>
      <c r="N237" s="272"/>
      <c r="O237" s="272"/>
      <c r="P237" s="272"/>
      <c r="Q237" s="272"/>
      <c r="R237" s="272"/>
      <c r="S237" s="272"/>
      <c r="T237" s="27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74" t="s">
        <v>142</v>
      </c>
      <c r="AU237" s="274" t="s">
        <v>85</v>
      </c>
      <c r="AV237" s="13" t="s">
        <v>85</v>
      </c>
      <c r="AW237" s="13" t="s">
        <v>31</v>
      </c>
      <c r="AX237" s="13" t="s">
        <v>83</v>
      </c>
      <c r="AY237" s="274" t="s">
        <v>132</v>
      </c>
    </row>
    <row r="238" spans="1:65" s="2" customFormat="1" ht="21.75" customHeight="1">
      <c r="A238" s="37"/>
      <c r="B238" s="38"/>
      <c r="C238" s="249" t="s">
        <v>464</v>
      </c>
      <c r="D238" s="249" t="s">
        <v>136</v>
      </c>
      <c r="E238" s="250" t="s">
        <v>465</v>
      </c>
      <c r="F238" s="251" t="s">
        <v>466</v>
      </c>
      <c r="G238" s="252" t="s">
        <v>139</v>
      </c>
      <c r="H238" s="253">
        <v>4</v>
      </c>
      <c r="I238" s="254"/>
      <c r="J238" s="255">
        <f>ROUND(I238*H238,2)</f>
        <v>0</v>
      </c>
      <c r="K238" s="256"/>
      <c r="L238" s="43"/>
      <c r="M238" s="257" t="s">
        <v>1</v>
      </c>
      <c r="N238" s="258" t="s">
        <v>40</v>
      </c>
      <c r="O238" s="90"/>
      <c r="P238" s="259">
        <f>O238*H238</f>
        <v>0</v>
      </c>
      <c r="Q238" s="259">
        <v>0.00012</v>
      </c>
      <c r="R238" s="259">
        <f>Q238*H238</f>
        <v>0.00048</v>
      </c>
      <c r="S238" s="259">
        <v>0</v>
      </c>
      <c r="T238" s="260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61" t="s">
        <v>193</v>
      </c>
      <c r="AT238" s="261" t="s">
        <v>136</v>
      </c>
      <c r="AU238" s="261" t="s">
        <v>85</v>
      </c>
      <c r="AY238" s="16" t="s">
        <v>132</v>
      </c>
      <c r="BE238" s="262">
        <f>IF(N238="základní",J238,0)</f>
        <v>0</v>
      </c>
      <c r="BF238" s="262">
        <f>IF(N238="snížená",J238,0)</f>
        <v>0</v>
      </c>
      <c r="BG238" s="262">
        <f>IF(N238="zákl. přenesená",J238,0)</f>
        <v>0</v>
      </c>
      <c r="BH238" s="262">
        <f>IF(N238="sníž. přenesená",J238,0)</f>
        <v>0</v>
      </c>
      <c r="BI238" s="262">
        <f>IF(N238="nulová",J238,0)</f>
        <v>0</v>
      </c>
      <c r="BJ238" s="16" t="s">
        <v>83</v>
      </c>
      <c r="BK238" s="262">
        <f>ROUND(I238*H238,2)</f>
        <v>0</v>
      </c>
      <c r="BL238" s="16" t="s">
        <v>193</v>
      </c>
      <c r="BM238" s="261" t="s">
        <v>467</v>
      </c>
    </row>
    <row r="239" spans="1:65" s="2" customFormat="1" ht="21.75" customHeight="1">
      <c r="A239" s="37"/>
      <c r="B239" s="38"/>
      <c r="C239" s="249" t="s">
        <v>468</v>
      </c>
      <c r="D239" s="249" t="s">
        <v>136</v>
      </c>
      <c r="E239" s="250" t="s">
        <v>469</v>
      </c>
      <c r="F239" s="251" t="s">
        <v>470</v>
      </c>
      <c r="G239" s="252" t="s">
        <v>139</v>
      </c>
      <c r="H239" s="253">
        <v>4</v>
      </c>
      <c r="I239" s="254"/>
      <c r="J239" s="255">
        <f>ROUND(I239*H239,2)</f>
        <v>0</v>
      </c>
      <c r="K239" s="256"/>
      <c r="L239" s="43"/>
      <c r="M239" s="257" t="s">
        <v>1</v>
      </c>
      <c r="N239" s="258" t="s">
        <v>40</v>
      </c>
      <c r="O239" s="90"/>
      <c r="P239" s="259">
        <f>O239*H239</f>
        <v>0</v>
      </c>
      <c r="Q239" s="259">
        <v>0.00012</v>
      </c>
      <c r="R239" s="259">
        <f>Q239*H239</f>
        <v>0.00048</v>
      </c>
      <c r="S239" s="259">
        <v>0</v>
      </c>
      <c r="T239" s="260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61" t="s">
        <v>193</v>
      </c>
      <c r="AT239" s="261" t="s">
        <v>136</v>
      </c>
      <c r="AU239" s="261" t="s">
        <v>85</v>
      </c>
      <c r="AY239" s="16" t="s">
        <v>132</v>
      </c>
      <c r="BE239" s="262">
        <f>IF(N239="základní",J239,0)</f>
        <v>0</v>
      </c>
      <c r="BF239" s="262">
        <f>IF(N239="snížená",J239,0)</f>
        <v>0</v>
      </c>
      <c r="BG239" s="262">
        <f>IF(N239="zákl. přenesená",J239,0)</f>
        <v>0</v>
      </c>
      <c r="BH239" s="262">
        <f>IF(N239="sníž. přenesená",J239,0)</f>
        <v>0</v>
      </c>
      <c r="BI239" s="262">
        <f>IF(N239="nulová",J239,0)</f>
        <v>0</v>
      </c>
      <c r="BJ239" s="16" t="s">
        <v>83</v>
      </c>
      <c r="BK239" s="262">
        <f>ROUND(I239*H239,2)</f>
        <v>0</v>
      </c>
      <c r="BL239" s="16" t="s">
        <v>193</v>
      </c>
      <c r="BM239" s="261" t="s">
        <v>471</v>
      </c>
    </row>
    <row r="240" spans="1:63" s="12" customFormat="1" ht="22.8" customHeight="1">
      <c r="A240" s="12"/>
      <c r="B240" s="233"/>
      <c r="C240" s="234"/>
      <c r="D240" s="235" t="s">
        <v>74</v>
      </c>
      <c r="E240" s="247" t="s">
        <v>200</v>
      </c>
      <c r="F240" s="247" t="s">
        <v>201</v>
      </c>
      <c r="G240" s="234"/>
      <c r="H240" s="234"/>
      <c r="I240" s="237"/>
      <c r="J240" s="248">
        <f>BK240</f>
        <v>0</v>
      </c>
      <c r="K240" s="234"/>
      <c r="L240" s="239"/>
      <c r="M240" s="240"/>
      <c r="N240" s="241"/>
      <c r="O240" s="241"/>
      <c r="P240" s="242">
        <f>SUM(P241:P243)</f>
        <v>0</v>
      </c>
      <c r="Q240" s="241"/>
      <c r="R240" s="242">
        <f>SUM(R241:R243)</f>
        <v>0.0045268999999999995</v>
      </c>
      <c r="S240" s="241"/>
      <c r="T240" s="243">
        <f>SUM(T241:T243)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44" t="s">
        <v>85</v>
      </c>
      <c r="AT240" s="245" t="s">
        <v>74</v>
      </c>
      <c r="AU240" s="245" t="s">
        <v>83</v>
      </c>
      <c r="AY240" s="244" t="s">
        <v>132</v>
      </c>
      <c r="BK240" s="246">
        <f>SUM(BK241:BK243)</f>
        <v>0</v>
      </c>
    </row>
    <row r="241" spans="1:65" s="2" customFormat="1" ht="21.75" customHeight="1">
      <c r="A241" s="37"/>
      <c r="B241" s="38"/>
      <c r="C241" s="249" t="s">
        <v>472</v>
      </c>
      <c r="D241" s="249" t="s">
        <v>136</v>
      </c>
      <c r="E241" s="250" t="s">
        <v>473</v>
      </c>
      <c r="F241" s="251" t="s">
        <v>474</v>
      </c>
      <c r="G241" s="252" t="s">
        <v>139</v>
      </c>
      <c r="H241" s="253">
        <v>15.61</v>
      </c>
      <c r="I241" s="254"/>
      <c r="J241" s="255">
        <f>ROUND(I241*H241,2)</f>
        <v>0</v>
      </c>
      <c r="K241" s="256"/>
      <c r="L241" s="43"/>
      <c r="M241" s="257" t="s">
        <v>1</v>
      </c>
      <c r="N241" s="258" t="s">
        <v>40</v>
      </c>
      <c r="O241" s="90"/>
      <c r="P241" s="259">
        <f>O241*H241</f>
        <v>0</v>
      </c>
      <c r="Q241" s="259">
        <v>0</v>
      </c>
      <c r="R241" s="259">
        <f>Q241*H241</f>
        <v>0</v>
      </c>
      <c r="S241" s="259">
        <v>0</v>
      </c>
      <c r="T241" s="260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61" t="s">
        <v>193</v>
      </c>
      <c r="AT241" s="261" t="s">
        <v>136</v>
      </c>
      <c r="AU241" s="261" t="s">
        <v>85</v>
      </c>
      <c r="AY241" s="16" t="s">
        <v>132</v>
      </c>
      <c r="BE241" s="262">
        <f>IF(N241="základní",J241,0)</f>
        <v>0</v>
      </c>
      <c r="BF241" s="262">
        <f>IF(N241="snížená",J241,0)</f>
        <v>0</v>
      </c>
      <c r="BG241" s="262">
        <f>IF(N241="zákl. přenesená",J241,0)</f>
        <v>0</v>
      </c>
      <c r="BH241" s="262">
        <f>IF(N241="sníž. přenesená",J241,0)</f>
        <v>0</v>
      </c>
      <c r="BI241" s="262">
        <f>IF(N241="nulová",J241,0)</f>
        <v>0</v>
      </c>
      <c r="BJ241" s="16" t="s">
        <v>83</v>
      </c>
      <c r="BK241" s="262">
        <f>ROUND(I241*H241,2)</f>
        <v>0</v>
      </c>
      <c r="BL241" s="16" t="s">
        <v>193</v>
      </c>
      <c r="BM241" s="261" t="s">
        <v>475</v>
      </c>
    </row>
    <row r="242" spans="1:51" s="13" customFormat="1" ht="12">
      <c r="A242" s="13"/>
      <c r="B242" s="263"/>
      <c r="C242" s="264"/>
      <c r="D242" s="265" t="s">
        <v>142</v>
      </c>
      <c r="E242" s="266" t="s">
        <v>1</v>
      </c>
      <c r="F242" s="267" t="s">
        <v>476</v>
      </c>
      <c r="G242" s="264"/>
      <c r="H242" s="268">
        <v>15.61</v>
      </c>
      <c r="I242" s="269"/>
      <c r="J242" s="264"/>
      <c r="K242" s="264"/>
      <c r="L242" s="270"/>
      <c r="M242" s="271"/>
      <c r="N242" s="272"/>
      <c r="O242" s="272"/>
      <c r="P242" s="272"/>
      <c r="Q242" s="272"/>
      <c r="R242" s="272"/>
      <c r="S242" s="272"/>
      <c r="T242" s="27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74" t="s">
        <v>142</v>
      </c>
      <c r="AU242" s="274" t="s">
        <v>85</v>
      </c>
      <c r="AV242" s="13" t="s">
        <v>85</v>
      </c>
      <c r="AW242" s="13" t="s">
        <v>31</v>
      </c>
      <c r="AX242" s="13" t="s">
        <v>83</v>
      </c>
      <c r="AY242" s="274" t="s">
        <v>132</v>
      </c>
    </row>
    <row r="243" spans="1:65" s="2" customFormat="1" ht="21.75" customHeight="1">
      <c r="A243" s="37"/>
      <c r="B243" s="38"/>
      <c r="C243" s="249" t="s">
        <v>477</v>
      </c>
      <c r="D243" s="249" t="s">
        <v>136</v>
      </c>
      <c r="E243" s="250" t="s">
        <v>478</v>
      </c>
      <c r="F243" s="251" t="s">
        <v>479</v>
      </c>
      <c r="G243" s="252" t="s">
        <v>139</v>
      </c>
      <c r="H243" s="253">
        <v>15.61</v>
      </c>
      <c r="I243" s="254"/>
      <c r="J243" s="255">
        <f>ROUND(I243*H243,2)</f>
        <v>0</v>
      </c>
      <c r="K243" s="256"/>
      <c r="L243" s="43"/>
      <c r="M243" s="286" t="s">
        <v>1</v>
      </c>
      <c r="N243" s="287" t="s">
        <v>40</v>
      </c>
      <c r="O243" s="288"/>
      <c r="P243" s="289">
        <f>O243*H243</f>
        <v>0</v>
      </c>
      <c r="Q243" s="289">
        <v>0.00029</v>
      </c>
      <c r="R243" s="289">
        <f>Q243*H243</f>
        <v>0.0045268999999999995</v>
      </c>
      <c r="S243" s="289">
        <v>0</v>
      </c>
      <c r="T243" s="290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61" t="s">
        <v>193</v>
      </c>
      <c r="AT243" s="261" t="s">
        <v>136</v>
      </c>
      <c r="AU243" s="261" t="s">
        <v>85</v>
      </c>
      <c r="AY243" s="16" t="s">
        <v>132</v>
      </c>
      <c r="BE243" s="262">
        <f>IF(N243="základní",J243,0)</f>
        <v>0</v>
      </c>
      <c r="BF243" s="262">
        <f>IF(N243="snížená",J243,0)</f>
        <v>0</v>
      </c>
      <c r="BG243" s="262">
        <f>IF(N243="zákl. přenesená",J243,0)</f>
        <v>0</v>
      </c>
      <c r="BH243" s="262">
        <f>IF(N243="sníž. přenesená",J243,0)</f>
        <v>0</v>
      </c>
      <c r="BI243" s="262">
        <f>IF(N243="nulová",J243,0)</f>
        <v>0</v>
      </c>
      <c r="BJ243" s="16" t="s">
        <v>83</v>
      </c>
      <c r="BK243" s="262">
        <f>ROUND(I243*H243,2)</f>
        <v>0</v>
      </c>
      <c r="BL243" s="16" t="s">
        <v>193</v>
      </c>
      <c r="BM243" s="261" t="s">
        <v>480</v>
      </c>
    </row>
    <row r="244" spans="1:31" s="2" customFormat="1" ht="6.95" customHeight="1">
      <c r="A244" s="37"/>
      <c r="B244" s="65"/>
      <c r="C244" s="66"/>
      <c r="D244" s="66"/>
      <c r="E244" s="66"/>
      <c r="F244" s="66"/>
      <c r="G244" s="66"/>
      <c r="H244" s="66"/>
      <c r="I244" s="184"/>
      <c r="J244" s="66"/>
      <c r="K244" s="66"/>
      <c r="L244" s="43"/>
      <c r="M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</row>
  </sheetData>
  <sheetProtection password="CC35" sheet="1" objects="1" scenarios="1" formatColumns="0" formatRows="0" autoFilter="0"/>
  <autoFilter ref="C143:K243"/>
  <mergeCells count="14">
    <mergeCell ref="E7:H7"/>
    <mergeCell ref="E9:H9"/>
    <mergeCell ref="E18:H18"/>
    <mergeCell ref="E27:H27"/>
    <mergeCell ref="E85:H85"/>
    <mergeCell ref="E87:H87"/>
    <mergeCell ref="D118:F118"/>
    <mergeCell ref="D119:F119"/>
    <mergeCell ref="D120:F120"/>
    <mergeCell ref="D121:F121"/>
    <mergeCell ref="D122:F122"/>
    <mergeCell ref="E134:H134"/>
    <mergeCell ref="E136:H13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CORE-I5-4460\Martina</dc:creator>
  <cp:keywords/>
  <dc:description/>
  <cp:lastModifiedBy>CORE-I5-4460\Martina</cp:lastModifiedBy>
  <dcterms:created xsi:type="dcterms:W3CDTF">2020-04-29T17:08:13Z</dcterms:created>
  <dcterms:modified xsi:type="dcterms:W3CDTF">2020-04-29T17:08:16Z</dcterms:modified>
  <cp:category/>
  <cp:version/>
  <cp:contentType/>
  <cp:contentStatus/>
</cp:coreProperties>
</file>