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MŠ TRUTNOV" sheetId="1" r:id="rId1"/>
    <sheet name="Výkaz výměr" sheetId="2" r:id="rId2"/>
    <sheet name="Stavební rozpočet" sheetId="3" r:id="rId3"/>
  </sheets>
  <definedNames>
    <definedName name="Excel_BuiltIn_Print_Area_33">#REF!</definedName>
    <definedName name="Excel_BuiltIn_Print_Area_33_1">#REF!</definedName>
  </definedNames>
  <calcPr calcId="162913"/>
</workbook>
</file>

<file path=xl/sharedStrings.xml><?xml version="1.0" encoding="utf-8"?>
<sst xmlns="http://schemas.openxmlformats.org/spreadsheetml/2006/main" count="970" uniqueCount="487">
  <si>
    <t>ČÁST DOKUMETACE:</t>
  </si>
  <si>
    <t xml:space="preserve">                          KRYCÍ LIST VÝKAZŮ VÝMĚR</t>
  </si>
  <si>
    <t>NÁZEV AKCE  :   MODERNIZACE PLYNOVÉ KOTELNY M.Š. V DOMCÍCH - POHODA,č.p.106,TRUTNOV</t>
  </si>
  <si>
    <t>INVESTOR :  MĚSTO TRUTNOV,SLOVANSKÉ NÁMĚSTÍ  165 , TRUTNOV 541 01 , IČ : 00278360</t>
  </si>
  <si>
    <t>DATUM :  22.6.2023</t>
  </si>
  <si>
    <t>REKAPITULACE PRACÍ A DODÁVEK</t>
  </si>
  <si>
    <t>CELKEM BEZ DPH VYTÁPĚNÍ,PLYNOVOD,KANALIZACE,VODOVOD,ELEKTRO,REGULACE ÚT</t>
  </si>
  <si>
    <t>CELKEM BEZ DPH STAVEBNÍ PRÁCE A DODÁVKY</t>
  </si>
  <si>
    <r>
      <rPr>
        <u val="single"/>
        <sz val="10"/>
        <color theme="1"/>
        <rFont val="Calibri"/>
        <family val="2"/>
      </rPr>
      <t>STRUČNÝ POPIS PRACÍ A DODÁVEK HSV</t>
    </r>
    <r>
      <rPr>
        <sz val="10"/>
        <color theme="1"/>
        <rFont val="Calibri"/>
        <family val="2"/>
      </rPr>
      <t>: (VYSPRAVENÍ PODLAHY A STĚN,DEMONTÁŽ POTRUBÍ PŘÍVODU VZDUCHU,NOVÁ VÝPLŇ OKNA U ZDEMONTOVANÉHO PŘÍVODU VZDUCHU,ZAZDĚNÍ A OMÍTNUTÍ VÝKLENKU,VYBOURÁNÍ A ZABETONOVANÍ PODLAHY PRO VEDENÍ ODPADNÍHO POTRUBÍ A VÝMĚNU PODLAHOVÉ VPUSTĚ,SAMOREGULAČNÍ OKENNÍ PRVKY PŘÍVODU VZDUCHU U OKEN V KUCHYNI,OSAZENÍ PROTIPOŽÁRNÍCH DVEŘÍ NA VSTUP DO KOTELNY,VÝMALBA KOTELNY,NÁTĚR PODLAHY OCHRANNOUÍ BARVOU IZOBAN ATD..)</t>
    </r>
  </si>
  <si>
    <t xml:space="preserve">CELKOVÁ CENA BEZ DPH </t>
  </si>
  <si>
    <t>(DPH BUDE DOÚČTOVÁNO V SOULADU SE ZNĚNÍM ZÁKONA Č.235/2004)</t>
  </si>
  <si>
    <t>VÝKAZ VÝMĚR</t>
  </si>
  <si>
    <t>NÁZEV AKCE  :   MODERNIZACE PLYNOVÉ KOTELNY MŠ V DOMCÍCH - POHODA, č.p.106,TRUTNOV</t>
  </si>
  <si>
    <t>PROVOZNÍ SOUBOR : D.1.4.2 – PLYNOVÁ ZAŘÍZENÍ</t>
  </si>
  <si>
    <t>PROVOZNÍ SOUBOR : D.1.4.4 – VYTÁPĚNÍ (+ ZDRAVOTNĚ TECHNICKÉ INSTALACE)</t>
  </si>
  <si>
    <t>DATUM :  20.6.2023</t>
  </si>
  <si>
    <t>CELKEM BEZ DPH</t>
  </si>
  <si>
    <t>POLOŽKY SPECIFIKOVANÉ VE VÝKAZU VÝMĚR JSOU OBSAŽENY V PŘEDLOŽENÉ PROJEKTOVÉ DOKUMENTACI KANALIZACI,VODOVODU,</t>
  </si>
  <si>
    <t>PLYNOVODU A VYTÁPĚNÍ VEDENÉ POD EVIDENČNÍM ČÍSLEM 07-23</t>
  </si>
  <si>
    <t>NÁZEV POLOŽKY</t>
  </si>
  <si>
    <t>MNOŽSTVÍ</t>
  </si>
  <si>
    <t>M.J.</t>
  </si>
  <si>
    <t>J.C.</t>
  </si>
  <si>
    <t>CENA CELKEM</t>
  </si>
  <si>
    <t>C-800-721,ODDÍL 723-PLYNOVOD</t>
  </si>
  <si>
    <t xml:space="preserve">POTRUBÍ ČERNÉ 1"                    </t>
  </si>
  <si>
    <t>M</t>
  </si>
  <si>
    <t>REDUKCE NA POTRUBÍ PŘES 1 DN</t>
  </si>
  <si>
    <t>KS</t>
  </si>
  <si>
    <t>PLYN.PŘÍPOJKY KE STROJŮM A ZAŘÍZENÍM  1"</t>
  </si>
  <si>
    <t>SOU</t>
  </si>
  <si>
    <t xml:space="preserve">PLYNOVÝ KULOVÝ KOHOUT UZAVÍRACÍ 1"    </t>
  </si>
  <si>
    <r>
      <rPr>
        <sz val="10"/>
        <color theme="1"/>
        <rFont val="Calibri"/>
        <family val="2"/>
      </rPr>
      <t>PLYNOVÝ FILTR ZÁVITOVÝ  1"  ,PN 6,FILTRAČNÍ VLOŽKA 10µm</t>
    </r>
    <r>
      <rPr>
        <sz val="10"/>
        <color rgb="FFFF0000"/>
        <rFont val="Calibri"/>
        <family val="2"/>
      </rPr>
      <t xml:space="preserve"> </t>
    </r>
  </si>
  <si>
    <t xml:space="preserve">RADIÁTOROVÉ ŠROUBENÍ  1"    </t>
  </si>
  <si>
    <t>POTRUBÍ ČERNÉ-PROPOJENÍ DN 25</t>
  </si>
  <si>
    <t>POTRUBÍ ČERNÉ-PROPOJENÍ DN 32</t>
  </si>
  <si>
    <t xml:space="preserve">POTRUBÍ ČERNÉ ZASLEPENÍ DÝNKEM </t>
  </si>
  <si>
    <t>UZAV.NEBO OTEVŘ.PLYN.POTRUBÍ PŘI OPRAVÁCH</t>
  </si>
  <si>
    <t>NEÚŘEDNÍ TLAKOVÁ ZKOUŠKA PLYNOVODU</t>
  </si>
  <si>
    <t>VSAZENÍ ARMATURY 2" DO ŽELEZNÉHO POTRUBÍ ZA PLYNOMĚREM (ČÁSTEČNÁ DEMONTÁŽ PŘIPOJKY PLYNOMĚRU VČ.ROZPĚRKY,UŘÍZNUTÍ POTRUBÍ,NAVAŘENÍ VARNÉHO ZÁVITU 2",PROPOJENÍ NA STÁVAJÍCÍ POTRUBÍ,MONTÁŽ PŘÍPOJKY PLYNOMĚRU VČ.STÁVAJÍCÍ ROZPĚRKY,ZÁVITOVÉ TVAROVKY,TĚSNÍCÍ MATERIÁL NA ZÁVITY)</t>
  </si>
  <si>
    <t xml:space="preserve">PLYNOVÝ KULOVÝ KOHOUT UZAVÍRACÍ 2"    </t>
  </si>
  <si>
    <t>VSAZENÍ ARMATURY 3/4" DO CU PŘÍVODNÍHO POTRUBÍ KE SPORÁKU V KUCHYNI (UŘÍZNUTÍ POTRUBÍ,NAPOJENÍ NA STÁVAJÍCÍ POTRUBÍ , CU TVAROVKY,TĚSNÍCÍ MATERIÁL NA ZÁVITY)</t>
  </si>
  <si>
    <r>
      <rPr>
        <sz val="10"/>
        <color theme="1"/>
        <rFont val="Calibri"/>
        <family val="2"/>
      </rPr>
      <t>PLYNOVÝ FILTR ZÁVITOVÝ  3/4"  ,PN 6,FILTRAČNÍ VLOŽKA 10µm</t>
    </r>
    <r>
      <rPr>
        <sz val="10"/>
        <color rgb="FFFF0000"/>
        <rFont val="Calibri"/>
        <family val="2"/>
      </rPr>
      <t xml:space="preserve"> </t>
    </r>
  </si>
  <si>
    <t>ÚŘEDNÍ TLAKOVÁ ZKOUŠKA + REVIZE PLYNOVODU REVIZNÍM TECHNIKEM</t>
  </si>
  <si>
    <t>KOVOVÉ KONSTRUKCE PRO UCHYCENÍ PLYNOVODU</t>
  </si>
  <si>
    <t>NÁTĚR PLYNOVODNÍHO OCELOVÉHO POTRUBÍ (1*ZÁKLADNÍ BARVA+2*VRCHNÍ NÁTĚR ŽLUTÝ) + OPRAVY NÁTĚRŮ PŘI NAPOJENÍ A ZASLEPENÍ POTRUBÍ</t>
  </si>
  <si>
    <t>SPOTŘEBA TECHNICKÝCH PLYNŮ A SVÁŘECÍHO MATERIÁLU</t>
  </si>
  <si>
    <t>ZPĚTNÉ NAPUŠTĚNÍ POTRUBÍ,KONTROLA FUNKČNOSTI SPOTŘEBIČŮ A NEÚŘEDNÍ TLAKOVÁ ZKOUŠKA STÁVAJÍCÍHO PLYNOVODU</t>
  </si>
  <si>
    <t>VYBAVENÍ KOTELNY PRO ZAJIŠTĚNÍ BEZPEČNÉHO PROVOZU :</t>
  </si>
  <si>
    <t>AUTOMATICKÝ ZAVÍRAČ DVĚŘÍ,HASÍCÍ PŘÍSTROJ SNĚHOVÝ (CO2),BATERIOVÁ SVÍTILNA,LEKÁRNIČKA,PĚNOTVORNÝ ROZTOK</t>
  </si>
  <si>
    <t>DEMONTÁŽ STÁVAJÍCÍHO ROZVODU PLYNU:</t>
  </si>
  <si>
    <t>VYPUŠTĚNÍ,ODVZDUŠNĚNÍ PLYNOVODU</t>
  </si>
  <si>
    <t>DEMONTÁŽ OCELOVÉHO POTRUBÍ DO DN 25</t>
  </si>
  <si>
    <t>DEMONTÁŽ ARMATUR SE DVĚMA ZÁVITY DO 1"</t>
  </si>
  <si>
    <t>PŘEŘÍZNUTÍ POTRUBÍ DO DN 25</t>
  </si>
  <si>
    <t>ODPOJENÍ PLYNOVÉHO OHŘÍVAČE TV OD ROZVODU PLYNOVODU</t>
  </si>
  <si>
    <t>ODPOJENÍ PLYNOVÉHO KOTLE OD ROZVODU PLYNOVODU</t>
  </si>
  <si>
    <t>SPOTŘEBA TECHNICKÝCH PLYNŮ PŘI DEMONTÁŽÍCH</t>
  </si>
  <si>
    <t>ŘEZNÝ MATERIÁL NA DEMONTÁŽE</t>
  </si>
  <si>
    <t>LIKVIDACE,ODVOZ A ULOŽENÍ DMTZ MATERIÁLU V SOULADU S VYHLÁŠKOU O NAKLÁDÁNÍ S ODPADY</t>
  </si>
  <si>
    <t>ORIENTAČNÍ TABULKY</t>
  </si>
  <si>
    <t>PŘESUN HMOT PLYNOVOD – 1,09 %</t>
  </si>
  <si>
    <t>MEZISOUČET - PLYNOVOD VČ.PŘESUNU HMOT</t>
  </si>
  <si>
    <t>POZNÁMKA K VÝKAZU VÝMĚR (PLYNOVOD) :</t>
  </si>
  <si>
    <t>DETEKTOR CO UMÍSTNĚNÝ V KOTELNĚ BUDE POUŽIT STÁVAJÍCÍ</t>
  </si>
  <si>
    <t>C-800-721,ODDÍL 721-KANALIZACE</t>
  </si>
  <si>
    <t xml:space="preserve">ODPADNÍ POTRUBÍ  HT DN 32      </t>
  </si>
  <si>
    <t xml:space="preserve">ODPADNÍ POTRUBÍ  HT DN 50            </t>
  </si>
  <si>
    <t>VTOK SE ZÁPACHOVOU UZÁVĚRKOU,HL 21</t>
  </si>
  <si>
    <t>PROPOJENÍ ODKAPU POJISTNÝCH VENTILŮ A ODVODU KONDENZÁTU DO KANALIZACE</t>
  </si>
  <si>
    <t xml:space="preserve">PODLAHOVÁ VPUST HL5100 NPR                </t>
  </si>
  <si>
    <t>TLAKOVÁ ZKOUŠKA KANALIZACE DO DN 125</t>
  </si>
  <si>
    <t>KOVOVÉ KONSTRUKCE-UCHYCENÍ POTRUBÍ KANALIZACE</t>
  </si>
  <si>
    <t>DEMONTÁŽ PODLAHOVÝCH VPUSTÍ DN 70</t>
  </si>
  <si>
    <t xml:space="preserve">IZOLACE POTRUBÍ  D  35  /  5  </t>
  </si>
  <si>
    <t>KRÁCENÍ TRUB PLASTOVÉHO POTRUBÍ D 50</t>
  </si>
  <si>
    <t>LITIN.ODPADNÍ POTRUBÍ-PROPOJ.POTRUBÍ DN  70</t>
  </si>
  <si>
    <t xml:space="preserve">ZKOUŠKA FUNKČNOSTI STÁVAJÍCÍHO ROZVODU KANALIZACE </t>
  </si>
  <si>
    <t>PŘESUN HMOT KANALIZACE – 1,77 %</t>
  </si>
  <si>
    <t>MEZISOUČET - KANALIZACE VČ.PŘESUNU HMOT</t>
  </si>
  <si>
    <t>POZNÁMKA K VÝKAZU VÝMĚR (KANALIZACE) :</t>
  </si>
  <si>
    <t>VÝKAZ VÝMĚR NEOBSAHUJE EVENTUÁLNÍ ČIŠTĚNÍ STÁVAJÍCÍ KANALIZACE PŘI NAPOJENÍ NOVÉ PODLAHOVÉ VPUSTĚ</t>
  </si>
  <si>
    <t>C-800-721,ODDÍL 722-VODOVOD</t>
  </si>
  <si>
    <t xml:space="preserve">POTRUBÍ PPR-RCT (S4) D 25    </t>
  </si>
  <si>
    <t xml:space="preserve">POTRUBÍ PPR-RCT (S4) D 32      </t>
  </si>
  <si>
    <t xml:space="preserve">IZOLACE POTRUBÍ  D  25  /  10    </t>
  </si>
  <si>
    <t xml:space="preserve">IZOLACE POTRUBÍ  D  32  /  10    </t>
  </si>
  <si>
    <t xml:space="preserve">IZOLACE POTRUBÍ  D  25  /  20    </t>
  </si>
  <si>
    <t xml:space="preserve">IZOLACE POTRUBÍ  D  32  /  20    </t>
  </si>
  <si>
    <t>SPOJOVACÍ MATERIÁL NA IZOLACE (LEPIDLO + SPONKY)</t>
  </si>
  <si>
    <t>PŘIPOJENÍ POTRUBÍ OHŘÍVAČŮ TV-SV,TV A CIRKULACE</t>
  </si>
  <si>
    <t>ZÁSTŘIKY  PPR - PŘECHODKY S KOVOVÝM ZÁVITEM</t>
  </si>
  <si>
    <t xml:space="preserve">KULOVÝ KOHOUT UZAVÍRACÍ 3/4“    </t>
  </si>
  <si>
    <t xml:space="preserve">KULOVÝ KOHOUT UZAVÍRACÍ 1"    </t>
  </si>
  <si>
    <t>KONTROLOVATELNÁ ZPĚTNÁ KLAPKA CIM 33 CREA,1"</t>
  </si>
  <si>
    <t>KULOVÝ KOHOUT SE ZPĚTNOU KLAPKOU BALLSTOP  3/4“</t>
  </si>
  <si>
    <t>FILTRBALL 3/4“</t>
  </si>
  <si>
    <t xml:space="preserve">VYPOUŠTĚCÍ A NAPOUŠTĚCÍ KOHOUT 1/2"  </t>
  </si>
  <si>
    <t xml:space="preserve">VYPOUŠTĚCÍ A NAPOUŠTĚCÍ KOHOUT 3/4"  </t>
  </si>
  <si>
    <t>TEPLOMĚR VČ.JÍMKY</t>
  </si>
  <si>
    <t xml:space="preserve">MANOMETR   </t>
  </si>
  <si>
    <t>OCHRANNÉ JÍMKY SE ZÁVITEM</t>
  </si>
  <si>
    <t xml:space="preserve">KS </t>
  </si>
  <si>
    <t xml:space="preserve">RADIÁTOROVÉ ŠROUBENÍ  3/4" </t>
  </si>
  <si>
    <t>POJISTNÝ VENTIL 3/4" * 1" / 6 BAR</t>
  </si>
  <si>
    <t>MOSAZNÉ ZÁVITOVÉ TVAROVKY+TĚSNÍCÍ MATERIÁL NA ZÁVITY</t>
  </si>
  <si>
    <t xml:space="preserve">ORIENTAČNÍ ŠTÍTKY </t>
  </si>
  <si>
    <t>CIRKULAČNÍ ČERPADLO ALPHA 2 25-40N</t>
  </si>
  <si>
    <t>MS ŠROUBENÍ K ČERPADLU</t>
  </si>
  <si>
    <t>PÁR</t>
  </si>
  <si>
    <t>AOUAMAT-EXPANZE REFIX DD,18 L</t>
  </si>
  <si>
    <t>BEZPEČNOSTNÍ  VENTIL EXPANZOMATU 3/4" , FLOW-JET</t>
  </si>
  <si>
    <t>PŘÍCHYTNÁ SOUPRAVA EXPANZOMATU S PÁSKOU</t>
  </si>
  <si>
    <t>TLAKOVÁ ZKOUŠKA VODOVODU DO DN 2"</t>
  </si>
  <si>
    <t>PROPLACH A DEFINFEKCE POTRUBÍ CELÉHO OBJEKTU</t>
  </si>
  <si>
    <t>PROPLACH A DEFINFEKCE POTRUBÍ  DO DN 80</t>
  </si>
  <si>
    <t>KOVOVÉ KONSTRUKCE - UCHYCENÍ POTRUBÍ VODOVODU</t>
  </si>
  <si>
    <t>PODPŮRNÉ ŽLABY - UCHYCENÍ  ZAVĚŠENÉHO POTRUBÍ</t>
  </si>
  <si>
    <t>DEMONTÁŽ STÁVAJÍCÍHO VODOVODU:</t>
  </si>
  <si>
    <t>UZAVŘENÍ A OTEVŘENÍ VODOVODU PŘI OPRAVÁCH</t>
  </si>
  <si>
    <t>VYPUŠTĚNÍ STÁVAJÍCÍHO SYSTÉMU</t>
  </si>
  <si>
    <t>DEMONTÁŽE STÁVAJÍCÍHO POTRUBÍ-PLAST.DO D 50</t>
  </si>
  <si>
    <t>PŘEŘÍZNUTÍ POTRUBÍ PLASTOVÉHO DO D 32</t>
  </si>
  <si>
    <t>DEMONTÁŽE TERMOIZOLAČNÍCH TRUBIC Z TRUBEK DO D 49</t>
  </si>
  <si>
    <t>DEMONTÁŽ ARMATUR SE DVĚMA ZÁVITY DO 5/4"</t>
  </si>
  <si>
    <t>DEMONTÁŽ ČERPADEL DN 25</t>
  </si>
  <si>
    <t>POTRUBÍ PLASTOVÉ - PROPOJENÍ - ODBOČKA  D 25</t>
  </si>
  <si>
    <t>POTRUBÍ PLASTOVÉ - PROPOJENÍ - ODBOČKA  D 32</t>
  </si>
  <si>
    <t>ZASLEPENÍ POTRUBÍ PPR POTRUBÍ VÍČKEM (SV U BOILERU)</t>
  </si>
  <si>
    <t>PŘESUN HMOT VODOVOD – 1,07 %</t>
  </si>
  <si>
    <t>MEZISOUČET - VODOVOD VČ.PŘESUNU  HMOT</t>
  </si>
  <si>
    <t>C-800-731,ODDÍL 731-KOTELNY</t>
  </si>
  <si>
    <t>ZÁVĚSNÝ PLYNOVÝ KONDENZAČNÍ KOTEL THISION 34 S PLUS</t>
  </si>
  <si>
    <t>PŘÍSLUŠENSTVÍ KOTLE THISION 34 S PLUS - PŘEPÍNACÍ VENTIL 3-CESTNÝ ÚT/TV</t>
  </si>
  <si>
    <t>SPUŠŤENÍ ZDROJŮ SERVISNÍM TECHNIKEM</t>
  </si>
  <si>
    <t xml:space="preserve">KASKÁDOVÝ ODTAH SPALIN OD KONDENZAČNÍCH KOTLŮ </t>
  </si>
  <si>
    <t>95</t>
  </si>
  <si>
    <t>LIL TRUBKA S HRDLEM DL.0,25M , DN80/125</t>
  </si>
  <si>
    <t>96</t>
  </si>
  <si>
    <t>LIL REVIZNÍ T-KUS S MĚŘÍCÍM OTVOREM REDUKOVANÝ , DN110/160 NA DN80/125</t>
  </si>
  <si>
    <t>97</t>
  </si>
  <si>
    <r>
      <rPr>
        <sz val="10"/>
        <color theme="1"/>
        <rFont val="Calibri"/>
        <family val="2"/>
      </rPr>
      <t>LIL TRUBKOVÝ DÍL S 87</t>
    </r>
    <r>
      <rPr>
        <vertAlign val="superscript"/>
        <sz val="10"/>
        <color theme="1"/>
        <rFont val="Calibri"/>
        <family val="2"/>
      </rPr>
      <t xml:space="preserve">o </t>
    </r>
    <r>
      <rPr>
        <sz val="10"/>
        <color theme="1"/>
        <rFont val="Calibri"/>
        <family val="2"/>
      </rPr>
      <t>ODBOČKOU 80/125-1M , DN110/160</t>
    </r>
  </si>
  <si>
    <t>98</t>
  </si>
  <si>
    <t>LIL REVIZNÍ T-KUS S ODTOKEM ,  DN110/160</t>
  </si>
  <si>
    <t>99</t>
  </si>
  <si>
    <t>ZUB HADICE PRO ODVOD KONDENZÁTU, DL.1M</t>
  </si>
  <si>
    <t>m</t>
  </si>
  <si>
    <t>100</t>
  </si>
  <si>
    <t>ZUB SILIKONOVÉ MAZIVO 50G</t>
  </si>
  <si>
    <t>101</t>
  </si>
  <si>
    <t>ZUB SIFON ZEUS (PRO PŘETLAK) , VÝVOD 40MM</t>
  </si>
  <si>
    <t>102</t>
  </si>
  <si>
    <r>
      <rPr>
        <sz val="10"/>
        <color theme="1"/>
        <rFont val="Calibri"/>
        <family val="2"/>
      </rPr>
      <t>LIL REVIZNÍ KOLENO 87</t>
    </r>
    <r>
      <rPr>
        <vertAlign val="superscript"/>
        <sz val="10"/>
        <color theme="1"/>
        <rFont val="Calibri"/>
        <family val="2"/>
      </rPr>
      <t>o</t>
    </r>
    <r>
      <rPr>
        <sz val="10"/>
        <color theme="1"/>
        <rFont val="Calibri"/>
        <family val="2"/>
      </rPr>
      <t xml:space="preserve"> , DN110/160</t>
    </r>
  </si>
  <si>
    <t>103</t>
  </si>
  <si>
    <t>LIL TRUBKA S HRDLEM DL.1M , DN110/160</t>
  </si>
  <si>
    <t>104</t>
  </si>
  <si>
    <t>LIL KRYCÍ DESKA DVOJDÍLNÁ DN110/160</t>
  </si>
  <si>
    <t>KOMÍN,ÚČINNÁ VÝŠKA 14M</t>
  </si>
  <si>
    <t>105</t>
  </si>
  <si>
    <t>STARR TRUBKA S HRDLEM ČERNÁ DL.1M , DN110</t>
  </si>
  <si>
    <t>106</t>
  </si>
  <si>
    <t>STARR KOTLOVÁ REDUKCE EXCENTRICKÁ,ČERNÁ , DN110/125</t>
  </si>
  <si>
    <t>107</t>
  </si>
  <si>
    <r>
      <rPr>
        <sz val="10"/>
        <color theme="1"/>
        <rFont val="Calibri"/>
        <family val="2"/>
      </rPr>
      <t>STARR KOLENO 87</t>
    </r>
    <r>
      <rPr>
        <vertAlign val="superscript"/>
        <sz val="10"/>
        <color theme="1"/>
        <rFont val="Calibri"/>
        <family val="2"/>
      </rPr>
      <t>o</t>
    </r>
    <r>
      <rPr>
        <sz val="10"/>
        <color theme="1"/>
        <rFont val="Calibri"/>
        <family val="2"/>
      </rPr>
      <t xml:space="preserve"> PRO VLOŽKOVÁNÍ S PODPĚROU , DN125</t>
    </r>
  </si>
  <si>
    <t>108</t>
  </si>
  <si>
    <t>STARR TRUBKA S HRDLEM ČERNÁ  DL.2M , DN125</t>
  </si>
  <si>
    <t>109</t>
  </si>
  <si>
    <t>STARR TRUBKA S HRDLEM ČERNÁ  DL.0,5M , DN125</t>
  </si>
  <si>
    <t>110</t>
  </si>
  <si>
    <t>STARR KOMÍNOVÁ PLASTOVÁ HLAVICE (KOMPLET) ČERNÁ , DN125</t>
  </si>
  <si>
    <t>111</t>
  </si>
  <si>
    <t>ZUB DISTANČNÍ OBJÍMKA UNIVERZAL (1BAL=6KS)</t>
  </si>
  <si>
    <t>112</t>
  </si>
  <si>
    <t>KOVOVÉ KONSTRUKCE PRO UCHYCENÍ POTRUBÍ</t>
  </si>
  <si>
    <t>MONTÁŽNÍ PRÁCE,VČ.PŘEPRAVNÍ REŽIE</t>
  </si>
  <si>
    <t>REVIZE ODTAHU SPALIN</t>
  </si>
  <si>
    <t>PŘESUN HMOT KOTELNY – 3,24%</t>
  </si>
  <si>
    <t>MEZISOUČET -  KOTELNY VČ.PŘESUNU HMOT</t>
  </si>
  <si>
    <t>C-800-731,ODDÍL 732-STROJOVNY</t>
  </si>
  <si>
    <t>NEPŘÍMOTOPNÝ OHŘÍVAČ TV, OKC 250 NTR/HP</t>
  </si>
  <si>
    <t xml:space="preserve">EXPANZOMAT  50 L     </t>
  </si>
  <si>
    <t>BEZPEČNOSTNÍ  VENTIL EXPANZOMATU 3/4"</t>
  </si>
  <si>
    <t>ORIENTAČNÍ ŠTÍTKY</t>
  </si>
  <si>
    <t>ČERPADLO  MAGNA 3 25-60</t>
  </si>
  <si>
    <t xml:space="preserve">MS ŠROUBENÍ K ČERPADLU </t>
  </si>
  <si>
    <t>ZAŘÍZENÍ PRO AUTOMATICKÉ DOPOUŠTĚNÍ VODY DO SYSTÉMU ÚT FILLCONTROL PLUS-COMPACT</t>
  </si>
  <si>
    <t>HYDRAULICKÝ VYROVNÁVAČ DYNAMICKÝCH TLAKŮ FLEXBALANCE ECOPLUS C 1 1/2",VČ.TEPELNÉ IZOLACE</t>
  </si>
  <si>
    <t>PŘESUN HMOT STROJOVNY – 1,59 %</t>
  </si>
  <si>
    <t>MEZISOUČET - STROJOVNY VČ.PŘESUNU HMOT</t>
  </si>
  <si>
    <t>C-800-731,ODDÍL 733-POTRUBÍ</t>
  </si>
  <si>
    <t>POTRUBÍ ČERNÉ-PROPOJENÍ DN 50</t>
  </si>
  <si>
    <t>PŘECHOD Z FE NA CU POTRUBÍ+ZÁVIT VARNÝ 42 * 6/4"</t>
  </si>
  <si>
    <t>POTRUBÍ  MĚDĚNÉ D 18</t>
  </si>
  <si>
    <t>POTRUBÍ  MĚDĚNÉ D 22</t>
  </si>
  <si>
    <t xml:space="preserve">POTRUBÍ  MĚDĚNÉ D 28 </t>
  </si>
  <si>
    <t>POTRUBÍ  MĚDĚNÉ D 35</t>
  </si>
  <si>
    <t>POTRUBÍ  MĚDĚNÉ D 42</t>
  </si>
  <si>
    <t>POTRUBÍ  MĚDĚNÉ PŘÍPOJKY D 18</t>
  </si>
  <si>
    <t>POTRUBÍ  MĚDĚNÉ PŘÍPOJKY D 22</t>
  </si>
  <si>
    <t>POTRUBÍ  MĚDĚNÉ PŘÍPOJKY D 28</t>
  </si>
  <si>
    <t>POTRUBÍ  MĚDĚNÉ PŘÍPOJKY D 35</t>
  </si>
  <si>
    <t>POTRUBÍ  MĚDĚNÉ TLAKOVÁ ZKOUŠKA DO D 35</t>
  </si>
  <si>
    <t>POTRUBÍ  MĚDĚNÉ TLAKOVÁ ZKOUŠKA DO D 64</t>
  </si>
  <si>
    <t>NAPUŠTĚNÍ,PROPLACH A TLAKOVÁ ZKOUŠKA STÁVAJÍCÍHO SYSTÉMU ÚT,</t>
  </si>
  <si>
    <t>IZOLAČNÍ POUZDO S AL FOLIÍ  TL.30MM,D 18</t>
  </si>
  <si>
    <t>IZOLAČNÍ POUZDO S AL FOLIÍ  TL.30MM,D 22</t>
  </si>
  <si>
    <t>IZOLAČNÍ POUZDO S AL FOLIÍ  TL.30MM,D 28</t>
  </si>
  <si>
    <t>IZOLAČNÍ POUZDO S AL FOLIÍ  TL.30MM,D 35</t>
  </si>
  <si>
    <t>IZOLAČNÍ POUZDO S AL FOLIÍ  TL.40MM,D 42</t>
  </si>
  <si>
    <t>PÁSKA STAHOVACÍ S AL FOLIÍ</t>
  </si>
  <si>
    <t>DEMONTÁŽ A ZPĚTNÁ MONTÁŽ STÁV.IZOLACE PŘI NAPOJOVÁNÍ NOVÉHO POTRUBÍ NA STÁVAJÍCÍ ROZVOD</t>
  </si>
  <si>
    <t>PŘESUN HMOT POTRUBÍ – 3,39 %</t>
  </si>
  <si>
    <t>MEZISOUČET - POTRUBÍ VČ.PŘESUNU HMOT</t>
  </si>
  <si>
    <t>C-800-731,ODDÍL 734-ARMATURY</t>
  </si>
  <si>
    <t xml:space="preserve">KULOVÝ KOHOUT UZAVÍRACÍ 5/4"    </t>
  </si>
  <si>
    <t xml:space="preserve">KULOVÝ KOHOUT UZAVÍRACÍ 6/4"    </t>
  </si>
  <si>
    <t xml:space="preserve">FILTR   1"        </t>
  </si>
  <si>
    <t>FILTRY S INTEGROVANÝM MAGNETEM 6/4"</t>
  </si>
  <si>
    <t xml:space="preserve">ZPĚTNÁ KLAPKA EURA LEHKÁ 1"        </t>
  </si>
  <si>
    <t xml:space="preserve">ZPĚTNÁ KLAPKA EURA LEHKÁ 5/4"     </t>
  </si>
  <si>
    <t xml:space="preserve">ZPĚTNÁ KLAPKA EURA LEHKÁ 6/4"     </t>
  </si>
  <si>
    <t xml:space="preserve">AUTOMATICKÁ ODZDUŠ.NÁDOBKA,VČETNĚ ZPĚTNÉ KLAPKY  </t>
  </si>
  <si>
    <t>VYREGULOVÁNÍ TERMOSTATICKÝCH RAD. VENTILŮ</t>
  </si>
  <si>
    <t>VYREGULOVÁNÍ UZAVÍRACÍCH RAD.ŠROUBENÍ (POUZE OTOPNÁ TĚLESA V 1.P.P.)</t>
  </si>
  <si>
    <t>PŘESUN HMOT ARMATURY – 0,28 %</t>
  </si>
  <si>
    <t>MEZISOUČET - ARMATURY VČ.PŘESUNU HMOT</t>
  </si>
  <si>
    <t>DEMONTÁŽ STÁVAJÍCÍHO SYSTÉMU ÚT</t>
  </si>
  <si>
    <t>UZAVŘENÍ A VYPUŠTĚNÍ SYSTÉMU ÚT</t>
  </si>
  <si>
    <t>DEMONTÁŽ KOTLŮ NA PLYN S VÝKONEM DO 25KW</t>
  </si>
  <si>
    <t>DEMONTÁŽ KOTLŮ NA PLYN S VÝKONEM DO 60KW</t>
  </si>
  <si>
    <t>DEMONTÁŽ SDRUŽENÉHO ODTAHU SPALIN</t>
  </si>
  <si>
    <t>DMTZ PLYNOVÉHO OHŘÍVAČE ZÁSOBNÍKOVÉHO DO OBJEMU 1000 L</t>
  </si>
  <si>
    <t>DEMONTÁŽ EXPANZOMATŮ DO OBJEMU 100L</t>
  </si>
  <si>
    <t>DEMONTÁŽE POTRUBÍ-OCELOVÉ,SVAŘOVANÉ DO DN 50</t>
  </si>
  <si>
    <t>PŘEŘÍZNUTÍ POTRUBÍ DO DN 50</t>
  </si>
  <si>
    <t>ODSTRANĚNÍ TEPELNÝCH IZOLACÍ-NÁVLEKOVÁ POUZDRA</t>
  </si>
  <si>
    <t>DEMONTÁŽ ARMATUR S JEDNÍM ZÁVITEM DO 1/2"</t>
  </si>
  <si>
    <t>DEMONTÁŽ ARMATUR SE DVĚMA ZÁVITY DO 6/4"</t>
  </si>
  <si>
    <t>DEMONTÁŽ ARMATUR SE TŘEMA  ZÁVITY DO 6/4"</t>
  </si>
  <si>
    <t>DEMONTÁŽ TEPLOMĚRU</t>
  </si>
  <si>
    <t>DEMONTÁŽ MANOMETRU</t>
  </si>
  <si>
    <t>OCHRANNÉ PRACOVNÍ PROSTŘEDKY</t>
  </si>
  <si>
    <t>DEMONTÁŽ UCHYCENÍ ZAVĚŠENÉHO  POTRUBÍ</t>
  </si>
  <si>
    <t>PŘESUN HMOT  ÚT – 2,03 %</t>
  </si>
  <si>
    <t>MEZISOUČET - DEMONTÁŽE STÁVAJÍCÍHO ÚT VČ.PŘESUNU HMOT</t>
  </si>
  <si>
    <t>ELEKTROINSTALACE, MĚŘENÍ A REGULACE KOTELNY</t>
  </si>
  <si>
    <t xml:space="preserve">OCI345.06/101,KOMUNIKAČNÍ CLIP-IN,BSB/LPB,KOMUNIKAČNÍ ROZHRANÍ MEZI MEZI THRS A NEBO REGULACEMI RVS </t>
  </si>
  <si>
    <t>RVS43.345/109,KASKÁDA,SMĚŠOVANÝ OKRUH ÚT,OHŘEV TV,H1,MF,VÝSTUP 2*MF,VSTUPKOMUNIKACE LPB</t>
  </si>
  <si>
    <t>SVS43.345,SADA SVOREK PRO REGULÁTOR RVS43.345</t>
  </si>
  <si>
    <r>
      <rPr>
        <sz val="10"/>
        <color theme="1"/>
        <rFont val="Calibri"/>
        <family val="2"/>
      </rPr>
      <t xml:space="preserve">AVS37.294/109,OVLÁDACÍ PANEL </t>
    </r>
    <r>
      <rPr>
        <u val="single"/>
        <sz val="10"/>
        <color theme="1"/>
        <rFont val="Calibri"/>
        <family val="2"/>
      </rPr>
      <t>- VČETNĚ:</t>
    </r>
  </si>
  <si>
    <t>AVS82.491/109,PLOCHÝ KABEL PRO OVLÁDÁNÍ PANELU AVS37-1M</t>
  </si>
  <si>
    <t>AVS92.290/109,PLASTOVÁ KRYTKA PRO OCHRANU PLOŠNÝCH SPOJŮ</t>
  </si>
  <si>
    <t>QAZ36.526/109,ČIDLO TEPLOTY DO JÍMKY,NTC,0-95 STUPŇŮ,30 S,KABEL DL.6M</t>
  </si>
  <si>
    <t>OZW672.04.101,WEB SERVER PRO 4 PŘÍSTROJE RVS/LMS</t>
  </si>
  <si>
    <t>ROZVADĚC PRO REGULÁTOR RVS</t>
  </si>
  <si>
    <t>MONTÁŽNÍ PRÁCE,VČETNĚ POTŘEBNÉ KABELÁŽE</t>
  </si>
  <si>
    <t>PROPOJENÍ A ZAŠKOLENÍ OBSLUHY</t>
  </si>
  <si>
    <t>SPUŠTĚNÍ A SERVISNÍ NASTAVENÍ REGULACE</t>
  </si>
  <si>
    <t>MEZISOUČET - ELEKTRO,MĚŘENÍ A REGULACE KOTELNY</t>
  </si>
  <si>
    <t>OSTATNÍ ČINNOSTI SOUVISEJÍCÍ S VYTÁPĚNÍM</t>
  </si>
  <si>
    <t>200</t>
  </si>
  <si>
    <t>KOVOVÉ KONSTRUKCE PRO UCHYCENÍ ROZVODU VYTÁPĚNÍ,</t>
  </si>
  <si>
    <t>TOPNÁ ZKOUŠKA</t>
  </si>
  <si>
    <r>
      <rPr>
        <sz val="10"/>
        <color theme="1"/>
        <rFont val="Calibri"/>
        <family val="2"/>
      </rPr>
      <t xml:space="preserve">ROZVODY SILNOPROUDU,S VYUŽITÍM STÁVAJÍCÍHO "STOP-TLAČÍTKA",UZEMNĚNÍ ,VČETNĚ MONTÁŽE A REVIZE - </t>
    </r>
    <r>
      <rPr>
        <u val="single"/>
        <sz val="10"/>
        <color theme="1"/>
        <rFont val="Calibri"/>
        <family val="2"/>
      </rPr>
      <t>CENOVÝ ODHAD</t>
    </r>
  </si>
  <si>
    <t>IZOLACE KOMÍNOVÉHO TĚLESA V ČÁSTI PŮDY Z DŮVODU ZABRÁNĚNÍ OCHLAZOVÁNÍ ODTAHU SPALIN MINERÁLNÍ ROHOŽÍ S AL.FOLIÍ O TL.5CM,ROZMĚR 0,75*0,45*2M,VČ.STAHOVACÍ PÁSKY S AL FOLIÍ</t>
  </si>
  <si>
    <t>OPRAVA NÁTĚRŮ POTRUBÍ PO SVÁŘENÍ,NÁTĚRY STÁVAJÍCÍCH KOVOVÝCH KONSTRUKCÍ,VČ.DODÁVKY BARVY</t>
  </si>
  <si>
    <t>MEZISOUČET - OSTATNÍ ČINNOSTI SOUVISEJÍCÍ S VYTÁPĚNÍM</t>
  </si>
  <si>
    <t>POZNÁMKA K VÝKAZU VÝMĚR :</t>
  </si>
  <si>
    <t>NEOBSAHUJE SOUVISEJÍCÍ STAVEBNÍ PRÁCE A DODÁVKY - BUDOU OCENĚNY V ROZPOČTU HSV</t>
  </si>
  <si>
    <t>Slepý stavební rozpočet</t>
  </si>
  <si>
    <t>Název stavby:</t>
  </si>
  <si>
    <t>MODERNIZACE PLYNOVÉ KOTELNY MŠ V DOMCÍCH-POHODA Č.P.106, TRUTNOV</t>
  </si>
  <si>
    <t>Doba výstavby:</t>
  </si>
  <si>
    <t xml:space="preserve"> </t>
  </si>
  <si>
    <t>Objednatel:</t>
  </si>
  <si>
    <t xml:space="preserve"> Město Trutnov, Slovanské náměstí 165, 541 01 Trutnov, IČ: 00278360 </t>
  </si>
  <si>
    <t>Druh stavby:</t>
  </si>
  <si>
    <t>Začátek výstavby:</t>
  </si>
  <si>
    <t>Projektant:</t>
  </si>
  <si>
    <t> Ing. Luboš Zaplatílek</t>
  </si>
  <si>
    <t>Lokalita:</t>
  </si>
  <si>
    <t>TRUTNOV</t>
  </si>
  <si>
    <t>Konec výstavby:</t>
  </si>
  <si>
    <t>Zhotovitel:</t>
  </si>
  <si>
    <t> </t>
  </si>
  <si>
    <t>JKSO:</t>
  </si>
  <si>
    <t>Zpracováno dne:</t>
  </si>
  <si>
    <t>19.06.2023</t>
  </si>
  <si>
    <t>Zpracoval:</t>
  </si>
  <si>
    <t>Sládková</t>
  </si>
  <si>
    <t>Č</t>
  </si>
  <si>
    <t>Kód</t>
  </si>
  <si>
    <t>Zkrácený popis</t>
  </si>
  <si>
    <t>MJ</t>
  </si>
  <si>
    <t>Množství</t>
  </si>
  <si>
    <t>Cena/MJ</t>
  </si>
  <si>
    <t>Náklady (Kč)</t>
  </si>
  <si>
    <t>ISWORK</t>
  </si>
  <si>
    <t>GROUPCODE</t>
  </si>
  <si>
    <t>Rozměry</t>
  </si>
  <si>
    <t>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</si>
  <si>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</si>
  <si>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</si>
  <si>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</si>
  <si>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</si>
  <si>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</si>
  <si>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</si>
  <si>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</si>
  <si>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</si>
  <si>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</si>
  <si>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</si>
  <si>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</si>
  <si>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</si>
  <si>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</si>
  <si>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</si>
  <si>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</si>
  <si>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31</t>
  </si>
  <si>
    <t>Zdi podpěrné a volné</t>
  </si>
  <si>
    <t>1</t>
  </si>
  <si>
    <t>311238244R00</t>
  </si>
  <si>
    <t>Dozdění stávající niky - zdivo POROTHERM 44 Profi  P10,  tl. 440 mm</t>
  </si>
  <si>
    <t>m2</t>
  </si>
  <si>
    <t>31_</t>
  </si>
  <si>
    <t>3_</t>
  </si>
  <si>
    <t>_</t>
  </si>
  <si>
    <t>P</t>
  </si>
  <si>
    <t>2</t>
  </si>
  <si>
    <t>311238296R00</t>
  </si>
  <si>
    <t>Příplatek za maltu pro zdivo tl 440 mm</t>
  </si>
  <si>
    <t>61</t>
  </si>
  <si>
    <t>Úprava povrchů vnitřní</t>
  </si>
  <si>
    <t>3</t>
  </si>
  <si>
    <t>612421615R00</t>
  </si>
  <si>
    <t>Omítka vnitřní zdiva, MVC, hrubá</t>
  </si>
  <si>
    <t>61_</t>
  </si>
  <si>
    <t>6_</t>
  </si>
  <si>
    <t>4</t>
  </si>
  <si>
    <t>612481211RT2</t>
  </si>
  <si>
    <t>Montáž výztužné sítě(perlinky)do stěrky-vnit.stěny</t>
  </si>
  <si>
    <t>5</t>
  </si>
  <si>
    <t>612421739R00</t>
  </si>
  <si>
    <t>Omítka vnitřní zdiva, MVC, na pletivu, štuková</t>
  </si>
  <si>
    <t>6</t>
  </si>
  <si>
    <t>VD61</t>
  </si>
  <si>
    <t>Cena orientační - oprava povrchů stěn + podlahy</t>
  </si>
  <si>
    <t>soub</t>
  </si>
  <si>
    <t>63</t>
  </si>
  <si>
    <t>Podlahy a podlahové konstrukce</t>
  </si>
  <si>
    <t>7</t>
  </si>
  <si>
    <t>631311131R00</t>
  </si>
  <si>
    <t>Doplnění podlah - mazanin betonem do 1 m2, nad tl. 8 cm - po rýze</t>
  </si>
  <si>
    <t>m3</t>
  </si>
  <si>
    <t>63_</t>
  </si>
  <si>
    <t>8</t>
  </si>
  <si>
    <t>Doplnění podlah - mazanin betonem do 1 m2, nad tl. 8 cm - po stávající vpusti</t>
  </si>
  <si>
    <t>721</t>
  </si>
  <si>
    <t>Vnitřní kanalizace</t>
  </si>
  <si>
    <t>9</t>
  </si>
  <si>
    <t>VD721210831g</t>
  </si>
  <si>
    <t>Demontáž vpusti s obetonávkou</t>
  </si>
  <si>
    <t>kus</t>
  </si>
  <si>
    <t>721_</t>
  </si>
  <si>
    <t>72_</t>
  </si>
  <si>
    <t>728</t>
  </si>
  <si>
    <t>Vzduchotechnika</t>
  </si>
  <si>
    <t>10</t>
  </si>
  <si>
    <t>728111814R00</t>
  </si>
  <si>
    <t>Demontáž potrubí do 0,13 m2</t>
  </si>
  <si>
    <t>728_</t>
  </si>
  <si>
    <t>766</t>
  </si>
  <si>
    <t>Konstrukce truhlářské</t>
  </si>
  <si>
    <t>11</t>
  </si>
  <si>
    <t>VD766661422c</t>
  </si>
  <si>
    <t>Cena orientační - dle výběru investora - Montáž dveří protipožár. 1kříd. š. nad 800 mm - vč. křídla š.0,9m</t>
  </si>
  <si>
    <t>766_</t>
  </si>
  <si>
    <t>76_</t>
  </si>
  <si>
    <t>12</t>
  </si>
  <si>
    <t>VD766670021j</t>
  </si>
  <si>
    <t>Cena orientační - dle výběru investora - Klika a štítek - PO dveře</t>
  </si>
  <si>
    <t>783</t>
  </si>
  <si>
    <t>Nátěry</t>
  </si>
  <si>
    <t>13</t>
  </si>
  <si>
    <t>VD783103811d</t>
  </si>
  <si>
    <t>Odstranění nátěrů z ocel.konstrukcí - zárubní - oškrábáním</t>
  </si>
  <si>
    <t>783_</t>
  </si>
  <si>
    <t>78_</t>
  </si>
  <si>
    <t>14</t>
  </si>
  <si>
    <t>VD783125730e</t>
  </si>
  <si>
    <t>Nátěr syntetický OK - základní</t>
  </si>
  <si>
    <t>15</t>
  </si>
  <si>
    <t>VD783125131f</t>
  </si>
  <si>
    <t>Nátěr syntetický OK dvojnásobný + ředidlo</t>
  </si>
  <si>
    <t>16</t>
  </si>
  <si>
    <t>783824120R00</t>
  </si>
  <si>
    <t>Nátěr syntetický betonových povrchů + sokl kotelna - IZOBAN</t>
  </si>
  <si>
    <t>784</t>
  </si>
  <si>
    <t>Malby</t>
  </si>
  <si>
    <t>17</t>
  </si>
  <si>
    <t>784402801R00</t>
  </si>
  <si>
    <t>Odstranění malby oškrábáním v místnosti H do 3,8 m</t>
  </si>
  <si>
    <t>784_</t>
  </si>
  <si>
    <t>18</t>
  </si>
  <si>
    <t>784011211RT3</t>
  </si>
  <si>
    <t>Olepování vnitřních ploch - okna, dveře</t>
  </si>
  <si>
    <t>19</t>
  </si>
  <si>
    <t>784011221RT2</t>
  </si>
  <si>
    <t>Zakrytí předmětů, včetně odstranění - ZAKRYTÍ OKEN, DVEŘÍ, PODLAH - vč. fólie</t>
  </si>
  <si>
    <t>20</t>
  </si>
  <si>
    <t>784111102R00</t>
  </si>
  <si>
    <t>Penetrace podkladu nátěrem 2 x - stropy a stěny</t>
  </si>
  <si>
    <t>21</t>
  </si>
  <si>
    <t>784125212R00</t>
  </si>
  <si>
    <t>Malba Classic, bílá, bez penetrace,2x</t>
  </si>
  <si>
    <t>787</t>
  </si>
  <si>
    <t>Zasklívání</t>
  </si>
  <si>
    <t>22</t>
  </si>
  <si>
    <t>VD787662321b</t>
  </si>
  <si>
    <t>Úpravy stávajících oken - ECA samoregulační tlumené přívodní prvky - 2ks (kuchyň)</t>
  </si>
  <si>
    <t>787_</t>
  </si>
  <si>
    <t>23</t>
  </si>
  <si>
    <t>VD787662321ch</t>
  </si>
  <si>
    <t>Úpravy stávajícího okna v kotelně - 60x60cm - nová výplň</t>
  </si>
  <si>
    <t>94</t>
  </si>
  <si>
    <t>Lešení a stavební výtahy</t>
  </si>
  <si>
    <t>24</t>
  </si>
  <si>
    <t>941941031R00</t>
  </si>
  <si>
    <t>Montáž lešení leh.</t>
  </si>
  <si>
    <t>94_</t>
  </si>
  <si>
    <t>9_</t>
  </si>
  <si>
    <t>25</t>
  </si>
  <si>
    <t>941941831R00</t>
  </si>
  <si>
    <t>Demontáž lešení leh.</t>
  </si>
  <si>
    <t>Bourání konstrukcí</t>
  </si>
  <si>
    <t>26</t>
  </si>
  <si>
    <t>VD968083001a</t>
  </si>
  <si>
    <t>Odstranění plastových oken do 1 m2 - pouze výplň, rám zůstává</t>
  </si>
  <si>
    <t>96_</t>
  </si>
  <si>
    <t>27</t>
  </si>
  <si>
    <t>968061125R00</t>
  </si>
  <si>
    <t>Vyvěšení dřevěných dveřních křídel pl. do 2 m2</t>
  </si>
  <si>
    <t>Prorážení otvorů a ostatní bourací práce</t>
  </si>
  <si>
    <t>28</t>
  </si>
  <si>
    <t>974042564R00</t>
  </si>
  <si>
    <t>Vysekání rýh v podlaze betonové, do 15x15 cm</t>
  </si>
  <si>
    <t>97_</t>
  </si>
  <si>
    <t>H99</t>
  </si>
  <si>
    <t>Ostatní přesuny hmot</t>
  </si>
  <si>
    <t>29</t>
  </si>
  <si>
    <t>VD999281105R00</t>
  </si>
  <si>
    <t>Přesun hmot pro opravy a údržbu</t>
  </si>
  <si>
    <t>t</t>
  </si>
  <si>
    <t>H99_</t>
  </si>
  <si>
    <t>M850VD</t>
  </si>
  <si>
    <t>PŘEPRAVA</t>
  </si>
  <si>
    <t>30</t>
  </si>
  <si>
    <t>850VD</t>
  </si>
  <si>
    <t>cena orientační - Přepravní režie</t>
  </si>
  <si>
    <t>soubor</t>
  </si>
  <si>
    <t>M850VD_</t>
  </si>
  <si>
    <t>S</t>
  </si>
  <si>
    <t>Přesuny sutí</t>
  </si>
  <si>
    <t>979087312R00</t>
  </si>
  <si>
    <t>Vodorovné přemístění vyb. hmot nošením do 10 m</t>
  </si>
  <si>
    <t>S_</t>
  </si>
  <si>
    <t>32</t>
  </si>
  <si>
    <t>VD979087112i</t>
  </si>
  <si>
    <t>Nakládání suti na dopravní prostředky</t>
  </si>
  <si>
    <t>33</t>
  </si>
  <si>
    <t>979091211R00</t>
  </si>
  <si>
    <t>Vodorovné přemístění suti do 7 km</t>
  </si>
  <si>
    <t>34</t>
  </si>
  <si>
    <t>979091221R00</t>
  </si>
  <si>
    <t>Vodorovné přemístění suti za každý další 1 km</t>
  </si>
  <si>
    <t>35</t>
  </si>
  <si>
    <t>979093111R00</t>
  </si>
  <si>
    <t>Uložení suti na skládku - Pedersen</t>
  </si>
  <si>
    <t>36</t>
  </si>
  <si>
    <t>979094111R00</t>
  </si>
  <si>
    <t>Skládka - poplatek - rekultivační rezerva - Pedersen</t>
  </si>
  <si>
    <t>37</t>
  </si>
  <si>
    <t>979990001R00</t>
  </si>
  <si>
    <t>Dílčí zákl. popl, - odpad - Pedersen</t>
  </si>
  <si>
    <t>38</t>
  </si>
  <si>
    <t>979096221R00</t>
  </si>
  <si>
    <t>Chemický rozbor - sutě - platnost od 1.1.2023 - orientační - bylo by doplněno dle skutečnosti</t>
  </si>
  <si>
    <t>Celkem bez DPH:</t>
  </si>
  <si>
    <t>Poznámka: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</si>
</sst>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"/>
  </numFmts>
  <fonts count="28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26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theme="1"/>
      <name val="Calibri"/>
      <family val="2"/>
    </font>
    <font>
      <sz val="10"/>
      <color rgb="FF800080"/>
      <name val="Calibri"/>
      <family val="2"/>
    </font>
    <font>
      <u val="single"/>
      <sz val="10"/>
      <color theme="1"/>
      <name val="Calibri"/>
      <family val="2"/>
    </font>
    <font>
      <sz val="10"/>
      <color rgb="FF0066CC"/>
      <name val="Calibri"/>
      <family val="2"/>
    </font>
    <font>
      <sz val="10"/>
      <color rgb="FF0000FF"/>
      <name val="Calibri"/>
      <family val="2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color rgb="FF993366"/>
      <name val="Arial"/>
      <family val="2"/>
    </font>
    <font>
      <i/>
      <sz val="8"/>
      <color rgb="FF000000"/>
      <name val="Arial"/>
      <family val="2"/>
    </font>
    <font>
      <vertAlign val="superscript"/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C0C0C0"/>
      </top>
      <bottom/>
    </border>
    <border>
      <left/>
      <right style="thin">
        <color rgb="FFC0C0C0"/>
      </right>
      <top style="thin">
        <color rgb="FFC0C0C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165" fontId="1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0" fontId="17" fillId="0" borderId="0" xfId="0" applyFont="1" applyAlignment="1">
      <alignment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5" fontId="18" fillId="0" borderId="0" xfId="0" applyNumberFormat="1" applyFont="1" applyAlignment="1">
      <alignment/>
    </xf>
    <xf numFmtId="165" fontId="18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165" fontId="12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49" fontId="21" fillId="0" borderId="2" xfId="0" applyNumberFormat="1" applyFont="1" applyBorder="1" applyAlignment="1">
      <alignment horizontal="left" vertical="center"/>
    </xf>
    <xf numFmtId="49" fontId="21" fillId="0" borderId="3" xfId="0" applyNumberFormat="1" applyFont="1" applyBorder="1" applyAlignment="1">
      <alignment horizontal="left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49" fontId="20" fillId="0" borderId="6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left" vertical="center"/>
    </xf>
    <xf numFmtId="49" fontId="23" fillId="2" borderId="13" xfId="0" applyNumberFormat="1" applyFont="1" applyFill="1" applyBorder="1" applyAlignment="1">
      <alignment horizontal="left" vertical="center"/>
    </xf>
    <xf numFmtId="49" fontId="24" fillId="2" borderId="13" xfId="0" applyNumberFormat="1" applyFont="1" applyFill="1" applyBorder="1" applyAlignment="1">
      <alignment horizontal="left" vertical="center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14" xfId="0" applyNumberFormat="1" applyFont="1" applyFill="1" applyBorder="1" applyAlignment="1">
      <alignment horizontal="right" vertical="center"/>
    </xf>
    <xf numFmtId="4" fontId="23" fillId="2" borderId="0" xfId="0" applyNumberFormat="1" applyFont="1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24" fillId="2" borderId="1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left" vertical="center"/>
    </xf>
    <xf numFmtId="4" fontId="23" fillId="2" borderId="15" xfId="0" applyNumberFormat="1" applyFont="1" applyFill="1" applyBorder="1" applyAlignment="1">
      <alignment horizontal="right" vertical="center"/>
    </xf>
    <xf numFmtId="49" fontId="25" fillId="3" borderId="16" xfId="0" applyNumberFormat="1" applyFont="1" applyFill="1" applyBorder="1" applyAlignment="1">
      <alignment horizontal="left" vertical="center"/>
    </xf>
    <xf numFmtId="4" fontId="25" fillId="3" borderId="16" xfId="0" applyNumberFormat="1" applyFont="1" applyFill="1" applyBorder="1" applyAlignment="1">
      <alignment horizontal="right" vertical="center"/>
    </xf>
    <xf numFmtId="4" fontId="25" fillId="3" borderId="17" xfId="0" applyNumberFormat="1" applyFont="1" applyFill="1" applyBorder="1" applyAlignment="1">
      <alignment horizontal="right" vertical="center"/>
    </xf>
    <xf numFmtId="49" fontId="25" fillId="3" borderId="18" xfId="0" applyNumberFormat="1" applyFont="1" applyFill="1" applyBorder="1" applyAlignment="1">
      <alignment horizontal="left" vertical="center"/>
    </xf>
    <xf numFmtId="4" fontId="25" fillId="3" borderId="18" xfId="0" applyNumberFormat="1" applyFont="1" applyFill="1" applyBorder="1" applyAlignment="1">
      <alignment horizontal="right" vertical="center"/>
    </xf>
    <xf numFmtId="4" fontId="25" fillId="3" borderId="19" xfId="0" applyNumberFormat="1" applyFont="1" applyFill="1" applyBorder="1" applyAlignment="1">
      <alignment horizontal="right" vertical="center"/>
    </xf>
    <xf numFmtId="49" fontId="25" fillId="0" borderId="20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left" vertical="center"/>
    </xf>
    <xf numFmtId="4" fontId="25" fillId="0" borderId="21" xfId="0" applyNumberFormat="1" applyFont="1" applyBorder="1" applyAlignment="1">
      <alignment horizontal="right" vertical="center"/>
    </xf>
    <xf numFmtId="4" fontId="25" fillId="0" borderId="22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vertical="center"/>
    </xf>
    <xf numFmtId="4" fontId="21" fillId="0" borderId="23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9" fontId="25" fillId="3" borderId="16" xfId="0" applyNumberFormat="1" applyFont="1" applyFill="1" applyBorder="1" applyAlignment="1">
      <alignment horizontal="left" vertical="center"/>
    </xf>
    <xf numFmtId="0" fontId="1" fillId="0" borderId="24" xfId="0" applyFont="1" applyBorder="1"/>
    <xf numFmtId="0" fontId="1" fillId="0" borderId="25" xfId="0" applyFont="1" applyBorder="1"/>
    <xf numFmtId="49" fontId="23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/>
    <xf numFmtId="49" fontId="25" fillId="0" borderId="0" xfId="0" applyNumberFormat="1" applyFont="1" applyAlignment="1">
      <alignment horizontal="left" vertical="center"/>
    </xf>
    <xf numFmtId="49" fontId="21" fillId="0" borderId="26" xfId="0" applyNumberFormat="1" applyFont="1" applyBorder="1" applyAlignment="1">
      <alignment horizontal="left" vertical="center"/>
    </xf>
    <xf numFmtId="0" fontId="1" fillId="0" borderId="27" xfId="0" applyFont="1" applyBorder="1"/>
    <xf numFmtId="0" fontId="1" fillId="0" borderId="28" xfId="0" applyFont="1" applyBorder="1"/>
    <xf numFmtId="49" fontId="23" fillId="2" borderId="13" xfId="0" applyNumberFormat="1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13" xfId="0" applyFont="1" applyBorder="1"/>
    <xf numFmtId="0" fontId="20" fillId="0" borderId="1" xfId="0" applyFont="1" applyBorder="1" applyAlignment="1">
      <alignment horizontal="left" vertical="center" wrapText="1"/>
    </xf>
    <xf numFmtId="0" fontId="1" fillId="0" borderId="26" xfId="0" applyFont="1" applyBorder="1"/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/>
    <xf numFmtId="49" fontId="21" fillId="0" borderId="29" xfId="0" applyNumberFormat="1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49" fontId="19" fillId="0" borderId="21" xfId="0" applyNumberFormat="1" applyFont="1" applyBorder="1" applyAlignment="1">
      <alignment horizontal="center"/>
    </xf>
    <xf numFmtId="0" fontId="1" fillId="0" borderId="21" xfId="0" applyFont="1" applyBorder="1"/>
    <xf numFmtId="0" fontId="20" fillId="0" borderId="32" xfId="0" applyFont="1" applyBorder="1" applyAlignment="1">
      <alignment horizontal="left" vertical="center" wrapText="1"/>
    </xf>
    <xf numFmtId="0" fontId="1" fillId="0" borderId="23" xfId="0" applyFont="1" applyBorder="1"/>
    <xf numFmtId="0" fontId="21" fillId="0" borderId="23" xfId="0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left" vertical="center"/>
    </xf>
    <xf numFmtId="0" fontId="1" fillId="0" borderId="33" xfId="0" applyFont="1" applyBorder="1"/>
    <xf numFmtId="49" fontId="25" fillId="0" borderId="21" xfId="0" applyNumberFormat="1" applyFont="1" applyBorder="1" applyAlignment="1">
      <alignment horizontal="left" vertical="center"/>
    </xf>
    <xf numFmtId="49" fontId="21" fillId="0" borderId="23" xfId="0" applyNumberFormat="1" applyFont="1" applyBorder="1" applyAlignment="1">
      <alignment horizontal="left" vertical="center"/>
    </xf>
    <xf numFmtId="49" fontId="25" fillId="3" borderId="18" xfId="0" applyNumberFormat="1" applyFont="1" applyFill="1" applyBorder="1" applyAlignment="1">
      <alignment horizontal="left" vertical="center"/>
    </xf>
    <xf numFmtId="0" fontId="1" fillId="0" borderId="34" xfId="0" applyFont="1" applyBorder="1"/>
    <xf numFmtId="0" fontId="1" fillId="0" borderId="3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28700" cy="8858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 topLeftCell="A1">
      <selection activeCell="F21" sqref="F21"/>
    </sheetView>
  </sheetViews>
  <sheetFormatPr defaultColWidth="12.57421875" defaultRowHeight="15" customHeight="1"/>
  <cols>
    <col min="1" max="1" width="3.7109375" style="0" customWidth="1"/>
    <col min="2" max="2" width="61.7109375" style="0" customWidth="1"/>
    <col min="3" max="3" width="10.57421875" style="0" customWidth="1"/>
    <col min="4" max="4" width="5.00390625" style="0" customWidth="1"/>
    <col min="5" max="5" width="9.140625" style="0" customWidth="1"/>
    <col min="6" max="6" width="18.00390625" style="0" customWidth="1"/>
    <col min="7" max="7" width="13.8515625" style="0" customWidth="1"/>
    <col min="8" max="8" width="13.28125" style="0" customWidth="1"/>
    <col min="9" max="26" width="9.00390625" style="0" customWidth="1"/>
  </cols>
  <sheetData>
    <row r="1" spans="1:26" ht="12.75" customHeight="1">
      <c r="A1" s="1"/>
      <c r="B1" s="2" t="s">
        <v>0</v>
      </c>
      <c r="C1" s="3"/>
      <c r="D1" s="4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3.75" customHeight="1">
      <c r="A3" s="1"/>
      <c r="B3" s="5" t="s">
        <v>1</v>
      </c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1"/>
      <c r="B4" s="2"/>
      <c r="C4" s="3"/>
      <c r="D4" s="6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"/>
      <c r="B5" s="2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"/>
      <c r="B7" s="2" t="s">
        <v>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1"/>
      <c r="B8" s="2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"/>
      <c r="B9" s="2" t="s">
        <v>4</v>
      </c>
      <c r="C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1"/>
      <c r="B10" s="7"/>
      <c r="C10" s="7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"/>
      <c r="B11" s="2"/>
      <c r="C11" s="3"/>
      <c r="D11" s="6"/>
      <c r="E11" s="3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1"/>
      <c r="B12" s="2"/>
      <c r="C12" s="3"/>
      <c r="D12" s="6"/>
      <c r="E12" s="4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1"/>
      <c r="B13" s="4"/>
      <c r="C13" s="4"/>
      <c r="D13" s="4"/>
      <c r="E13" s="4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.75" customHeight="1">
      <c r="A14" s="8"/>
      <c r="B14" s="9" t="s">
        <v>5</v>
      </c>
      <c r="C14" s="10"/>
      <c r="D14" s="10"/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12"/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" customHeight="1">
      <c r="A16" s="12"/>
      <c r="B16" s="15" t="s">
        <v>6</v>
      </c>
      <c r="C16" s="15"/>
      <c r="D16" s="15"/>
      <c r="E16" s="15"/>
      <c r="F16" s="16">
        <f>'Výkaz výměr'!F24</f>
        <v>0</v>
      </c>
      <c r="G16" s="1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>
      <c r="A17" s="12"/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8" customHeight="1">
      <c r="A18" s="12"/>
      <c r="B18" s="15" t="s">
        <v>7</v>
      </c>
      <c r="C18" s="15"/>
      <c r="D18" s="15"/>
      <c r="E18" s="15"/>
      <c r="F18" s="16">
        <f>'Stavební rozpočet'!M65</f>
        <v>0</v>
      </c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09.5" customHeight="1">
      <c r="A19" s="12"/>
      <c r="B19" s="18" t="s">
        <v>8</v>
      </c>
      <c r="C19" s="13"/>
      <c r="D19" s="13"/>
      <c r="E19" s="13"/>
      <c r="F19" s="14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8" customHeight="1">
      <c r="A20" s="12"/>
      <c r="B20" s="13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>
      <c r="A21" s="12"/>
      <c r="B21" s="15" t="s">
        <v>9</v>
      </c>
      <c r="C21" s="13"/>
      <c r="D21" s="13"/>
      <c r="E21" s="13"/>
      <c r="F21" s="16">
        <f>F16+F18</f>
        <v>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8" customHeight="1">
      <c r="A22" s="12"/>
      <c r="B22" s="13"/>
      <c r="C22" s="15"/>
      <c r="D22" s="15"/>
      <c r="E22" s="15"/>
      <c r="F22" s="17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12"/>
      <c r="B23" s="15" t="s">
        <v>10</v>
      </c>
      <c r="C23" s="17"/>
      <c r="D23" s="13"/>
      <c r="E23" s="13"/>
      <c r="F23" s="14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"/>
      <c r="B27" s="13"/>
      <c r="C27" s="2"/>
      <c r="D27" s="7"/>
      <c r="E27" s="2"/>
      <c r="F27" s="1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/>
      <c r="B28" s="2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1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1"/>
      <c r="B30" s="4"/>
      <c r="C30" s="20"/>
      <c r="D30" s="20"/>
      <c r="E30" s="20"/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"/>
      <c r="B31" s="20"/>
      <c r="C31" s="21"/>
      <c r="D31" s="21"/>
      <c r="E31" s="21"/>
      <c r="F31" s="2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"/>
      <c r="B32" s="20"/>
      <c r="C32" s="4"/>
      <c r="D32" s="2"/>
      <c r="E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1"/>
      <c r="B33" s="2"/>
      <c r="C33" s="4"/>
      <c r="D33" s="6"/>
      <c r="E33" s="4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22"/>
      <c r="B34" s="4"/>
      <c r="C34" s="23"/>
      <c r="D34" s="24"/>
      <c r="E34" s="23"/>
      <c r="F34" s="25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customHeight="1">
      <c r="A35" s="22"/>
      <c r="B35" s="23"/>
      <c r="C35" s="23"/>
      <c r="D35" s="24"/>
      <c r="E35" s="23"/>
      <c r="F35" s="25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customHeight="1">
      <c r="A36" s="22"/>
      <c r="B36" s="23"/>
      <c r="C36" s="23"/>
      <c r="D36" s="24"/>
      <c r="E36" s="23"/>
      <c r="F36" s="25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customHeight="1">
      <c r="A37" s="22"/>
      <c r="B37" s="23"/>
      <c r="C37" s="23"/>
      <c r="D37" s="24"/>
      <c r="E37" s="23"/>
      <c r="F37" s="25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customHeight="1">
      <c r="A38" s="22"/>
      <c r="B38" s="23"/>
      <c r="C38" s="23"/>
      <c r="D38" s="24"/>
      <c r="E38" s="23"/>
      <c r="F38" s="25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customHeight="1">
      <c r="A39" s="22"/>
      <c r="B39" s="23"/>
      <c r="C39" s="23"/>
      <c r="D39" s="24"/>
      <c r="E39" s="23"/>
      <c r="F39" s="25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customHeight="1">
      <c r="A40" s="22"/>
      <c r="B40" s="23"/>
      <c r="C40" s="23"/>
      <c r="D40" s="24"/>
      <c r="E40" s="23"/>
      <c r="F40" s="25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customHeight="1">
      <c r="A41" s="22"/>
      <c r="B41" s="23"/>
      <c r="C41" s="23"/>
      <c r="D41" s="24"/>
      <c r="E41" s="23"/>
      <c r="F41" s="25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customHeight="1">
      <c r="A42" s="22"/>
      <c r="B42" s="23"/>
      <c r="C42" s="23"/>
      <c r="D42" s="24"/>
      <c r="E42" s="23"/>
      <c r="F42" s="25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customHeight="1">
      <c r="A43" s="22"/>
      <c r="B43" s="23"/>
      <c r="C43" s="23"/>
      <c r="D43" s="24"/>
      <c r="E43" s="23"/>
      <c r="F43" s="25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customHeight="1">
      <c r="A44" s="22"/>
      <c r="B44" s="23"/>
      <c r="C44" s="23"/>
      <c r="D44" s="24"/>
      <c r="E44" s="23"/>
      <c r="F44" s="25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customHeight="1">
      <c r="A45" s="22"/>
      <c r="B45" s="23"/>
      <c r="C45" s="23"/>
      <c r="D45" s="24"/>
      <c r="E45" s="23"/>
      <c r="F45" s="25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customHeight="1">
      <c r="A46" s="22"/>
      <c r="B46" s="23"/>
      <c r="C46" s="23"/>
      <c r="D46" s="24"/>
      <c r="E46" s="23"/>
      <c r="F46" s="25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customHeight="1">
      <c r="A47" s="22"/>
      <c r="B47" s="23"/>
      <c r="C47" s="23"/>
      <c r="D47" s="24"/>
      <c r="E47" s="23"/>
      <c r="F47" s="25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customHeight="1">
      <c r="A48" s="22"/>
      <c r="B48" s="23"/>
      <c r="C48" s="23"/>
      <c r="D48" s="24"/>
      <c r="E48" s="23"/>
      <c r="F48" s="25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customHeight="1">
      <c r="A49" s="22"/>
      <c r="B49" s="23"/>
      <c r="C49" s="23"/>
      <c r="D49" s="24"/>
      <c r="E49" s="23"/>
      <c r="F49" s="25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customHeight="1">
      <c r="A50" s="22"/>
      <c r="B50" s="23"/>
      <c r="C50" s="23"/>
      <c r="D50" s="24"/>
      <c r="E50" s="23"/>
      <c r="F50" s="25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customHeight="1">
      <c r="A51" s="22"/>
      <c r="B51" s="23"/>
      <c r="C51" s="23"/>
      <c r="D51" s="24"/>
      <c r="E51" s="23"/>
      <c r="F51" s="25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customHeight="1">
      <c r="A52" s="22"/>
      <c r="B52" s="23"/>
      <c r="C52" s="23"/>
      <c r="D52" s="24"/>
      <c r="E52" s="23"/>
      <c r="F52" s="25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>
      <c r="A53" s="22"/>
      <c r="B53" s="23"/>
      <c r="C53" s="23"/>
      <c r="D53" s="24"/>
      <c r="E53" s="23"/>
      <c r="F53" s="25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>
      <c r="A54" s="22"/>
      <c r="B54" s="23"/>
      <c r="C54" s="23"/>
      <c r="D54" s="24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>
      <c r="A55" s="22"/>
      <c r="B55" s="23"/>
      <c r="C55" s="23"/>
      <c r="D55" s="24"/>
      <c r="E55" s="23"/>
      <c r="F55" s="25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>
      <c r="A56" s="22"/>
      <c r="B56" s="23"/>
      <c r="C56" s="23"/>
      <c r="D56" s="24"/>
      <c r="E56" s="23"/>
      <c r="F56" s="25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>
      <c r="A57" s="22"/>
      <c r="B57" s="23"/>
      <c r="C57" s="23"/>
      <c r="D57" s="24"/>
      <c r="E57" s="23"/>
      <c r="F57" s="25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>
      <c r="A58" s="22"/>
      <c r="B58" s="23"/>
      <c r="C58" s="23"/>
      <c r="D58" s="24"/>
      <c r="E58" s="23"/>
      <c r="F58" s="2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>
      <c r="A59" s="22"/>
      <c r="B59" s="23"/>
      <c r="C59" s="23"/>
      <c r="D59" s="24"/>
      <c r="E59" s="23"/>
      <c r="F59" s="25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>
      <c r="A60" s="22"/>
      <c r="B60" s="23"/>
      <c r="C60" s="23"/>
      <c r="D60" s="24"/>
      <c r="E60" s="23"/>
      <c r="F60" s="25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>
      <c r="A61" s="22"/>
      <c r="B61" s="23"/>
      <c r="C61" s="23"/>
      <c r="D61" s="24"/>
      <c r="E61" s="23"/>
      <c r="F61" s="25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>
      <c r="A62" s="22"/>
      <c r="B62" s="23"/>
      <c r="C62" s="23"/>
      <c r="D62" s="24"/>
      <c r="E62" s="23"/>
      <c r="F62" s="25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>
      <c r="A63" s="22"/>
      <c r="B63" s="23"/>
      <c r="C63" s="23"/>
      <c r="D63" s="24"/>
      <c r="E63" s="23"/>
      <c r="F63" s="25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>
      <c r="A64" s="22"/>
      <c r="B64" s="23"/>
      <c r="C64" s="23"/>
      <c r="D64" s="24"/>
      <c r="E64" s="23"/>
      <c r="F64" s="25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>
      <c r="A65" s="22"/>
      <c r="B65" s="23"/>
      <c r="C65" s="23"/>
      <c r="D65" s="24"/>
      <c r="E65" s="23"/>
      <c r="F65" s="25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>
      <c r="A66" s="22"/>
      <c r="B66" s="23"/>
      <c r="C66" s="23"/>
      <c r="D66" s="24"/>
      <c r="E66" s="23"/>
      <c r="F66" s="25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>
      <c r="A67" s="22"/>
      <c r="B67" s="23"/>
      <c r="C67" s="23"/>
      <c r="D67" s="24"/>
      <c r="E67" s="23"/>
      <c r="F67" s="25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>
      <c r="A68" s="22"/>
      <c r="B68" s="23"/>
      <c r="C68" s="23"/>
      <c r="D68" s="24"/>
      <c r="E68" s="23"/>
      <c r="F68" s="25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>
      <c r="A69" s="22"/>
      <c r="B69" s="23"/>
      <c r="C69" s="23"/>
      <c r="D69" s="24"/>
      <c r="E69" s="23"/>
      <c r="F69" s="25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>
      <c r="A70" s="22"/>
      <c r="B70" s="23"/>
      <c r="C70" s="23"/>
      <c r="D70" s="24"/>
      <c r="E70" s="23"/>
      <c r="F70" s="25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>
      <c r="A71" s="22"/>
      <c r="B71" s="23"/>
      <c r="C71" s="23"/>
      <c r="D71" s="24"/>
      <c r="E71" s="23"/>
      <c r="F71" s="25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>
      <c r="A72" s="22"/>
      <c r="B72" s="23"/>
      <c r="C72" s="23"/>
      <c r="D72" s="24"/>
      <c r="E72" s="23"/>
      <c r="F72" s="25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>
      <c r="A73" s="22"/>
      <c r="B73" s="23"/>
      <c r="C73" s="23"/>
      <c r="D73" s="24"/>
      <c r="E73" s="23"/>
      <c r="F73" s="25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>
      <c r="A74" s="22"/>
      <c r="B74" s="23"/>
      <c r="C74" s="23"/>
      <c r="D74" s="24"/>
      <c r="E74" s="23"/>
      <c r="F74" s="25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>
      <c r="A75" s="22"/>
      <c r="B75" s="23"/>
      <c r="C75" s="23"/>
      <c r="D75" s="24"/>
      <c r="E75" s="23"/>
      <c r="F75" s="25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>
      <c r="A76" s="22"/>
      <c r="B76" s="23"/>
      <c r="C76" s="23"/>
      <c r="D76" s="24"/>
      <c r="E76" s="23"/>
      <c r="F76" s="25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>
      <c r="A77" s="22"/>
      <c r="B77" s="23"/>
      <c r="C77" s="23"/>
      <c r="D77" s="24"/>
      <c r="E77" s="23"/>
      <c r="F77" s="25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>
      <c r="A78" s="22"/>
      <c r="B78" s="23"/>
      <c r="C78" s="23"/>
      <c r="D78" s="24"/>
      <c r="E78" s="23"/>
      <c r="F78" s="25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>
      <c r="A79" s="22"/>
      <c r="B79" s="23"/>
      <c r="C79" s="23"/>
      <c r="D79" s="24"/>
      <c r="E79" s="23"/>
      <c r="F79" s="25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>
      <c r="A80" s="22"/>
      <c r="B80" s="23"/>
      <c r="C80" s="23"/>
      <c r="D80" s="24"/>
      <c r="E80" s="23"/>
      <c r="F80" s="25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>
      <c r="A81" s="22"/>
      <c r="B81" s="23"/>
      <c r="C81" s="23"/>
      <c r="D81" s="24"/>
      <c r="E81" s="23"/>
      <c r="F81" s="25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>
      <c r="A82" s="22"/>
      <c r="B82" s="23"/>
      <c r="C82" s="23"/>
      <c r="D82" s="24"/>
      <c r="E82" s="23"/>
      <c r="F82" s="25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>
      <c r="A83" s="22"/>
      <c r="B83" s="23"/>
      <c r="C83" s="23"/>
      <c r="D83" s="24"/>
      <c r="E83" s="23"/>
      <c r="F83" s="25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>
      <c r="A84" s="22"/>
      <c r="B84" s="23"/>
      <c r="C84" s="23"/>
      <c r="D84" s="24"/>
      <c r="E84" s="23"/>
      <c r="F84" s="25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>
      <c r="A85" s="22"/>
      <c r="B85" s="23"/>
      <c r="C85" s="23"/>
      <c r="D85" s="24"/>
      <c r="E85" s="23"/>
      <c r="F85" s="25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>
      <c r="A86" s="22"/>
      <c r="B86" s="23"/>
      <c r="C86" s="23"/>
      <c r="D86" s="24"/>
      <c r="E86" s="23"/>
      <c r="F86" s="25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>
      <c r="A87" s="22"/>
      <c r="B87" s="23"/>
      <c r="C87" s="23"/>
      <c r="D87" s="24"/>
      <c r="E87" s="23"/>
      <c r="F87" s="25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>
      <c r="A88" s="22"/>
      <c r="B88" s="23"/>
      <c r="C88" s="23"/>
      <c r="D88" s="24"/>
      <c r="E88" s="23"/>
      <c r="F88" s="25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>
      <c r="A89" s="22"/>
      <c r="B89" s="23"/>
      <c r="C89" s="23"/>
      <c r="D89" s="24"/>
      <c r="E89" s="23"/>
      <c r="F89" s="25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>
      <c r="A90" s="22"/>
      <c r="B90" s="23"/>
      <c r="C90" s="23"/>
      <c r="D90" s="24"/>
      <c r="E90" s="23"/>
      <c r="F90" s="25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>
      <c r="A91" s="22"/>
      <c r="B91" s="23"/>
      <c r="C91" s="23"/>
      <c r="D91" s="24"/>
      <c r="E91" s="23"/>
      <c r="F91" s="25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>
      <c r="A92" s="22"/>
      <c r="B92" s="23"/>
      <c r="C92" s="23"/>
      <c r="D92" s="24"/>
      <c r="E92" s="23"/>
      <c r="F92" s="25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>
      <c r="A93" s="22"/>
      <c r="B93" s="23"/>
      <c r="C93" s="23"/>
      <c r="D93" s="24"/>
      <c r="E93" s="23"/>
      <c r="F93" s="25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>
      <c r="A94" s="22"/>
      <c r="B94" s="23"/>
      <c r="C94" s="23"/>
      <c r="D94" s="24"/>
      <c r="E94" s="23"/>
      <c r="F94" s="25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>
      <c r="A95" s="22"/>
      <c r="B95" s="23"/>
      <c r="C95" s="23"/>
      <c r="D95" s="24"/>
      <c r="E95" s="23"/>
      <c r="F95" s="25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>
      <c r="A96" s="22"/>
      <c r="B96" s="23"/>
      <c r="C96" s="23"/>
      <c r="D96" s="24"/>
      <c r="E96" s="23"/>
      <c r="F96" s="25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>
      <c r="A97" s="22"/>
      <c r="B97" s="23"/>
      <c r="C97" s="23"/>
      <c r="D97" s="24"/>
      <c r="E97" s="23"/>
      <c r="F97" s="25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>
      <c r="A98" s="22"/>
      <c r="B98" s="23"/>
      <c r="C98" s="23"/>
      <c r="D98" s="24"/>
      <c r="E98" s="23"/>
      <c r="F98" s="25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>
      <c r="A99" s="22"/>
      <c r="B99" s="23"/>
      <c r="C99" s="23"/>
      <c r="D99" s="24"/>
      <c r="E99" s="23"/>
      <c r="F99" s="25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>
      <c r="A100" s="22"/>
      <c r="B100" s="23"/>
      <c r="C100" s="23"/>
      <c r="D100" s="24"/>
      <c r="E100" s="23"/>
      <c r="F100" s="25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>
      <c r="A101" s="22"/>
      <c r="B101" s="23"/>
      <c r="C101" s="23"/>
      <c r="D101" s="24"/>
      <c r="E101" s="23"/>
      <c r="F101" s="25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>
      <c r="A102" s="22"/>
      <c r="B102" s="23"/>
      <c r="C102" s="23"/>
      <c r="D102" s="24"/>
      <c r="E102" s="23"/>
      <c r="F102" s="25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>
      <c r="A103" s="22"/>
      <c r="B103" s="23"/>
      <c r="C103" s="23"/>
      <c r="D103" s="24"/>
      <c r="E103" s="23"/>
      <c r="F103" s="25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>
      <c r="A104" s="22"/>
      <c r="B104" s="23"/>
      <c r="C104" s="23"/>
      <c r="D104" s="24"/>
      <c r="E104" s="23"/>
      <c r="F104" s="25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>
      <c r="A105" s="22"/>
      <c r="B105" s="23"/>
      <c r="C105" s="23"/>
      <c r="D105" s="24"/>
      <c r="E105" s="23"/>
      <c r="F105" s="25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>
      <c r="A106" s="22"/>
      <c r="B106" s="23"/>
      <c r="C106" s="23"/>
      <c r="D106" s="24"/>
      <c r="E106" s="23"/>
      <c r="F106" s="25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>
      <c r="A107" s="22"/>
      <c r="B107" s="23"/>
      <c r="C107" s="23"/>
      <c r="D107" s="24"/>
      <c r="E107" s="23"/>
      <c r="F107" s="2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>
      <c r="A108" s="22"/>
      <c r="B108" s="23"/>
      <c r="C108" s="23"/>
      <c r="D108" s="24"/>
      <c r="E108" s="23"/>
      <c r="F108" s="25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>
      <c r="A109" s="22"/>
      <c r="B109" s="23"/>
      <c r="C109" s="23"/>
      <c r="D109" s="24"/>
      <c r="E109" s="23"/>
      <c r="F109" s="25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>
      <c r="A110" s="22"/>
      <c r="B110" s="23"/>
      <c r="C110" s="23"/>
      <c r="D110" s="24"/>
      <c r="E110" s="23"/>
      <c r="F110" s="25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>
      <c r="A111" s="22"/>
      <c r="B111" s="23"/>
      <c r="C111" s="23"/>
      <c r="D111" s="24"/>
      <c r="E111" s="23"/>
      <c r="F111" s="25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>
      <c r="A112" s="22"/>
      <c r="B112" s="23"/>
      <c r="C112" s="23"/>
      <c r="D112" s="24"/>
      <c r="E112" s="23"/>
      <c r="F112" s="25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>
      <c r="A113" s="22"/>
      <c r="B113" s="23"/>
      <c r="C113" s="23"/>
      <c r="D113" s="24"/>
      <c r="E113" s="23"/>
      <c r="F113" s="25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>
      <c r="A114" s="22"/>
      <c r="B114" s="23"/>
      <c r="C114" s="23"/>
      <c r="D114" s="24"/>
      <c r="E114" s="23"/>
      <c r="F114" s="2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>
      <c r="A115" s="22"/>
      <c r="B115" s="23"/>
      <c r="C115" s="23"/>
      <c r="D115" s="24"/>
      <c r="E115" s="23"/>
      <c r="F115" s="25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>
      <c r="A116" s="22"/>
      <c r="B116" s="23"/>
      <c r="C116" s="23"/>
      <c r="D116" s="24"/>
      <c r="E116" s="23"/>
      <c r="F116" s="25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>
      <c r="A117" s="22"/>
      <c r="B117" s="23"/>
      <c r="C117" s="23"/>
      <c r="D117" s="24"/>
      <c r="E117" s="23"/>
      <c r="F117" s="25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>
      <c r="A118" s="22"/>
      <c r="B118" s="23"/>
      <c r="C118" s="23"/>
      <c r="D118" s="24"/>
      <c r="E118" s="23"/>
      <c r="F118" s="25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>
      <c r="A119" s="22"/>
      <c r="B119" s="23"/>
      <c r="C119" s="23"/>
      <c r="D119" s="24"/>
      <c r="E119" s="23"/>
      <c r="F119" s="2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>
      <c r="A120" s="22"/>
      <c r="B120" s="23"/>
      <c r="C120" s="23"/>
      <c r="D120" s="24"/>
      <c r="E120" s="23"/>
      <c r="F120" s="25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>
      <c r="A121" s="22"/>
      <c r="B121" s="23"/>
      <c r="C121" s="23"/>
      <c r="D121" s="24"/>
      <c r="E121" s="23"/>
      <c r="F121" s="2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>
      <c r="A122" s="22"/>
      <c r="B122" s="23"/>
      <c r="C122" s="23"/>
      <c r="D122" s="24"/>
      <c r="E122" s="23"/>
      <c r="F122" s="25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>
      <c r="A123" s="22"/>
      <c r="B123" s="23"/>
      <c r="C123" s="23"/>
      <c r="D123" s="24"/>
      <c r="E123" s="23"/>
      <c r="F123" s="25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>
      <c r="A124" s="22"/>
      <c r="B124" s="23"/>
      <c r="C124" s="23"/>
      <c r="D124" s="24"/>
      <c r="E124" s="23"/>
      <c r="F124" s="25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>
      <c r="A125" s="22"/>
      <c r="B125" s="23"/>
      <c r="C125" s="23"/>
      <c r="D125" s="24"/>
      <c r="E125" s="23"/>
      <c r="F125" s="25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>
      <c r="A126" s="22"/>
      <c r="B126" s="23"/>
      <c r="C126" s="23"/>
      <c r="D126" s="24"/>
      <c r="E126" s="23"/>
      <c r="F126" s="25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>
      <c r="A127" s="22"/>
      <c r="B127" s="23"/>
      <c r="C127" s="23"/>
      <c r="D127" s="24"/>
      <c r="E127" s="23"/>
      <c r="F127" s="25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>
      <c r="A128" s="22"/>
      <c r="B128" s="23"/>
      <c r="C128" s="23"/>
      <c r="D128" s="24"/>
      <c r="E128" s="23"/>
      <c r="F128" s="25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>
      <c r="A129" s="22"/>
      <c r="B129" s="23"/>
      <c r="C129" s="23"/>
      <c r="D129" s="24"/>
      <c r="E129" s="23"/>
      <c r="F129" s="25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>
      <c r="A130" s="22"/>
      <c r="B130" s="23"/>
      <c r="C130" s="23"/>
      <c r="D130" s="24"/>
      <c r="E130" s="23"/>
      <c r="F130" s="25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>
      <c r="A131" s="22"/>
      <c r="B131" s="23"/>
      <c r="C131" s="23"/>
      <c r="D131" s="24"/>
      <c r="E131" s="23"/>
      <c r="F131" s="25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>
      <c r="A132" s="22"/>
      <c r="B132" s="23"/>
      <c r="C132" s="23"/>
      <c r="D132" s="24"/>
      <c r="E132" s="23"/>
      <c r="F132" s="25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>
      <c r="A133" s="22"/>
      <c r="B133" s="23"/>
      <c r="C133" s="23"/>
      <c r="D133" s="24"/>
      <c r="E133" s="23"/>
      <c r="F133" s="25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>
      <c r="A134" s="22"/>
      <c r="B134" s="23"/>
      <c r="C134" s="23"/>
      <c r="D134" s="24"/>
      <c r="E134" s="23"/>
      <c r="F134" s="25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>
      <c r="A135" s="22"/>
      <c r="B135" s="23"/>
      <c r="C135" s="23"/>
      <c r="D135" s="24"/>
      <c r="E135" s="23"/>
      <c r="F135" s="25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>
      <c r="A136" s="22"/>
      <c r="B136" s="23"/>
      <c r="C136" s="23"/>
      <c r="D136" s="24"/>
      <c r="E136" s="23"/>
      <c r="F136" s="25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>
      <c r="A137" s="22"/>
      <c r="B137" s="23"/>
      <c r="C137" s="23"/>
      <c r="D137" s="24"/>
      <c r="E137" s="23"/>
      <c r="F137" s="25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>
      <c r="A138" s="22"/>
      <c r="B138" s="23"/>
      <c r="C138" s="23"/>
      <c r="D138" s="24"/>
      <c r="E138" s="23"/>
      <c r="F138" s="25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>
      <c r="A139" s="22"/>
      <c r="B139" s="23"/>
      <c r="C139" s="23"/>
      <c r="D139" s="24"/>
      <c r="E139" s="23"/>
      <c r="F139" s="25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>
      <c r="A140" s="22"/>
      <c r="B140" s="23"/>
      <c r="C140" s="23"/>
      <c r="D140" s="24"/>
      <c r="E140" s="23"/>
      <c r="F140" s="25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>
      <c r="A141" s="22"/>
      <c r="B141" s="23"/>
      <c r="C141" s="23"/>
      <c r="D141" s="24"/>
      <c r="E141" s="23"/>
      <c r="F141" s="25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>
      <c r="A142" s="22"/>
      <c r="B142" s="23"/>
      <c r="C142" s="23"/>
      <c r="D142" s="24"/>
      <c r="E142" s="23"/>
      <c r="F142" s="25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>
      <c r="A143" s="22"/>
      <c r="B143" s="23"/>
      <c r="C143" s="23"/>
      <c r="D143" s="24"/>
      <c r="E143" s="23"/>
      <c r="F143" s="25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>
      <c r="A144" s="22"/>
      <c r="B144" s="23"/>
      <c r="C144" s="23"/>
      <c r="D144" s="24"/>
      <c r="E144" s="23"/>
      <c r="F144" s="25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>
      <c r="A145" s="22"/>
      <c r="B145" s="23"/>
      <c r="C145" s="23"/>
      <c r="D145" s="24"/>
      <c r="E145" s="23"/>
      <c r="F145" s="25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>
      <c r="A146" s="22"/>
      <c r="B146" s="23"/>
      <c r="C146" s="23"/>
      <c r="D146" s="24"/>
      <c r="E146" s="23"/>
      <c r="F146" s="25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>
      <c r="A147" s="22"/>
      <c r="B147" s="23"/>
      <c r="C147" s="23"/>
      <c r="D147" s="24"/>
      <c r="E147" s="23"/>
      <c r="F147" s="25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>
      <c r="A148" s="22"/>
      <c r="B148" s="23"/>
      <c r="C148" s="23"/>
      <c r="D148" s="24"/>
      <c r="E148" s="23"/>
      <c r="F148" s="25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>
      <c r="A149" s="22"/>
      <c r="B149" s="23"/>
      <c r="C149" s="23"/>
      <c r="D149" s="24"/>
      <c r="E149" s="23"/>
      <c r="F149" s="25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>
      <c r="A150" s="22"/>
      <c r="B150" s="23"/>
      <c r="C150" s="23"/>
      <c r="D150" s="24"/>
      <c r="E150" s="23"/>
      <c r="F150" s="25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>
      <c r="A151" s="22"/>
      <c r="B151" s="23"/>
      <c r="C151" s="23"/>
      <c r="D151" s="24"/>
      <c r="E151" s="23"/>
      <c r="F151" s="25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>
      <c r="A152" s="22"/>
      <c r="B152" s="23"/>
      <c r="C152" s="23"/>
      <c r="D152" s="24"/>
      <c r="E152" s="23"/>
      <c r="F152" s="25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>
      <c r="A153" s="22"/>
      <c r="B153" s="23"/>
      <c r="C153" s="23"/>
      <c r="D153" s="24"/>
      <c r="E153" s="23"/>
      <c r="F153" s="25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>
      <c r="A154" s="22"/>
      <c r="B154" s="23"/>
      <c r="C154" s="23"/>
      <c r="D154" s="24"/>
      <c r="E154" s="23"/>
      <c r="F154" s="25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>
      <c r="A155" s="22"/>
      <c r="B155" s="23"/>
      <c r="C155" s="23"/>
      <c r="D155" s="24"/>
      <c r="E155" s="23"/>
      <c r="F155" s="25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>
      <c r="A156" s="22"/>
      <c r="B156" s="23"/>
      <c r="C156" s="23"/>
      <c r="D156" s="24"/>
      <c r="E156" s="23"/>
      <c r="F156" s="25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>
      <c r="A157" s="22"/>
      <c r="B157" s="23"/>
      <c r="C157" s="23"/>
      <c r="D157" s="24"/>
      <c r="E157" s="23"/>
      <c r="F157" s="25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>
      <c r="A158" s="22"/>
      <c r="B158" s="23"/>
      <c r="C158" s="23"/>
      <c r="D158" s="24"/>
      <c r="E158" s="23"/>
      <c r="F158" s="25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>
      <c r="A159" s="22"/>
      <c r="B159" s="23"/>
      <c r="C159" s="23"/>
      <c r="D159" s="24"/>
      <c r="E159" s="23"/>
      <c r="F159" s="25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>
      <c r="A160" s="22"/>
      <c r="B160" s="23"/>
      <c r="C160" s="23"/>
      <c r="D160" s="24"/>
      <c r="E160" s="23"/>
      <c r="F160" s="25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>
      <c r="A161" s="22"/>
      <c r="B161" s="23"/>
      <c r="C161" s="23"/>
      <c r="D161" s="24"/>
      <c r="E161" s="23"/>
      <c r="F161" s="25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>
      <c r="A162" s="22"/>
      <c r="B162" s="23"/>
      <c r="C162" s="23"/>
      <c r="D162" s="24"/>
      <c r="E162" s="23"/>
      <c r="F162" s="25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>
      <c r="A163" s="22"/>
      <c r="B163" s="23"/>
      <c r="C163" s="23"/>
      <c r="D163" s="24"/>
      <c r="E163" s="23"/>
      <c r="F163" s="25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>
      <c r="A164" s="22"/>
      <c r="B164" s="23"/>
      <c r="C164" s="23"/>
      <c r="D164" s="24"/>
      <c r="E164" s="23"/>
      <c r="F164" s="25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>
      <c r="A165" s="22"/>
      <c r="B165" s="23"/>
      <c r="C165" s="23"/>
      <c r="D165" s="24"/>
      <c r="E165" s="23"/>
      <c r="F165" s="25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>
      <c r="A166" s="22"/>
      <c r="B166" s="23"/>
      <c r="C166" s="23"/>
      <c r="D166" s="24"/>
      <c r="E166" s="23"/>
      <c r="F166" s="25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>
      <c r="A167" s="22"/>
      <c r="B167" s="23"/>
      <c r="C167" s="23"/>
      <c r="D167" s="24"/>
      <c r="E167" s="23"/>
      <c r="F167" s="25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>
      <c r="A168" s="22"/>
      <c r="B168" s="23"/>
      <c r="C168" s="23"/>
      <c r="D168" s="24"/>
      <c r="E168" s="23"/>
      <c r="F168" s="25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>
      <c r="A169" s="22"/>
      <c r="B169" s="23"/>
      <c r="C169" s="23"/>
      <c r="D169" s="24"/>
      <c r="E169" s="23"/>
      <c r="F169" s="25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>
      <c r="A170" s="22"/>
      <c r="B170" s="23"/>
      <c r="C170" s="23"/>
      <c r="D170" s="24"/>
      <c r="E170" s="23"/>
      <c r="F170" s="25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>
      <c r="A171" s="22"/>
      <c r="B171" s="23"/>
      <c r="C171" s="23"/>
      <c r="D171" s="24"/>
      <c r="E171" s="23"/>
      <c r="F171" s="25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>
      <c r="A172" s="22"/>
      <c r="B172" s="23"/>
      <c r="C172" s="23"/>
      <c r="D172" s="24"/>
      <c r="E172" s="23"/>
      <c r="F172" s="25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>
      <c r="A173" s="22"/>
      <c r="B173" s="23"/>
      <c r="C173" s="23"/>
      <c r="D173" s="24"/>
      <c r="E173" s="23"/>
      <c r="F173" s="25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>
      <c r="A174" s="22"/>
      <c r="B174" s="23"/>
      <c r="C174" s="23"/>
      <c r="D174" s="24"/>
      <c r="E174" s="23"/>
      <c r="F174" s="25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>
      <c r="A175" s="22"/>
      <c r="B175" s="23"/>
      <c r="C175" s="23"/>
      <c r="D175" s="24"/>
      <c r="E175" s="23"/>
      <c r="F175" s="25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>
      <c r="A176" s="22"/>
      <c r="B176" s="23"/>
      <c r="C176" s="23"/>
      <c r="D176" s="24"/>
      <c r="E176" s="23"/>
      <c r="F176" s="25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>
      <c r="A177" s="22"/>
      <c r="B177" s="23"/>
      <c r="C177" s="23"/>
      <c r="D177" s="24"/>
      <c r="E177" s="23"/>
      <c r="F177" s="25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>
      <c r="A178" s="22"/>
      <c r="B178" s="23"/>
      <c r="C178" s="23"/>
      <c r="D178" s="24"/>
      <c r="E178" s="23"/>
      <c r="F178" s="25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>
      <c r="A179" s="22"/>
      <c r="B179" s="23"/>
      <c r="C179" s="23"/>
      <c r="D179" s="24"/>
      <c r="E179" s="23"/>
      <c r="F179" s="25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>
      <c r="A180" s="22"/>
      <c r="B180" s="23"/>
      <c r="C180" s="23"/>
      <c r="D180" s="24"/>
      <c r="E180" s="23"/>
      <c r="F180" s="25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>
      <c r="A181" s="22"/>
      <c r="B181" s="23"/>
      <c r="C181" s="23"/>
      <c r="D181" s="24"/>
      <c r="E181" s="23"/>
      <c r="F181" s="25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>
      <c r="A182" s="22"/>
      <c r="B182" s="23"/>
      <c r="C182" s="23"/>
      <c r="D182" s="24"/>
      <c r="E182" s="23"/>
      <c r="F182" s="25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>
      <c r="A183" s="22"/>
      <c r="B183" s="23"/>
      <c r="C183" s="23"/>
      <c r="D183" s="24"/>
      <c r="E183" s="23"/>
      <c r="F183" s="25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>
      <c r="A184" s="22"/>
      <c r="B184" s="23"/>
      <c r="C184" s="23"/>
      <c r="D184" s="24"/>
      <c r="E184" s="23"/>
      <c r="F184" s="25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>
      <c r="A185" s="22"/>
      <c r="B185" s="23"/>
      <c r="C185" s="23"/>
      <c r="D185" s="24"/>
      <c r="E185" s="23"/>
      <c r="F185" s="25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>
      <c r="A186" s="22"/>
      <c r="B186" s="23"/>
      <c r="C186" s="23"/>
      <c r="D186" s="24"/>
      <c r="E186" s="23"/>
      <c r="F186" s="25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>
      <c r="A187" s="22"/>
      <c r="B187" s="23"/>
      <c r="C187" s="23"/>
      <c r="D187" s="24"/>
      <c r="E187" s="23"/>
      <c r="F187" s="25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>
      <c r="A188" s="22"/>
      <c r="B188" s="23"/>
      <c r="C188" s="23"/>
      <c r="D188" s="24"/>
      <c r="E188" s="23"/>
      <c r="F188" s="25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>
      <c r="A189" s="22"/>
      <c r="B189" s="23"/>
      <c r="C189" s="23"/>
      <c r="D189" s="24"/>
      <c r="E189" s="23"/>
      <c r="F189" s="25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>
      <c r="A190" s="22"/>
      <c r="B190" s="23"/>
      <c r="C190" s="23"/>
      <c r="D190" s="24"/>
      <c r="E190" s="23"/>
      <c r="F190" s="25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>
      <c r="A191" s="22"/>
      <c r="B191" s="23"/>
      <c r="C191" s="23"/>
      <c r="D191" s="24"/>
      <c r="E191" s="23"/>
      <c r="F191" s="25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>
      <c r="A192" s="22"/>
      <c r="B192" s="23"/>
      <c r="C192" s="23"/>
      <c r="D192" s="24"/>
      <c r="E192" s="23"/>
      <c r="F192" s="25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>
      <c r="A193" s="22"/>
      <c r="B193" s="23"/>
      <c r="C193" s="23"/>
      <c r="D193" s="24"/>
      <c r="E193" s="23"/>
      <c r="F193" s="25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>
      <c r="A194" s="22"/>
      <c r="B194" s="23"/>
      <c r="C194" s="23"/>
      <c r="D194" s="24"/>
      <c r="E194" s="23"/>
      <c r="F194" s="25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>
      <c r="A195" s="22"/>
      <c r="B195" s="23"/>
      <c r="C195" s="23"/>
      <c r="D195" s="24"/>
      <c r="E195" s="23"/>
      <c r="F195" s="25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>
      <c r="A196" s="22"/>
      <c r="B196" s="23"/>
      <c r="C196" s="23"/>
      <c r="D196" s="24"/>
      <c r="E196" s="23"/>
      <c r="F196" s="25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>
      <c r="A197" s="22"/>
      <c r="B197" s="23"/>
      <c r="C197" s="23"/>
      <c r="D197" s="24"/>
      <c r="E197" s="23"/>
      <c r="F197" s="25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>
      <c r="A198" s="22"/>
      <c r="B198" s="23"/>
      <c r="C198" s="23"/>
      <c r="D198" s="24"/>
      <c r="E198" s="23"/>
      <c r="F198" s="25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>
      <c r="A199" s="22"/>
      <c r="B199" s="23"/>
      <c r="C199" s="23"/>
      <c r="D199" s="24"/>
      <c r="E199" s="23"/>
      <c r="F199" s="25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>
      <c r="A200" s="22"/>
      <c r="B200" s="23"/>
      <c r="C200" s="23"/>
      <c r="D200" s="24"/>
      <c r="E200" s="23"/>
      <c r="F200" s="25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>
      <c r="A201" s="22"/>
      <c r="B201" s="23"/>
      <c r="C201" s="23"/>
      <c r="D201" s="24"/>
      <c r="E201" s="23"/>
      <c r="F201" s="25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>
      <c r="A202" s="22"/>
      <c r="B202" s="23"/>
      <c r="C202" s="23"/>
      <c r="D202" s="24"/>
      <c r="E202" s="23"/>
      <c r="F202" s="25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>
      <c r="A203" s="22"/>
      <c r="B203" s="23"/>
      <c r="C203" s="23"/>
      <c r="D203" s="24"/>
      <c r="E203" s="23"/>
      <c r="F203" s="25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>
      <c r="A204" s="22"/>
      <c r="B204" s="23"/>
      <c r="C204" s="23"/>
      <c r="D204" s="24"/>
      <c r="E204" s="23"/>
      <c r="F204" s="25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>
      <c r="A205" s="22"/>
      <c r="B205" s="23"/>
      <c r="C205" s="23"/>
      <c r="D205" s="24"/>
      <c r="E205" s="23"/>
      <c r="F205" s="25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>
      <c r="A206" s="22"/>
      <c r="B206" s="23"/>
      <c r="C206" s="23"/>
      <c r="D206" s="24"/>
      <c r="E206" s="23"/>
      <c r="F206" s="25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>
      <c r="A207" s="22"/>
      <c r="B207" s="23"/>
      <c r="C207" s="23"/>
      <c r="D207" s="24"/>
      <c r="E207" s="23"/>
      <c r="F207" s="25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>
      <c r="A208" s="22"/>
      <c r="B208" s="23"/>
      <c r="C208" s="23"/>
      <c r="D208" s="24"/>
      <c r="E208" s="23"/>
      <c r="F208" s="25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>
      <c r="A209" s="22"/>
      <c r="B209" s="23"/>
      <c r="C209" s="23"/>
      <c r="D209" s="24"/>
      <c r="E209" s="23"/>
      <c r="F209" s="25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>
      <c r="A210" s="22"/>
      <c r="B210" s="23"/>
      <c r="C210" s="23"/>
      <c r="D210" s="24"/>
      <c r="E210" s="23"/>
      <c r="F210" s="25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>
      <c r="A211" s="22"/>
      <c r="B211" s="23"/>
      <c r="C211" s="23"/>
      <c r="D211" s="24"/>
      <c r="E211" s="23"/>
      <c r="F211" s="25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>
      <c r="A212" s="22"/>
      <c r="B212" s="23"/>
      <c r="C212" s="23"/>
      <c r="D212" s="24"/>
      <c r="E212" s="23"/>
      <c r="F212" s="25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>
      <c r="A213" s="22"/>
      <c r="B213" s="23"/>
      <c r="C213" s="23"/>
      <c r="D213" s="24"/>
      <c r="E213" s="23"/>
      <c r="F213" s="25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>
      <c r="A214" s="22"/>
      <c r="B214" s="23"/>
      <c r="C214" s="23"/>
      <c r="D214" s="24"/>
      <c r="E214" s="23"/>
      <c r="F214" s="25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>
      <c r="A215" s="22"/>
      <c r="B215" s="23"/>
      <c r="C215" s="23"/>
      <c r="D215" s="24"/>
      <c r="E215" s="23"/>
      <c r="F215" s="25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>
      <c r="A216" s="22"/>
      <c r="B216" s="23"/>
      <c r="C216" s="23"/>
      <c r="D216" s="24"/>
      <c r="E216" s="23"/>
      <c r="F216" s="25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>
      <c r="A217" s="22"/>
      <c r="B217" s="23"/>
      <c r="C217" s="23"/>
      <c r="D217" s="24"/>
      <c r="E217" s="23"/>
      <c r="F217" s="25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>
      <c r="A218" s="22"/>
      <c r="B218" s="23"/>
      <c r="C218" s="23"/>
      <c r="D218" s="24"/>
      <c r="E218" s="23"/>
      <c r="F218" s="25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>
      <c r="A219" s="22"/>
      <c r="B219" s="23"/>
      <c r="C219" s="23"/>
      <c r="D219" s="24"/>
      <c r="E219" s="23"/>
      <c r="F219" s="25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>
      <c r="A220" s="22"/>
      <c r="B220" s="23"/>
      <c r="C220" s="23"/>
      <c r="D220" s="24"/>
      <c r="E220" s="23"/>
      <c r="F220" s="25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>
      <c r="A221" s="22"/>
      <c r="B221" s="23"/>
      <c r="C221" s="23"/>
      <c r="D221" s="24"/>
      <c r="E221" s="23"/>
      <c r="F221" s="25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>
      <c r="A222" s="22"/>
      <c r="B222" s="23"/>
      <c r="C222" s="23"/>
      <c r="D222" s="24"/>
      <c r="E222" s="23"/>
      <c r="F222" s="25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>
      <c r="A223" s="22"/>
      <c r="B223" s="23"/>
      <c r="C223" s="23"/>
      <c r="D223" s="24"/>
      <c r="E223" s="23"/>
      <c r="F223" s="25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>
      <c r="A224" s="22"/>
      <c r="B224" s="23"/>
      <c r="C224" s="23"/>
      <c r="D224" s="24"/>
      <c r="E224" s="23"/>
      <c r="F224" s="25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>
      <c r="A225" s="22"/>
      <c r="B225" s="23"/>
      <c r="C225" s="23"/>
      <c r="D225" s="24"/>
      <c r="E225" s="23"/>
      <c r="F225" s="25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>
      <c r="A226" s="22"/>
      <c r="B226" s="23"/>
      <c r="C226" s="23"/>
      <c r="D226" s="24"/>
      <c r="E226" s="23"/>
      <c r="F226" s="25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>
      <c r="A227" s="22"/>
      <c r="B227" s="23"/>
      <c r="C227" s="23"/>
      <c r="D227" s="24"/>
      <c r="E227" s="23"/>
      <c r="F227" s="25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>
      <c r="A228" s="22"/>
      <c r="B228" s="23"/>
      <c r="C228" s="23"/>
      <c r="D228" s="24"/>
      <c r="E228" s="23"/>
      <c r="F228" s="25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>
      <c r="A229" s="22"/>
      <c r="B229" s="23"/>
      <c r="C229" s="23"/>
      <c r="D229" s="24"/>
      <c r="E229" s="23"/>
      <c r="F229" s="25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>
      <c r="A230" s="22"/>
      <c r="B230" s="23"/>
      <c r="C230" s="23"/>
      <c r="D230" s="24"/>
      <c r="E230" s="23"/>
      <c r="F230" s="25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>
      <c r="A231" s="22"/>
      <c r="B231" s="23"/>
      <c r="C231" s="23"/>
      <c r="D231" s="24"/>
      <c r="E231" s="23"/>
      <c r="F231" s="25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>
      <c r="A232" s="22"/>
      <c r="B232" s="23"/>
      <c r="C232" s="23"/>
      <c r="D232" s="24"/>
      <c r="E232" s="23"/>
      <c r="F232" s="25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>
      <c r="A233" s="22"/>
      <c r="B233" s="23"/>
      <c r="C233" s="23"/>
      <c r="D233" s="24"/>
      <c r="E233" s="23"/>
      <c r="F233" s="25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>
      <c r="A234" s="22"/>
      <c r="B234" s="23"/>
      <c r="C234" s="23"/>
      <c r="D234" s="24"/>
      <c r="E234" s="23"/>
      <c r="F234" s="25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>
      <c r="A235" s="22"/>
      <c r="B235" s="23"/>
      <c r="C235" s="23"/>
      <c r="D235" s="24"/>
      <c r="E235" s="23"/>
      <c r="F235" s="25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>
      <c r="A236" s="22"/>
      <c r="B236" s="23"/>
      <c r="C236" s="23"/>
      <c r="D236" s="24"/>
      <c r="E236" s="23"/>
      <c r="F236" s="25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>
      <c r="A237" s="22"/>
      <c r="B237" s="23"/>
      <c r="C237" s="23"/>
      <c r="D237" s="24"/>
      <c r="E237" s="23"/>
      <c r="F237" s="25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>
      <c r="A238" s="22"/>
      <c r="B238" s="23"/>
      <c r="C238" s="23"/>
      <c r="D238" s="24"/>
      <c r="E238" s="23"/>
      <c r="F238" s="25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>
      <c r="A239" s="22"/>
      <c r="B239" s="23"/>
      <c r="C239" s="23"/>
      <c r="D239" s="24"/>
      <c r="E239" s="23"/>
      <c r="F239" s="25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>
      <c r="A240" s="22"/>
      <c r="B240" s="23"/>
      <c r="C240" s="23"/>
      <c r="D240" s="24"/>
      <c r="E240" s="23"/>
      <c r="F240" s="25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>
      <c r="A241" s="22"/>
      <c r="B241" s="23"/>
      <c r="C241" s="23"/>
      <c r="D241" s="24"/>
      <c r="E241" s="23"/>
      <c r="F241" s="25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>
      <c r="A242" s="22"/>
      <c r="B242" s="23"/>
      <c r="C242" s="23"/>
      <c r="D242" s="24"/>
      <c r="E242" s="23"/>
      <c r="F242" s="25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>
      <c r="A243" s="22"/>
      <c r="B243" s="23"/>
      <c r="C243" s="23"/>
      <c r="D243" s="24"/>
      <c r="E243" s="23"/>
      <c r="F243" s="25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>
      <c r="A244" s="22"/>
      <c r="B244" s="23"/>
      <c r="C244" s="23"/>
      <c r="D244" s="24"/>
      <c r="E244" s="23"/>
      <c r="F244" s="25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>
      <c r="A245" s="22"/>
      <c r="B245" s="23"/>
      <c r="C245" s="23"/>
      <c r="D245" s="24"/>
      <c r="E245" s="23"/>
      <c r="F245" s="25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>
      <c r="A246" s="22"/>
      <c r="B246" s="23"/>
      <c r="C246" s="23"/>
      <c r="D246" s="24"/>
      <c r="E246" s="23"/>
      <c r="F246" s="25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>
      <c r="A247" s="22"/>
      <c r="B247" s="23"/>
      <c r="C247" s="23"/>
      <c r="D247" s="24"/>
      <c r="E247" s="23"/>
      <c r="F247" s="25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>
      <c r="A248" s="22"/>
      <c r="B248" s="23"/>
      <c r="C248" s="23"/>
      <c r="D248" s="24"/>
      <c r="E248" s="23"/>
      <c r="F248" s="25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>
      <c r="A249" s="22"/>
      <c r="B249" s="23"/>
      <c r="C249" s="23"/>
      <c r="D249" s="24"/>
      <c r="E249" s="23"/>
      <c r="F249" s="25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>
      <c r="A250" s="22"/>
      <c r="B250" s="23"/>
      <c r="C250" s="23"/>
      <c r="D250" s="24"/>
      <c r="E250" s="23"/>
      <c r="F250" s="25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>
      <c r="A251" s="22"/>
      <c r="B251" s="23"/>
      <c r="C251" s="23"/>
      <c r="D251" s="24"/>
      <c r="E251" s="23"/>
      <c r="F251" s="25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>
      <c r="A252" s="22"/>
      <c r="B252" s="23"/>
      <c r="C252" s="23"/>
      <c r="D252" s="24"/>
      <c r="E252" s="23"/>
      <c r="F252" s="25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>
      <c r="A253" s="22"/>
      <c r="B253" s="23"/>
      <c r="C253" s="23"/>
      <c r="D253" s="24"/>
      <c r="E253" s="23"/>
      <c r="F253" s="25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>
      <c r="A254" s="22"/>
      <c r="B254" s="23"/>
      <c r="C254" s="23"/>
      <c r="D254" s="24"/>
      <c r="E254" s="23"/>
      <c r="F254" s="25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>
      <c r="A255" s="22"/>
      <c r="B255" s="23"/>
      <c r="C255" s="23"/>
      <c r="D255" s="24"/>
      <c r="E255" s="23"/>
      <c r="F255" s="25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>
      <c r="A256" s="22"/>
      <c r="B256" s="23"/>
      <c r="C256" s="23"/>
      <c r="D256" s="24"/>
      <c r="E256" s="23"/>
      <c r="F256" s="25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>
      <c r="A257" s="22"/>
      <c r="B257" s="23"/>
      <c r="C257" s="23"/>
      <c r="D257" s="24"/>
      <c r="E257" s="23"/>
      <c r="F257" s="25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>
      <c r="A258" s="22"/>
      <c r="B258" s="23"/>
      <c r="C258" s="23"/>
      <c r="D258" s="24"/>
      <c r="E258" s="23"/>
      <c r="F258" s="25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>
      <c r="A259" s="22"/>
      <c r="B259" s="23"/>
      <c r="C259" s="23"/>
      <c r="D259" s="24"/>
      <c r="E259" s="23"/>
      <c r="F259" s="25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>
      <c r="A260" s="22"/>
      <c r="B260" s="23"/>
      <c r="C260" s="23"/>
      <c r="D260" s="24"/>
      <c r="E260" s="23"/>
      <c r="F260" s="25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>
      <c r="A261" s="22"/>
      <c r="B261" s="23"/>
      <c r="C261" s="23"/>
      <c r="D261" s="24"/>
      <c r="E261" s="23"/>
      <c r="F261" s="25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>
      <c r="A262" s="22"/>
      <c r="B262" s="23"/>
      <c r="C262" s="23"/>
      <c r="D262" s="24"/>
      <c r="E262" s="23"/>
      <c r="F262" s="25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>
      <c r="A263" s="22"/>
      <c r="B263" s="23"/>
      <c r="C263" s="23"/>
      <c r="D263" s="24"/>
      <c r="E263" s="23"/>
      <c r="F263" s="25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>
      <c r="A264" s="22"/>
      <c r="B264" s="23"/>
      <c r="C264" s="23"/>
      <c r="D264" s="24"/>
      <c r="E264" s="23"/>
      <c r="F264" s="25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>
      <c r="A265" s="22"/>
      <c r="B265" s="23"/>
      <c r="C265" s="23"/>
      <c r="D265" s="24"/>
      <c r="E265" s="23"/>
      <c r="F265" s="25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>
      <c r="A266" s="22"/>
      <c r="B266" s="23"/>
      <c r="C266" s="23"/>
      <c r="D266" s="24"/>
      <c r="E266" s="23"/>
      <c r="F266" s="25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>
      <c r="A267" s="22"/>
      <c r="B267" s="23"/>
      <c r="C267" s="23"/>
      <c r="D267" s="24"/>
      <c r="E267" s="23"/>
      <c r="F267" s="25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>
      <c r="A268" s="22"/>
      <c r="B268" s="23"/>
      <c r="C268" s="23"/>
      <c r="D268" s="24"/>
      <c r="E268" s="23"/>
      <c r="F268" s="25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>
      <c r="A269" s="22"/>
      <c r="B269" s="23"/>
      <c r="C269" s="23"/>
      <c r="D269" s="24"/>
      <c r="E269" s="23"/>
      <c r="F269" s="25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>
      <c r="A270" s="22"/>
      <c r="B270" s="23"/>
      <c r="C270" s="23"/>
      <c r="D270" s="24"/>
      <c r="E270" s="23"/>
      <c r="F270" s="25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>
      <c r="A271" s="22"/>
      <c r="B271" s="23"/>
      <c r="C271" s="23"/>
      <c r="D271" s="24"/>
      <c r="E271" s="23"/>
      <c r="F271" s="25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>
      <c r="A272" s="22"/>
      <c r="B272" s="23"/>
      <c r="C272" s="23"/>
      <c r="D272" s="24"/>
      <c r="E272" s="23"/>
      <c r="F272" s="25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>
      <c r="A273" s="22"/>
      <c r="B273" s="23"/>
      <c r="C273" s="23"/>
      <c r="D273" s="24"/>
      <c r="E273" s="23"/>
      <c r="F273" s="25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>
      <c r="A274" s="22"/>
      <c r="B274" s="23"/>
      <c r="C274" s="23"/>
      <c r="D274" s="24"/>
      <c r="E274" s="23"/>
      <c r="F274" s="25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>
      <c r="A275" s="22"/>
      <c r="B275" s="23"/>
      <c r="C275" s="23"/>
      <c r="D275" s="24"/>
      <c r="E275" s="23"/>
      <c r="F275" s="25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>
      <c r="A276" s="22"/>
      <c r="B276" s="23"/>
      <c r="C276" s="23"/>
      <c r="D276" s="24"/>
      <c r="E276" s="23"/>
      <c r="F276" s="25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>
      <c r="A277" s="22"/>
      <c r="B277" s="23"/>
      <c r="C277" s="23"/>
      <c r="D277" s="24"/>
      <c r="E277" s="23"/>
      <c r="F277" s="25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>
      <c r="A278" s="22"/>
      <c r="B278" s="23"/>
      <c r="C278" s="23"/>
      <c r="D278" s="24"/>
      <c r="E278" s="23"/>
      <c r="F278" s="25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>
      <c r="A279" s="22"/>
      <c r="B279" s="23"/>
      <c r="C279" s="23"/>
      <c r="D279" s="24"/>
      <c r="E279" s="23"/>
      <c r="F279" s="25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>
      <c r="A280" s="22"/>
      <c r="B280" s="23"/>
      <c r="C280" s="23"/>
      <c r="D280" s="24"/>
      <c r="E280" s="23"/>
      <c r="F280" s="25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>
      <c r="A281" s="22"/>
      <c r="B281" s="23"/>
      <c r="C281" s="23"/>
      <c r="D281" s="24"/>
      <c r="E281" s="23"/>
      <c r="F281" s="25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>
      <c r="A282" s="22"/>
      <c r="B282" s="23"/>
      <c r="C282" s="23"/>
      <c r="D282" s="24"/>
      <c r="E282" s="23"/>
      <c r="F282" s="25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>
      <c r="A283" s="22"/>
      <c r="B283" s="23"/>
      <c r="C283" s="23"/>
      <c r="D283" s="24"/>
      <c r="E283" s="23"/>
      <c r="F283" s="25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>
      <c r="A284" s="22"/>
      <c r="B284" s="23"/>
      <c r="C284" s="23"/>
      <c r="D284" s="24"/>
      <c r="E284" s="23"/>
      <c r="F284" s="25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>
      <c r="A285" s="22"/>
      <c r="B285" s="23"/>
      <c r="C285" s="23"/>
      <c r="D285" s="24"/>
      <c r="E285" s="23"/>
      <c r="F285" s="25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>
      <c r="A286" s="22"/>
      <c r="B286" s="23"/>
      <c r="C286" s="23"/>
      <c r="D286" s="24"/>
      <c r="E286" s="23"/>
      <c r="F286" s="25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>
      <c r="A287" s="22"/>
      <c r="B287" s="23"/>
      <c r="C287" s="23"/>
      <c r="D287" s="24"/>
      <c r="E287" s="23"/>
      <c r="F287" s="25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>
      <c r="A288" s="22"/>
      <c r="B288" s="23"/>
      <c r="C288" s="23"/>
      <c r="D288" s="24"/>
      <c r="E288" s="23"/>
      <c r="F288" s="25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>
      <c r="A289" s="22"/>
      <c r="B289" s="23"/>
      <c r="C289" s="23"/>
      <c r="D289" s="24"/>
      <c r="E289" s="23"/>
      <c r="F289" s="25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>
      <c r="A290" s="22"/>
      <c r="B290" s="23"/>
      <c r="C290" s="23"/>
      <c r="D290" s="24"/>
      <c r="E290" s="23"/>
      <c r="F290" s="25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>
      <c r="A291" s="22"/>
      <c r="B291" s="23"/>
      <c r="C291" s="23"/>
      <c r="D291" s="24"/>
      <c r="E291" s="23"/>
      <c r="F291" s="25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>
      <c r="A292" s="22"/>
      <c r="B292" s="23"/>
      <c r="C292" s="23"/>
      <c r="D292" s="24"/>
      <c r="E292" s="23"/>
      <c r="F292" s="25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>
      <c r="A293" s="22"/>
      <c r="B293" s="23"/>
      <c r="C293" s="23"/>
      <c r="D293" s="24"/>
      <c r="E293" s="23"/>
      <c r="F293" s="25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>
      <c r="A294" s="22"/>
      <c r="B294" s="23"/>
      <c r="C294" s="23"/>
      <c r="D294" s="24"/>
      <c r="E294" s="23"/>
      <c r="F294" s="25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>
      <c r="A295" s="22"/>
      <c r="B295" s="23"/>
      <c r="C295" s="23"/>
      <c r="D295" s="24"/>
      <c r="E295" s="23"/>
      <c r="F295" s="25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>
      <c r="A296" s="22"/>
      <c r="B296" s="23"/>
      <c r="C296" s="23"/>
      <c r="D296" s="24"/>
      <c r="E296" s="23"/>
      <c r="F296" s="25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>
      <c r="A297" s="22"/>
      <c r="B297" s="23"/>
      <c r="C297" s="23"/>
      <c r="D297" s="24"/>
      <c r="E297" s="23"/>
      <c r="F297" s="25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>
      <c r="A298" s="22"/>
      <c r="B298" s="23"/>
      <c r="C298" s="23"/>
      <c r="D298" s="24"/>
      <c r="E298" s="23"/>
      <c r="F298" s="25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>
      <c r="A299" s="22"/>
      <c r="B299" s="23"/>
      <c r="C299" s="23"/>
      <c r="D299" s="24"/>
      <c r="E299" s="23"/>
      <c r="F299" s="25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>
      <c r="A300" s="22"/>
      <c r="B300" s="23"/>
      <c r="C300" s="23"/>
      <c r="D300" s="24"/>
      <c r="E300" s="23"/>
      <c r="F300" s="25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>
      <c r="A301" s="22"/>
      <c r="B301" s="23"/>
      <c r="C301" s="23"/>
      <c r="D301" s="24"/>
      <c r="E301" s="23"/>
      <c r="F301" s="25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>
      <c r="A302" s="22"/>
      <c r="B302" s="23"/>
      <c r="C302" s="23"/>
      <c r="D302" s="24"/>
      <c r="E302" s="23"/>
      <c r="F302" s="25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>
      <c r="A303" s="22"/>
      <c r="B303" s="23"/>
      <c r="C303" s="23"/>
      <c r="D303" s="24"/>
      <c r="E303" s="23"/>
      <c r="F303" s="25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>
      <c r="A304" s="22"/>
      <c r="B304" s="23"/>
      <c r="C304" s="23"/>
      <c r="D304" s="24"/>
      <c r="E304" s="23"/>
      <c r="F304" s="25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>
      <c r="A305" s="22"/>
      <c r="B305" s="23"/>
      <c r="C305" s="23"/>
      <c r="D305" s="24"/>
      <c r="E305" s="23"/>
      <c r="F305" s="25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>
      <c r="A306" s="22"/>
      <c r="B306" s="23"/>
      <c r="C306" s="23"/>
      <c r="D306" s="24"/>
      <c r="E306" s="23"/>
      <c r="F306" s="25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>
      <c r="A307" s="22"/>
      <c r="B307" s="23"/>
      <c r="C307" s="23"/>
      <c r="D307" s="24"/>
      <c r="E307" s="23"/>
      <c r="F307" s="25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>
      <c r="A308" s="22"/>
      <c r="B308" s="23"/>
      <c r="C308" s="23"/>
      <c r="D308" s="24"/>
      <c r="E308" s="23"/>
      <c r="F308" s="25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>
      <c r="A309" s="22"/>
      <c r="B309" s="23"/>
      <c r="C309" s="23"/>
      <c r="D309" s="24"/>
      <c r="E309" s="23"/>
      <c r="F309" s="25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>
      <c r="A310" s="22"/>
      <c r="B310" s="23"/>
      <c r="C310" s="23"/>
      <c r="D310" s="24"/>
      <c r="E310" s="23"/>
      <c r="F310" s="25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>
      <c r="A311" s="22"/>
      <c r="B311" s="23"/>
      <c r="C311" s="23"/>
      <c r="D311" s="24"/>
      <c r="E311" s="23"/>
      <c r="F311" s="25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>
      <c r="A312" s="22"/>
      <c r="B312" s="23"/>
      <c r="C312" s="23"/>
      <c r="D312" s="24"/>
      <c r="E312" s="23"/>
      <c r="F312" s="25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>
      <c r="A313" s="22"/>
      <c r="B313" s="23"/>
      <c r="C313" s="23"/>
      <c r="D313" s="24"/>
      <c r="E313" s="23"/>
      <c r="F313" s="25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>
      <c r="A314" s="22"/>
      <c r="B314" s="23"/>
      <c r="C314" s="23"/>
      <c r="D314" s="24"/>
      <c r="E314" s="23"/>
      <c r="F314" s="25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>
      <c r="A315" s="22"/>
      <c r="B315" s="23"/>
      <c r="C315" s="23"/>
      <c r="D315" s="24"/>
      <c r="E315" s="23"/>
      <c r="F315" s="25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>
      <c r="A316" s="22"/>
      <c r="B316" s="23"/>
      <c r="C316" s="23"/>
      <c r="D316" s="24"/>
      <c r="E316" s="23"/>
      <c r="F316" s="25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>
      <c r="A317" s="22"/>
      <c r="B317" s="23"/>
      <c r="C317" s="23"/>
      <c r="D317" s="24"/>
      <c r="E317" s="23"/>
      <c r="F317" s="25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>
      <c r="A318" s="22"/>
      <c r="B318" s="23"/>
      <c r="C318" s="23"/>
      <c r="D318" s="24"/>
      <c r="E318" s="23"/>
      <c r="F318" s="25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>
      <c r="A319" s="22"/>
      <c r="B319" s="23"/>
      <c r="C319" s="23"/>
      <c r="D319" s="24"/>
      <c r="E319" s="23"/>
      <c r="F319" s="25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>
      <c r="A320" s="22"/>
      <c r="B320" s="23"/>
      <c r="C320" s="23"/>
      <c r="D320" s="24"/>
      <c r="E320" s="23"/>
      <c r="F320" s="25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>
      <c r="A321" s="22"/>
      <c r="B321" s="23"/>
      <c r="C321" s="23"/>
      <c r="D321" s="24"/>
      <c r="E321" s="23"/>
      <c r="F321" s="25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>
      <c r="A322" s="22"/>
      <c r="B322" s="23"/>
      <c r="C322" s="23"/>
      <c r="D322" s="24"/>
      <c r="E322" s="23"/>
      <c r="F322" s="25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>
      <c r="A323" s="22"/>
      <c r="B323" s="23"/>
      <c r="C323" s="23"/>
      <c r="D323" s="24"/>
      <c r="E323" s="23"/>
      <c r="F323" s="25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>
      <c r="A324" s="22"/>
      <c r="B324" s="23"/>
      <c r="C324" s="23"/>
      <c r="D324" s="24"/>
      <c r="E324" s="23"/>
      <c r="F324" s="25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>
      <c r="A325" s="22"/>
      <c r="B325" s="23"/>
      <c r="C325" s="23"/>
      <c r="D325" s="24"/>
      <c r="E325" s="23"/>
      <c r="F325" s="25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>
      <c r="A326" s="22"/>
      <c r="B326" s="23"/>
      <c r="C326" s="23"/>
      <c r="D326" s="24"/>
      <c r="E326" s="23"/>
      <c r="F326" s="25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>
      <c r="A327" s="22"/>
      <c r="B327" s="23"/>
      <c r="C327" s="23"/>
      <c r="D327" s="24"/>
      <c r="E327" s="23"/>
      <c r="F327" s="25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>
      <c r="A328" s="22"/>
      <c r="B328" s="23"/>
      <c r="C328" s="23"/>
      <c r="D328" s="24"/>
      <c r="E328" s="23"/>
      <c r="F328" s="25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>
      <c r="A329" s="22"/>
      <c r="B329" s="23"/>
      <c r="C329" s="23"/>
      <c r="D329" s="24"/>
      <c r="E329" s="23"/>
      <c r="F329" s="25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>
      <c r="A330" s="22"/>
      <c r="B330" s="23"/>
      <c r="C330" s="23"/>
      <c r="D330" s="24"/>
      <c r="E330" s="23"/>
      <c r="F330" s="25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>
      <c r="A331" s="22"/>
      <c r="B331" s="23"/>
      <c r="C331" s="23"/>
      <c r="D331" s="24"/>
      <c r="E331" s="23"/>
      <c r="F331" s="25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>
      <c r="A332" s="22"/>
      <c r="B332" s="23"/>
      <c r="C332" s="23"/>
      <c r="D332" s="24"/>
      <c r="E332" s="23"/>
      <c r="F332" s="25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>
      <c r="A333" s="22"/>
      <c r="B333" s="23"/>
      <c r="C333" s="23"/>
      <c r="D333" s="24"/>
      <c r="E333" s="23"/>
      <c r="F333" s="25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>
      <c r="A334" s="22"/>
      <c r="B334" s="23"/>
      <c r="C334" s="23"/>
      <c r="D334" s="24"/>
      <c r="E334" s="23"/>
      <c r="F334" s="25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>
      <c r="A335" s="22"/>
      <c r="B335" s="23"/>
      <c r="C335" s="23"/>
      <c r="D335" s="24"/>
      <c r="E335" s="23"/>
      <c r="F335" s="25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>
      <c r="A336" s="22"/>
      <c r="B336" s="23"/>
      <c r="C336" s="23"/>
      <c r="D336" s="24"/>
      <c r="E336" s="23"/>
      <c r="F336" s="25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>
      <c r="A337" s="22"/>
      <c r="B337" s="23"/>
      <c r="C337" s="23"/>
      <c r="D337" s="24"/>
      <c r="E337" s="23"/>
      <c r="F337" s="25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>
      <c r="A338" s="22"/>
      <c r="B338" s="23"/>
      <c r="C338" s="23"/>
      <c r="D338" s="24"/>
      <c r="E338" s="23"/>
      <c r="F338" s="25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>
      <c r="A339" s="22"/>
      <c r="B339" s="23"/>
      <c r="C339" s="23"/>
      <c r="D339" s="24"/>
      <c r="E339" s="23"/>
      <c r="F339" s="25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>
      <c r="A340" s="22"/>
      <c r="B340" s="23"/>
      <c r="C340" s="23"/>
      <c r="D340" s="24"/>
      <c r="E340" s="23"/>
      <c r="F340" s="25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>
      <c r="A341" s="22"/>
      <c r="B341" s="23"/>
      <c r="C341" s="23"/>
      <c r="D341" s="24"/>
      <c r="E341" s="23"/>
      <c r="F341" s="25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>
      <c r="A342" s="22"/>
      <c r="B342" s="23"/>
      <c r="C342" s="23"/>
      <c r="D342" s="24"/>
      <c r="E342" s="23"/>
      <c r="F342" s="25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>
      <c r="A343" s="22"/>
      <c r="B343" s="23"/>
      <c r="C343" s="23"/>
      <c r="D343" s="24"/>
      <c r="E343" s="23"/>
      <c r="F343" s="25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>
      <c r="A344" s="22"/>
      <c r="B344" s="23"/>
      <c r="C344" s="23"/>
      <c r="D344" s="24"/>
      <c r="E344" s="23"/>
      <c r="F344" s="25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>
      <c r="A345" s="22"/>
      <c r="B345" s="23"/>
      <c r="C345" s="23"/>
      <c r="D345" s="24"/>
      <c r="E345" s="23"/>
      <c r="F345" s="25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>
      <c r="A346" s="22"/>
      <c r="B346" s="23"/>
      <c r="C346" s="23"/>
      <c r="D346" s="24"/>
      <c r="E346" s="23"/>
      <c r="F346" s="25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>
      <c r="A347" s="22"/>
      <c r="B347" s="23"/>
      <c r="C347" s="23"/>
      <c r="D347" s="24"/>
      <c r="E347" s="23"/>
      <c r="F347" s="25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>
      <c r="A348" s="22"/>
      <c r="B348" s="23"/>
      <c r="C348" s="23"/>
      <c r="D348" s="24"/>
      <c r="E348" s="23"/>
      <c r="F348" s="25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>
      <c r="A349" s="22"/>
      <c r="B349" s="23"/>
      <c r="C349" s="23"/>
      <c r="D349" s="24"/>
      <c r="E349" s="23"/>
      <c r="F349" s="25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>
      <c r="A350" s="22"/>
      <c r="B350" s="23"/>
      <c r="C350" s="23"/>
      <c r="D350" s="24"/>
      <c r="E350" s="23"/>
      <c r="F350" s="25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>
      <c r="A351" s="22"/>
      <c r="B351" s="23"/>
      <c r="C351" s="23"/>
      <c r="D351" s="24"/>
      <c r="E351" s="23"/>
      <c r="F351" s="25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>
      <c r="A352" s="22"/>
      <c r="B352" s="23"/>
      <c r="C352" s="23"/>
      <c r="D352" s="24"/>
      <c r="E352" s="23"/>
      <c r="F352" s="25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>
      <c r="A353" s="22"/>
      <c r="B353" s="23"/>
      <c r="C353" s="23"/>
      <c r="D353" s="24"/>
      <c r="E353" s="23"/>
      <c r="F353" s="25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>
      <c r="A354" s="22"/>
      <c r="B354" s="23"/>
      <c r="C354" s="23"/>
      <c r="D354" s="24"/>
      <c r="E354" s="23"/>
      <c r="F354" s="25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>
      <c r="A355" s="22"/>
      <c r="B355" s="23"/>
      <c r="C355" s="23"/>
      <c r="D355" s="24"/>
      <c r="E355" s="23"/>
      <c r="F355" s="25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>
      <c r="A356" s="22"/>
      <c r="B356" s="23"/>
      <c r="C356" s="23"/>
      <c r="D356" s="24"/>
      <c r="E356" s="23"/>
      <c r="F356" s="25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>
      <c r="A357" s="22"/>
      <c r="B357" s="23"/>
      <c r="C357" s="23"/>
      <c r="D357" s="24"/>
      <c r="E357" s="23"/>
      <c r="F357" s="25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>
      <c r="A358" s="22"/>
      <c r="B358" s="23"/>
      <c r="C358" s="23"/>
      <c r="D358" s="24"/>
      <c r="E358" s="23"/>
      <c r="F358" s="25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>
      <c r="A359" s="22"/>
      <c r="B359" s="23"/>
      <c r="C359" s="23"/>
      <c r="D359" s="24"/>
      <c r="E359" s="23"/>
      <c r="F359" s="25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>
      <c r="A360" s="22"/>
      <c r="B360" s="23"/>
      <c r="C360" s="23"/>
      <c r="D360" s="24"/>
      <c r="E360" s="23"/>
      <c r="F360" s="25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>
      <c r="A361" s="22"/>
      <c r="B361" s="23"/>
      <c r="C361" s="23"/>
      <c r="D361" s="24"/>
      <c r="E361" s="23"/>
      <c r="F361" s="25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>
      <c r="A362" s="22"/>
      <c r="B362" s="23"/>
      <c r="C362" s="23"/>
      <c r="D362" s="24"/>
      <c r="E362" s="23"/>
      <c r="F362" s="25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>
      <c r="A363" s="22"/>
      <c r="B363" s="23"/>
      <c r="C363" s="23"/>
      <c r="D363" s="24"/>
      <c r="E363" s="23"/>
      <c r="F363" s="25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>
      <c r="A364" s="22"/>
      <c r="B364" s="23"/>
      <c r="C364" s="23"/>
      <c r="D364" s="24"/>
      <c r="E364" s="23"/>
      <c r="F364" s="25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>
      <c r="A365" s="22"/>
      <c r="B365" s="23"/>
      <c r="C365" s="23"/>
      <c r="D365" s="24"/>
      <c r="E365" s="23"/>
      <c r="F365" s="25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>
      <c r="A366" s="22"/>
      <c r="B366" s="23"/>
      <c r="C366" s="23"/>
      <c r="D366" s="24"/>
      <c r="E366" s="23"/>
      <c r="F366" s="25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>
      <c r="A367" s="22"/>
      <c r="B367" s="23"/>
      <c r="C367" s="23"/>
      <c r="D367" s="24"/>
      <c r="E367" s="23"/>
      <c r="F367" s="25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>
      <c r="A368" s="22"/>
      <c r="B368" s="23"/>
      <c r="C368" s="23"/>
      <c r="D368" s="24"/>
      <c r="E368" s="23"/>
      <c r="F368" s="25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>
      <c r="A369" s="22"/>
      <c r="B369" s="23"/>
      <c r="C369" s="23"/>
      <c r="D369" s="24"/>
      <c r="E369" s="23"/>
      <c r="F369" s="25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>
      <c r="A370" s="22"/>
      <c r="B370" s="23"/>
      <c r="C370" s="23"/>
      <c r="D370" s="24"/>
      <c r="E370" s="23"/>
      <c r="F370" s="25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>
      <c r="A371" s="22"/>
      <c r="B371" s="23"/>
      <c r="C371" s="23"/>
      <c r="D371" s="24"/>
      <c r="E371" s="23"/>
      <c r="F371" s="25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>
      <c r="A372" s="22"/>
      <c r="B372" s="23"/>
      <c r="C372" s="23"/>
      <c r="D372" s="24"/>
      <c r="E372" s="23"/>
      <c r="F372" s="25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>
      <c r="A373" s="22"/>
      <c r="B373" s="23"/>
      <c r="C373" s="23"/>
      <c r="D373" s="24"/>
      <c r="E373" s="23"/>
      <c r="F373" s="25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>
      <c r="A374" s="22"/>
      <c r="B374" s="23"/>
      <c r="C374" s="23"/>
      <c r="D374" s="24"/>
      <c r="E374" s="23"/>
      <c r="F374" s="25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>
      <c r="A375" s="22"/>
      <c r="B375" s="23"/>
      <c r="C375" s="23"/>
      <c r="D375" s="24"/>
      <c r="E375" s="23"/>
      <c r="F375" s="25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>
      <c r="A376" s="22"/>
      <c r="B376" s="23"/>
      <c r="C376" s="23"/>
      <c r="D376" s="24"/>
      <c r="E376" s="23"/>
      <c r="F376" s="25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>
      <c r="A377" s="22"/>
      <c r="B377" s="23"/>
      <c r="C377" s="23"/>
      <c r="D377" s="24"/>
      <c r="E377" s="23"/>
      <c r="F377" s="25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>
      <c r="A378" s="22"/>
      <c r="B378" s="23"/>
      <c r="C378" s="23"/>
      <c r="D378" s="24"/>
      <c r="E378" s="23"/>
      <c r="F378" s="25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>
      <c r="A379" s="22"/>
      <c r="B379" s="23"/>
      <c r="C379" s="23"/>
      <c r="D379" s="24"/>
      <c r="E379" s="23"/>
      <c r="F379" s="25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>
      <c r="A380" s="22"/>
      <c r="B380" s="23"/>
      <c r="C380" s="23"/>
      <c r="D380" s="24"/>
      <c r="E380" s="23"/>
      <c r="F380" s="25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>
      <c r="A381" s="22"/>
      <c r="B381" s="23"/>
      <c r="C381" s="23"/>
      <c r="D381" s="24"/>
      <c r="E381" s="23"/>
      <c r="F381" s="25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>
      <c r="A382" s="22"/>
      <c r="B382" s="23"/>
      <c r="C382" s="23"/>
      <c r="D382" s="24"/>
      <c r="E382" s="23"/>
      <c r="F382" s="25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>
      <c r="A383" s="22"/>
      <c r="B383" s="23"/>
      <c r="C383" s="23"/>
      <c r="D383" s="24"/>
      <c r="E383" s="23"/>
      <c r="F383" s="25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>
      <c r="A384" s="22"/>
      <c r="B384" s="23"/>
      <c r="C384" s="23"/>
      <c r="D384" s="24"/>
      <c r="E384" s="23"/>
      <c r="F384" s="25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>
      <c r="A385" s="22"/>
      <c r="B385" s="23"/>
      <c r="C385" s="23"/>
      <c r="D385" s="24"/>
      <c r="E385" s="23"/>
      <c r="F385" s="25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>
      <c r="A386" s="22"/>
      <c r="B386" s="23"/>
      <c r="C386" s="23"/>
      <c r="D386" s="24"/>
      <c r="E386" s="23"/>
      <c r="F386" s="25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>
      <c r="A387" s="22"/>
      <c r="B387" s="23"/>
      <c r="C387" s="23"/>
      <c r="D387" s="24"/>
      <c r="E387" s="23"/>
      <c r="F387" s="25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>
      <c r="A388" s="22"/>
      <c r="B388" s="23"/>
      <c r="C388" s="23"/>
      <c r="D388" s="24"/>
      <c r="E388" s="23"/>
      <c r="F388" s="25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>
      <c r="A389" s="22"/>
      <c r="B389" s="23"/>
      <c r="C389" s="23"/>
      <c r="D389" s="24"/>
      <c r="E389" s="23"/>
      <c r="F389" s="25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>
      <c r="A390" s="22"/>
      <c r="B390" s="23"/>
      <c r="C390" s="23"/>
      <c r="D390" s="24"/>
      <c r="E390" s="23"/>
      <c r="F390" s="25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>
      <c r="A391" s="22"/>
      <c r="B391" s="23"/>
      <c r="C391" s="23"/>
      <c r="D391" s="24"/>
      <c r="E391" s="23"/>
      <c r="F391" s="25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>
      <c r="A392" s="22"/>
      <c r="B392" s="23"/>
      <c r="C392" s="23"/>
      <c r="D392" s="24"/>
      <c r="E392" s="23"/>
      <c r="F392" s="25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>
      <c r="A393" s="22"/>
      <c r="B393" s="23"/>
      <c r="C393" s="23"/>
      <c r="D393" s="24"/>
      <c r="E393" s="23"/>
      <c r="F393" s="25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>
      <c r="A394" s="22"/>
      <c r="B394" s="23"/>
      <c r="C394" s="23"/>
      <c r="D394" s="24"/>
      <c r="E394" s="23"/>
      <c r="F394" s="25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>
      <c r="A395" s="22"/>
      <c r="B395" s="23"/>
      <c r="C395" s="23"/>
      <c r="D395" s="24"/>
      <c r="E395" s="23"/>
      <c r="F395" s="25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>
      <c r="A396" s="22"/>
      <c r="B396" s="23"/>
      <c r="C396" s="23"/>
      <c r="D396" s="24"/>
      <c r="E396" s="23"/>
      <c r="F396" s="25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>
      <c r="A397" s="22"/>
      <c r="B397" s="23"/>
      <c r="C397" s="23"/>
      <c r="D397" s="24"/>
      <c r="E397" s="23"/>
      <c r="F397" s="25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>
      <c r="A398" s="22"/>
      <c r="B398" s="23"/>
      <c r="C398" s="23"/>
      <c r="D398" s="24"/>
      <c r="E398" s="23"/>
      <c r="F398" s="25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>
      <c r="A399" s="22"/>
      <c r="B399" s="23"/>
      <c r="C399" s="23"/>
      <c r="D399" s="24"/>
      <c r="E399" s="23"/>
      <c r="F399" s="25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>
      <c r="A400" s="22"/>
      <c r="B400" s="23"/>
      <c r="C400" s="23"/>
      <c r="D400" s="24"/>
      <c r="E400" s="23"/>
      <c r="F400" s="25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>
      <c r="A401" s="22"/>
      <c r="B401" s="23"/>
      <c r="C401" s="23"/>
      <c r="D401" s="24"/>
      <c r="E401" s="23"/>
      <c r="F401" s="25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>
      <c r="A402" s="22"/>
      <c r="B402" s="23"/>
      <c r="C402" s="23"/>
      <c r="D402" s="24"/>
      <c r="E402" s="23"/>
      <c r="F402" s="25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>
      <c r="A403" s="22"/>
      <c r="B403" s="23"/>
      <c r="C403" s="23"/>
      <c r="D403" s="24"/>
      <c r="E403" s="23"/>
      <c r="F403" s="25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>
      <c r="A404" s="22"/>
      <c r="B404" s="23"/>
      <c r="C404" s="23"/>
      <c r="D404" s="24"/>
      <c r="E404" s="23"/>
      <c r="F404" s="25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>
      <c r="A405" s="22"/>
      <c r="B405" s="23"/>
      <c r="C405" s="23"/>
      <c r="D405" s="24"/>
      <c r="E405" s="23"/>
      <c r="F405" s="25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>
      <c r="A406" s="22"/>
      <c r="B406" s="23"/>
      <c r="C406" s="23"/>
      <c r="D406" s="24"/>
      <c r="E406" s="23"/>
      <c r="F406" s="25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>
      <c r="A407" s="22"/>
      <c r="B407" s="23"/>
      <c r="C407" s="23"/>
      <c r="D407" s="24"/>
      <c r="E407" s="23"/>
      <c r="F407" s="25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>
      <c r="A408" s="22"/>
      <c r="B408" s="23"/>
      <c r="C408" s="23"/>
      <c r="D408" s="24"/>
      <c r="E408" s="23"/>
      <c r="F408" s="25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>
      <c r="A409" s="22"/>
      <c r="B409" s="23"/>
      <c r="C409" s="23"/>
      <c r="D409" s="24"/>
      <c r="E409" s="23"/>
      <c r="F409" s="25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>
      <c r="A410" s="22"/>
      <c r="B410" s="23"/>
      <c r="C410" s="23"/>
      <c r="D410" s="24"/>
      <c r="E410" s="23"/>
      <c r="F410" s="25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>
      <c r="A411" s="22"/>
      <c r="B411" s="23"/>
      <c r="C411" s="23"/>
      <c r="D411" s="24"/>
      <c r="E411" s="23"/>
      <c r="F411" s="25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>
      <c r="A412" s="22"/>
      <c r="B412" s="23"/>
      <c r="C412" s="23"/>
      <c r="D412" s="24"/>
      <c r="E412" s="23"/>
      <c r="F412" s="25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>
      <c r="A413" s="22"/>
      <c r="B413" s="23"/>
      <c r="C413" s="23"/>
      <c r="D413" s="24"/>
      <c r="E413" s="23"/>
      <c r="F413" s="25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>
      <c r="A414" s="22"/>
      <c r="B414" s="23"/>
      <c r="C414" s="23"/>
      <c r="D414" s="24"/>
      <c r="E414" s="23"/>
      <c r="F414" s="25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>
      <c r="A415" s="22"/>
      <c r="B415" s="23"/>
      <c r="C415" s="23"/>
      <c r="D415" s="24"/>
      <c r="E415" s="23"/>
      <c r="F415" s="25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>
      <c r="A416" s="22"/>
      <c r="B416" s="23"/>
      <c r="C416" s="23"/>
      <c r="D416" s="24"/>
      <c r="E416" s="23"/>
      <c r="F416" s="25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>
      <c r="A417" s="22"/>
      <c r="B417" s="23"/>
      <c r="C417" s="23"/>
      <c r="D417" s="24"/>
      <c r="E417" s="23"/>
      <c r="F417" s="25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>
      <c r="A418" s="22"/>
      <c r="B418" s="23"/>
      <c r="C418" s="23"/>
      <c r="D418" s="24"/>
      <c r="E418" s="23"/>
      <c r="F418" s="25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>
      <c r="A419" s="22"/>
      <c r="B419" s="23"/>
      <c r="C419" s="23"/>
      <c r="D419" s="24"/>
      <c r="E419" s="23"/>
      <c r="F419" s="25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>
      <c r="A420" s="22"/>
      <c r="B420" s="23"/>
      <c r="C420" s="23"/>
      <c r="D420" s="24"/>
      <c r="E420" s="23"/>
      <c r="F420" s="25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>
      <c r="A421" s="22"/>
      <c r="B421" s="23"/>
      <c r="C421" s="23"/>
      <c r="D421" s="24"/>
      <c r="E421" s="23"/>
      <c r="F421" s="25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>
      <c r="A422" s="22"/>
      <c r="B422" s="23"/>
      <c r="C422" s="23"/>
      <c r="D422" s="24"/>
      <c r="E422" s="23"/>
      <c r="F422" s="25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>
      <c r="A423" s="22"/>
      <c r="B423" s="23"/>
      <c r="C423" s="23"/>
      <c r="D423" s="24"/>
      <c r="E423" s="23"/>
      <c r="F423" s="25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>
      <c r="A424" s="22"/>
      <c r="B424" s="23"/>
      <c r="C424" s="23"/>
      <c r="D424" s="24"/>
      <c r="E424" s="23"/>
      <c r="F424" s="25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>
      <c r="A425" s="22"/>
      <c r="B425" s="23"/>
      <c r="C425" s="23"/>
      <c r="D425" s="24"/>
      <c r="E425" s="23"/>
      <c r="F425" s="25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>
      <c r="A426" s="22"/>
      <c r="B426" s="23"/>
      <c r="C426" s="23"/>
      <c r="D426" s="24"/>
      <c r="E426" s="23"/>
      <c r="F426" s="25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>
      <c r="A427" s="22"/>
      <c r="B427" s="23"/>
      <c r="C427" s="23"/>
      <c r="D427" s="24"/>
      <c r="E427" s="23"/>
      <c r="F427" s="25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>
      <c r="A428" s="22"/>
      <c r="B428" s="23"/>
      <c r="C428" s="23"/>
      <c r="D428" s="24"/>
      <c r="E428" s="23"/>
      <c r="F428" s="25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>
      <c r="A429" s="22"/>
      <c r="B429" s="23"/>
      <c r="C429" s="23"/>
      <c r="D429" s="24"/>
      <c r="E429" s="23"/>
      <c r="F429" s="25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>
      <c r="A430" s="22"/>
      <c r="B430" s="23"/>
      <c r="C430" s="23"/>
      <c r="D430" s="24"/>
      <c r="E430" s="23"/>
      <c r="F430" s="25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>
      <c r="A431" s="22"/>
      <c r="B431" s="23"/>
      <c r="C431" s="23"/>
      <c r="D431" s="24"/>
      <c r="E431" s="23"/>
      <c r="F431" s="25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>
      <c r="A432" s="22"/>
      <c r="B432" s="23"/>
      <c r="C432" s="23"/>
      <c r="D432" s="24"/>
      <c r="E432" s="23"/>
      <c r="F432" s="25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>
      <c r="A433" s="22"/>
      <c r="B433" s="23"/>
      <c r="C433" s="23"/>
      <c r="D433" s="24"/>
      <c r="E433" s="23"/>
      <c r="F433" s="25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>
      <c r="A434" s="22"/>
      <c r="B434" s="23"/>
      <c r="C434" s="23"/>
      <c r="D434" s="24"/>
      <c r="E434" s="23"/>
      <c r="F434" s="25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>
      <c r="A435" s="22"/>
      <c r="B435" s="23"/>
      <c r="C435" s="23"/>
      <c r="D435" s="24"/>
      <c r="E435" s="23"/>
      <c r="F435" s="25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>
      <c r="A436" s="22"/>
      <c r="B436" s="23"/>
      <c r="C436" s="23"/>
      <c r="D436" s="24"/>
      <c r="E436" s="23"/>
      <c r="F436" s="25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>
      <c r="A437" s="22"/>
      <c r="B437" s="23"/>
      <c r="C437" s="23"/>
      <c r="D437" s="24"/>
      <c r="E437" s="23"/>
      <c r="F437" s="25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>
      <c r="A438" s="22"/>
      <c r="B438" s="23"/>
      <c r="C438" s="23"/>
      <c r="D438" s="24"/>
      <c r="E438" s="23"/>
      <c r="F438" s="25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>
      <c r="A439" s="22"/>
      <c r="B439" s="23"/>
      <c r="C439" s="23"/>
      <c r="D439" s="24"/>
      <c r="E439" s="23"/>
      <c r="F439" s="25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>
      <c r="A440" s="22"/>
      <c r="B440" s="23"/>
      <c r="C440" s="23"/>
      <c r="D440" s="24"/>
      <c r="E440" s="23"/>
      <c r="F440" s="25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>
      <c r="A441" s="22"/>
      <c r="B441" s="23"/>
      <c r="C441" s="23"/>
      <c r="D441" s="24"/>
      <c r="E441" s="23"/>
      <c r="F441" s="25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>
      <c r="A442" s="22"/>
      <c r="B442" s="23"/>
      <c r="C442" s="23"/>
      <c r="D442" s="24"/>
      <c r="E442" s="23"/>
      <c r="F442" s="25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>
      <c r="A443" s="22"/>
      <c r="B443" s="23"/>
      <c r="C443" s="23"/>
      <c r="D443" s="24"/>
      <c r="E443" s="23"/>
      <c r="F443" s="25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>
      <c r="A444" s="22"/>
      <c r="B444" s="23"/>
      <c r="C444" s="23"/>
      <c r="D444" s="24"/>
      <c r="E444" s="23"/>
      <c r="F444" s="25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>
      <c r="A445" s="22"/>
      <c r="B445" s="23"/>
      <c r="C445" s="23"/>
      <c r="D445" s="24"/>
      <c r="E445" s="23"/>
      <c r="F445" s="25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>
      <c r="A446" s="22"/>
      <c r="B446" s="23"/>
      <c r="C446" s="23"/>
      <c r="D446" s="24"/>
      <c r="E446" s="23"/>
      <c r="F446" s="25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>
      <c r="A447" s="22"/>
      <c r="B447" s="23"/>
      <c r="C447" s="23"/>
      <c r="D447" s="24"/>
      <c r="E447" s="23"/>
      <c r="F447" s="25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>
      <c r="A448" s="22"/>
      <c r="B448" s="23"/>
      <c r="C448" s="23"/>
      <c r="D448" s="24"/>
      <c r="E448" s="23"/>
      <c r="F448" s="25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>
      <c r="A449" s="22"/>
      <c r="B449" s="23"/>
      <c r="C449" s="23"/>
      <c r="D449" s="24"/>
      <c r="E449" s="23"/>
      <c r="F449" s="25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>
      <c r="A450" s="22"/>
      <c r="B450" s="23"/>
      <c r="C450" s="23"/>
      <c r="D450" s="24"/>
      <c r="E450" s="23"/>
      <c r="F450" s="25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>
      <c r="A451" s="22"/>
      <c r="B451" s="23"/>
      <c r="C451" s="23"/>
      <c r="D451" s="24"/>
      <c r="E451" s="23"/>
      <c r="F451" s="25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>
      <c r="A452" s="22"/>
      <c r="B452" s="23"/>
      <c r="C452" s="23"/>
      <c r="D452" s="24"/>
      <c r="E452" s="23"/>
      <c r="F452" s="25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>
      <c r="A453" s="22"/>
      <c r="B453" s="23"/>
      <c r="C453" s="23"/>
      <c r="D453" s="24"/>
      <c r="E453" s="23"/>
      <c r="F453" s="25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>
      <c r="A454" s="22"/>
      <c r="B454" s="23"/>
      <c r="C454" s="23"/>
      <c r="D454" s="24"/>
      <c r="E454" s="23"/>
      <c r="F454" s="25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>
      <c r="A455" s="22"/>
      <c r="B455" s="23"/>
      <c r="C455" s="23"/>
      <c r="D455" s="24"/>
      <c r="E455" s="23"/>
      <c r="F455" s="25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>
      <c r="A456" s="22"/>
      <c r="B456" s="23"/>
      <c r="C456" s="23"/>
      <c r="D456" s="24"/>
      <c r="E456" s="23"/>
      <c r="F456" s="25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>
      <c r="A457" s="22"/>
      <c r="B457" s="23"/>
      <c r="C457" s="23"/>
      <c r="D457" s="24"/>
      <c r="E457" s="23"/>
      <c r="F457" s="25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>
      <c r="A458" s="22"/>
      <c r="B458" s="23"/>
      <c r="C458" s="23"/>
      <c r="D458" s="24"/>
      <c r="E458" s="23"/>
      <c r="F458" s="25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>
      <c r="A459" s="22"/>
      <c r="B459" s="23"/>
      <c r="C459" s="23"/>
      <c r="D459" s="24"/>
      <c r="E459" s="23"/>
      <c r="F459" s="25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>
      <c r="A460" s="22"/>
      <c r="B460" s="23"/>
      <c r="C460" s="23"/>
      <c r="D460" s="24"/>
      <c r="E460" s="23"/>
      <c r="F460" s="25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>
      <c r="A461" s="22"/>
      <c r="B461" s="23"/>
      <c r="C461" s="23"/>
      <c r="D461" s="24"/>
      <c r="E461" s="23"/>
      <c r="F461" s="25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>
      <c r="A462" s="22"/>
      <c r="B462" s="23"/>
      <c r="C462" s="23"/>
      <c r="D462" s="24"/>
      <c r="E462" s="23"/>
      <c r="F462" s="25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>
      <c r="A463" s="22"/>
      <c r="B463" s="23"/>
      <c r="C463" s="23"/>
      <c r="D463" s="24"/>
      <c r="E463" s="23"/>
      <c r="F463" s="25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>
      <c r="A464" s="22"/>
      <c r="B464" s="23"/>
      <c r="C464" s="23"/>
      <c r="D464" s="24"/>
      <c r="E464" s="23"/>
      <c r="F464" s="25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>
      <c r="A465" s="22"/>
      <c r="B465" s="23"/>
      <c r="C465" s="23"/>
      <c r="D465" s="24"/>
      <c r="E465" s="23"/>
      <c r="F465" s="25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>
      <c r="A466" s="22"/>
      <c r="B466" s="23"/>
      <c r="C466" s="23"/>
      <c r="D466" s="24"/>
      <c r="E466" s="23"/>
      <c r="F466" s="25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>
      <c r="A467" s="22"/>
      <c r="B467" s="23"/>
      <c r="C467" s="23"/>
      <c r="D467" s="24"/>
      <c r="E467" s="23"/>
      <c r="F467" s="25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>
      <c r="A468" s="22"/>
      <c r="B468" s="23"/>
      <c r="C468" s="23"/>
      <c r="D468" s="24"/>
      <c r="E468" s="23"/>
      <c r="F468" s="25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>
      <c r="A469" s="22"/>
      <c r="B469" s="23"/>
      <c r="C469" s="23"/>
      <c r="D469" s="24"/>
      <c r="E469" s="23"/>
      <c r="F469" s="25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>
      <c r="A470" s="22"/>
      <c r="B470" s="23"/>
      <c r="C470" s="23"/>
      <c r="D470" s="24"/>
      <c r="E470" s="23"/>
      <c r="F470" s="25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>
      <c r="A471" s="22"/>
      <c r="B471" s="23"/>
      <c r="C471" s="23"/>
      <c r="D471" s="24"/>
      <c r="E471" s="23"/>
      <c r="F471" s="25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>
      <c r="A472" s="22"/>
      <c r="B472" s="23"/>
      <c r="C472" s="23"/>
      <c r="D472" s="24"/>
      <c r="E472" s="23"/>
      <c r="F472" s="25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>
      <c r="A473" s="22"/>
      <c r="B473" s="23"/>
      <c r="C473" s="23"/>
      <c r="D473" s="24"/>
      <c r="E473" s="23"/>
      <c r="F473" s="25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>
      <c r="A474" s="22"/>
      <c r="B474" s="23"/>
      <c r="C474" s="23"/>
      <c r="D474" s="24"/>
      <c r="E474" s="23"/>
      <c r="F474" s="25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>
      <c r="A475" s="22"/>
      <c r="B475" s="23"/>
      <c r="C475" s="23"/>
      <c r="D475" s="24"/>
      <c r="E475" s="23"/>
      <c r="F475" s="25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>
      <c r="A476" s="22"/>
      <c r="B476" s="23"/>
      <c r="C476" s="23"/>
      <c r="D476" s="24"/>
      <c r="E476" s="23"/>
      <c r="F476" s="25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>
      <c r="A477" s="22"/>
      <c r="B477" s="23"/>
      <c r="C477" s="23"/>
      <c r="D477" s="24"/>
      <c r="E477" s="23"/>
      <c r="F477" s="25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>
      <c r="A478" s="22"/>
      <c r="B478" s="23"/>
      <c r="C478" s="23"/>
      <c r="D478" s="24"/>
      <c r="E478" s="23"/>
      <c r="F478" s="25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>
      <c r="A479" s="22"/>
      <c r="B479" s="23"/>
      <c r="C479" s="23"/>
      <c r="D479" s="24"/>
      <c r="E479" s="23"/>
      <c r="F479" s="25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>
      <c r="A480" s="22"/>
      <c r="B480" s="23"/>
      <c r="C480" s="23"/>
      <c r="D480" s="24"/>
      <c r="E480" s="23"/>
      <c r="F480" s="25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>
      <c r="A481" s="22"/>
      <c r="B481" s="23"/>
      <c r="C481" s="23"/>
      <c r="D481" s="24"/>
      <c r="E481" s="23"/>
      <c r="F481" s="25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>
      <c r="A482" s="22"/>
      <c r="B482" s="23"/>
      <c r="C482" s="23"/>
      <c r="D482" s="24"/>
      <c r="E482" s="23"/>
      <c r="F482" s="25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>
      <c r="A483" s="22"/>
      <c r="B483" s="23"/>
      <c r="C483" s="23"/>
      <c r="D483" s="24"/>
      <c r="E483" s="23"/>
      <c r="F483" s="25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>
      <c r="A484" s="22"/>
      <c r="B484" s="23"/>
      <c r="C484" s="23"/>
      <c r="D484" s="24"/>
      <c r="E484" s="23"/>
      <c r="F484" s="25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>
      <c r="A485" s="22"/>
      <c r="B485" s="23"/>
      <c r="C485" s="23"/>
      <c r="D485" s="24"/>
      <c r="E485" s="23"/>
      <c r="F485" s="25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>
      <c r="A486" s="22"/>
      <c r="B486" s="23"/>
      <c r="C486" s="23"/>
      <c r="D486" s="24"/>
      <c r="E486" s="23"/>
      <c r="F486" s="25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>
      <c r="A487" s="22"/>
      <c r="B487" s="23"/>
      <c r="C487" s="23"/>
      <c r="D487" s="24"/>
      <c r="E487" s="23"/>
      <c r="F487" s="25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>
      <c r="A488" s="22"/>
      <c r="B488" s="23"/>
      <c r="C488" s="23"/>
      <c r="D488" s="24"/>
      <c r="E488" s="23"/>
      <c r="F488" s="25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>
      <c r="A489" s="22"/>
      <c r="B489" s="23"/>
      <c r="C489" s="23"/>
      <c r="D489" s="24"/>
      <c r="E489" s="23"/>
      <c r="F489" s="25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>
      <c r="A490" s="22"/>
      <c r="B490" s="23"/>
      <c r="C490" s="23"/>
      <c r="D490" s="24"/>
      <c r="E490" s="23"/>
      <c r="F490" s="25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>
      <c r="A491" s="22"/>
      <c r="B491" s="23"/>
      <c r="C491" s="23"/>
      <c r="D491" s="24"/>
      <c r="E491" s="23"/>
      <c r="F491" s="25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>
      <c r="A492" s="22"/>
      <c r="B492" s="23"/>
      <c r="C492" s="23"/>
      <c r="D492" s="24"/>
      <c r="E492" s="23"/>
      <c r="F492" s="25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>
      <c r="A493" s="22"/>
      <c r="B493" s="23"/>
      <c r="C493" s="23"/>
      <c r="D493" s="24"/>
      <c r="E493" s="23"/>
      <c r="F493" s="25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>
      <c r="A494" s="22"/>
      <c r="B494" s="23"/>
      <c r="C494" s="23"/>
      <c r="D494" s="24"/>
      <c r="E494" s="23"/>
      <c r="F494" s="25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>
      <c r="A495" s="22"/>
      <c r="B495" s="23"/>
      <c r="C495" s="23"/>
      <c r="D495" s="24"/>
      <c r="E495" s="23"/>
      <c r="F495" s="25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>
      <c r="A496" s="22"/>
      <c r="B496" s="23"/>
      <c r="C496" s="23"/>
      <c r="D496" s="24"/>
      <c r="E496" s="23"/>
      <c r="F496" s="25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>
      <c r="A497" s="22"/>
      <c r="B497" s="23"/>
      <c r="C497" s="23"/>
      <c r="D497" s="24"/>
      <c r="E497" s="23"/>
      <c r="F497" s="25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>
      <c r="A498" s="22"/>
      <c r="B498" s="23"/>
      <c r="C498" s="23"/>
      <c r="D498" s="24"/>
      <c r="E498" s="23"/>
      <c r="F498" s="25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>
      <c r="A499" s="22"/>
      <c r="B499" s="23"/>
      <c r="C499" s="23"/>
      <c r="D499" s="24"/>
      <c r="E499" s="23"/>
      <c r="F499" s="25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>
      <c r="A500" s="22"/>
      <c r="B500" s="23"/>
      <c r="C500" s="23"/>
      <c r="D500" s="24"/>
      <c r="E500" s="23"/>
      <c r="F500" s="25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>
      <c r="A501" s="22"/>
      <c r="B501" s="23"/>
      <c r="C501" s="23"/>
      <c r="D501" s="24"/>
      <c r="E501" s="23"/>
      <c r="F501" s="25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>
      <c r="A502" s="22"/>
      <c r="B502" s="23"/>
      <c r="C502" s="23"/>
      <c r="D502" s="24"/>
      <c r="E502" s="23"/>
      <c r="F502" s="25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>
      <c r="A503" s="22"/>
      <c r="B503" s="23"/>
      <c r="C503" s="23"/>
      <c r="D503" s="24"/>
      <c r="E503" s="23"/>
      <c r="F503" s="25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>
      <c r="A504" s="22"/>
      <c r="B504" s="23"/>
      <c r="C504" s="23"/>
      <c r="D504" s="24"/>
      <c r="E504" s="23"/>
      <c r="F504" s="25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>
      <c r="A505" s="22"/>
      <c r="B505" s="23"/>
      <c r="C505" s="23"/>
      <c r="D505" s="24"/>
      <c r="E505" s="23"/>
      <c r="F505" s="25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>
      <c r="A506" s="22"/>
      <c r="B506" s="23"/>
      <c r="C506" s="23"/>
      <c r="D506" s="24"/>
      <c r="E506" s="23"/>
      <c r="F506" s="25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>
      <c r="A507" s="22"/>
      <c r="B507" s="23"/>
      <c r="C507" s="23"/>
      <c r="D507" s="24"/>
      <c r="E507" s="23"/>
      <c r="F507" s="25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>
      <c r="A508" s="22"/>
      <c r="B508" s="23"/>
      <c r="C508" s="23"/>
      <c r="D508" s="24"/>
      <c r="E508" s="23"/>
      <c r="F508" s="25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>
      <c r="A509" s="22"/>
      <c r="B509" s="23"/>
      <c r="C509" s="23"/>
      <c r="D509" s="24"/>
      <c r="E509" s="23"/>
      <c r="F509" s="25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>
      <c r="A510" s="22"/>
      <c r="B510" s="23"/>
      <c r="C510" s="23"/>
      <c r="D510" s="24"/>
      <c r="E510" s="23"/>
      <c r="F510" s="25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>
      <c r="A511" s="22"/>
      <c r="B511" s="23"/>
      <c r="C511" s="23"/>
      <c r="D511" s="24"/>
      <c r="E511" s="23"/>
      <c r="F511" s="25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>
      <c r="A512" s="22"/>
      <c r="B512" s="23"/>
      <c r="C512" s="23"/>
      <c r="D512" s="24"/>
      <c r="E512" s="23"/>
      <c r="F512" s="25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>
      <c r="A513" s="22"/>
      <c r="B513" s="23"/>
      <c r="C513" s="23"/>
      <c r="D513" s="24"/>
      <c r="E513" s="23"/>
      <c r="F513" s="25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>
      <c r="A514" s="22"/>
      <c r="B514" s="23"/>
      <c r="C514" s="23"/>
      <c r="D514" s="24"/>
      <c r="E514" s="23"/>
      <c r="F514" s="25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>
      <c r="A515" s="22"/>
      <c r="B515" s="23"/>
      <c r="C515" s="23"/>
      <c r="D515" s="24"/>
      <c r="E515" s="23"/>
      <c r="F515" s="25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>
      <c r="A516" s="22"/>
      <c r="B516" s="23"/>
      <c r="C516" s="23"/>
      <c r="D516" s="24"/>
      <c r="E516" s="23"/>
      <c r="F516" s="25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>
      <c r="A517" s="22"/>
      <c r="B517" s="23"/>
      <c r="C517" s="23"/>
      <c r="D517" s="24"/>
      <c r="E517" s="23"/>
      <c r="F517" s="25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>
      <c r="A518" s="22"/>
      <c r="B518" s="23"/>
      <c r="C518" s="23"/>
      <c r="D518" s="24"/>
      <c r="E518" s="23"/>
      <c r="F518" s="25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>
      <c r="A519" s="22"/>
      <c r="B519" s="23"/>
      <c r="C519" s="23"/>
      <c r="D519" s="24"/>
      <c r="E519" s="23"/>
      <c r="F519" s="25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>
      <c r="A520" s="22"/>
      <c r="B520" s="23"/>
      <c r="C520" s="23"/>
      <c r="D520" s="24"/>
      <c r="E520" s="23"/>
      <c r="F520" s="25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>
      <c r="A521" s="22"/>
      <c r="B521" s="23"/>
      <c r="C521" s="23"/>
      <c r="D521" s="24"/>
      <c r="E521" s="23"/>
      <c r="F521" s="25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>
      <c r="A522" s="22"/>
      <c r="B522" s="23"/>
      <c r="C522" s="23"/>
      <c r="D522" s="24"/>
      <c r="E522" s="23"/>
      <c r="F522" s="25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>
      <c r="A523" s="22"/>
      <c r="B523" s="23"/>
      <c r="C523" s="23"/>
      <c r="D523" s="24"/>
      <c r="E523" s="23"/>
      <c r="F523" s="25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>
      <c r="A524" s="22"/>
      <c r="B524" s="23"/>
      <c r="C524" s="23"/>
      <c r="D524" s="24"/>
      <c r="E524" s="23"/>
      <c r="F524" s="25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>
      <c r="A525" s="22"/>
      <c r="B525" s="23"/>
      <c r="C525" s="23"/>
      <c r="D525" s="24"/>
      <c r="E525" s="23"/>
      <c r="F525" s="25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>
      <c r="A526" s="22"/>
      <c r="B526" s="23"/>
      <c r="C526" s="23"/>
      <c r="D526" s="24"/>
      <c r="E526" s="23"/>
      <c r="F526" s="25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>
      <c r="A527" s="22"/>
      <c r="B527" s="23"/>
      <c r="C527" s="23"/>
      <c r="D527" s="24"/>
      <c r="E527" s="23"/>
      <c r="F527" s="25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>
      <c r="A528" s="22"/>
      <c r="B528" s="23"/>
      <c r="C528" s="23"/>
      <c r="D528" s="24"/>
      <c r="E528" s="23"/>
      <c r="F528" s="25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>
      <c r="A529" s="22"/>
      <c r="B529" s="23"/>
      <c r="C529" s="23"/>
      <c r="D529" s="24"/>
      <c r="E529" s="23"/>
      <c r="F529" s="25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>
      <c r="A530" s="22"/>
      <c r="B530" s="23"/>
      <c r="C530" s="23"/>
      <c r="D530" s="24"/>
      <c r="E530" s="23"/>
      <c r="F530" s="25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>
      <c r="A531" s="22"/>
      <c r="B531" s="23"/>
      <c r="C531" s="23"/>
      <c r="D531" s="24"/>
      <c r="E531" s="23"/>
      <c r="F531" s="25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>
      <c r="A532" s="22"/>
      <c r="B532" s="23"/>
      <c r="C532" s="23"/>
      <c r="D532" s="24"/>
      <c r="E532" s="23"/>
      <c r="F532" s="25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>
      <c r="A533" s="22"/>
      <c r="B533" s="23"/>
      <c r="C533" s="23"/>
      <c r="D533" s="24"/>
      <c r="E533" s="23"/>
      <c r="F533" s="25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>
      <c r="A534" s="22"/>
      <c r="B534" s="23"/>
      <c r="C534" s="23"/>
      <c r="D534" s="24"/>
      <c r="E534" s="23"/>
      <c r="F534" s="25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>
      <c r="A535" s="22"/>
      <c r="B535" s="23"/>
      <c r="C535" s="23"/>
      <c r="D535" s="24"/>
      <c r="E535" s="23"/>
      <c r="F535" s="25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>
      <c r="A536" s="22"/>
      <c r="B536" s="23"/>
      <c r="C536" s="23"/>
      <c r="D536" s="24"/>
      <c r="E536" s="23"/>
      <c r="F536" s="25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>
      <c r="A537" s="22"/>
      <c r="B537" s="23"/>
      <c r="C537" s="23"/>
      <c r="D537" s="24"/>
      <c r="E537" s="23"/>
      <c r="F537" s="25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>
      <c r="A538" s="22"/>
      <c r="B538" s="23"/>
      <c r="C538" s="23"/>
      <c r="D538" s="24"/>
      <c r="E538" s="23"/>
      <c r="F538" s="25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>
      <c r="A539" s="22"/>
      <c r="B539" s="23"/>
      <c r="C539" s="23"/>
      <c r="D539" s="24"/>
      <c r="E539" s="23"/>
      <c r="F539" s="25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>
      <c r="A540" s="22"/>
      <c r="B540" s="23"/>
      <c r="C540" s="23"/>
      <c r="D540" s="24"/>
      <c r="E540" s="23"/>
      <c r="F540" s="25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>
      <c r="A541" s="22"/>
      <c r="B541" s="23"/>
      <c r="C541" s="23"/>
      <c r="D541" s="24"/>
      <c r="E541" s="23"/>
      <c r="F541" s="25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>
      <c r="A542" s="22"/>
      <c r="B542" s="23"/>
      <c r="C542" s="23"/>
      <c r="D542" s="24"/>
      <c r="E542" s="23"/>
      <c r="F542" s="25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>
      <c r="A543" s="22"/>
      <c r="B543" s="23"/>
      <c r="C543" s="23"/>
      <c r="D543" s="24"/>
      <c r="E543" s="23"/>
      <c r="F543" s="25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>
      <c r="A544" s="22"/>
      <c r="B544" s="23"/>
      <c r="C544" s="23"/>
      <c r="D544" s="24"/>
      <c r="E544" s="23"/>
      <c r="F544" s="25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>
      <c r="A545" s="22"/>
      <c r="B545" s="23"/>
      <c r="C545" s="23"/>
      <c r="D545" s="24"/>
      <c r="E545" s="23"/>
      <c r="F545" s="25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>
      <c r="A546" s="22"/>
      <c r="B546" s="23"/>
      <c r="C546" s="23"/>
      <c r="D546" s="24"/>
      <c r="E546" s="23"/>
      <c r="F546" s="25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>
      <c r="A547" s="22"/>
      <c r="B547" s="23"/>
      <c r="C547" s="23"/>
      <c r="D547" s="24"/>
      <c r="E547" s="23"/>
      <c r="F547" s="25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>
      <c r="A548" s="22"/>
      <c r="B548" s="23"/>
      <c r="C548" s="23"/>
      <c r="D548" s="24"/>
      <c r="E548" s="23"/>
      <c r="F548" s="25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>
      <c r="A549" s="22"/>
      <c r="B549" s="23"/>
      <c r="C549" s="23"/>
      <c r="D549" s="24"/>
      <c r="E549" s="23"/>
      <c r="F549" s="25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>
      <c r="A550" s="22"/>
      <c r="B550" s="23"/>
      <c r="C550" s="23"/>
      <c r="D550" s="24"/>
      <c r="E550" s="23"/>
      <c r="F550" s="25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>
      <c r="A551" s="22"/>
      <c r="B551" s="23"/>
      <c r="C551" s="23"/>
      <c r="D551" s="24"/>
      <c r="E551" s="23"/>
      <c r="F551" s="25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>
      <c r="A552" s="22"/>
      <c r="B552" s="23"/>
      <c r="C552" s="23"/>
      <c r="D552" s="24"/>
      <c r="E552" s="23"/>
      <c r="F552" s="25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>
      <c r="A553" s="22"/>
      <c r="B553" s="23"/>
      <c r="C553" s="23"/>
      <c r="D553" s="24"/>
      <c r="E553" s="23"/>
      <c r="F553" s="25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>
      <c r="A554" s="22"/>
      <c r="B554" s="23"/>
      <c r="C554" s="23"/>
      <c r="D554" s="24"/>
      <c r="E554" s="23"/>
      <c r="F554" s="25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>
      <c r="A555" s="22"/>
      <c r="B555" s="23"/>
      <c r="C555" s="23"/>
      <c r="D555" s="24"/>
      <c r="E555" s="23"/>
      <c r="F555" s="25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>
      <c r="A556" s="22"/>
      <c r="B556" s="23"/>
      <c r="C556" s="23"/>
      <c r="D556" s="24"/>
      <c r="E556" s="23"/>
      <c r="F556" s="25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>
      <c r="A557" s="22"/>
      <c r="B557" s="23"/>
      <c r="C557" s="23"/>
      <c r="D557" s="24"/>
      <c r="E557" s="23"/>
      <c r="F557" s="25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>
      <c r="A558" s="22"/>
      <c r="B558" s="23"/>
      <c r="C558" s="23"/>
      <c r="D558" s="24"/>
      <c r="E558" s="23"/>
      <c r="F558" s="25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>
      <c r="A559" s="22"/>
      <c r="B559" s="23"/>
      <c r="C559" s="23"/>
      <c r="D559" s="24"/>
      <c r="E559" s="23"/>
      <c r="F559" s="25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>
      <c r="A560" s="22"/>
      <c r="B560" s="23"/>
      <c r="C560" s="23"/>
      <c r="D560" s="24"/>
      <c r="E560" s="23"/>
      <c r="F560" s="25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>
      <c r="A561" s="22"/>
      <c r="B561" s="23"/>
      <c r="C561" s="23"/>
      <c r="D561" s="24"/>
      <c r="E561" s="23"/>
      <c r="F561" s="25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>
      <c r="A562" s="22"/>
      <c r="B562" s="23"/>
      <c r="C562" s="23"/>
      <c r="D562" s="24"/>
      <c r="E562" s="23"/>
      <c r="F562" s="25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>
      <c r="A563" s="22"/>
      <c r="B563" s="23"/>
      <c r="C563" s="23"/>
      <c r="D563" s="24"/>
      <c r="E563" s="23"/>
      <c r="F563" s="25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>
      <c r="A564" s="22"/>
      <c r="B564" s="23"/>
      <c r="C564" s="23"/>
      <c r="D564" s="24"/>
      <c r="E564" s="23"/>
      <c r="F564" s="25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>
      <c r="A565" s="22"/>
      <c r="B565" s="23"/>
      <c r="C565" s="23"/>
      <c r="D565" s="24"/>
      <c r="E565" s="23"/>
      <c r="F565" s="25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>
      <c r="A566" s="22"/>
      <c r="B566" s="23"/>
      <c r="C566" s="23"/>
      <c r="D566" s="24"/>
      <c r="E566" s="23"/>
      <c r="F566" s="25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>
      <c r="A567" s="22"/>
      <c r="B567" s="23"/>
      <c r="C567" s="23"/>
      <c r="D567" s="24"/>
      <c r="E567" s="23"/>
      <c r="F567" s="25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>
      <c r="A568" s="22"/>
      <c r="B568" s="23"/>
      <c r="C568" s="23"/>
      <c r="D568" s="24"/>
      <c r="E568" s="23"/>
      <c r="F568" s="25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>
      <c r="A569" s="22"/>
      <c r="B569" s="23"/>
      <c r="C569" s="23"/>
      <c r="D569" s="24"/>
      <c r="E569" s="23"/>
      <c r="F569" s="25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>
      <c r="A570" s="22"/>
      <c r="B570" s="23"/>
      <c r="C570" s="23"/>
      <c r="D570" s="24"/>
      <c r="E570" s="23"/>
      <c r="F570" s="25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>
      <c r="A571" s="22"/>
      <c r="B571" s="23"/>
      <c r="C571" s="23"/>
      <c r="D571" s="24"/>
      <c r="E571" s="23"/>
      <c r="F571" s="25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>
      <c r="A572" s="22"/>
      <c r="B572" s="23"/>
      <c r="C572" s="23"/>
      <c r="D572" s="24"/>
      <c r="E572" s="23"/>
      <c r="F572" s="25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>
      <c r="A573" s="22"/>
      <c r="B573" s="23"/>
      <c r="C573" s="23"/>
      <c r="D573" s="24"/>
      <c r="E573" s="23"/>
      <c r="F573" s="25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>
      <c r="A574" s="22"/>
      <c r="B574" s="23"/>
      <c r="C574" s="23"/>
      <c r="D574" s="24"/>
      <c r="E574" s="23"/>
      <c r="F574" s="25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>
      <c r="A575" s="22"/>
      <c r="B575" s="23"/>
      <c r="C575" s="23"/>
      <c r="D575" s="24"/>
      <c r="E575" s="23"/>
      <c r="F575" s="25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>
      <c r="A576" s="22"/>
      <c r="B576" s="23"/>
      <c r="C576" s="23"/>
      <c r="D576" s="24"/>
      <c r="E576" s="23"/>
      <c r="F576" s="25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>
      <c r="A577" s="22"/>
      <c r="B577" s="23"/>
      <c r="C577" s="23"/>
      <c r="D577" s="24"/>
      <c r="E577" s="23"/>
      <c r="F577" s="25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>
      <c r="A578" s="22"/>
      <c r="B578" s="23"/>
      <c r="C578" s="23"/>
      <c r="D578" s="24"/>
      <c r="E578" s="23"/>
      <c r="F578" s="25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>
      <c r="A579" s="22"/>
      <c r="B579" s="23"/>
      <c r="C579" s="23"/>
      <c r="D579" s="24"/>
      <c r="E579" s="23"/>
      <c r="F579" s="25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>
      <c r="A580" s="22"/>
      <c r="B580" s="23"/>
      <c r="C580" s="23"/>
      <c r="D580" s="24"/>
      <c r="E580" s="23"/>
      <c r="F580" s="25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>
      <c r="A581" s="22"/>
      <c r="B581" s="23"/>
      <c r="C581" s="23"/>
      <c r="D581" s="24"/>
      <c r="E581" s="23"/>
      <c r="F581" s="25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>
      <c r="A582" s="22"/>
      <c r="B582" s="23"/>
      <c r="C582" s="23"/>
      <c r="D582" s="24"/>
      <c r="E582" s="23"/>
      <c r="F582" s="25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>
      <c r="A583" s="22"/>
      <c r="B583" s="23"/>
      <c r="C583" s="23"/>
      <c r="D583" s="24"/>
      <c r="E583" s="23"/>
      <c r="F583" s="25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>
      <c r="A584" s="22"/>
      <c r="B584" s="23"/>
      <c r="C584" s="23"/>
      <c r="D584" s="24"/>
      <c r="E584" s="23"/>
      <c r="F584" s="25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>
      <c r="A585" s="22"/>
      <c r="B585" s="23"/>
      <c r="C585" s="23"/>
      <c r="D585" s="24"/>
      <c r="E585" s="23"/>
      <c r="F585" s="25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>
      <c r="A586" s="22"/>
      <c r="B586" s="23"/>
      <c r="C586" s="23"/>
      <c r="D586" s="24"/>
      <c r="E586" s="23"/>
      <c r="F586" s="25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>
      <c r="A587" s="22"/>
      <c r="B587" s="23"/>
      <c r="C587" s="23"/>
      <c r="D587" s="24"/>
      <c r="E587" s="23"/>
      <c r="F587" s="25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>
      <c r="A588" s="22"/>
      <c r="B588" s="23"/>
      <c r="C588" s="23"/>
      <c r="D588" s="24"/>
      <c r="E588" s="23"/>
      <c r="F588" s="25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>
      <c r="A589" s="22"/>
      <c r="B589" s="23"/>
      <c r="C589" s="23"/>
      <c r="D589" s="24"/>
      <c r="E589" s="23"/>
      <c r="F589" s="25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>
      <c r="A590" s="22"/>
      <c r="B590" s="23"/>
      <c r="C590" s="23"/>
      <c r="D590" s="24"/>
      <c r="E590" s="23"/>
      <c r="F590" s="25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>
      <c r="A591" s="22"/>
      <c r="B591" s="23"/>
      <c r="C591" s="23"/>
      <c r="D591" s="24"/>
      <c r="E591" s="23"/>
      <c r="F591" s="25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>
      <c r="A592" s="22"/>
      <c r="B592" s="23"/>
      <c r="C592" s="23"/>
      <c r="D592" s="24"/>
      <c r="E592" s="23"/>
      <c r="F592" s="25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>
      <c r="A593" s="22"/>
      <c r="B593" s="23"/>
      <c r="C593" s="23"/>
      <c r="D593" s="24"/>
      <c r="E593" s="23"/>
      <c r="F593" s="25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>
      <c r="A594" s="22"/>
      <c r="B594" s="23"/>
      <c r="C594" s="23"/>
      <c r="D594" s="24"/>
      <c r="E594" s="23"/>
      <c r="F594" s="25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>
      <c r="A595" s="22"/>
      <c r="B595" s="23"/>
      <c r="C595" s="23"/>
      <c r="D595" s="24"/>
      <c r="E595" s="23"/>
      <c r="F595" s="25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>
      <c r="A596" s="22"/>
      <c r="B596" s="23"/>
      <c r="C596" s="23"/>
      <c r="D596" s="24"/>
      <c r="E596" s="23"/>
      <c r="F596" s="25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>
      <c r="A597" s="22"/>
      <c r="B597" s="23"/>
      <c r="C597" s="23"/>
      <c r="D597" s="24"/>
      <c r="E597" s="23"/>
      <c r="F597" s="25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>
      <c r="A598" s="22"/>
      <c r="B598" s="23"/>
      <c r="C598" s="23"/>
      <c r="D598" s="24"/>
      <c r="E598" s="23"/>
      <c r="F598" s="25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>
      <c r="A599" s="22"/>
      <c r="B599" s="23"/>
      <c r="C599" s="23"/>
      <c r="D599" s="24"/>
      <c r="E599" s="23"/>
      <c r="F599" s="25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>
      <c r="A600" s="22"/>
      <c r="B600" s="23"/>
      <c r="C600" s="23"/>
      <c r="D600" s="24"/>
      <c r="E600" s="23"/>
      <c r="F600" s="25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>
      <c r="A601" s="22"/>
      <c r="B601" s="23"/>
      <c r="C601" s="23"/>
      <c r="D601" s="24"/>
      <c r="E601" s="23"/>
      <c r="F601" s="25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>
      <c r="A602" s="22"/>
      <c r="B602" s="23"/>
      <c r="C602" s="23"/>
      <c r="D602" s="24"/>
      <c r="E602" s="23"/>
      <c r="F602" s="25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>
      <c r="A603" s="22"/>
      <c r="B603" s="23"/>
      <c r="C603" s="23"/>
      <c r="D603" s="24"/>
      <c r="E603" s="23"/>
      <c r="F603" s="25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>
      <c r="A604" s="22"/>
      <c r="B604" s="23"/>
      <c r="C604" s="23"/>
      <c r="D604" s="24"/>
      <c r="E604" s="23"/>
      <c r="F604" s="25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>
      <c r="A605" s="22"/>
      <c r="B605" s="23"/>
      <c r="C605" s="23"/>
      <c r="D605" s="24"/>
      <c r="E605" s="23"/>
      <c r="F605" s="25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>
      <c r="A606" s="22"/>
      <c r="B606" s="23"/>
      <c r="C606" s="23"/>
      <c r="D606" s="24"/>
      <c r="E606" s="23"/>
      <c r="F606" s="25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>
      <c r="A607" s="22"/>
      <c r="B607" s="23"/>
      <c r="C607" s="23"/>
      <c r="D607" s="24"/>
      <c r="E607" s="23"/>
      <c r="F607" s="25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>
      <c r="A608" s="22"/>
      <c r="B608" s="23"/>
      <c r="C608" s="23"/>
      <c r="D608" s="24"/>
      <c r="E608" s="23"/>
      <c r="F608" s="25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>
      <c r="A609" s="22"/>
      <c r="B609" s="23"/>
      <c r="C609" s="23"/>
      <c r="D609" s="24"/>
      <c r="E609" s="23"/>
      <c r="F609" s="25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>
      <c r="A610" s="22"/>
      <c r="B610" s="23"/>
      <c r="C610" s="23"/>
      <c r="D610" s="24"/>
      <c r="E610" s="23"/>
      <c r="F610" s="25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>
      <c r="A611" s="22"/>
      <c r="B611" s="23"/>
      <c r="C611" s="23"/>
      <c r="D611" s="24"/>
      <c r="E611" s="23"/>
      <c r="F611" s="25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>
      <c r="A612" s="22"/>
      <c r="B612" s="23"/>
      <c r="C612" s="23"/>
      <c r="D612" s="24"/>
      <c r="E612" s="23"/>
      <c r="F612" s="25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>
      <c r="A613" s="22"/>
      <c r="B613" s="23"/>
      <c r="C613" s="23"/>
      <c r="D613" s="24"/>
      <c r="E613" s="23"/>
      <c r="F613" s="25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>
      <c r="A614" s="22"/>
      <c r="B614" s="23"/>
      <c r="C614" s="23"/>
      <c r="D614" s="24"/>
      <c r="E614" s="23"/>
      <c r="F614" s="25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>
      <c r="A615" s="22"/>
      <c r="B615" s="23"/>
      <c r="C615" s="23"/>
      <c r="D615" s="24"/>
      <c r="E615" s="23"/>
      <c r="F615" s="25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>
      <c r="A616" s="22"/>
      <c r="B616" s="23"/>
      <c r="C616" s="23"/>
      <c r="D616" s="24"/>
      <c r="E616" s="23"/>
      <c r="F616" s="25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>
      <c r="A617" s="22"/>
      <c r="B617" s="23"/>
      <c r="C617" s="23"/>
      <c r="D617" s="24"/>
      <c r="E617" s="23"/>
      <c r="F617" s="25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>
      <c r="A618" s="22"/>
      <c r="B618" s="23"/>
      <c r="C618" s="23"/>
      <c r="D618" s="24"/>
      <c r="E618" s="23"/>
      <c r="F618" s="25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>
      <c r="A619" s="22"/>
      <c r="B619" s="23"/>
      <c r="C619" s="23"/>
      <c r="D619" s="24"/>
      <c r="E619" s="23"/>
      <c r="F619" s="25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>
      <c r="A620" s="22"/>
      <c r="B620" s="23"/>
      <c r="C620" s="23"/>
      <c r="D620" s="24"/>
      <c r="E620" s="23"/>
      <c r="F620" s="25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>
      <c r="A621" s="22"/>
      <c r="B621" s="23"/>
      <c r="C621" s="23"/>
      <c r="D621" s="24"/>
      <c r="E621" s="23"/>
      <c r="F621" s="25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>
      <c r="A622" s="22"/>
      <c r="B622" s="23"/>
      <c r="C622" s="23"/>
      <c r="D622" s="24"/>
      <c r="E622" s="23"/>
      <c r="F622" s="25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>
      <c r="A623" s="22"/>
      <c r="B623" s="23"/>
      <c r="C623" s="23"/>
      <c r="D623" s="24"/>
      <c r="E623" s="23"/>
      <c r="F623" s="25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>
      <c r="A624" s="22"/>
      <c r="B624" s="23"/>
      <c r="C624" s="23"/>
      <c r="D624" s="24"/>
      <c r="E624" s="23"/>
      <c r="F624" s="25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>
      <c r="A625" s="22"/>
      <c r="B625" s="23"/>
      <c r="C625" s="23"/>
      <c r="D625" s="24"/>
      <c r="E625" s="23"/>
      <c r="F625" s="25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>
      <c r="A626" s="22"/>
      <c r="B626" s="23"/>
      <c r="C626" s="23"/>
      <c r="D626" s="24"/>
      <c r="E626" s="23"/>
      <c r="F626" s="25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>
      <c r="A627" s="22"/>
      <c r="B627" s="23"/>
      <c r="C627" s="23"/>
      <c r="D627" s="24"/>
      <c r="E627" s="23"/>
      <c r="F627" s="25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>
      <c r="A628" s="22"/>
      <c r="B628" s="23"/>
      <c r="C628" s="23"/>
      <c r="D628" s="24"/>
      <c r="E628" s="23"/>
      <c r="F628" s="25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>
      <c r="A629" s="22"/>
      <c r="B629" s="23"/>
      <c r="C629" s="23"/>
      <c r="D629" s="24"/>
      <c r="E629" s="23"/>
      <c r="F629" s="25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>
      <c r="A630" s="22"/>
      <c r="B630" s="23"/>
      <c r="C630" s="23"/>
      <c r="D630" s="24"/>
      <c r="E630" s="23"/>
      <c r="F630" s="25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>
      <c r="A631" s="22"/>
      <c r="B631" s="23"/>
      <c r="C631" s="23"/>
      <c r="D631" s="24"/>
      <c r="E631" s="23"/>
      <c r="F631" s="25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>
      <c r="A632" s="22"/>
      <c r="B632" s="23"/>
      <c r="C632" s="23"/>
      <c r="D632" s="24"/>
      <c r="E632" s="23"/>
      <c r="F632" s="25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>
      <c r="A633" s="22"/>
      <c r="B633" s="23"/>
      <c r="C633" s="23"/>
      <c r="D633" s="24"/>
      <c r="E633" s="23"/>
      <c r="F633" s="25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>
      <c r="A634" s="22"/>
      <c r="B634" s="23"/>
      <c r="C634" s="23"/>
      <c r="D634" s="24"/>
      <c r="E634" s="23"/>
      <c r="F634" s="25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>
      <c r="A635" s="22"/>
      <c r="B635" s="23"/>
      <c r="C635" s="23"/>
      <c r="D635" s="24"/>
      <c r="E635" s="23"/>
      <c r="F635" s="25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>
      <c r="A636" s="22"/>
      <c r="B636" s="23"/>
      <c r="C636" s="23"/>
      <c r="D636" s="24"/>
      <c r="E636" s="23"/>
      <c r="F636" s="25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>
      <c r="A637" s="22"/>
      <c r="B637" s="23"/>
      <c r="C637" s="23"/>
      <c r="D637" s="24"/>
      <c r="E637" s="23"/>
      <c r="F637" s="25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>
      <c r="A638" s="22"/>
      <c r="B638" s="23"/>
      <c r="C638" s="23"/>
      <c r="D638" s="24"/>
      <c r="E638" s="23"/>
      <c r="F638" s="25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>
      <c r="A639" s="22"/>
      <c r="B639" s="23"/>
      <c r="C639" s="23"/>
      <c r="D639" s="24"/>
      <c r="E639" s="23"/>
      <c r="F639" s="25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>
      <c r="A640" s="22"/>
      <c r="B640" s="23"/>
      <c r="C640" s="23"/>
      <c r="D640" s="24"/>
      <c r="E640" s="23"/>
      <c r="F640" s="25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>
      <c r="A641" s="22"/>
      <c r="B641" s="23"/>
      <c r="C641" s="23"/>
      <c r="D641" s="24"/>
      <c r="E641" s="23"/>
      <c r="F641" s="25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>
      <c r="A642" s="22"/>
      <c r="B642" s="23"/>
      <c r="C642" s="23"/>
      <c r="D642" s="24"/>
      <c r="E642" s="23"/>
      <c r="F642" s="25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>
      <c r="A643" s="22"/>
      <c r="B643" s="23"/>
      <c r="C643" s="23"/>
      <c r="D643" s="24"/>
      <c r="E643" s="23"/>
      <c r="F643" s="25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>
      <c r="A644" s="22"/>
      <c r="B644" s="23"/>
      <c r="C644" s="23"/>
      <c r="D644" s="24"/>
      <c r="E644" s="23"/>
      <c r="F644" s="25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>
      <c r="A645" s="22"/>
      <c r="B645" s="23"/>
      <c r="C645" s="23"/>
      <c r="D645" s="24"/>
      <c r="E645" s="23"/>
      <c r="F645" s="25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>
      <c r="A646" s="22"/>
      <c r="B646" s="23"/>
      <c r="C646" s="23"/>
      <c r="D646" s="24"/>
      <c r="E646" s="23"/>
      <c r="F646" s="25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>
      <c r="A647" s="22"/>
      <c r="B647" s="23"/>
      <c r="C647" s="23"/>
      <c r="D647" s="24"/>
      <c r="E647" s="23"/>
      <c r="F647" s="25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>
      <c r="A648" s="22"/>
      <c r="B648" s="23"/>
      <c r="C648" s="23"/>
      <c r="D648" s="24"/>
      <c r="E648" s="23"/>
      <c r="F648" s="25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>
      <c r="A649" s="22"/>
      <c r="B649" s="23"/>
      <c r="C649" s="23"/>
      <c r="D649" s="24"/>
      <c r="E649" s="23"/>
      <c r="F649" s="25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>
      <c r="A650" s="22"/>
      <c r="B650" s="23"/>
      <c r="C650" s="23"/>
      <c r="D650" s="24"/>
      <c r="E650" s="23"/>
      <c r="F650" s="25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>
      <c r="A651" s="22"/>
      <c r="B651" s="23"/>
      <c r="C651" s="23"/>
      <c r="D651" s="24"/>
      <c r="E651" s="23"/>
      <c r="F651" s="25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>
      <c r="A652" s="22"/>
      <c r="B652" s="23"/>
      <c r="C652" s="23"/>
      <c r="D652" s="24"/>
      <c r="E652" s="23"/>
      <c r="F652" s="25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>
      <c r="A653" s="22"/>
      <c r="B653" s="23"/>
      <c r="C653" s="23"/>
      <c r="D653" s="24"/>
      <c r="E653" s="23"/>
      <c r="F653" s="25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>
      <c r="A654" s="22"/>
      <c r="B654" s="23"/>
      <c r="C654" s="23"/>
      <c r="D654" s="24"/>
      <c r="E654" s="23"/>
      <c r="F654" s="25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>
      <c r="A655" s="22"/>
      <c r="B655" s="23"/>
      <c r="C655" s="23"/>
      <c r="D655" s="24"/>
      <c r="E655" s="23"/>
      <c r="F655" s="25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>
      <c r="A656" s="22"/>
      <c r="B656" s="23"/>
      <c r="C656" s="23"/>
      <c r="D656" s="24"/>
      <c r="E656" s="23"/>
      <c r="F656" s="25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>
      <c r="A657" s="22"/>
      <c r="B657" s="23"/>
      <c r="C657" s="23"/>
      <c r="D657" s="24"/>
      <c r="E657" s="23"/>
      <c r="F657" s="25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>
      <c r="A658" s="22"/>
      <c r="B658" s="23"/>
      <c r="C658" s="23"/>
      <c r="D658" s="24"/>
      <c r="E658" s="23"/>
      <c r="F658" s="25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>
      <c r="A659" s="22"/>
      <c r="B659" s="23"/>
      <c r="C659" s="23"/>
      <c r="D659" s="24"/>
      <c r="E659" s="23"/>
      <c r="F659" s="25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>
      <c r="A660" s="22"/>
      <c r="B660" s="23"/>
      <c r="C660" s="23"/>
      <c r="D660" s="24"/>
      <c r="E660" s="23"/>
      <c r="F660" s="25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>
      <c r="A661" s="22"/>
      <c r="B661" s="23"/>
      <c r="C661" s="23"/>
      <c r="D661" s="24"/>
      <c r="E661" s="23"/>
      <c r="F661" s="25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>
      <c r="A662" s="22"/>
      <c r="B662" s="23"/>
      <c r="C662" s="23"/>
      <c r="D662" s="24"/>
      <c r="E662" s="23"/>
      <c r="F662" s="25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>
      <c r="A663" s="22"/>
      <c r="B663" s="23"/>
      <c r="C663" s="23"/>
      <c r="D663" s="24"/>
      <c r="E663" s="23"/>
      <c r="F663" s="25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>
      <c r="A664" s="22"/>
      <c r="B664" s="23"/>
      <c r="C664" s="23"/>
      <c r="D664" s="24"/>
      <c r="E664" s="23"/>
      <c r="F664" s="25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>
      <c r="A665" s="22"/>
      <c r="B665" s="23"/>
      <c r="C665" s="23"/>
      <c r="D665" s="24"/>
      <c r="E665" s="23"/>
      <c r="F665" s="25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>
      <c r="A666" s="22"/>
      <c r="B666" s="23"/>
      <c r="C666" s="23"/>
      <c r="D666" s="24"/>
      <c r="E666" s="23"/>
      <c r="F666" s="25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>
      <c r="A667" s="22"/>
      <c r="B667" s="23"/>
      <c r="C667" s="23"/>
      <c r="D667" s="24"/>
      <c r="E667" s="23"/>
      <c r="F667" s="25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>
      <c r="A668" s="22"/>
      <c r="B668" s="23"/>
      <c r="C668" s="23"/>
      <c r="D668" s="24"/>
      <c r="E668" s="23"/>
      <c r="F668" s="25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>
      <c r="A669" s="22"/>
      <c r="B669" s="23"/>
      <c r="C669" s="23"/>
      <c r="D669" s="24"/>
      <c r="E669" s="23"/>
      <c r="F669" s="25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>
      <c r="A670" s="22"/>
      <c r="B670" s="23"/>
      <c r="C670" s="23"/>
      <c r="D670" s="24"/>
      <c r="E670" s="23"/>
      <c r="F670" s="25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>
      <c r="A671" s="22"/>
      <c r="B671" s="23"/>
      <c r="C671" s="23"/>
      <c r="D671" s="24"/>
      <c r="E671" s="23"/>
      <c r="F671" s="25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>
      <c r="A672" s="22"/>
      <c r="B672" s="23"/>
      <c r="C672" s="23"/>
      <c r="D672" s="24"/>
      <c r="E672" s="23"/>
      <c r="F672" s="25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>
      <c r="A673" s="22"/>
      <c r="B673" s="23"/>
      <c r="C673" s="23"/>
      <c r="D673" s="24"/>
      <c r="E673" s="23"/>
      <c r="F673" s="25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>
      <c r="A674" s="22"/>
      <c r="B674" s="23"/>
      <c r="C674" s="23"/>
      <c r="D674" s="24"/>
      <c r="E674" s="23"/>
      <c r="F674" s="25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>
      <c r="A675" s="22"/>
      <c r="B675" s="23"/>
      <c r="C675" s="23"/>
      <c r="D675" s="24"/>
      <c r="E675" s="23"/>
      <c r="F675" s="25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>
      <c r="A676" s="22"/>
      <c r="B676" s="23"/>
      <c r="C676" s="23"/>
      <c r="D676" s="24"/>
      <c r="E676" s="23"/>
      <c r="F676" s="25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>
      <c r="A677" s="22"/>
      <c r="B677" s="23"/>
      <c r="C677" s="23"/>
      <c r="D677" s="24"/>
      <c r="E677" s="23"/>
      <c r="F677" s="25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>
      <c r="A678" s="22"/>
      <c r="B678" s="23"/>
      <c r="C678" s="23"/>
      <c r="D678" s="24"/>
      <c r="E678" s="23"/>
      <c r="F678" s="25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>
      <c r="A679" s="22"/>
      <c r="B679" s="23"/>
      <c r="C679" s="23"/>
      <c r="D679" s="24"/>
      <c r="E679" s="23"/>
      <c r="F679" s="25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>
      <c r="A680" s="22"/>
      <c r="B680" s="23"/>
      <c r="C680" s="23"/>
      <c r="D680" s="24"/>
      <c r="E680" s="23"/>
      <c r="F680" s="25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>
      <c r="A681" s="22"/>
      <c r="B681" s="23"/>
      <c r="C681" s="23"/>
      <c r="D681" s="24"/>
      <c r="E681" s="23"/>
      <c r="F681" s="25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>
      <c r="A682" s="22"/>
      <c r="B682" s="23"/>
      <c r="C682" s="23"/>
      <c r="D682" s="24"/>
      <c r="E682" s="23"/>
      <c r="F682" s="25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>
      <c r="A683" s="22"/>
      <c r="B683" s="23"/>
      <c r="C683" s="23"/>
      <c r="D683" s="24"/>
      <c r="E683" s="23"/>
      <c r="F683" s="25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>
      <c r="A684" s="22"/>
      <c r="B684" s="23"/>
      <c r="C684" s="23"/>
      <c r="D684" s="24"/>
      <c r="E684" s="23"/>
      <c r="F684" s="25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>
      <c r="A685" s="22"/>
      <c r="B685" s="23"/>
      <c r="C685" s="23"/>
      <c r="D685" s="24"/>
      <c r="E685" s="23"/>
      <c r="F685" s="25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>
      <c r="A686" s="22"/>
      <c r="B686" s="23"/>
      <c r="C686" s="23"/>
      <c r="D686" s="24"/>
      <c r="E686" s="23"/>
      <c r="F686" s="25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>
      <c r="A687" s="22"/>
      <c r="B687" s="23"/>
      <c r="C687" s="23"/>
      <c r="D687" s="24"/>
      <c r="E687" s="23"/>
      <c r="F687" s="25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>
      <c r="A688" s="22"/>
      <c r="B688" s="23"/>
      <c r="C688" s="23"/>
      <c r="D688" s="24"/>
      <c r="E688" s="23"/>
      <c r="F688" s="25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>
      <c r="A689" s="22"/>
      <c r="B689" s="23"/>
      <c r="C689" s="23"/>
      <c r="D689" s="24"/>
      <c r="E689" s="23"/>
      <c r="F689" s="25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>
      <c r="A690" s="22"/>
      <c r="B690" s="23"/>
      <c r="C690" s="23"/>
      <c r="D690" s="24"/>
      <c r="E690" s="23"/>
      <c r="F690" s="25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>
      <c r="A691" s="22"/>
      <c r="B691" s="23"/>
      <c r="C691" s="23"/>
      <c r="D691" s="24"/>
      <c r="E691" s="23"/>
      <c r="F691" s="25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>
      <c r="A692" s="22"/>
      <c r="B692" s="23"/>
      <c r="C692" s="23"/>
      <c r="D692" s="24"/>
      <c r="E692" s="23"/>
      <c r="F692" s="25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>
      <c r="A693" s="22"/>
      <c r="B693" s="23"/>
      <c r="C693" s="23"/>
      <c r="D693" s="24"/>
      <c r="E693" s="23"/>
      <c r="F693" s="25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>
      <c r="A694" s="22"/>
      <c r="B694" s="23"/>
      <c r="C694" s="23"/>
      <c r="D694" s="24"/>
      <c r="E694" s="23"/>
      <c r="F694" s="25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>
      <c r="A695" s="22"/>
      <c r="B695" s="23"/>
      <c r="C695" s="23"/>
      <c r="D695" s="24"/>
      <c r="E695" s="23"/>
      <c r="F695" s="25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>
      <c r="A696" s="22"/>
      <c r="B696" s="23"/>
      <c r="C696" s="23"/>
      <c r="D696" s="24"/>
      <c r="E696" s="23"/>
      <c r="F696" s="25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>
      <c r="A697" s="22"/>
      <c r="B697" s="23"/>
      <c r="C697" s="23"/>
      <c r="D697" s="24"/>
      <c r="E697" s="23"/>
      <c r="F697" s="25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>
      <c r="A698" s="22"/>
      <c r="B698" s="23"/>
      <c r="C698" s="23"/>
      <c r="D698" s="24"/>
      <c r="E698" s="23"/>
      <c r="F698" s="25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>
      <c r="A699" s="22"/>
      <c r="B699" s="23"/>
      <c r="C699" s="23"/>
      <c r="D699" s="24"/>
      <c r="E699" s="23"/>
      <c r="F699" s="25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>
      <c r="A700" s="22"/>
      <c r="B700" s="23"/>
      <c r="C700" s="23"/>
      <c r="D700" s="24"/>
      <c r="E700" s="23"/>
      <c r="F700" s="25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>
      <c r="A701" s="22"/>
      <c r="B701" s="23"/>
      <c r="C701" s="23"/>
      <c r="D701" s="24"/>
      <c r="E701" s="23"/>
      <c r="F701" s="25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>
      <c r="A702" s="22"/>
      <c r="B702" s="23"/>
      <c r="C702" s="23"/>
      <c r="D702" s="24"/>
      <c r="E702" s="23"/>
      <c r="F702" s="25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>
      <c r="A703" s="22"/>
      <c r="B703" s="23"/>
      <c r="C703" s="23"/>
      <c r="D703" s="24"/>
      <c r="E703" s="23"/>
      <c r="F703" s="25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>
      <c r="A704" s="22"/>
      <c r="B704" s="23"/>
      <c r="C704" s="23"/>
      <c r="D704" s="24"/>
      <c r="E704" s="23"/>
      <c r="F704" s="25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>
      <c r="A705" s="22"/>
      <c r="B705" s="23"/>
      <c r="C705" s="23"/>
      <c r="D705" s="24"/>
      <c r="E705" s="23"/>
      <c r="F705" s="25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>
      <c r="A706" s="22"/>
      <c r="B706" s="23"/>
      <c r="C706" s="23"/>
      <c r="D706" s="24"/>
      <c r="E706" s="23"/>
      <c r="F706" s="25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>
      <c r="A707" s="22"/>
      <c r="B707" s="23"/>
      <c r="C707" s="23"/>
      <c r="D707" s="24"/>
      <c r="E707" s="23"/>
      <c r="F707" s="25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>
      <c r="A708" s="22"/>
      <c r="B708" s="23"/>
      <c r="C708" s="23"/>
      <c r="D708" s="24"/>
      <c r="E708" s="23"/>
      <c r="F708" s="25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>
      <c r="A709" s="22"/>
      <c r="B709" s="23"/>
      <c r="C709" s="23"/>
      <c r="D709" s="24"/>
      <c r="E709" s="23"/>
      <c r="F709" s="25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>
      <c r="A710" s="22"/>
      <c r="B710" s="23"/>
      <c r="C710" s="23"/>
      <c r="D710" s="24"/>
      <c r="E710" s="23"/>
      <c r="F710" s="25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>
      <c r="A711" s="22"/>
      <c r="B711" s="23"/>
      <c r="C711" s="23"/>
      <c r="D711" s="24"/>
      <c r="E711" s="23"/>
      <c r="F711" s="25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>
      <c r="A712" s="22"/>
      <c r="B712" s="23"/>
      <c r="C712" s="23"/>
      <c r="D712" s="24"/>
      <c r="E712" s="23"/>
      <c r="F712" s="25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>
      <c r="A713" s="22"/>
      <c r="B713" s="23"/>
      <c r="C713" s="23"/>
      <c r="D713" s="24"/>
      <c r="E713" s="23"/>
      <c r="F713" s="25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>
      <c r="A714" s="22"/>
      <c r="B714" s="23"/>
      <c r="C714" s="23"/>
      <c r="D714" s="24"/>
      <c r="E714" s="23"/>
      <c r="F714" s="25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>
      <c r="A715" s="22"/>
      <c r="B715" s="23"/>
      <c r="C715" s="23"/>
      <c r="D715" s="24"/>
      <c r="E715" s="23"/>
      <c r="F715" s="25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>
      <c r="A716" s="22"/>
      <c r="B716" s="23"/>
      <c r="C716" s="23"/>
      <c r="D716" s="24"/>
      <c r="E716" s="23"/>
      <c r="F716" s="25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>
      <c r="A717" s="22"/>
      <c r="B717" s="23"/>
      <c r="C717" s="23"/>
      <c r="D717" s="24"/>
      <c r="E717" s="23"/>
      <c r="F717" s="25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>
      <c r="A718" s="22"/>
      <c r="B718" s="23"/>
      <c r="C718" s="23"/>
      <c r="D718" s="24"/>
      <c r="E718" s="23"/>
      <c r="F718" s="25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>
      <c r="A719" s="22"/>
      <c r="B719" s="23"/>
      <c r="C719" s="23"/>
      <c r="D719" s="24"/>
      <c r="E719" s="23"/>
      <c r="F719" s="25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>
      <c r="A720" s="22"/>
      <c r="B720" s="23"/>
      <c r="C720" s="23"/>
      <c r="D720" s="24"/>
      <c r="E720" s="23"/>
      <c r="F720" s="25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>
      <c r="A721" s="22"/>
      <c r="B721" s="23"/>
      <c r="C721" s="23"/>
      <c r="D721" s="24"/>
      <c r="E721" s="23"/>
      <c r="F721" s="25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>
      <c r="A722" s="22"/>
      <c r="B722" s="23"/>
      <c r="C722" s="23"/>
      <c r="D722" s="24"/>
      <c r="E722" s="23"/>
      <c r="F722" s="25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>
      <c r="A723" s="22"/>
      <c r="B723" s="23"/>
      <c r="C723" s="23"/>
      <c r="D723" s="24"/>
      <c r="E723" s="23"/>
      <c r="F723" s="25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>
      <c r="A724" s="22"/>
      <c r="B724" s="23"/>
      <c r="C724" s="23"/>
      <c r="D724" s="24"/>
      <c r="E724" s="23"/>
      <c r="F724" s="25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>
      <c r="A725" s="22"/>
      <c r="B725" s="23"/>
      <c r="C725" s="23"/>
      <c r="D725" s="24"/>
      <c r="E725" s="23"/>
      <c r="F725" s="25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>
      <c r="A726" s="22"/>
      <c r="B726" s="23"/>
      <c r="C726" s="23"/>
      <c r="D726" s="24"/>
      <c r="E726" s="23"/>
      <c r="F726" s="25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>
      <c r="A727" s="22"/>
      <c r="B727" s="23"/>
      <c r="C727" s="23"/>
      <c r="D727" s="24"/>
      <c r="E727" s="23"/>
      <c r="F727" s="25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>
      <c r="A728" s="22"/>
      <c r="B728" s="23"/>
      <c r="C728" s="23"/>
      <c r="D728" s="24"/>
      <c r="E728" s="23"/>
      <c r="F728" s="25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>
      <c r="A729" s="22"/>
      <c r="B729" s="23"/>
      <c r="C729" s="23"/>
      <c r="D729" s="24"/>
      <c r="E729" s="23"/>
      <c r="F729" s="25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>
      <c r="A730" s="22"/>
      <c r="B730" s="23"/>
      <c r="C730" s="23"/>
      <c r="D730" s="24"/>
      <c r="E730" s="23"/>
      <c r="F730" s="25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>
      <c r="A731" s="22"/>
      <c r="B731" s="23"/>
      <c r="C731" s="23"/>
      <c r="D731" s="24"/>
      <c r="E731" s="23"/>
      <c r="F731" s="25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>
      <c r="A732" s="22"/>
      <c r="B732" s="23"/>
      <c r="C732" s="23"/>
      <c r="D732" s="24"/>
      <c r="E732" s="23"/>
      <c r="F732" s="25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>
      <c r="A733" s="22"/>
      <c r="B733" s="23"/>
      <c r="C733" s="23"/>
      <c r="D733" s="24"/>
      <c r="E733" s="23"/>
      <c r="F733" s="25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>
      <c r="A734" s="22"/>
      <c r="B734" s="23"/>
      <c r="C734" s="23"/>
      <c r="D734" s="24"/>
      <c r="E734" s="23"/>
      <c r="F734" s="25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>
      <c r="A735" s="22"/>
      <c r="B735" s="23"/>
      <c r="C735" s="23"/>
      <c r="D735" s="24"/>
      <c r="E735" s="23"/>
      <c r="F735" s="25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>
      <c r="A736" s="22"/>
      <c r="B736" s="23"/>
      <c r="C736" s="23"/>
      <c r="D736" s="24"/>
      <c r="E736" s="23"/>
      <c r="F736" s="25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>
      <c r="A737" s="22"/>
      <c r="B737" s="23"/>
      <c r="C737" s="23"/>
      <c r="D737" s="24"/>
      <c r="E737" s="23"/>
      <c r="F737" s="25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>
      <c r="A738" s="22"/>
      <c r="B738" s="23"/>
      <c r="C738" s="23"/>
      <c r="D738" s="24"/>
      <c r="E738" s="23"/>
      <c r="F738" s="25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>
      <c r="A739" s="22"/>
      <c r="B739" s="23"/>
      <c r="C739" s="23"/>
      <c r="D739" s="24"/>
      <c r="E739" s="23"/>
      <c r="F739" s="25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>
      <c r="A740" s="22"/>
      <c r="B740" s="23"/>
      <c r="C740" s="23"/>
      <c r="D740" s="24"/>
      <c r="E740" s="23"/>
      <c r="F740" s="25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>
      <c r="A741" s="22"/>
      <c r="B741" s="23"/>
      <c r="C741" s="23"/>
      <c r="D741" s="24"/>
      <c r="E741" s="23"/>
      <c r="F741" s="25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>
      <c r="A742" s="22"/>
      <c r="B742" s="23"/>
      <c r="C742" s="23"/>
      <c r="D742" s="24"/>
      <c r="E742" s="23"/>
      <c r="F742" s="25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>
      <c r="A743" s="22"/>
      <c r="B743" s="23"/>
      <c r="C743" s="23"/>
      <c r="D743" s="24"/>
      <c r="E743" s="23"/>
      <c r="F743" s="25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>
      <c r="A744" s="22"/>
      <c r="B744" s="23"/>
      <c r="C744" s="23"/>
      <c r="D744" s="24"/>
      <c r="E744" s="23"/>
      <c r="F744" s="25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>
      <c r="A745" s="22"/>
      <c r="B745" s="23"/>
      <c r="C745" s="23"/>
      <c r="D745" s="24"/>
      <c r="E745" s="23"/>
      <c r="F745" s="25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>
      <c r="A746" s="22"/>
      <c r="B746" s="23"/>
      <c r="C746" s="23"/>
      <c r="D746" s="24"/>
      <c r="E746" s="23"/>
      <c r="F746" s="25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>
      <c r="A747" s="22"/>
      <c r="B747" s="23"/>
      <c r="C747" s="23"/>
      <c r="D747" s="24"/>
      <c r="E747" s="23"/>
      <c r="F747" s="25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>
      <c r="A748" s="22"/>
      <c r="B748" s="23"/>
      <c r="C748" s="23"/>
      <c r="D748" s="24"/>
      <c r="E748" s="23"/>
      <c r="F748" s="25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>
      <c r="A749" s="22"/>
      <c r="B749" s="23"/>
      <c r="C749" s="23"/>
      <c r="D749" s="24"/>
      <c r="E749" s="23"/>
      <c r="F749" s="25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>
      <c r="A750" s="22"/>
      <c r="B750" s="23"/>
      <c r="C750" s="23"/>
      <c r="D750" s="24"/>
      <c r="E750" s="23"/>
      <c r="F750" s="25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>
      <c r="A751" s="22"/>
      <c r="B751" s="23"/>
      <c r="C751" s="23"/>
      <c r="D751" s="24"/>
      <c r="E751" s="23"/>
      <c r="F751" s="25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>
      <c r="A752" s="22"/>
      <c r="B752" s="23"/>
      <c r="C752" s="23"/>
      <c r="D752" s="24"/>
      <c r="E752" s="23"/>
      <c r="F752" s="25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>
      <c r="A753" s="22"/>
      <c r="B753" s="23"/>
      <c r="C753" s="23"/>
      <c r="D753" s="24"/>
      <c r="E753" s="23"/>
      <c r="F753" s="25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>
      <c r="A754" s="22"/>
      <c r="B754" s="23"/>
      <c r="C754" s="23"/>
      <c r="D754" s="24"/>
      <c r="E754" s="23"/>
      <c r="F754" s="25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>
      <c r="A755" s="22"/>
      <c r="B755" s="23"/>
      <c r="C755" s="23"/>
      <c r="D755" s="24"/>
      <c r="E755" s="23"/>
      <c r="F755" s="25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>
      <c r="A756" s="22"/>
      <c r="B756" s="23"/>
      <c r="C756" s="23"/>
      <c r="D756" s="24"/>
      <c r="E756" s="23"/>
      <c r="F756" s="25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>
      <c r="A757" s="22"/>
      <c r="B757" s="23"/>
      <c r="C757" s="23"/>
      <c r="D757" s="24"/>
      <c r="E757" s="23"/>
      <c r="F757" s="25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>
      <c r="A758" s="22"/>
      <c r="B758" s="23"/>
      <c r="C758" s="23"/>
      <c r="D758" s="24"/>
      <c r="E758" s="23"/>
      <c r="F758" s="25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>
      <c r="A759" s="22"/>
      <c r="B759" s="23"/>
      <c r="C759" s="23"/>
      <c r="D759" s="24"/>
      <c r="E759" s="23"/>
      <c r="F759" s="25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>
      <c r="A760" s="22"/>
      <c r="B760" s="23"/>
      <c r="C760" s="23"/>
      <c r="D760" s="24"/>
      <c r="E760" s="23"/>
      <c r="F760" s="25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>
      <c r="A761" s="22"/>
      <c r="B761" s="23"/>
      <c r="C761" s="23"/>
      <c r="D761" s="24"/>
      <c r="E761" s="23"/>
      <c r="F761" s="25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>
      <c r="A762" s="22"/>
      <c r="B762" s="23"/>
      <c r="C762" s="23"/>
      <c r="D762" s="24"/>
      <c r="E762" s="23"/>
      <c r="F762" s="25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>
      <c r="A763" s="22"/>
      <c r="B763" s="23"/>
      <c r="C763" s="23"/>
      <c r="D763" s="24"/>
      <c r="E763" s="23"/>
      <c r="F763" s="25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>
      <c r="A764" s="22"/>
      <c r="B764" s="23"/>
      <c r="C764" s="23"/>
      <c r="D764" s="24"/>
      <c r="E764" s="23"/>
      <c r="F764" s="25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>
      <c r="A765" s="22"/>
      <c r="B765" s="23"/>
      <c r="C765" s="23"/>
      <c r="D765" s="24"/>
      <c r="E765" s="23"/>
      <c r="F765" s="25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>
      <c r="A766" s="22"/>
      <c r="B766" s="23"/>
      <c r="C766" s="23"/>
      <c r="D766" s="24"/>
      <c r="E766" s="23"/>
      <c r="F766" s="25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>
      <c r="A767" s="22"/>
      <c r="B767" s="23"/>
      <c r="C767" s="23"/>
      <c r="D767" s="24"/>
      <c r="E767" s="23"/>
      <c r="F767" s="25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>
      <c r="A768" s="22"/>
      <c r="B768" s="23"/>
      <c r="C768" s="23"/>
      <c r="D768" s="24"/>
      <c r="E768" s="23"/>
      <c r="F768" s="25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>
      <c r="A769" s="22"/>
      <c r="B769" s="23"/>
      <c r="C769" s="23"/>
      <c r="D769" s="24"/>
      <c r="E769" s="23"/>
      <c r="F769" s="25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>
      <c r="A770" s="22"/>
      <c r="B770" s="23"/>
      <c r="C770" s="23"/>
      <c r="D770" s="24"/>
      <c r="E770" s="23"/>
      <c r="F770" s="25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>
      <c r="A771" s="22"/>
      <c r="B771" s="23"/>
      <c r="C771" s="23"/>
      <c r="D771" s="24"/>
      <c r="E771" s="23"/>
      <c r="F771" s="25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>
      <c r="A772" s="22"/>
      <c r="B772" s="23"/>
      <c r="C772" s="23"/>
      <c r="D772" s="24"/>
      <c r="E772" s="23"/>
      <c r="F772" s="25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>
      <c r="A773" s="22"/>
      <c r="B773" s="23"/>
      <c r="C773" s="23"/>
      <c r="D773" s="24"/>
      <c r="E773" s="23"/>
      <c r="F773" s="25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>
      <c r="A774" s="22"/>
      <c r="B774" s="23"/>
      <c r="C774" s="23"/>
      <c r="D774" s="24"/>
      <c r="E774" s="23"/>
      <c r="F774" s="25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>
      <c r="A775" s="22"/>
      <c r="B775" s="23"/>
      <c r="C775" s="23"/>
      <c r="D775" s="24"/>
      <c r="E775" s="23"/>
      <c r="F775" s="25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>
      <c r="A776" s="22"/>
      <c r="B776" s="23"/>
      <c r="C776" s="23"/>
      <c r="D776" s="24"/>
      <c r="E776" s="23"/>
      <c r="F776" s="25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>
      <c r="A777" s="22"/>
      <c r="B777" s="23"/>
      <c r="C777" s="23"/>
      <c r="D777" s="24"/>
      <c r="E777" s="23"/>
      <c r="F777" s="25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>
      <c r="A778" s="22"/>
      <c r="B778" s="23"/>
      <c r="C778" s="23"/>
      <c r="D778" s="24"/>
      <c r="E778" s="23"/>
      <c r="F778" s="25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>
      <c r="A779" s="22"/>
      <c r="B779" s="23"/>
      <c r="C779" s="23"/>
      <c r="D779" s="24"/>
      <c r="E779" s="23"/>
      <c r="F779" s="25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>
      <c r="A780" s="22"/>
      <c r="B780" s="23"/>
      <c r="C780" s="23"/>
      <c r="D780" s="24"/>
      <c r="E780" s="23"/>
      <c r="F780" s="25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>
      <c r="A781" s="22"/>
      <c r="B781" s="23"/>
      <c r="C781" s="23"/>
      <c r="D781" s="24"/>
      <c r="E781" s="23"/>
      <c r="F781" s="25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>
      <c r="A782" s="22"/>
      <c r="B782" s="23"/>
      <c r="C782" s="23"/>
      <c r="D782" s="24"/>
      <c r="E782" s="23"/>
      <c r="F782" s="25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>
      <c r="A783" s="22"/>
      <c r="B783" s="23"/>
      <c r="C783" s="23"/>
      <c r="D783" s="24"/>
      <c r="E783" s="23"/>
      <c r="F783" s="25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>
      <c r="A784" s="22"/>
      <c r="B784" s="23"/>
      <c r="C784" s="23"/>
      <c r="D784" s="24"/>
      <c r="E784" s="23"/>
      <c r="F784" s="25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>
      <c r="A785" s="22"/>
      <c r="B785" s="23"/>
      <c r="C785" s="23"/>
      <c r="D785" s="24"/>
      <c r="E785" s="23"/>
      <c r="F785" s="25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>
      <c r="A786" s="22"/>
      <c r="B786" s="23"/>
      <c r="C786" s="23"/>
      <c r="D786" s="24"/>
      <c r="E786" s="23"/>
      <c r="F786" s="25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>
      <c r="A787" s="22"/>
      <c r="B787" s="23"/>
      <c r="C787" s="23"/>
      <c r="D787" s="24"/>
      <c r="E787" s="23"/>
      <c r="F787" s="25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>
      <c r="A788" s="22"/>
      <c r="B788" s="23"/>
      <c r="C788" s="23"/>
      <c r="D788" s="24"/>
      <c r="E788" s="23"/>
      <c r="F788" s="25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>
      <c r="A789" s="22"/>
      <c r="B789" s="23"/>
      <c r="C789" s="23"/>
      <c r="D789" s="24"/>
      <c r="E789" s="23"/>
      <c r="F789" s="25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>
      <c r="A790" s="22"/>
      <c r="B790" s="23"/>
      <c r="C790" s="23"/>
      <c r="D790" s="24"/>
      <c r="E790" s="23"/>
      <c r="F790" s="25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>
      <c r="A791" s="22"/>
      <c r="B791" s="23"/>
      <c r="C791" s="23"/>
      <c r="D791" s="24"/>
      <c r="E791" s="23"/>
      <c r="F791" s="25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>
      <c r="A792" s="22"/>
      <c r="B792" s="23"/>
      <c r="C792" s="23"/>
      <c r="D792" s="24"/>
      <c r="E792" s="23"/>
      <c r="F792" s="25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>
      <c r="A793" s="22"/>
      <c r="B793" s="23"/>
      <c r="C793" s="23"/>
      <c r="D793" s="24"/>
      <c r="E793" s="23"/>
      <c r="F793" s="25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>
      <c r="A794" s="22"/>
      <c r="B794" s="23"/>
      <c r="C794" s="23"/>
      <c r="D794" s="24"/>
      <c r="E794" s="23"/>
      <c r="F794" s="25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>
      <c r="A795" s="22"/>
      <c r="B795" s="23"/>
      <c r="C795" s="23"/>
      <c r="D795" s="24"/>
      <c r="E795" s="23"/>
      <c r="F795" s="25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>
      <c r="A796" s="22"/>
      <c r="B796" s="23"/>
      <c r="C796" s="23"/>
      <c r="D796" s="24"/>
      <c r="E796" s="23"/>
      <c r="F796" s="25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>
      <c r="A797" s="22"/>
      <c r="B797" s="23"/>
      <c r="C797" s="23"/>
      <c r="D797" s="24"/>
      <c r="E797" s="23"/>
      <c r="F797" s="25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>
      <c r="A798" s="22"/>
      <c r="B798" s="23"/>
      <c r="C798" s="23"/>
      <c r="D798" s="24"/>
      <c r="E798" s="23"/>
      <c r="F798" s="25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>
      <c r="A799" s="22"/>
      <c r="B799" s="23"/>
      <c r="C799" s="23"/>
      <c r="D799" s="24"/>
      <c r="E799" s="23"/>
      <c r="F799" s="25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>
      <c r="A800" s="22"/>
      <c r="B800" s="23"/>
      <c r="C800" s="23"/>
      <c r="D800" s="24"/>
      <c r="E800" s="23"/>
      <c r="F800" s="25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>
      <c r="A801" s="22"/>
      <c r="B801" s="23"/>
      <c r="C801" s="23"/>
      <c r="D801" s="24"/>
      <c r="E801" s="23"/>
      <c r="F801" s="25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>
      <c r="A802" s="22"/>
      <c r="B802" s="23"/>
      <c r="C802" s="23"/>
      <c r="D802" s="24"/>
      <c r="E802" s="23"/>
      <c r="F802" s="25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>
      <c r="A803" s="22"/>
      <c r="B803" s="23"/>
      <c r="C803" s="23"/>
      <c r="D803" s="24"/>
      <c r="E803" s="23"/>
      <c r="F803" s="25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>
      <c r="A804" s="22"/>
      <c r="B804" s="23"/>
      <c r="C804" s="23"/>
      <c r="D804" s="24"/>
      <c r="E804" s="23"/>
      <c r="F804" s="25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>
      <c r="A805" s="22"/>
      <c r="B805" s="23"/>
      <c r="C805" s="23"/>
      <c r="D805" s="24"/>
      <c r="E805" s="23"/>
      <c r="F805" s="25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>
      <c r="A806" s="22"/>
      <c r="B806" s="23"/>
      <c r="C806" s="23"/>
      <c r="D806" s="24"/>
      <c r="E806" s="23"/>
      <c r="F806" s="25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>
      <c r="A807" s="22"/>
      <c r="B807" s="23"/>
      <c r="C807" s="23"/>
      <c r="D807" s="24"/>
      <c r="E807" s="23"/>
      <c r="F807" s="25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>
      <c r="A808" s="22"/>
      <c r="B808" s="23"/>
      <c r="C808" s="23"/>
      <c r="D808" s="24"/>
      <c r="E808" s="23"/>
      <c r="F808" s="25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>
      <c r="A809" s="22"/>
      <c r="B809" s="23"/>
      <c r="C809" s="23"/>
      <c r="D809" s="24"/>
      <c r="E809" s="23"/>
      <c r="F809" s="25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>
      <c r="A810" s="22"/>
      <c r="B810" s="23"/>
      <c r="C810" s="23"/>
      <c r="D810" s="24"/>
      <c r="E810" s="23"/>
      <c r="F810" s="25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>
      <c r="A811" s="22"/>
      <c r="B811" s="23"/>
      <c r="C811" s="23"/>
      <c r="D811" s="24"/>
      <c r="E811" s="23"/>
      <c r="F811" s="25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>
      <c r="A812" s="22"/>
      <c r="B812" s="23"/>
      <c r="C812" s="23"/>
      <c r="D812" s="24"/>
      <c r="E812" s="23"/>
      <c r="F812" s="25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>
      <c r="A813" s="22"/>
      <c r="B813" s="23"/>
      <c r="C813" s="23"/>
      <c r="D813" s="24"/>
      <c r="E813" s="23"/>
      <c r="F813" s="25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>
      <c r="A814" s="22"/>
      <c r="B814" s="23"/>
      <c r="C814" s="23"/>
      <c r="D814" s="24"/>
      <c r="E814" s="23"/>
      <c r="F814" s="25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>
      <c r="A815" s="22"/>
      <c r="B815" s="23"/>
      <c r="C815" s="23"/>
      <c r="D815" s="24"/>
      <c r="E815" s="23"/>
      <c r="F815" s="25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>
      <c r="A816" s="22"/>
      <c r="B816" s="23"/>
      <c r="C816" s="23"/>
      <c r="D816" s="24"/>
      <c r="E816" s="23"/>
      <c r="F816" s="25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>
      <c r="A817" s="22"/>
      <c r="B817" s="23"/>
      <c r="C817" s="23"/>
      <c r="D817" s="24"/>
      <c r="E817" s="23"/>
      <c r="F817" s="25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>
      <c r="A818" s="22"/>
      <c r="B818" s="23"/>
      <c r="C818" s="23"/>
      <c r="D818" s="24"/>
      <c r="E818" s="23"/>
      <c r="F818" s="25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>
      <c r="A819" s="22"/>
      <c r="B819" s="23"/>
      <c r="C819" s="23"/>
      <c r="D819" s="24"/>
      <c r="E819" s="23"/>
      <c r="F819" s="25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>
      <c r="A820" s="22"/>
      <c r="B820" s="23"/>
      <c r="C820" s="23"/>
      <c r="D820" s="24"/>
      <c r="E820" s="23"/>
      <c r="F820" s="25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>
      <c r="A821" s="22"/>
      <c r="B821" s="23"/>
      <c r="C821" s="23"/>
      <c r="D821" s="24"/>
      <c r="E821" s="23"/>
      <c r="F821" s="25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>
      <c r="A822" s="22"/>
      <c r="B822" s="23"/>
      <c r="C822" s="23"/>
      <c r="D822" s="24"/>
      <c r="E822" s="23"/>
      <c r="F822" s="25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>
      <c r="A823" s="22"/>
      <c r="B823" s="23"/>
      <c r="C823" s="23"/>
      <c r="D823" s="24"/>
      <c r="E823" s="23"/>
      <c r="F823" s="25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>
      <c r="A824" s="22"/>
      <c r="B824" s="23"/>
      <c r="C824" s="23"/>
      <c r="D824" s="24"/>
      <c r="E824" s="23"/>
      <c r="F824" s="25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>
      <c r="A825" s="22"/>
      <c r="B825" s="23"/>
      <c r="C825" s="23"/>
      <c r="D825" s="24"/>
      <c r="E825" s="23"/>
      <c r="F825" s="25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>
      <c r="A826" s="22"/>
      <c r="B826" s="23"/>
      <c r="C826" s="23"/>
      <c r="D826" s="24"/>
      <c r="E826" s="23"/>
      <c r="F826" s="25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>
      <c r="A827" s="22"/>
      <c r="B827" s="23"/>
      <c r="C827" s="23"/>
      <c r="D827" s="24"/>
      <c r="E827" s="23"/>
      <c r="F827" s="25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>
      <c r="A828" s="22"/>
      <c r="B828" s="23"/>
      <c r="C828" s="23"/>
      <c r="D828" s="24"/>
      <c r="E828" s="23"/>
      <c r="F828" s="25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>
      <c r="A829" s="22"/>
      <c r="B829" s="23"/>
      <c r="C829" s="23"/>
      <c r="D829" s="24"/>
      <c r="E829" s="23"/>
      <c r="F829" s="25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>
      <c r="A830" s="22"/>
      <c r="B830" s="23"/>
      <c r="C830" s="23"/>
      <c r="D830" s="24"/>
      <c r="E830" s="23"/>
      <c r="F830" s="25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>
      <c r="A831" s="22"/>
      <c r="B831" s="23"/>
      <c r="C831" s="23"/>
      <c r="D831" s="24"/>
      <c r="E831" s="23"/>
      <c r="F831" s="25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>
      <c r="A832" s="22"/>
      <c r="B832" s="23"/>
      <c r="C832" s="23"/>
      <c r="D832" s="24"/>
      <c r="E832" s="23"/>
      <c r="F832" s="25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>
      <c r="A833" s="22"/>
      <c r="B833" s="23"/>
      <c r="C833" s="23"/>
      <c r="D833" s="24"/>
      <c r="E833" s="23"/>
      <c r="F833" s="25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>
      <c r="A834" s="22"/>
      <c r="B834" s="23"/>
      <c r="C834" s="23"/>
      <c r="D834" s="24"/>
      <c r="E834" s="23"/>
      <c r="F834" s="25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>
      <c r="A835" s="22"/>
      <c r="B835" s="23"/>
      <c r="C835" s="23"/>
      <c r="D835" s="24"/>
      <c r="E835" s="23"/>
      <c r="F835" s="25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>
      <c r="A836" s="22"/>
      <c r="B836" s="23"/>
      <c r="C836" s="23"/>
      <c r="D836" s="24"/>
      <c r="E836" s="23"/>
      <c r="F836" s="25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>
      <c r="A837" s="22"/>
      <c r="B837" s="23"/>
      <c r="C837" s="23"/>
      <c r="D837" s="24"/>
      <c r="E837" s="23"/>
      <c r="F837" s="25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>
      <c r="A838" s="22"/>
      <c r="B838" s="23"/>
      <c r="C838" s="23"/>
      <c r="D838" s="24"/>
      <c r="E838" s="23"/>
      <c r="F838" s="25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>
      <c r="A839" s="22"/>
      <c r="B839" s="23"/>
      <c r="C839" s="23"/>
      <c r="D839" s="24"/>
      <c r="E839" s="23"/>
      <c r="F839" s="25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>
      <c r="A840" s="22"/>
      <c r="B840" s="23"/>
      <c r="C840" s="23"/>
      <c r="D840" s="24"/>
      <c r="E840" s="23"/>
      <c r="F840" s="25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>
      <c r="A841" s="22"/>
      <c r="B841" s="23"/>
      <c r="C841" s="23"/>
      <c r="D841" s="24"/>
      <c r="E841" s="23"/>
      <c r="F841" s="25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>
      <c r="A842" s="22"/>
      <c r="B842" s="23"/>
      <c r="C842" s="23"/>
      <c r="D842" s="24"/>
      <c r="E842" s="23"/>
      <c r="F842" s="25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>
      <c r="A843" s="22"/>
      <c r="B843" s="23"/>
      <c r="C843" s="23"/>
      <c r="D843" s="24"/>
      <c r="E843" s="23"/>
      <c r="F843" s="25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>
      <c r="A844" s="22"/>
      <c r="B844" s="23"/>
      <c r="C844" s="23"/>
      <c r="D844" s="24"/>
      <c r="E844" s="23"/>
      <c r="F844" s="25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>
      <c r="A845" s="22"/>
      <c r="B845" s="23"/>
      <c r="C845" s="23"/>
      <c r="D845" s="24"/>
      <c r="E845" s="23"/>
      <c r="F845" s="25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>
      <c r="A846" s="22"/>
      <c r="B846" s="23"/>
      <c r="C846" s="23"/>
      <c r="D846" s="24"/>
      <c r="E846" s="23"/>
      <c r="F846" s="25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>
      <c r="A847" s="22"/>
      <c r="B847" s="23"/>
      <c r="C847" s="23"/>
      <c r="D847" s="24"/>
      <c r="E847" s="23"/>
      <c r="F847" s="25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>
      <c r="A848" s="22"/>
      <c r="B848" s="23"/>
      <c r="C848" s="23"/>
      <c r="D848" s="24"/>
      <c r="E848" s="23"/>
      <c r="F848" s="25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>
      <c r="A849" s="22"/>
      <c r="B849" s="23"/>
      <c r="C849" s="23"/>
      <c r="D849" s="24"/>
      <c r="E849" s="23"/>
      <c r="F849" s="25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>
      <c r="A850" s="22"/>
      <c r="B850" s="23"/>
      <c r="C850" s="23"/>
      <c r="D850" s="24"/>
      <c r="E850" s="23"/>
      <c r="F850" s="25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>
      <c r="A851" s="22"/>
      <c r="B851" s="23"/>
      <c r="C851" s="23"/>
      <c r="D851" s="24"/>
      <c r="E851" s="23"/>
      <c r="F851" s="25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>
      <c r="A852" s="22"/>
      <c r="B852" s="23"/>
      <c r="C852" s="23"/>
      <c r="D852" s="24"/>
      <c r="E852" s="23"/>
      <c r="F852" s="25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>
      <c r="A853" s="22"/>
      <c r="B853" s="23"/>
      <c r="C853" s="23"/>
      <c r="D853" s="24"/>
      <c r="E853" s="23"/>
      <c r="F853" s="25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>
      <c r="A854" s="22"/>
      <c r="B854" s="23"/>
      <c r="C854" s="23"/>
      <c r="D854" s="24"/>
      <c r="E854" s="23"/>
      <c r="F854" s="25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>
      <c r="A855" s="22"/>
      <c r="B855" s="23"/>
      <c r="C855" s="23"/>
      <c r="D855" s="24"/>
      <c r="E855" s="23"/>
      <c r="F855" s="25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>
      <c r="A856" s="22"/>
      <c r="B856" s="23"/>
      <c r="C856" s="23"/>
      <c r="D856" s="24"/>
      <c r="E856" s="23"/>
      <c r="F856" s="25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>
      <c r="A857" s="22"/>
      <c r="B857" s="23"/>
      <c r="C857" s="23"/>
      <c r="D857" s="24"/>
      <c r="E857" s="23"/>
      <c r="F857" s="25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>
      <c r="A858" s="22"/>
      <c r="B858" s="23"/>
      <c r="C858" s="23"/>
      <c r="D858" s="24"/>
      <c r="E858" s="23"/>
      <c r="F858" s="25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>
      <c r="A859" s="22"/>
      <c r="B859" s="23"/>
      <c r="C859" s="23"/>
      <c r="D859" s="24"/>
      <c r="E859" s="23"/>
      <c r="F859" s="25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>
      <c r="A860" s="22"/>
      <c r="B860" s="23"/>
      <c r="C860" s="23"/>
      <c r="D860" s="24"/>
      <c r="E860" s="23"/>
      <c r="F860" s="25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>
      <c r="A861" s="22"/>
      <c r="B861" s="23"/>
      <c r="C861" s="23"/>
      <c r="D861" s="24"/>
      <c r="E861" s="23"/>
      <c r="F861" s="25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>
      <c r="A862" s="22"/>
      <c r="B862" s="23"/>
      <c r="C862" s="23"/>
      <c r="D862" s="24"/>
      <c r="E862" s="23"/>
      <c r="F862" s="25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>
      <c r="A863" s="22"/>
      <c r="B863" s="23"/>
      <c r="C863" s="23"/>
      <c r="D863" s="24"/>
      <c r="E863" s="23"/>
      <c r="F863" s="25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>
      <c r="A864" s="22"/>
      <c r="B864" s="23"/>
      <c r="C864" s="23"/>
      <c r="D864" s="24"/>
      <c r="E864" s="23"/>
      <c r="F864" s="25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>
      <c r="A865" s="22"/>
      <c r="B865" s="23"/>
      <c r="C865" s="23"/>
      <c r="D865" s="24"/>
      <c r="E865" s="23"/>
      <c r="F865" s="25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>
      <c r="A866" s="22"/>
      <c r="B866" s="23"/>
      <c r="C866" s="23"/>
      <c r="D866" s="24"/>
      <c r="E866" s="23"/>
      <c r="F866" s="25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>
      <c r="A867" s="22"/>
      <c r="B867" s="23"/>
      <c r="C867" s="23"/>
      <c r="D867" s="24"/>
      <c r="E867" s="23"/>
      <c r="F867" s="25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>
      <c r="A868" s="22"/>
      <c r="B868" s="23"/>
      <c r="C868" s="23"/>
      <c r="D868" s="24"/>
      <c r="E868" s="23"/>
      <c r="F868" s="25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>
      <c r="A869" s="22"/>
      <c r="B869" s="23"/>
      <c r="C869" s="23"/>
      <c r="D869" s="24"/>
      <c r="E869" s="23"/>
      <c r="F869" s="25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>
      <c r="A870" s="22"/>
      <c r="B870" s="23"/>
      <c r="C870" s="23"/>
      <c r="D870" s="24"/>
      <c r="E870" s="23"/>
      <c r="F870" s="25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>
      <c r="A871" s="22"/>
      <c r="B871" s="23"/>
      <c r="C871" s="23"/>
      <c r="D871" s="24"/>
      <c r="E871" s="23"/>
      <c r="F871" s="25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>
      <c r="A872" s="22"/>
      <c r="B872" s="23"/>
      <c r="C872" s="23"/>
      <c r="D872" s="24"/>
      <c r="E872" s="23"/>
      <c r="F872" s="25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>
      <c r="A873" s="22"/>
      <c r="B873" s="23"/>
      <c r="C873" s="23"/>
      <c r="D873" s="24"/>
      <c r="E873" s="23"/>
      <c r="F873" s="25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>
      <c r="A874" s="22"/>
      <c r="B874" s="23"/>
      <c r="C874" s="23"/>
      <c r="D874" s="24"/>
      <c r="E874" s="23"/>
      <c r="F874" s="25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>
      <c r="A875" s="22"/>
      <c r="B875" s="23"/>
      <c r="C875" s="23"/>
      <c r="D875" s="24"/>
      <c r="E875" s="23"/>
      <c r="F875" s="25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>
      <c r="A876" s="22"/>
      <c r="B876" s="23"/>
      <c r="C876" s="23"/>
      <c r="D876" s="24"/>
      <c r="E876" s="23"/>
      <c r="F876" s="25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>
      <c r="A877" s="22"/>
      <c r="B877" s="23"/>
      <c r="C877" s="23"/>
      <c r="D877" s="24"/>
      <c r="E877" s="23"/>
      <c r="F877" s="25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>
      <c r="A878" s="22"/>
      <c r="B878" s="23"/>
      <c r="C878" s="23"/>
      <c r="D878" s="24"/>
      <c r="E878" s="23"/>
      <c r="F878" s="25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>
      <c r="A879" s="22"/>
      <c r="B879" s="23"/>
      <c r="C879" s="23"/>
      <c r="D879" s="24"/>
      <c r="E879" s="23"/>
      <c r="F879" s="25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>
      <c r="A880" s="22"/>
      <c r="B880" s="23"/>
      <c r="C880" s="23"/>
      <c r="D880" s="24"/>
      <c r="E880" s="23"/>
      <c r="F880" s="25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>
      <c r="A881" s="22"/>
      <c r="B881" s="23"/>
      <c r="C881" s="23"/>
      <c r="D881" s="24"/>
      <c r="E881" s="23"/>
      <c r="F881" s="25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>
      <c r="A882" s="22"/>
      <c r="B882" s="23"/>
      <c r="C882" s="23"/>
      <c r="D882" s="24"/>
      <c r="E882" s="23"/>
      <c r="F882" s="25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>
      <c r="A883" s="22"/>
      <c r="B883" s="23"/>
      <c r="C883" s="23"/>
      <c r="D883" s="24"/>
      <c r="E883" s="23"/>
      <c r="F883" s="25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>
      <c r="A884" s="22"/>
      <c r="B884" s="23"/>
      <c r="C884" s="23"/>
      <c r="D884" s="24"/>
      <c r="E884" s="23"/>
      <c r="F884" s="25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>
      <c r="A885" s="22"/>
      <c r="B885" s="23"/>
      <c r="C885" s="23"/>
      <c r="D885" s="24"/>
      <c r="E885" s="23"/>
      <c r="F885" s="25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>
      <c r="A886" s="22"/>
      <c r="B886" s="23"/>
      <c r="C886" s="23"/>
      <c r="D886" s="24"/>
      <c r="E886" s="23"/>
      <c r="F886" s="25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>
      <c r="A887" s="22"/>
      <c r="B887" s="23"/>
      <c r="C887" s="23"/>
      <c r="D887" s="24"/>
      <c r="E887" s="23"/>
      <c r="F887" s="25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>
      <c r="A888" s="22"/>
      <c r="B888" s="23"/>
      <c r="C888" s="23"/>
      <c r="D888" s="24"/>
      <c r="E888" s="23"/>
      <c r="F888" s="25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>
      <c r="A889" s="22"/>
      <c r="B889" s="23"/>
      <c r="C889" s="23"/>
      <c r="D889" s="24"/>
      <c r="E889" s="23"/>
      <c r="F889" s="25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>
      <c r="A890" s="22"/>
      <c r="B890" s="23"/>
      <c r="C890" s="23"/>
      <c r="D890" s="24"/>
      <c r="E890" s="23"/>
      <c r="F890" s="25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>
      <c r="A891" s="22"/>
      <c r="B891" s="23"/>
      <c r="C891" s="23"/>
      <c r="D891" s="24"/>
      <c r="E891" s="23"/>
      <c r="F891" s="25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>
      <c r="A892" s="22"/>
      <c r="B892" s="23"/>
      <c r="C892" s="23"/>
      <c r="D892" s="24"/>
      <c r="E892" s="23"/>
      <c r="F892" s="25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>
      <c r="A893" s="22"/>
      <c r="B893" s="23"/>
      <c r="C893" s="23"/>
      <c r="D893" s="24"/>
      <c r="E893" s="23"/>
      <c r="F893" s="25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>
      <c r="A894" s="22"/>
      <c r="B894" s="23"/>
      <c r="C894" s="23"/>
      <c r="D894" s="24"/>
      <c r="E894" s="23"/>
      <c r="F894" s="25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>
      <c r="A895" s="22"/>
      <c r="B895" s="23"/>
      <c r="C895" s="23"/>
      <c r="D895" s="24"/>
      <c r="E895" s="23"/>
      <c r="F895" s="25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>
      <c r="A896" s="22"/>
      <c r="B896" s="23"/>
      <c r="C896" s="23"/>
      <c r="D896" s="24"/>
      <c r="E896" s="23"/>
      <c r="F896" s="25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>
      <c r="A897" s="22"/>
      <c r="B897" s="23"/>
      <c r="C897" s="23"/>
      <c r="D897" s="24"/>
      <c r="E897" s="23"/>
      <c r="F897" s="25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>
      <c r="A898" s="22"/>
      <c r="B898" s="23"/>
      <c r="C898" s="23"/>
      <c r="D898" s="24"/>
      <c r="E898" s="23"/>
      <c r="F898" s="25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>
      <c r="A899" s="22"/>
      <c r="B899" s="23"/>
      <c r="C899" s="23"/>
      <c r="D899" s="24"/>
      <c r="E899" s="23"/>
      <c r="F899" s="25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>
      <c r="A900" s="22"/>
      <c r="B900" s="23"/>
      <c r="C900" s="23"/>
      <c r="D900" s="24"/>
      <c r="E900" s="23"/>
      <c r="F900" s="25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>
      <c r="A901" s="22"/>
      <c r="B901" s="23"/>
      <c r="C901" s="23"/>
      <c r="D901" s="24"/>
      <c r="E901" s="23"/>
      <c r="F901" s="25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>
      <c r="A902" s="22"/>
      <c r="B902" s="23"/>
      <c r="C902" s="23"/>
      <c r="D902" s="24"/>
      <c r="E902" s="23"/>
      <c r="F902" s="25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>
      <c r="A903" s="22"/>
      <c r="B903" s="23"/>
      <c r="C903" s="23"/>
      <c r="D903" s="24"/>
      <c r="E903" s="23"/>
      <c r="F903" s="25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>
      <c r="A904" s="22"/>
      <c r="B904" s="23"/>
      <c r="C904" s="23"/>
      <c r="D904" s="24"/>
      <c r="E904" s="23"/>
      <c r="F904" s="25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>
      <c r="A905" s="22"/>
      <c r="B905" s="23"/>
      <c r="C905" s="23"/>
      <c r="D905" s="24"/>
      <c r="E905" s="23"/>
      <c r="F905" s="25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>
      <c r="A906" s="22"/>
      <c r="B906" s="23"/>
      <c r="C906" s="23"/>
      <c r="D906" s="24"/>
      <c r="E906" s="23"/>
      <c r="F906" s="25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>
      <c r="A907" s="22"/>
      <c r="B907" s="23"/>
      <c r="C907" s="23"/>
      <c r="D907" s="24"/>
      <c r="E907" s="23"/>
      <c r="F907" s="25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>
      <c r="A908" s="22"/>
      <c r="B908" s="23"/>
      <c r="C908" s="23"/>
      <c r="D908" s="24"/>
      <c r="E908" s="23"/>
      <c r="F908" s="25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>
      <c r="A909" s="22"/>
      <c r="B909" s="23"/>
      <c r="C909" s="23"/>
      <c r="D909" s="24"/>
      <c r="E909" s="23"/>
      <c r="F909" s="25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>
      <c r="A910" s="22"/>
      <c r="B910" s="23"/>
      <c r="C910" s="23"/>
      <c r="D910" s="24"/>
      <c r="E910" s="23"/>
      <c r="F910" s="25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>
      <c r="A911" s="22"/>
      <c r="B911" s="23"/>
      <c r="C911" s="23"/>
      <c r="D911" s="24"/>
      <c r="E911" s="23"/>
      <c r="F911" s="25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>
      <c r="A912" s="22"/>
      <c r="B912" s="23"/>
      <c r="C912" s="23"/>
      <c r="D912" s="24"/>
      <c r="E912" s="23"/>
      <c r="F912" s="25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>
      <c r="A913" s="22"/>
      <c r="B913" s="23"/>
      <c r="C913" s="23"/>
      <c r="D913" s="24"/>
      <c r="E913" s="23"/>
      <c r="F913" s="25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>
      <c r="A914" s="22"/>
      <c r="B914" s="23"/>
      <c r="C914" s="23"/>
      <c r="D914" s="24"/>
      <c r="E914" s="23"/>
      <c r="F914" s="25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>
      <c r="A915" s="22"/>
      <c r="B915" s="23"/>
      <c r="C915" s="23"/>
      <c r="D915" s="24"/>
      <c r="E915" s="23"/>
      <c r="F915" s="25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>
      <c r="A916" s="22"/>
      <c r="B916" s="23"/>
      <c r="C916" s="23"/>
      <c r="D916" s="24"/>
      <c r="E916" s="23"/>
      <c r="F916" s="25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>
      <c r="A917" s="22"/>
      <c r="B917" s="23"/>
      <c r="C917" s="23"/>
      <c r="D917" s="24"/>
      <c r="E917" s="23"/>
      <c r="F917" s="25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>
      <c r="A918" s="22"/>
      <c r="B918" s="23"/>
      <c r="C918" s="23"/>
      <c r="D918" s="24"/>
      <c r="E918" s="23"/>
      <c r="F918" s="25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>
      <c r="A919" s="22"/>
      <c r="B919" s="23"/>
      <c r="C919" s="23"/>
      <c r="D919" s="24"/>
      <c r="E919" s="23"/>
      <c r="F919" s="25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>
      <c r="A920" s="22"/>
      <c r="B920" s="23"/>
      <c r="C920" s="23"/>
      <c r="D920" s="24"/>
      <c r="E920" s="23"/>
      <c r="F920" s="25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>
      <c r="A921" s="22"/>
      <c r="B921" s="23"/>
      <c r="C921" s="23"/>
      <c r="D921" s="24"/>
      <c r="E921" s="23"/>
      <c r="F921" s="25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>
      <c r="A922" s="22"/>
      <c r="B922" s="23"/>
      <c r="C922" s="23"/>
      <c r="D922" s="24"/>
      <c r="E922" s="23"/>
      <c r="F922" s="25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>
      <c r="A923" s="22"/>
      <c r="B923" s="23"/>
      <c r="C923" s="23"/>
      <c r="D923" s="24"/>
      <c r="E923" s="23"/>
      <c r="F923" s="25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>
      <c r="A924" s="22"/>
      <c r="B924" s="23"/>
      <c r="C924" s="23"/>
      <c r="D924" s="24"/>
      <c r="E924" s="23"/>
      <c r="F924" s="25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>
      <c r="A925" s="22"/>
      <c r="B925" s="23"/>
      <c r="C925" s="23"/>
      <c r="D925" s="24"/>
      <c r="E925" s="23"/>
      <c r="F925" s="25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>
      <c r="A926" s="22"/>
      <c r="B926" s="23"/>
      <c r="C926" s="23"/>
      <c r="D926" s="24"/>
      <c r="E926" s="23"/>
      <c r="F926" s="25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>
      <c r="A927" s="22"/>
      <c r="B927" s="23"/>
      <c r="C927" s="23"/>
      <c r="D927" s="24"/>
      <c r="E927" s="23"/>
      <c r="F927" s="25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>
      <c r="A928" s="22"/>
      <c r="B928" s="23"/>
      <c r="C928" s="23"/>
      <c r="D928" s="24"/>
      <c r="E928" s="23"/>
      <c r="F928" s="25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>
      <c r="A929" s="22"/>
      <c r="B929" s="23"/>
      <c r="C929" s="23"/>
      <c r="D929" s="24"/>
      <c r="E929" s="23"/>
      <c r="F929" s="25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>
      <c r="A930" s="22"/>
      <c r="B930" s="23"/>
      <c r="C930" s="23"/>
      <c r="D930" s="24"/>
      <c r="E930" s="23"/>
      <c r="F930" s="25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>
      <c r="A931" s="22"/>
      <c r="B931" s="23"/>
      <c r="C931" s="23"/>
      <c r="D931" s="24"/>
      <c r="E931" s="23"/>
      <c r="F931" s="25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>
      <c r="A932" s="22"/>
      <c r="B932" s="23"/>
      <c r="C932" s="23"/>
      <c r="D932" s="24"/>
      <c r="E932" s="23"/>
      <c r="F932" s="25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>
      <c r="A933" s="22"/>
      <c r="B933" s="23"/>
      <c r="C933" s="23"/>
      <c r="D933" s="24"/>
      <c r="E933" s="23"/>
      <c r="F933" s="25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>
      <c r="A934" s="22"/>
      <c r="B934" s="23"/>
      <c r="C934" s="23"/>
      <c r="D934" s="24"/>
      <c r="E934" s="23"/>
      <c r="F934" s="25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>
      <c r="A935" s="22"/>
      <c r="B935" s="23"/>
      <c r="C935" s="23"/>
      <c r="D935" s="24"/>
      <c r="E935" s="23"/>
      <c r="F935" s="25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>
      <c r="A936" s="22"/>
      <c r="B936" s="23"/>
      <c r="C936" s="23"/>
      <c r="D936" s="24"/>
      <c r="E936" s="23"/>
      <c r="F936" s="25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>
      <c r="A937" s="22"/>
      <c r="B937" s="23"/>
      <c r="C937" s="23"/>
      <c r="D937" s="24"/>
      <c r="E937" s="23"/>
      <c r="F937" s="25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>
      <c r="A938" s="22"/>
      <c r="B938" s="23"/>
      <c r="C938" s="23"/>
      <c r="D938" s="24"/>
      <c r="E938" s="23"/>
      <c r="F938" s="25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>
      <c r="A939" s="22"/>
      <c r="B939" s="23"/>
      <c r="C939" s="23"/>
      <c r="D939" s="24"/>
      <c r="E939" s="23"/>
      <c r="F939" s="25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>
      <c r="A940" s="22"/>
      <c r="B940" s="23"/>
      <c r="C940" s="23"/>
      <c r="D940" s="24"/>
      <c r="E940" s="23"/>
      <c r="F940" s="25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>
      <c r="A941" s="22"/>
      <c r="B941" s="23"/>
      <c r="C941" s="23"/>
      <c r="D941" s="24"/>
      <c r="E941" s="23"/>
      <c r="F941" s="25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>
      <c r="A942" s="22"/>
      <c r="B942" s="23"/>
      <c r="C942" s="23"/>
      <c r="D942" s="24"/>
      <c r="E942" s="23"/>
      <c r="F942" s="25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>
      <c r="A943" s="22"/>
      <c r="B943" s="23"/>
      <c r="C943" s="23"/>
      <c r="D943" s="24"/>
      <c r="E943" s="23"/>
      <c r="F943" s="25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>
      <c r="A944" s="22"/>
      <c r="B944" s="23"/>
      <c r="C944" s="23"/>
      <c r="D944" s="24"/>
      <c r="E944" s="23"/>
      <c r="F944" s="25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>
      <c r="A945" s="22"/>
      <c r="B945" s="23"/>
      <c r="C945" s="23"/>
      <c r="D945" s="24"/>
      <c r="E945" s="23"/>
      <c r="F945" s="25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>
      <c r="A946" s="22"/>
      <c r="B946" s="23"/>
      <c r="C946" s="23"/>
      <c r="D946" s="24"/>
      <c r="E946" s="23"/>
      <c r="F946" s="25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>
      <c r="A947" s="22"/>
      <c r="B947" s="23"/>
      <c r="C947" s="23"/>
      <c r="D947" s="24"/>
      <c r="E947" s="23"/>
      <c r="F947" s="25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>
      <c r="A948" s="22"/>
      <c r="B948" s="23"/>
      <c r="C948" s="23"/>
      <c r="D948" s="24"/>
      <c r="E948" s="23"/>
      <c r="F948" s="25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>
      <c r="A949" s="22"/>
      <c r="B949" s="23"/>
      <c r="C949" s="23"/>
      <c r="D949" s="24"/>
      <c r="E949" s="23"/>
      <c r="F949" s="25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>
      <c r="A950" s="22"/>
      <c r="B950" s="23"/>
      <c r="C950" s="23"/>
      <c r="D950" s="24"/>
      <c r="E950" s="23"/>
      <c r="F950" s="25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>
      <c r="A951" s="22"/>
      <c r="B951" s="23"/>
      <c r="C951" s="23"/>
      <c r="D951" s="24"/>
      <c r="E951" s="23"/>
      <c r="F951" s="25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>
      <c r="A952" s="22"/>
      <c r="B952" s="23"/>
      <c r="C952" s="23"/>
      <c r="D952" s="24"/>
      <c r="E952" s="23"/>
      <c r="F952" s="25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>
      <c r="A953" s="22"/>
      <c r="B953" s="23"/>
      <c r="C953" s="23"/>
      <c r="D953" s="24"/>
      <c r="E953" s="23"/>
      <c r="F953" s="25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>
      <c r="A954" s="22"/>
      <c r="B954" s="23"/>
      <c r="C954" s="23"/>
      <c r="D954" s="24"/>
      <c r="E954" s="23"/>
      <c r="F954" s="25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>
      <c r="A955" s="22"/>
      <c r="B955" s="23"/>
      <c r="C955" s="23"/>
      <c r="D955" s="24"/>
      <c r="E955" s="23"/>
      <c r="F955" s="25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>
      <c r="A956" s="22"/>
      <c r="B956" s="23"/>
      <c r="C956" s="23"/>
      <c r="D956" s="24"/>
      <c r="E956" s="23"/>
      <c r="F956" s="25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>
      <c r="A957" s="22"/>
      <c r="B957" s="23"/>
      <c r="C957" s="23"/>
      <c r="D957" s="24"/>
      <c r="E957" s="23"/>
      <c r="F957" s="25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>
      <c r="A958" s="22"/>
      <c r="B958" s="23"/>
      <c r="C958" s="23"/>
      <c r="D958" s="24"/>
      <c r="E958" s="23"/>
      <c r="F958" s="25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>
      <c r="A959" s="22"/>
      <c r="B959" s="23"/>
      <c r="C959" s="23"/>
      <c r="D959" s="24"/>
      <c r="E959" s="23"/>
      <c r="F959" s="25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>
      <c r="A960" s="22"/>
      <c r="B960" s="23"/>
      <c r="C960" s="23"/>
      <c r="D960" s="24"/>
      <c r="E960" s="23"/>
      <c r="F960" s="25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>
      <c r="A961" s="22"/>
      <c r="B961" s="23"/>
      <c r="C961" s="23"/>
      <c r="D961" s="24"/>
      <c r="E961" s="23"/>
      <c r="F961" s="25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>
      <c r="A962" s="22"/>
      <c r="B962" s="23"/>
      <c r="C962" s="23"/>
      <c r="D962" s="24"/>
      <c r="E962" s="23"/>
      <c r="F962" s="25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>
      <c r="A963" s="22"/>
      <c r="B963" s="23"/>
      <c r="C963" s="23"/>
      <c r="D963" s="24"/>
      <c r="E963" s="23"/>
      <c r="F963" s="25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>
      <c r="A964" s="22"/>
      <c r="B964" s="23"/>
      <c r="C964" s="23"/>
      <c r="D964" s="24"/>
      <c r="E964" s="23"/>
      <c r="F964" s="25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>
      <c r="A965" s="22"/>
      <c r="B965" s="23"/>
      <c r="C965" s="23"/>
      <c r="D965" s="24"/>
      <c r="E965" s="23"/>
      <c r="F965" s="25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>
      <c r="A966" s="22"/>
      <c r="B966" s="23"/>
      <c r="C966" s="23"/>
      <c r="D966" s="24"/>
      <c r="E966" s="23"/>
      <c r="F966" s="25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>
      <c r="A967" s="22"/>
      <c r="B967" s="23"/>
      <c r="C967" s="23"/>
      <c r="D967" s="24"/>
      <c r="E967" s="23"/>
      <c r="F967" s="25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>
      <c r="A968" s="22"/>
      <c r="B968" s="23"/>
      <c r="C968" s="23"/>
      <c r="D968" s="24"/>
      <c r="E968" s="23"/>
      <c r="F968" s="25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>
      <c r="A969" s="22"/>
      <c r="B969" s="23"/>
      <c r="C969" s="23"/>
      <c r="D969" s="24"/>
      <c r="E969" s="23"/>
      <c r="F969" s="25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>
      <c r="A970" s="22"/>
      <c r="B970" s="23"/>
      <c r="C970" s="23"/>
      <c r="D970" s="24"/>
      <c r="E970" s="23"/>
      <c r="F970" s="25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>
      <c r="A971" s="22"/>
      <c r="B971" s="23"/>
      <c r="C971" s="23"/>
      <c r="D971" s="24"/>
      <c r="E971" s="23"/>
      <c r="F971" s="25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>
      <c r="A972" s="22"/>
      <c r="B972" s="23"/>
      <c r="C972" s="23"/>
      <c r="D972" s="24"/>
      <c r="E972" s="23"/>
      <c r="F972" s="25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>
      <c r="A973" s="22"/>
      <c r="B973" s="23"/>
      <c r="C973" s="23"/>
      <c r="D973" s="24"/>
      <c r="E973" s="23"/>
      <c r="F973" s="25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>
      <c r="A974" s="22"/>
      <c r="B974" s="23"/>
      <c r="C974" s="23"/>
      <c r="D974" s="24"/>
      <c r="E974" s="23"/>
      <c r="F974" s="25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>
      <c r="A975" s="22"/>
      <c r="B975" s="23"/>
      <c r="C975" s="23"/>
      <c r="D975" s="24"/>
      <c r="E975" s="23"/>
      <c r="F975" s="25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>
      <c r="A976" s="22"/>
      <c r="B976" s="23"/>
      <c r="C976" s="23"/>
      <c r="D976" s="24"/>
      <c r="E976" s="23"/>
      <c r="F976" s="25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>
      <c r="A977" s="22"/>
      <c r="B977" s="23"/>
      <c r="C977" s="23"/>
      <c r="D977" s="24"/>
      <c r="E977" s="23"/>
      <c r="F977" s="25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>
      <c r="A978" s="22"/>
      <c r="B978" s="23"/>
      <c r="C978" s="23"/>
      <c r="D978" s="24"/>
      <c r="E978" s="23"/>
      <c r="F978" s="25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>
      <c r="A979" s="22"/>
      <c r="B979" s="23"/>
      <c r="C979" s="23"/>
      <c r="D979" s="24"/>
      <c r="E979" s="23"/>
      <c r="F979" s="25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>
      <c r="A980" s="22"/>
      <c r="B980" s="23"/>
      <c r="C980" s="23"/>
      <c r="D980" s="24"/>
      <c r="E980" s="23"/>
      <c r="F980" s="25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>
      <c r="A981" s="22"/>
      <c r="B981" s="23"/>
      <c r="C981" s="23"/>
      <c r="D981" s="24"/>
      <c r="E981" s="23"/>
      <c r="F981" s="25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>
      <c r="A982" s="22"/>
      <c r="B982" s="23"/>
      <c r="C982" s="23"/>
      <c r="D982" s="24"/>
      <c r="E982" s="23"/>
      <c r="F982" s="25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>
      <c r="A983" s="22"/>
      <c r="B983" s="23"/>
      <c r="C983" s="23"/>
      <c r="D983" s="24"/>
      <c r="E983" s="23"/>
      <c r="F983" s="25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>
      <c r="A984" s="22"/>
      <c r="B984" s="23"/>
      <c r="C984" s="23"/>
      <c r="D984" s="24"/>
      <c r="E984" s="23"/>
      <c r="F984" s="25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>
      <c r="A985" s="22"/>
      <c r="B985" s="23"/>
      <c r="C985" s="23"/>
      <c r="D985" s="24"/>
      <c r="E985" s="23"/>
      <c r="F985" s="25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>
      <c r="A986" s="22"/>
      <c r="B986" s="23"/>
      <c r="C986" s="23"/>
      <c r="D986" s="24"/>
      <c r="E986" s="23"/>
      <c r="F986" s="25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>
      <c r="A987" s="22"/>
      <c r="B987" s="23"/>
      <c r="C987" s="23"/>
      <c r="D987" s="24"/>
      <c r="E987" s="23"/>
      <c r="F987" s="25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>
      <c r="A988" s="22"/>
      <c r="B988" s="23"/>
      <c r="C988" s="23"/>
      <c r="D988" s="24"/>
      <c r="E988" s="23"/>
      <c r="F988" s="25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>
      <c r="A989" s="22"/>
      <c r="B989" s="23"/>
      <c r="C989" s="23"/>
      <c r="D989" s="24"/>
      <c r="E989" s="23"/>
      <c r="F989" s="25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>
      <c r="A990" s="22"/>
      <c r="B990" s="23"/>
      <c r="C990" s="23"/>
      <c r="D990" s="24"/>
      <c r="E990" s="23"/>
      <c r="F990" s="25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>
      <c r="A991" s="22"/>
      <c r="B991" s="23"/>
      <c r="C991" s="23"/>
      <c r="D991" s="24"/>
      <c r="E991" s="23"/>
      <c r="F991" s="25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>
      <c r="A992" s="22"/>
      <c r="B992" s="23"/>
      <c r="C992" s="23"/>
      <c r="D992" s="24"/>
      <c r="E992" s="23"/>
      <c r="F992" s="25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>
      <c r="A993" s="22"/>
      <c r="B993" s="23"/>
      <c r="C993" s="23"/>
      <c r="D993" s="24"/>
      <c r="E993" s="23"/>
      <c r="F993" s="25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>
      <c r="A994" s="22"/>
      <c r="B994" s="23"/>
      <c r="C994" s="23"/>
      <c r="D994" s="24"/>
      <c r="E994" s="23"/>
      <c r="F994" s="25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>
      <c r="A995" s="22"/>
      <c r="B995" s="23"/>
      <c r="C995" s="23"/>
      <c r="D995" s="24"/>
      <c r="E995" s="23"/>
      <c r="F995" s="25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>
      <c r="A996" s="22"/>
      <c r="B996" s="23"/>
      <c r="C996" s="23"/>
      <c r="D996" s="24"/>
      <c r="E996" s="23"/>
      <c r="F996" s="25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>
      <c r="A997" s="22"/>
      <c r="B997" s="23"/>
      <c r="C997" s="23"/>
      <c r="D997" s="24"/>
      <c r="E997" s="23"/>
      <c r="F997" s="25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>
      <c r="A998" s="22"/>
      <c r="B998" s="23"/>
      <c r="C998" s="23"/>
      <c r="D998" s="24"/>
      <c r="E998" s="23"/>
      <c r="F998" s="25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>
      <c r="A999" s="22"/>
      <c r="B999" s="23"/>
      <c r="C999" s="23"/>
      <c r="D999" s="24"/>
      <c r="E999" s="23"/>
      <c r="F999" s="25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>
      <c r="A1000" s="22"/>
      <c r="B1000" s="23"/>
      <c r="C1000" s="23"/>
      <c r="D1000" s="24"/>
      <c r="E1000" s="23"/>
      <c r="F1000" s="25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printOptions/>
  <pageMargins left="0.7" right="0.7" top="0.75" bottom="0.75" header="0" footer="0"/>
  <pageSetup horizontalDpi="600" verticalDpi="600" orientation="landscape"/>
  <headerFooter>
    <oddFooter>&amp;C&amp;P/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 topLeftCell="A292">
      <selection activeCell="E307" sqref="E307"/>
    </sheetView>
  </sheetViews>
  <sheetFormatPr defaultColWidth="12.57421875" defaultRowHeight="15" customHeight="1"/>
  <cols>
    <col min="1" max="1" width="3.7109375" style="0" customWidth="1"/>
    <col min="2" max="2" width="61.7109375" style="0" customWidth="1"/>
    <col min="3" max="3" width="10.57421875" style="0" customWidth="1"/>
    <col min="4" max="4" width="5.00390625" style="0" customWidth="1"/>
    <col min="5" max="5" width="9.140625" style="0" customWidth="1"/>
    <col min="6" max="6" width="18.00390625" style="0" customWidth="1"/>
    <col min="7" max="7" width="13.8515625" style="0" customWidth="1"/>
    <col min="8" max="8" width="13.28125" style="0" customWidth="1"/>
    <col min="9" max="26" width="9.00390625" style="0" customWidth="1"/>
  </cols>
  <sheetData>
    <row r="1" spans="1:26" ht="12.75" customHeight="1">
      <c r="A1" s="1"/>
      <c r="B1" s="2" t="s">
        <v>0</v>
      </c>
      <c r="C1" s="3"/>
      <c r="D1" s="4"/>
      <c r="E1" s="3"/>
      <c r="F1" s="3"/>
      <c r="G1" s="2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1"/>
      <c r="B2" s="4"/>
      <c r="C2" s="4"/>
      <c r="D2" s="4"/>
      <c r="E2" s="4"/>
      <c r="F2" s="4"/>
      <c r="G2" s="2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5.25" customHeight="1">
      <c r="A3" s="116" t="s">
        <v>11</v>
      </c>
      <c r="B3" s="117"/>
      <c r="C3" s="117"/>
      <c r="D3" s="117"/>
      <c r="E3" s="117"/>
      <c r="F3" s="117"/>
      <c r="G3" s="2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1"/>
      <c r="B4" s="4"/>
      <c r="C4" s="4"/>
      <c r="D4" s="4"/>
      <c r="E4" s="4"/>
      <c r="F4" s="4"/>
      <c r="G4" s="2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1"/>
      <c r="B5" s="2" t="s">
        <v>12</v>
      </c>
      <c r="C5" s="4"/>
      <c r="D5" s="4"/>
      <c r="E5" s="4"/>
      <c r="F5" s="4"/>
      <c r="G5" s="2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"/>
      <c r="B6" s="2"/>
      <c r="C6" s="4"/>
      <c r="D6" s="4"/>
      <c r="E6" s="4"/>
      <c r="F6" s="4"/>
      <c r="G6" s="2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"/>
      <c r="B7" s="2" t="s">
        <v>3</v>
      </c>
      <c r="C7" s="4"/>
      <c r="D7" s="4"/>
      <c r="E7" s="4"/>
      <c r="F7" s="4"/>
      <c r="G7" s="2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1"/>
      <c r="B8" s="2"/>
      <c r="C8" s="4"/>
      <c r="D8" s="4"/>
      <c r="E8" s="4"/>
      <c r="F8" s="4"/>
      <c r="G8" s="2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"/>
      <c r="B9" s="2" t="s">
        <v>13</v>
      </c>
      <c r="C9" s="2"/>
      <c r="D9" s="7"/>
      <c r="E9" s="2"/>
      <c r="F9" s="19"/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"/>
      <c r="B10" s="2" t="s">
        <v>14</v>
      </c>
      <c r="C10" s="2"/>
      <c r="D10" s="2"/>
      <c r="E10" s="2"/>
      <c r="F10" s="2"/>
      <c r="G10" s="2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"/>
      <c r="B11" s="2"/>
      <c r="C11" s="2"/>
      <c r="D11" s="2"/>
      <c r="E11" s="2"/>
      <c r="F11" s="2"/>
      <c r="G11" s="2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"/>
      <c r="B12" s="2" t="s">
        <v>15</v>
      </c>
      <c r="C12" s="2"/>
      <c r="D12" s="2"/>
      <c r="E12" s="2"/>
      <c r="F12" s="2"/>
      <c r="G12" s="2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1"/>
      <c r="B13" s="7"/>
      <c r="C13" s="7"/>
      <c r="D13" s="7"/>
      <c r="E13" s="7"/>
      <c r="F13" s="7"/>
      <c r="G13" s="2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"/>
      <c r="B14" s="2"/>
      <c r="C14" s="3"/>
      <c r="D14" s="4"/>
      <c r="E14" s="3"/>
      <c r="F14" s="3"/>
      <c r="G14" s="2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1"/>
      <c r="B15" s="2"/>
      <c r="C15" s="3"/>
      <c r="D15" s="4"/>
      <c r="E15" s="4"/>
      <c r="F15" s="3"/>
      <c r="G15" s="2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1"/>
      <c r="B16" s="2"/>
      <c r="C16" s="3"/>
      <c r="D16" s="4"/>
      <c r="E16" s="4"/>
      <c r="F16" s="3"/>
      <c r="G16" s="2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1"/>
      <c r="B17" s="4"/>
      <c r="C17" s="19"/>
      <c r="D17" s="4"/>
      <c r="E17" s="4"/>
      <c r="F17" s="3"/>
      <c r="G17" s="2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1"/>
      <c r="B18" s="4"/>
      <c r="C18" s="3"/>
      <c r="D18" s="4"/>
      <c r="E18" s="4"/>
      <c r="F18" s="3"/>
      <c r="G18" s="2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1"/>
      <c r="B19" s="4"/>
      <c r="C19" s="19"/>
      <c r="D19" s="4"/>
      <c r="E19" s="4"/>
      <c r="F19" s="3"/>
      <c r="G19" s="2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1"/>
      <c r="B20" s="4"/>
      <c r="C20" s="3"/>
      <c r="D20" s="4"/>
      <c r="E20" s="4"/>
      <c r="F20" s="3"/>
      <c r="G20" s="2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1"/>
      <c r="B21" s="4"/>
      <c r="C21" s="4"/>
      <c r="D21" s="4"/>
      <c r="E21" s="4"/>
      <c r="F21" s="3"/>
      <c r="G21" s="2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1"/>
      <c r="B22" s="4"/>
      <c r="C22" s="4"/>
      <c r="D22" s="4"/>
      <c r="E22" s="4"/>
      <c r="F22" s="3"/>
      <c r="G22" s="2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1"/>
      <c r="B23" s="4"/>
      <c r="C23" s="4"/>
      <c r="D23" s="4"/>
      <c r="E23" s="4"/>
      <c r="F23" s="3"/>
      <c r="G23" s="26"/>
      <c r="H23" s="2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>
      <c r="A24" s="1"/>
      <c r="B24" s="2" t="s">
        <v>16</v>
      </c>
      <c r="C24" s="2"/>
      <c r="D24" s="2"/>
      <c r="E24" s="2"/>
      <c r="F24" s="28">
        <f>F98+F117+F170+F199+F211+F237+F259+F283+F298+F307</f>
        <v>0</v>
      </c>
      <c r="G24" s="29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1"/>
      <c r="B25" s="2"/>
      <c r="C25" s="2"/>
      <c r="D25" s="2"/>
      <c r="E25" s="2"/>
      <c r="F25" s="19"/>
      <c r="G25" s="27"/>
      <c r="H25" s="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1"/>
      <c r="B26" s="2" t="s">
        <v>10</v>
      </c>
      <c r="C26" s="2"/>
      <c r="D26" s="2"/>
      <c r="E26" s="2"/>
      <c r="F26" s="19"/>
      <c r="G26" s="29"/>
      <c r="H26" s="3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1"/>
      <c r="B27" s="2"/>
      <c r="C27" s="2"/>
      <c r="D27" s="2"/>
      <c r="E27" s="2"/>
      <c r="F27" s="19"/>
      <c r="G27" s="27"/>
      <c r="H27" s="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"/>
      <c r="B28" s="2"/>
      <c r="C28" s="2"/>
      <c r="D28" s="2"/>
      <c r="E28" s="2"/>
      <c r="F28" s="19"/>
      <c r="G28" s="27"/>
      <c r="H28" s="2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"/>
      <c r="B29" s="4"/>
      <c r="C29" s="4"/>
      <c r="D29" s="4"/>
      <c r="E29" s="4"/>
      <c r="F29" s="4"/>
      <c r="G29" s="26"/>
      <c r="H29" s="2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1"/>
      <c r="B30" s="4"/>
      <c r="C30" s="4"/>
      <c r="D30" s="4"/>
      <c r="E30" s="4"/>
      <c r="F30" s="4"/>
      <c r="G30" s="26"/>
      <c r="H30" s="2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"/>
      <c r="B31" s="4"/>
      <c r="C31" s="4"/>
      <c r="D31" s="4"/>
      <c r="E31" s="4"/>
      <c r="F31" s="4"/>
      <c r="G31" s="26"/>
      <c r="H31" s="2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1"/>
      <c r="B32" s="31"/>
      <c r="C32" s="31"/>
      <c r="D32" s="4"/>
      <c r="E32" s="4"/>
      <c r="F32" s="4"/>
      <c r="G32" s="26"/>
      <c r="H32" s="2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1"/>
      <c r="B33" s="31"/>
      <c r="C33" s="31"/>
      <c r="D33" s="4"/>
      <c r="E33" s="4"/>
      <c r="F33" s="4"/>
      <c r="G33" s="26"/>
      <c r="H33" s="2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1"/>
      <c r="B34" s="4"/>
      <c r="C34" s="4"/>
      <c r="D34" s="4"/>
      <c r="E34" s="4"/>
      <c r="F34" s="4"/>
      <c r="G34" s="2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1"/>
      <c r="B35" s="2"/>
      <c r="C35" s="2"/>
      <c r="D35" s="2"/>
      <c r="E35" s="2"/>
      <c r="F35" s="2"/>
      <c r="G35" s="2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1"/>
      <c r="B36" s="2"/>
      <c r="C36" s="4"/>
      <c r="D36" s="4"/>
      <c r="E36" s="4"/>
      <c r="F36" s="4"/>
      <c r="G36" s="2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1"/>
      <c r="B37" s="2"/>
      <c r="C37" s="4"/>
      <c r="D37" s="2"/>
      <c r="E37" s="2"/>
      <c r="F37" s="4"/>
      <c r="G37" s="2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1"/>
      <c r="B38" s="4"/>
      <c r="C38" s="4"/>
      <c r="D38" s="4"/>
      <c r="E38" s="4"/>
      <c r="F38" s="4"/>
      <c r="G38" s="2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1"/>
      <c r="B39" s="4"/>
      <c r="C39" s="4"/>
      <c r="D39" s="4"/>
      <c r="E39" s="4"/>
      <c r="F39" s="4"/>
      <c r="G39" s="2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1"/>
      <c r="B40" s="4"/>
      <c r="C40" s="4"/>
      <c r="D40" s="4"/>
      <c r="E40" s="4"/>
      <c r="F40" s="4"/>
      <c r="G40" s="2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1"/>
      <c r="B41" s="4"/>
      <c r="C41" s="4"/>
      <c r="D41" s="4"/>
      <c r="E41" s="4"/>
      <c r="F41" s="4"/>
      <c r="G41" s="2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1"/>
      <c r="B42" s="27"/>
      <c r="C42" s="27"/>
      <c r="D42" s="32"/>
      <c r="E42" s="27"/>
      <c r="F42" s="29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.75" customHeight="1">
      <c r="A43" s="1"/>
      <c r="B43" s="2" t="s">
        <v>17</v>
      </c>
      <c r="C43" s="2"/>
      <c r="D43" s="7"/>
      <c r="E43" s="2"/>
      <c r="F43" s="19"/>
      <c r="G43" s="2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1"/>
      <c r="B44" s="2" t="s">
        <v>18</v>
      </c>
      <c r="C44" s="2"/>
      <c r="D44" s="7"/>
      <c r="E44" s="2"/>
      <c r="F44" s="19"/>
      <c r="G44" s="2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"/>
      <c r="B45" s="4"/>
      <c r="C45" s="4"/>
      <c r="D45" s="4"/>
      <c r="E45" s="4"/>
      <c r="F45" s="4"/>
      <c r="G45" s="2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"/>
      <c r="B46" s="2"/>
      <c r="C46" s="2"/>
      <c r="D46" s="7"/>
      <c r="E46" s="2"/>
      <c r="F46" s="19"/>
      <c r="G46" s="2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1"/>
      <c r="B47" s="2"/>
      <c r="C47" s="2"/>
      <c r="D47" s="7"/>
      <c r="E47" s="2"/>
      <c r="F47" s="19"/>
      <c r="G47" s="2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"/>
      <c r="B48" s="2"/>
      <c r="C48" s="2"/>
      <c r="D48" s="7"/>
      <c r="E48" s="2"/>
      <c r="F48" s="19"/>
      <c r="G48" s="2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"/>
      <c r="B49" s="27"/>
      <c r="C49" s="27"/>
      <c r="D49" s="32"/>
      <c r="E49" s="27"/>
      <c r="F49" s="2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 customHeight="1">
      <c r="A50" s="1"/>
      <c r="B50" s="2"/>
      <c r="C50" s="2"/>
      <c r="D50" s="7"/>
      <c r="E50" s="2"/>
      <c r="F50" s="19"/>
      <c r="G50" s="2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1"/>
      <c r="B51" s="2"/>
      <c r="C51" s="2"/>
      <c r="D51" s="7"/>
      <c r="E51" s="2"/>
      <c r="F51" s="19"/>
      <c r="G51" s="2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"/>
      <c r="B52" s="2"/>
      <c r="C52" s="2"/>
      <c r="D52" s="2"/>
      <c r="E52" s="2"/>
      <c r="F52" s="2"/>
      <c r="G52" s="2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"/>
      <c r="B53" s="2"/>
      <c r="C53" s="2"/>
      <c r="D53" s="2"/>
      <c r="E53" s="2"/>
      <c r="F53" s="2"/>
      <c r="G53" s="2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"/>
      <c r="B54" s="2"/>
      <c r="C54" s="2"/>
      <c r="D54" s="2"/>
      <c r="E54" s="2"/>
      <c r="F54" s="2"/>
      <c r="G54" s="2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"/>
      <c r="B55" s="2"/>
      <c r="C55" s="2"/>
      <c r="D55" s="2"/>
      <c r="E55" s="2"/>
      <c r="F55" s="2"/>
      <c r="G55" s="2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"/>
      <c r="B56" s="2"/>
      <c r="C56" s="2"/>
      <c r="D56" s="2"/>
      <c r="E56" s="2"/>
      <c r="F56" s="2"/>
      <c r="G56" s="2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1"/>
      <c r="B57" s="2"/>
      <c r="C57" s="2"/>
      <c r="D57" s="2"/>
      <c r="E57" s="2"/>
      <c r="F57" s="2"/>
      <c r="G57" s="2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"/>
      <c r="B58" s="2"/>
      <c r="C58" s="2"/>
      <c r="D58" s="2"/>
      <c r="E58" s="2"/>
      <c r="F58" s="2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"/>
      <c r="B59" s="2"/>
      <c r="C59" s="2"/>
      <c r="D59" s="2"/>
      <c r="E59" s="2"/>
      <c r="F59" s="2"/>
      <c r="G59" s="2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1"/>
      <c r="B60" s="2"/>
      <c r="C60" s="2"/>
      <c r="D60" s="2"/>
      <c r="E60" s="2"/>
      <c r="F60" s="2"/>
      <c r="G60" s="2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5.75" customHeight="1">
      <c r="A61" s="1"/>
      <c r="B61" s="2"/>
      <c r="C61" s="2"/>
      <c r="D61" s="2"/>
      <c r="E61" s="2"/>
      <c r="F61" s="2"/>
      <c r="G61" s="2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"/>
      <c r="B62" s="7" t="s">
        <v>19</v>
      </c>
      <c r="C62" s="7" t="s">
        <v>20</v>
      </c>
      <c r="D62" s="7" t="s">
        <v>21</v>
      </c>
      <c r="E62" s="7" t="s">
        <v>22</v>
      </c>
      <c r="F62" s="7" t="s">
        <v>23</v>
      </c>
      <c r="G62" s="27"/>
      <c r="H62" s="2"/>
      <c r="I62" s="33"/>
      <c r="J62" s="34"/>
      <c r="K62" s="34"/>
      <c r="L62" s="34"/>
      <c r="M62" s="34"/>
      <c r="N62" s="35"/>
      <c r="O62" s="3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1"/>
      <c r="B63" s="36" t="s">
        <v>24</v>
      </c>
      <c r="C63" s="37"/>
      <c r="D63" s="38"/>
      <c r="E63" s="39"/>
      <c r="F63" s="37"/>
      <c r="G63" s="2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6">
        <v>1</v>
      </c>
      <c r="B64" s="4" t="s">
        <v>25</v>
      </c>
      <c r="C64" s="3">
        <v>10</v>
      </c>
      <c r="D64" s="6" t="s">
        <v>26</v>
      </c>
      <c r="E64" s="3">
        <v>0</v>
      </c>
      <c r="F64" s="3">
        <f aca="true" t="shared" si="0" ref="F64:F83">C64*E64</f>
        <v>0</v>
      </c>
      <c r="G64" s="40"/>
      <c r="H64" s="35"/>
      <c r="I64" s="3"/>
      <c r="J64" s="1"/>
      <c r="K64" s="34"/>
      <c r="L64" s="34"/>
      <c r="M64" s="34"/>
      <c r="N64" s="34"/>
      <c r="O64" s="35"/>
      <c r="P64" s="3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6">
        <v>2</v>
      </c>
      <c r="B65" s="4" t="s">
        <v>27</v>
      </c>
      <c r="C65" s="3">
        <v>1</v>
      </c>
      <c r="D65" s="6" t="s">
        <v>28</v>
      </c>
      <c r="E65" s="3">
        <v>0</v>
      </c>
      <c r="F65" s="3">
        <f t="shared" si="0"/>
        <v>0</v>
      </c>
      <c r="G65" s="40"/>
      <c r="H65" s="35"/>
      <c r="I65" s="34"/>
      <c r="J65" s="35"/>
      <c r="K65" s="41"/>
      <c r="L65" s="34"/>
      <c r="M65" s="34"/>
      <c r="N65" s="41"/>
      <c r="O65" s="35"/>
      <c r="P65" s="3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6">
        <v>3</v>
      </c>
      <c r="B66" s="4" t="s">
        <v>29</v>
      </c>
      <c r="C66" s="3">
        <v>2</v>
      </c>
      <c r="D66" s="6" t="s">
        <v>30</v>
      </c>
      <c r="E66" s="3">
        <v>0</v>
      </c>
      <c r="F66" s="3">
        <f t="shared" si="0"/>
        <v>0</v>
      </c>
      <c r="G66" s="40"/>
      <c r="H66" s="35"/>
      <c r="I66" s="34"/>
      <c r="J66" s="35"/>
      <c r="K66" s="34"/>
      <c r="L66" s="34"/>
      <c r="M66" s="34"/>
      <c r="N66" s="34"/>
      <c r="O66" s="35"/>
      <c r="P66" s="3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6">
        <v>4</v>
      </c>
      <c r="B67" s="4" t="s">
        <v>31</v>
      </c>
      <c r="C67" s="3">
        <v>2</v>
      </c>
      <c r="D67" s="6" t="s">
        <v>28</v>
      </c>
      <c r="E67" s="3">
        <v>0</v>
      </c>
      <c r="F67" s="3">
        <f t="shared" si="0"/>
        <v>0</v>
      </c>
      <c r="G67" s="40"/>
      <c r="H67" s="35"/>
      <c r="I67" s="35"/>
      <c r="J67" s="42"/>
      <c r="K67" s="34"/>
      <c r="L67" s="34"/>
      <c r="M67" s="35"/>
      <c r="N67" s="35"/>
      <c r="O67" s="34"/>
      <c r="P67" s="3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6">
        <v>5</v>
      </c>
      <c r="B68" s="4" t="s">
        <v>32</v>
      </c>
      <c r="C68" s="3">
        <v>2</v>
      </c>
      <c r="D68" s="6" t="s">
        <v>28</v>
      </c>
      <c r="E68" s="3">
        <v>0</v>
      </c>
      <c r="F68" s="3">
        <f t="shared" si="0"/>
        <v>0</v>
      </c>
      <c r="G68" s="40"/>
      <c r="H68" s="35"/>
      <c r="I68" s="43"/>
      <c r="J68" s="34"/>
      <c r="K68" s="34"/>
      <c r="L68" s="34"/>
      <c r="M68" s="34"/>
      <c r="N68" s="34"/>
      <c r="O68" s="35"/>
      <c r="P68" s="3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6">
        <v>6</v>
      </c>
      <c r="B69" s="4" t="s">
        <v>33</v>
      </c>
      <c r="C69" s="3">
        <v>2</v>
      </c>
      <c r="D69" s="6" t="s">
        <v>28</v>
      </c>
      <c r="E69" s="3">
        <v>0</v>
      </c>
      <c r="F69" s="3">
        <f t="shared" si="0"/>
        <v>0</v>
      </c>
      <c r="G69" s="40"/>
      <c r="H69" s="35"/>
      <c r="I69" s="33"/>
      <c r="J69" s="40"/>
      <c r="K69" s="44"/>
      <c r="L69" s="44"/>
      <c r="M69" s="44"/>
      <c r="N69" s="45"/>
      <c r="O69" s="46"/>
      <c r="P69" s="44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2.75" customHeight="1">
      <c r="A70" s="6">
        <v>7</v>
      </c>
      <c r="B70" s="4" t="s">
        <v>34</v>
      </c>
      <c r="C70" s="3">
        <v>1</v>
      </c>
      <c r="D70" s="6" t="s">
        <v>28</v>
      </c>
      <c r="E70" s="3">
        <v>0</v>
      </c>
      <c r="F70" s="3">
        <f t="shared" si="0"/>
        <v>0</v>
      </c>
      <c r="G70" s="40"/>
      <c r="H70" s="33"/>
      <c r="I70" s="44"/>
      <c r="J70" s="46"/>
      <c r="K70" s="44"/>
      <c r="L70" s="44"/>
      <c r="M70" s="44"/>
      <c r="N70" s="44"/>
      <c r="O70" s="46"/>
      <c r="P70" s="44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 customHeight="1">
      <c r="A71" s="6">
        <v>8</v>
      </c>
      <c r="B71" s="4" t="s">
        <v>35</v>
      </c>
      <c r="C71" s="3">
        <v>1</v>
      </c>
      <c r="D71" s="6" t="s">
        <v>28</v>
      </c>
      <c r="E71" s="3">
        <v>0</v>
      </c>
      <c r="F71" s="3">
        <f t="shared" si="0"/>
        <v>0</v>
      </c>
      <c r="G71" s="40"/>
      <c r="H71" s="33"/>
      <c r="I71" s="44"/>
      <c r="J71" s="46"/>
      <c r="K71" s="44"/>
      <c r="L71" s="44"/>
      <c r="M71" s="44"/>
      <c r="N71" s="44"/>
      <c r="O71" s="46"/>
      <c r="P71" s="44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 customHeight="1">
      <c r="A72" s="6">
        <v>9</v>
      </c>
      <c r="B72" s="4" t="s">
        <v>36</v>
      </c>
      <c r="C72" s="3">
        <v>1</v>
      </c>
      <c r="D72" s="6" t="s">
        <v>28</v>
      </c>
      <c r="E72" s="3">
        <v>0</v>
      </c>
      <c r="F72" s="3">
        <f t="shared" si="0"/>
        <v>0</v>
      </c>
      <c r="G72" s="40"/>
      <c r="H72" s="35"/>
      <c r="I72" s="34"/>
      <c r="J72" s="35"/>
      <c r="K72" s="34"/>
      <c r="L72" s="34"/>
      <c r="M72" s="34"/>
      <c r="N72" s="34"/>
      <c r="O72" s="35"/>
      <c r="P72" s="3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6">
        <v>10</v>
      </c>
      <c r="B73" s="4" t="s">
        <v>37</v>
      </c>
      <c r="C73" s="3">
        <v>2</v>
      </c>
      <c r="D73" s="6" t="s">
        <v>28</v>
      </c>
      <c r="E73" s="3">
        <v>0</v>
      </c>
      <c r="F73" s="3">
        <f t="shared" si="0"/>
        <v>0</v>
      </c>
      <c r="G73" s="40"/>
      <c r="H73" s="35"/>
      <c r="I73" s="34"/>
      <c r="J73" s="35"/>
      <c r="K73" s="34"/>
      <c r="L73" s="34"/>
      <c r="M73" s="34"/>
      <c r="N73" s="41"/>
      <c r="O73" s="35"/>
      <c r="P73" s="3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6">
        <v>11</v>
      </c>
      <c r="B74" s="4" t="s">
        <v>38</v>
      </c>
      <c r="C74" s="3">
        <v>1</v>
      </c>
      <c r="D74" s="6" t="s">
        <v>28</v>
      </c>
      <c r="E74" s="3">
        <v>0</v>
      </c>
      <c r="F74" s="3">
        <f t="shared" si="0"/>
        <v>0</v>
      </c>
      <c r="G74" s="40"/>
      <c r="H74" s="35"/>
      <c r="I74" s="34"/>
      <c r="J74" s="35"/>
      <c r="K74" s="34"/>
      <c r="L74" s="34"/>
      <c r="M74" s="34"/>
      <c r="N74" s="41"/>
      <c r="O74" s="35"/>
      <c r="P74" s="3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65.25" customHeight="1">
      <c r="A75" s="48">
        <v>12</v>
      </c>
      <c r="B75" s="18" t="s">
        <v>39</v>
      </c>
      <c r="C75" s="49">
        <v>1</v>
      </c>
      <c r="D75" s="48" t="s">
        <v>30</v>
      </c>
      <c r="E75" s="49">
        <v>0</v>
      </c>
      <c r="F75" s="49">
        <f t="shared" si="0"/>
        <v>0</v>
      </c>
      <c r="G75" s="40"/>
      <c r="H75" s="35"/>
      <c r="I75" s="34"/>
      <c r="J75" s="35"/>
      <c r="K75" s="34"/>
      <c r="L75" s="34"/>
      <c r="M75" s="34"/>
      <c r="N75" s="34"/>
      <c r="O75" s="35"/>
      <c r="P75" s="3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6">
        <v>13</v>
      </c>
      <c r="B76" s="4" t="s">
        <v>40</v>
      </c>
      <c r="C76" s="3">
        <v>1</v>
      </c>
      <c r="D76" s="6" t="s">
        <v>28</v>
      </c>
      <c r="E76" s="49">
        <v>0</v>
      </c>
      <c r="F76" s="3">
        <f t="shared" si="0"/>
        <v>0</v>
      </c>
      <c r="G76" s="40"/>
      <c r="H76" s="35"/>
      <c r="I76" s="35"/>
      <c r="J76" s="42"/>
      <c r="K76" s="34"/>
      <c r="L76" s="34"/>
      <c r="M76" s="35"/>
      <c r="N76" s="35"/>
      <c r="O76" s="34"/>
      <c r="P76" s="3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8.25" customHeight="1">
      <c r="A77" s="48">
        <v>14</v>
      </c>
      <c r="B77" s="18" t="s">
        <v>41</v>
      </c>
      <c r="C77" s="49">
        <v>1</v>
      </c>
      <c r="D77" s="48" t="s">
        <v>30</v>
      </c>
      <c r="E77" s="49">
        <v>0</v>
      </c>
      <c r="F77" s="49">
        <f t="shared" si="0"/>
        <v>0</v>
      </c>
      <c r="G77" s="40"/>
      <c r="H77" s="35"/>
      <c r="I77" s="34"/>
      <c r="J77" s="35"/>
      <c r="K77" s="34"/>
      <c r="L77" s="34"/>
      <c r="M77" s="34"/>
      <c r="N77" s="34"/>
      <c r="O77" s="35"/>
      <c r="P77" s="3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6">
        <v>15</v>
      </c>
      <c r="B78" s="4" t="s">
        <v>42</v>
      </c>
      <c r="C78" s="3">
        <v>1</v>
      </c>
      <c r="D78" s="6" t="s">
        <v>28</v>
      </c>
      <c r="E78" s="49">
        <v>0</v>
      </c>
      <c r="F78" s="3">
        <f t="shared" si="0"/>
        <v>0</v>
      </c>
      <c r="G78" s="40"/>
      <c r="H78" s="35"/>
      <c r="I78" s="43"/>
      <c r="J78" s="34"/>
      <c r="K78" s="34"/>
      <c r="L78" s="34"/>
      <c r="M78" s="34"/>
      <c r="N78" s="34"/>
      <c r="O78" s="35"/>
      <c r="P78" s="3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6">
        <v>16</v>
      </c>
      <c r="B79" s="18" t="s">
        <v>43</v>
      </c>
      <c r="C79" s="3">
        <v>1</v>
      </c>
      <c r="D79" s="6" t="s">
        <v>30</v>
      </c>
      <c r="E79" s="49">
        <v>0</v>
      </c>
      <c r="F79" s="3">
        <f t="shared" si="0"/>
        <v>0</v>
      </c>
      <c r="G79" s="40"/>
      <c r="H79" s="33"/>
      <c r="I79" s="40"/>
      <c r="J79" s="33"/>
      <c r="K79" s="40"/>
      <c r="L79" s="34"/>
      <c r="M79" s="34"/>
      <c r="N79" s="34"/>
      <c r="O79" s="35"/>
      <c r="P79" s="3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6">
        <v>17</v>
      </c>
      <c r="B80" s="4" t="s">
        <v>44</v>
      </c>
      <c r="C80" s="3">
        <v>1</v>
      </c>
      <c r="D80" s="6" t="s">
        <v>30</v>
      </c>
      <c r="E80" s="49">
        <v>0</v>
      </c>
      <c r="F80" s="3">
        <f t="shared" si="0"/>
        <v>0</v>
      </c>
      <c r="G80" s="40"/>
      <c r="H80" s="35"/>
      <c r="I80" s="34"/>
      <c r="J80" s="35"/>
      <c r="K80" s="34"/>
      <c r="L80" s="34"/>
      <c r="M80" s="34"/>
      <c r="N80" s="34"/>
      <c r="O80" s="35"/>
      <c r="P80" s="3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9.25" customHeight="1">
      <c r="A81" s="48">
        <v>18</v>
      </c>
      <c r="B81" s="18" t="s">
        <v>45</v>
      </c>
      <c r="C81" s="49">
        <v>1</v>
      </c>
      <c r="D81" s="48" t="s">
        <v>30</v>
      </c>
      <c r="E81" s="49">
        <v>0</v>
      </c>
      <c r="F81" s="49">
        <f t="shared" si="0"/>
        <v>0</v>
      </c>
      <c r="G81" s="40"/>
      <c r="H81" s="33"/>
      <c r="I81" s="40"/>
      <c r="J81" s="33"/>
      <c r="K81" s="34"/>
      <c r="L81" s="34"/>
      <c r="M81" s="34"/>
      <c r="N81" s="34"/>
      <c r="O81" s="35"/>
      <c r="P81" s="3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6">
        <v>19</v>
      </c>
      <c r="B82" s="4" t="s">
        <v>46</v>
      </c>
      <c r="C82" s="3">
        <v>1</v>
      </c>
      <c r="D82" s="6" t="s">
        <v>30</v>
      </c>
      <c r="E82" s="49">
        <v>0</v>
      </c>
      <c r="F82" s="3">
        <f t="shared" si="0"/>
        <v>0</v>
      </c>
      <c r="G82" s="40"/>
      <c r="H82" s="34"/>
      <c r="I82" s="34"/>
      <c r="J82" s="35"/>
      <c r="K82" s="34"/>
      <c r="L82" s="34"/>
      <c r="M82" s="34"/>
      <c r="N82" s="34"/>
      <c r="O82" s="33"/>
      <c r="P82" s="40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>
      <c r="A83" s="6">
        <v>20</v>
      </c>
      <c r="B83" s="18" t="s">
        <v>47</v>
      </c>
      <c r="C83" s="3">
        <v>1</v>
      </c>
      <c r="D83" s="6" t="s">
        <v>30</v>
      </c>
      <c r="E83" s="49">
        <v>0</v>
      </c>
      <c r="F83" s="3">
        <f t="shared" si="0"/>
        <v>0</v>
      </c>
      <c r="G83" s="40"/>
      <c r="H83" s="35"/>
      <c r="I83" s="34"/>
      <c r="J83" s="35"/>
      <c r="K83" s="34"/>
      <c r="L83" s="34"/>
      <c r="M83" s="34"/>
      <c r="N83" s="34"/>
      <c r="O83" s="35"/>
      <c r="P83" s="3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6"/>
      <c r="B84" s="50" t="s">
        <v>48</v>
      </c>
      <c r="C84" s="3"/>
      <c r="D84" s="6"/>
      <c r="E84" s="49"/>
      <c r="F84" s="3"/>
      <c r="G84" s="40"/>
      <c r="H84" s="35"/>
      <c r="I84" s="34"/>
      <c r="J84" s="35"/>
      <c r="K84" s="34"/>
      <c r="L84" s="34"/>
      <c r="M84" s="34"/>
      <c r="N84" s="34"/>
      <c r="O84" s="35"/>
      <c r="P84" s="3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5.5" customHeight="1">
      <c r="A85" s="6">
        <v>21</v>
      </c>
      <c r="B85" s="18" t="s">
        <v>49</v>
      </c>
      <c r="C85" s="49">
        <v>1</v>
      </c>
      <c r="D85" s="48" t="s">
        <v>30</v>
      </c>
      <c r="E85" s="49">
        <v>0</v>
      </c>
      <c r="F85" s="49">
        <f>C85*E85</f>
        <v>0</v>
      </c>
      <c r="G85" s="40"/>
      <c r="H85" s="35"/>
      <c r="I85" s="34"/>
      <c r="J85" s="35"/>
      <c r="K85" s="34"/>
      <c r="L85" s="34"/>
      <c r="M85" s="34"/>
      <c r="N85" s="34"/>
      <c r="O85" s="35"/>
      <c r="P85" s="3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6"/>
      <c r="B86" s="51" t="s">
        <v>50</v>
      </c>
      <c r="C86" s="3"/>
      <c r="D86" s="6"/>
      <c r="E86" s="49"/>
      <c r="F86" s="3"/>
      <c r="G86" s="52"/>
      <c r="H86" s="35"/>
      <c r="I86" s="34"/>
      <c r="J86" s="35"/>
      <c r="K86" s="34"/>
      <c r="L86" s="34"/>
      <c r="M86" s="34"/>
      <c r="N86" s="34"/>
      <c r="O86" s="35"/>
      <c r="P86" s="3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6">
        <v>22</v>
      </c>
      <c r="B87" s="4" t="s">
        <v>51</v>
      </c>
      <c r="C87" s="3">
        <v>1</v>
      </c>
      <c r="D87" s="6" t="s">
        <v>30</v>
      </c>
      <c r="E87" s="49">
        <v>0</v>
      </c>
      <c r="F87" s="3">
        <f aca="true" t="shared" si="1" ref="F87:F97">C87*E87</f>
        <v>0</v>
      </c>
      <c r="G87" s="40"/>
      <c r="H87" s="35"/>
      <c r="I87" s="34"/>
      <c r="J87" s="35"/>
      <c r="K87" s="34"/>
      <c r="L87" s="34"/>
      <c r="M87" s="34"/>
      <c r="N87" s="34"/>
      <c r="O87" s="35"/>
      <c r="P87" s="3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6">
        <v>23</v>
      </c>
      <c r="B88" s="4" t="s">
        <v>52</v>
      </c>
      <c r="C88" s="3">
        <v>12</v>
      </c>
      <c r="D88" s="6" t="s">
        <v>26</v>
      </c>
      <c r="E88" s="49">
        <v>0</v>
      </c>
      <c r="F88" s="3">
        <f t="shared" si="1"/>
        <v>0</v>
      </c>
      <c r="G88" s="40"/>
      <c r="H88" s="35"/>
      <c r="I88" s="34"/>
      <c r="J88" s="35"/>
      <c r="K88" s="34"/>
      <c r="L88" s="34"/>
      <c r="M88" s="34"/>
      <c r="N88" s="34"/>
      <c r="O88" s="35"/>
      <c r="P88" s="3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6">
        <v>24</v>
      </c>
      <c r="B89" s="4" t="s">
        <v>53</v>
      </c>
      <c r="C89" s="3">
        <v>3</v>
      </c>
      <c r="D89" s="6" t="s">
        <v>28</v>
      </c>
      <c r="E89" s="49">
        <v>0</v>
      </c>
      <c r="F89" s="3">
        <f t="shared" si="1"/>
        <v>0</v>
      </c>
      <c r="G89" s="40"/>
      <c r="H89" s="35"/>
      <c r="I89" s="34"/>
      <c r="J89" s="35"/>
      <c r="K89" s="34"/>
      <c r="L89" s="34"/>
      <c r="M89" s="34"/>
      <c r="N89" s="34"/>
      <c r="O89" s="35"/>
      <c r="P89" s="3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6">
        <v>25</v>
      </c>
      <c r="B90" s="4" t="s">
        <v>54</v>
      </c>
      <c r="C90" s="3">
        <v>6</v>
      </c>
      <c r="D90" s="6" t="s">
        <v>28</v>
      </c>
      <c r="E90" s="49">
        <v>0</v>
      </c>
      <c r="F90" s="3">
        <f t="shared" si="1"/>
        <v>0</v>
      </c>
      <c r="G90" s="40"/>
      <c r="H90" s="35"/>
      <c r="I90" s="34"/>
      <c r="J90" s="35"/>
      <c r="K90" s="34"/>
      <c r="L90" s="34"/>
      <c r="M90" s="34"/>
      <c r="N90" s="34"/>
      <c r="O90" s="35"/>
      <c r="P90" s="3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6">
        <v>26</v>
      </c>
      <c r="B91" s="18" t="s">
        <v>55</v>
      </c>
      <c r="C91" s="3">
        <v>1</v>
      </c>
      <c r="D91" s="6" t="s">
        <v>28</v>
      </c>
      <c r="E91" s="49">
        <v>0</v>
      </c>
      <c r="F91" s="3">
        <f t="shared" si="1"/>
        <v>0</v>
      </c>
      <c r="G91" s="40"/>
      <c r="H91" s="35"/>
      <c r="I91" s="53"/>
      <c r="J91" s="35"/>
      <c r="K91" s="34"/>
      <c r="L91" s="34"/>
      <c r="M91" s="34"/>
      <c r="N91" s="41"/>
      <c r="O91" s="35"/>
      <c r="P91" s="3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6">
        <v>27</v>
      </c>
      <c r="B92" s="18" t="s">
        <v>56</v>
      </c>
      <c r="C92" s="3">
        <v>2</v>
      </c>
      <c r="D92" s="6" t="s">
        <v>28</v>
      </c>
      <c r="E92" s="49">
        <v>0</v>
      </c>
      <c r="F92" s="3">
        <f t="shared" si="1"/>
        <v>0</v>
      </c>
      <c r="G92" s="40"/>
      <c r="H92" s="35"/>
      <c r="I92" s="53"/>
      <c r="J92" s="35"/>
      <c r="K92" s="34"/>
      <c r="L92" s="34"/>
      <c r="M92" s="34"/>
      <c r="N92" s="41"/>
      <c r="O92" s="35"/>
      <c r="P92" s="3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6">
        <v>28</v>
      </c>
      <c r="B93" s="4" t="s">
        <v>57</v>
      </c>
      <c r="C93" s="3">
        <v>1</v>
      </c>
      <c r="D93" s="6" t="s">
        <v>30</v>
      </c>
      <c r="E93" s="49">
        <v>0</v>
      </c>
      <c r="F93" s="3">
        <f t="shared" si="1"/>
        <v>0</v>
      </c>
      <c r="G93" s="40"/>
      <c r="H93" s="34"/>
      <c r="I93" s="34"/>
      <c r="J93" s="35"/>
      <c r="K93" s="34"/>
      <c r="L93" s="34"/>
      <c r="M93" s="34"/>
      <c r="N93" s="34"/>
      <c r="O93" s="35"/>
      <c r="P93" s="34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6">
        <v>29</v>
      </c>
      <c r="B94" s="4" t="s">
        <v>58</v>
      </c>
      <c r="C94" s="3">
        <v>1</v>
      </c>
      <c r="D94" s="6" t="s">
        <v>30</v>
      </c>
      <c r="E94" s="49">
        <v>0</v>
      </c>
      <c r="F94" s="3">
        <f t="shared" si="1"/>
        <v>0</v>
      </c>
      <c r="G94" s="40"/>
      <c r="H94" s="35"/>
      <c r="I94" s="34"/>
      <c r="J94" s="35"/>
      <c r="K94" s="34"/>
      <c r="L94" s="34"/>
      <c r="M94" s="34"/>
      <c r="N94" s="34"/>
      <c r="O94" s="35"/>
      <c r="P94" s="3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5.5" customHeight="1">
      <c r="A95" s="6">
        <v>30</v>
      </c>
      <c r="B95" s="18" t="s">
        <v>59</v>
      </c>
      <c r="C95" s="3">
        <v>1</v>
      </c>
      <c r="D95" s="6" t="s">
        <v>30</v>
      </c>
      <c r="E95" s="53">
        <v>0</v>
      </c>
      <c r="F95" s="3">
        <f t="shared" si="1"/>
        <v>0</v>
      </c>
      <c r="G95" s="40"/>
      <c r="H95" s="35"/>
      <c r="I95" s="34"/>
      <c r="J95" s="35"/>
      <c r="K95" s="35"/>
      <c r="L95" s="34"/>
      <c r="M95" s="34"/>
      <c r="N95" s="34"/>
      <c r="O95" s="4"/>
      <c r="P95" s="34"/>
      <c r="Q95" s="34"/>
      <c r="R95" s="3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6">
        <v>31</v>
      </c>
      <c r="B96" s="4" t="s">
        <v>60</v>
      </c>
      <c r="C96" s="3">
        <v>1</v>
      </c>
      <c r="D96" s="6" t="s">
        <v>30</v>
      </c>
      <c r="E96" s="3">
        <v>0</v>
      </c>
      <c r="F96" s="3">
        <f t="shared" si="1"/>
        <v>0</v>
      </c>
      <c r="G96" s="40"/>
      <c r="H96" s="35"/>
      <c r="I96" s="34"/>
      <c r="J96" s="35"/>
      <c r="K96" s="34"/>
      <c r="L96" s="34"/>
      <c r="M96" s="34"/>
      <c r="N96" s="34"/>
      <c r="O96" s="35"/>
      <c r="P96" s="3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6">
        <v>32</v>
      </c>
      <c r="B97" s="4" t="s">
        <v>61</v>
      </c>
      <c r="C97" s="3">
        <v>1</v>
      </c>
      <c r="D97" s="6" t="s">
        <v>30</v>
      </c>
      <c r="E97" s="3">
        <f>SUM(F64:F96)*0.0109</f>
        <v>0</v>
      </c>
      <c r="F97" s="3">
        <f t="shared" si="1"/>
        <v>0</v>
      </c>
      <c r="G97" s="52"/>
      <c r="H97" s="35"/>
      <c r="I97" s="42"/>
      <c r="J97" s="43"/>
      <c r="K97" s="42"/>
      <c r="L97" s="42"/>
      <c r="M97" s="42"/>
      <c r="N97" s="42"/>
      <c r="O97" s="43"/>
      <c r="P97" s="4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6"/>
      <c r="B98" s="2" t="s">
        <v>62</v>
      </c>
      <c r="C98" s="2"/>
      <c r="D98" s="7"/>
      <c r="E98" s="19"/>
      <c r="F98" s="19">
        <f>SUM(F64:F97)</f>
        <v>0</v>
      </c>
      <c r="G98" s="52"/>
      <c r="H98" s="43"/>
      <c r="I98" s="42"/>
      <c r="J98" s="43"/>
      <c r="K98" s="42"/>
      <c r="L98" s="42"/>
      <c r="M98" s="42"/>
      <c r="N98" s="42"/>
      <c r="O98" s="43"/>
      <c r="P98" s="4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7.5" customHeight="1">
      <c r="A99" s="1"/>
      <c r="B99" s="4"/>
      <c r="C99" s="3"/>
      <c r="D99" s="6"/>
      <c r="E99" s="3"/>
      <c r="F99" s="3"/>
      <c r="G99" s="33"/>
      <c r="H99" s="34"/>
      <c r="I99" s="43"/>
      <c r="J99" s="42"/>
      <c r="K99" s="42"/>
      <c r="L99" s="42"/>
      <c r="M99" s="42"/>
      <c r="N99" s="43"/>
      <c r="O99" s="42"/>
      <c r="P99" s="2"/>
      <c r="Q99" s="2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 customHeight="1">
      <c r="A100" s="6"/>
      <c r="B100" s="31" t="s">
        <v>63</v>
      </c>
      <c r="C100" s="2"/>
      <c r="D100" s="2"/>
      <c r="E100" s="2"/>
      <c r="F100" s="2"/>
      <c r="G100" s="2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6"/>
      <c r="B101" s="4" t="s">
        <v>64</v>
      </c>
      <c r="C101" s="4"/>
      <c r="D101" s="4"/>
      <c r="E101" s="4"/>
      <c r="F101" s="4"/>
      <c r="G101" s="26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6"/>
      <c r="B102" s="4"/>
      <c r="C102" s="4"/>
      <c r="D102" s="4"/>
      <c r="E102" s="4"/>
      <c r="F102" s="4"/>
      <c r="G102" s="26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6"/>
      <c r="B103" s="36" t="s">
        <v>65</v>
      </c>
      <c r="C103" s="4"/>
      <c r="D103" s="4"/>
      <c r="E103" s="4"/>
      <c r="F103" s="4"/>
      <c r="G103" s="26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6">
        <v>33</v>
      </c>
      <c r="B104" s="4" t="s">
        <v>66</v>
      </c>
      <c r="C104" s="3">
        <v>8</v>
      </c>
      <c r="D104" s="6" t="s">
        <v>26</v>
      </c>
      <c r="E104" s="53">
        <v>0</v>
      </c>
      <c r="F104" s="3">
        <f aca="true" t="shared" si="2" ref="F104:F116">C104*E104</f>
        <v>0</v>
      </c>
      <c r="G104" s="40"/>
      <c r="H104" s="35"/>
      <c r="I104" s="34"/>
      <c r="J104" s="35"/>
      <c r="K104" s="34"/>
      <c r="L104" s="34"/>
      <c r="M104" s="34"/>
      <c r="N104" s="41"/>
      <c r="O104" s="35"/>
      <c r="P104" s="3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6">
        <v>34</v>
      </c>
      <c r="B105" s="4" t="s">
        <v>67</v>
      </c>
      <c r="C105" s="3">
        <v>1</v>
      </c>
      <c r="D105" s="6" t="s">
        <v>26</v>
      </c>
      <c r="E105" s="53">
        <v>0</v>
      </c>
      <c r="F105" s="3">
        <f t="shared" si="2"/>
        <v>0</v>
      </c>
      <c r="G105" s="40"/>
      <c r="H105" s="35"/>
      <c r="I105" s="34"/>
      <c r="J105" s="35"/>
      <c r="K105" s="34"/>
      <c r="L105" s="34"/>
      <c r="M105" s="34"/>
      <c r="N105" s="41"/>
      <c r="O105" s="35"/>
      <c r="P105" s="3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6">
        <v>35</v>
      </c>
      <c r="B106" s="4" t="s">
        <v>68</v>
      </c>
      <c r="C106" s="3">
        <v>3</v>
      </c>
      <c r="D106" s="6" t="s">
        <v>28</v>
      </c>
      <c r="E106" s="53">
        <v>0</v>
      </c>
      <c r="F106" s="3">
        <f t="shared" si="2"/>
        <v>0</v>
      </c>
      <c r="G106" s="40"/>
      <c r="H106" s="35"/>
      <c r="I106" s="35"/>
      <c r="J106" s="35"/>
      <c r="K106" s="34"/>
      <c r="L106" s="34"/>
      <c r="M106" s="34"/>
      <c r="N106" s="34"/>
      <c r="O106" s="35"/>
      <c r="P106" s="3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5.5" customHeight="1">
      <c r="A107" s="48">
        <v>36</v>
      </c>
      <c r="B107" s="54" t="s">
        <v>69</v>
      </c>
      <c r="C107" s="49">
        <v>4</v>
      </c>
      <c r="D107" s="48" t="s">
        <v>30</v>
      </c>
      <c r="E107" s="49">
        <v>0</v>
      </c>
      <c r="F107" s="49">
        <f t="shared" si="2"/>
        <v>0</v>
      </c>
      <c r="G107" s="40"/>
      <c r="H107" s="35"/>
      <c r="I107" s="34"/>
      <c r="J107" s="35"/>
      <c r="K107" s="34"/>
      <c r="L107" s="34"/>
      <c r="M107" s="34"/>
      <c r="N107" s="34"/>
      <c r="O107" s="35"/>
      <c r="P107" s="3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6">
        <v>37</v>
      </c>
      <c r="B108" s="4" t="s">
        <v>70</v>
      </c>
      <c r="C108" s="3">
        <v>1</v>
      </c>
      <c r="D108" s="6" t="s">
        <v>28</v>
      </c>
      <c r="E108" s="53">
        <v>0</v>
      </c>
      <c r="F108" s="3">
        <f t="shared" si="2"/>
        <v>0</v>
      </c>
      <c r="G108" s="40"/>
      <c r="H108" s="35"/>
      <c r="I108" s="35"/>
      <c r="J108" s="34"/>
      <c r="K108" s="34"/>
      <c r="L108" s="34"/>
      <c r="M108" s="34"/>
      <c r="N108" s="34"/>
      <c r="O108" s="35"/>
      <c r="P108" s="3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6">
        <v>38</v>
      </c>
      <c r="B109" s="4" t="s">
        <v>71</v>
      </c>
      <c r="C109" s="3">
        <v>9</v>
      </c>
      <c r="D109" s="6" t="s">
        <v>26</v>
      </c>
      <c r="E109" s="53">
        <v>0</v>
      </c>
      <c r="F109" s="3">
        <f t="shared" si="2"/>
        <v>0</v>
      </c>
      <c r="G109" s="40"/>
      <c r="H109" s="35"/>
      <c r="I109" s="3"/>
      <c r="J109" s="35"/>
      <c r="K109" s="34"/>
      <c r="L109" s="34"/>
      <c r="M109" s="34"/>
      <c r="N109" s="34"/>
      <c r="O109" s="35"/>
      <c r="P109" s="3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6">
        <v>39</v>
      </c>
      <c r="B110" s="4" t="s">
        <v>72</v>
      </c>
      <c r="C110" s="3">
        <v>1</v>
      </c>
      <c r="D110" s="6" t="s">
        <v>30</v>
      </c>
      <c r="E110" s="53">
        <v>0</v>
      </c>
      <c r="F110" s="3">
        <f t="shared" si="2"/>
        <v>0</v>
      </c>
      <c r="G110" s="40"/>
      <c r="H110" s="35"/>
      <c r="I110" s="34"/>
      <c r="J110" s="35"/>
      <c r="K110" s="34"/>
      <c r="L110" s="34"/>
      <c r="M110" s="34"/>
      <c r="N110" s="34"/>
      <c r="O110" s="35"/>
      <c r="P110" s="3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6">
        <v>40</v>
      </c>
      <c r="B111" s="4" t="s">
        <v>73</v>
      </c>
      <c r="C111" s="3">
        <v>1</v>
      </c>
      <c r="D111" s="6" t="s">
        <v>28</v>
      </c>
      <c r="E111" s="53">
        <v>0</v>
      </c>
      <c r="F111" s="3">
        <f t="shared" si="2"/>
        <v>0</v>
      </c>
      <c r="G111" s="40"/>
      <c r="H111" s="35"/>
      <c r="I111" s="3"/>
      <c r="J111" s="35"/>
      <c r="K111" s="34"/>
      <c r="L111" s="34"/>
      <c r="M111" s="34"/>
      <c r="N111" s="34"/>
      <c r="O111" s="35"/>
      <c r="P111" s="3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6">
        <v>41</v>
      </c>
      <c r="B112" s="4" t="s">
        <v>74</v>
      </c>
      <c r="C112" s="3">
        <v>2</v>
      </c>
      <c r="D112" s="6" t="s">
        <v>26</v>
      </c>
      <c r="E112" s="53">
        <v>0</v>
      </c>
      <c r="F112" s="3">
        <f t="shared" si="2"/>
        <v>0</v>
      </c>
      <c r="G112" s="40"/>
      <c r="H112" s="35"/>
      <c r="I112" s="35"/>
      <c r="J112" s="34"/>
      <c r="K112" s="34"/>
      <c r="L112" s="34"/>
      <c r="M112" s="34"/>
      <c r="N112" s="34"/>
      <c r="O112" s="35"/>
      <c r="P112" s="3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6">
        <v>42</v>
      </c>
      <c r="B113" s="4" t="s">
        <v>75</v>
      </c>
      <c r="C113" s="3">
        <v>1</v>
      </c>
      <c r="D113" s="6" t="s">
        <v>28</v>
      </c>
      <c r="E113" s="53">
        <v>0</v>
      </c>
      <c r="F113" s="3">
        <f t="shared" si="2"/>
        <v>0</v>
      </c>
      <c r="G113" s="40"/>
      <c r="H113" s="35"/>
      <c r="I113" s="34"/>
      <c r="J113" s="35"/>
      <c r="K113" s="34"/>
      <c r="L113" s="34"/>
      <c r="M113" s="34"/>
      <c r="N113" s="34"/>
      <c r="O113" s="35"/>
      <c r="P113" s="34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2.75" customHeight="1">
      <c r="A114" s="6">
        <v>43</v>
      </c>
      <c r="B114" s="4" t="s">
        <v>76</v>
      </c>
      <c r="C114" s="3">
        <v>1</v>
      </c>
      <c r="D114" s="6" t="s">
        <v>28</v>
      </c>
      <c r="E114" s="53">
        <v>0</v>
      </c>
      <c r="F114" s="3">
        <f t="shared" si="2"/>
        <v>0</v>
      </c>
      <c r="G114" s="40"/>
      <c r="H114" s="35"/>
      <c r="I114" s="34"/>
      <c r="J114" s="35"/>
      <c r="K114" s="34"/>
      <c r="L114" s="34"/>
      <c r="M114" s="34"/>
      <c r="N114" s="34"/>
      <c r="O114" s="35"/>
      <c r="P114" s="3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6">
        <v>44</v>
      </c>
      <c r="B115" s="4" t="s">
        <v>77</v>
      </c>
      <c r="C115" s="3">
        <v>1</v>
      </c>
      <c r="D115" s="6" t="s">
        <v>30</v>
      </c>
      <c r="E115" s="53">
        <v>0</v>
      </c>
      <c r="F115" s="3">
        <f t="shared" si="2"/>
        <v>0</v>
      </c>
      <c r="G115" s="40"/>
      <c r="H115" s="35"/>
      <c r="I115" s="34"/>
      <c r="J115" s="35"/>
      <c r="K115" s="34"/>
      <c r="L115" s="34"/>
      <c r="M115" s="34"/>
      <c r="N115" s="34"/>
      <c r="O115" s="35"/>
      <c r="P115" s="3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6">
        <v>45</v>
      </c>
      <c r="B116" s="4" t="s">
        <v>78</v>
      </c>
      <c r="C116" s="3">
        <v>1</v>
      </c>
      <c r="D116" s="6" t="s">
        <v>30</v>
      </c>
      <c r="E116" s="3">
        <f>SUM(F104:F115)*0.0177</f>
        <v>0</v>
      </c>
      <c r="F116" s="3">
        <f t="shared" si="2"/>
        <v>0</v>
      </c>
      <c r="G116" s="52"/>
      <c r="H116" s="35"/>
      <c r="I116" s="42"/>
      <c r="J116" s="43"/>
      <c r="K116" s="42"/>
      <c r="L116" s="42"/>
      <c r="M116" s="42"/>
      <c r="N116" s="42"/>
      <c r="O116" s="43"/>
      <c r="P116" s="4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6"/>
      <c r="B117" s="2" t="s">
        <v>79</v>
      </c>
      <c r="C117" s="2"/>
      <c r="D117" s="7"/>
      <c r="E117" s="19"/>
      <c r="F117" s="19">
        <f>SUM(F104:F116)</f>
        <v>0</v>
      </c>
      <c r="G117" s="52"/>
      <c r="H117" s="43"/>
      <c r="I117" s="42"/>
      <c r="J117" s="43"/>
      <c r="K117" s="42"/>
      <c r="L117" s="42"/>
      <c r="M117" s="42"/>
      <c r="N117" s="42"/>
      <c r="O117" s="43"/>
      <c r="P117" s="4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6.75" customHeight="1">
      <c r="A118" s="6"/>
      <c r="B118" s="4"/>
      <c r="C118" s="4"/>
      <c r="D118" s="4"/>
      <c r="E118" s="4"/>
      <c r="F118" s="4"/>
      <c r="G118" s="26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6"/>
      <c r="B119" s="31" t="s">
        <v>80</v>
      </c>
      <c r="C119" s="2"/>
      <c r="D119" s="2"/>
      <c r="E119" s="2"/>
      <c r="F119" s="2"/>
      <c r="G119" s="2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6"/>
      <c r="B120" s="4" t="s">
        <v>81</v>
      </c>
      <c r="C120" s="4"/>
      <c r="D120" s="4"/>
      <c r="E120" s="4"/>
      <c r="F120" s="4"/>
      <c r="G120" s="26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" customHeight="1">
      <c r="A121" s="6"/>
      <c r="B121" s="4"/>
      <c r="C121" s="4"/>
      <c r="D121" s="4"/>
      <c r="E121" s="4"/>
      <c r="F121" s="4"/>
      <c r="G121" s="26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6"/>
      <c r="B122" s="36" t="s">
        <v>82</v>
      </c>
      <c r="C122" s="4"/>
      <c r="D122" s="6"/>
      <c r="E122" s="3"/>
      <c r="F122" s="4"/>
      <c r="G122" s="40"/>
      <c r="H122" s="35"/>
      <c r="I122" s="34"/>
      <c r="J122" s="35"/>
      <c r="K122" s="34"/>
      <c r="L122" s="34"/>
      <c r="M122" s="34"/>
      <c r="N122" s="34"/>
      <c r="O122" s="35"/>
      <c r="P122" s="3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6">
        <v>46</v>
      </c>
      <c r="B123" s="4" t="s">
        <v>83</v>
      </c>
      <c r="C123" s="3">
        <v>9</v>
      </c>
      <c r="D123" s="6" t="s">
        <v>26</v>
      </c>
      <c r="E123" s="53">
        <v>0</v>
      </c>
      <c r="F123" s="3">
        <f aca="true" t="shared" si="3" ref="F123:F156">C123*E123</f>
        <v>0</v>
      </c>
      <c r="G123" s="40"/>
      <c r="H123" s="35"/>
      <c r="I123" s="34"/>
      <c r="J123" s="35"/>
      <c r="K123" s="34"/>
      <c r="L123" s="34"/>
      <c r="M123" s="34"/>
      <c r="N123" s="41"/>
      <c r="O123" s="35"/>
      <c r="P123" s="3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6">
        <v>47</v>
      </c>
      <c r="B124" s="4" t="s">
        <v>84</v>
      </c>
      <c r="C124" s="3">
        <v>6</v>
      </c>
      <c r="D124" s="6" t="s">
        <v>26</v>
      </c>
      <c r="E124" s="53">
        <v>0</v>
      </c>
      <c r="F124" s="3">
        <f t="shared" si="3"/>
        <v>0</v>
      </c>
      <c r="G124" s="40"/>
      <c r="H124" s="35"/>
      <c r="I124" s="34"/>
      <c r="J124" s="35"/>
      <c r="K124" s="34"/>
      <c r="L124" s="34"/>
      <c r="M124" s="34"/>
      <c r="N124" s="41"/>
      <c r="O124" s="35"/>
      <c r="P124" s="3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6">
        <v>48</v>
      </c>
      <c r="B125" s="4" t="s">
        <v>85</v>
      </c>
      <c r="C125" s="3">
        <v>5</v>
      </c>
      <c r="D125" s="6" t="s">
        <v>26</v>
      </c>
      <c r="E125" s="53">
        <v>0</v>
      </c>
      <c r="F125" s="3">
        <f t="shared" si="3"/>
        <v>0</v>
      </c>
      <c r="G125" s="40"/>
      <c r="H125" s="35"/>
      <c r="I125" s="43"/>
      <c r="J125" s="35"/>
      <c r="K125" s="33"/>
      <c r="L125" s="34"/>
      <c r="M125" s="34"/>
      <c r="N125" s="34"/>
      <c r="O125" s="35"/>
      <c r="P125" s="3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6">
        <v>49</v>
      </c>
      <c r="B126" s="4" t="s">
        <v>86</v>
      </c>
      <c r="C126" s="3">
        <v>3</v>
      </c>
      <c r="D126" s="6" t="s">
        <v>26</v>
      </c>
      <c r="E126" s="53">
        <v>0</v>
      </c>
      <c r="F126" s="3">
        <f t="shared" si="3"/>
        <v>0</v>
      </c>
      <c r="G126" s="40"/>
      <c r="H126" s="35"/>
      <c r="I126" s="43"/>
      <c r="J126" s="35"/>
      <c r="K126" s="33"/>
      <c r="L126" s="34"/>
      <c r="M126" s="34"/>
      <c r="N126" s="34"/>
      <c r="O126" s="35"/>
      <c r="P126" s="3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6">
        <v>50</v>
      </c>
      <c r="B127" s="4" t="s">
        <v>87</v>
      </c>
      <c r="C127" s="3">
        <v>4</v>
      </c>
      <c r="D127" s="6" t="s">
        <v>26</v>
      </c>
      <c r="E127" s="53">
        <v>0</v>
      </c>
      <c r="F127" s="3">
        <f t="shared" si="3"/>
        <v>0</v>
      </c>
      <c r="G127" s="40"/>
      <c r="H127" s="35"/>
      <c r="I127" s="35"/>
      <c r="J127" s="33"/>
      <c r="K127" s="34"/>
      <c r="L127" s="34"/>
      <c r="M127" s="34"/>
      <c r="N127" s="34"/>
      <c r="O127" s="35"/>
      <c r="P127" s="3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6">
        <v>51</v>
      </c>
      <c r="B128" s="4" t="s">
        <v>88</v>
      </c>
      <c r="C128" s="3">
        <v>3</v>
      </c>
      <c r="D128" s="6" t="s">
        <v>26</v>
      </c>
      <c r="E128" s="53">
        <v>0</v>
      </c>
      <c r="F128" s="3">
        <f t="shared" si="3"/>
        <v>0</v>
      </c>
      <c r="G128" s="40"/>
      <c r="H128" s="35"/>
      <c r="I128" s="35"/>
      <c r="J128" s="33"/>
      <c r="K128" s="34"/>
      <c r="L128" s="34"/>
      <c r="M128" s="34"/>
      <c r="N128" s="34"/>
      <c r="O128" s="35"/>
      <c r="P128" s="3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6">
        <v>52</v>
      </c>
      <c r="B129" s="4" t="s">
        <v>89</v>
      </c>
      <c r="C129" s="3">
        <v>1</v>
      </c>
      <c r="D129" s="6" t="s">
        <v>30</v>
      </c>
      <c r="E129" s="53">
        <v>0</v>
      </c>
      <c r="F129" s="3">
        <f t="shared" si="3"/>
        <v>0</v>
      </c>
      <c r="G129" s="40"/>
      <c r="H129" s="35"/>
      <c r="I129" s="34"/>
      <c r="J129" s="35"/>
      <c r="K129" s="34"/>
      <c r="L129" s="34"/>
      <c r="M129" s="34"/>
      <c r="N129" s="34"/>
      <c r="O129" s="35"/>
      <c r="P129" s="3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6">
        <v>53</v>
      </c>
      <c r="B130" s="4" t="s">
        <v>90</v>
      </c>
      <c r="C130" s="3">
        <v>1</v>
      </c>
      <c r="D130" s="6" t="s">
        <v>30</v>
      </c>
      <c r="E130" s="53">
        <v>0</v>
      </c>
      <c r="F130" s="3">
        <f t="shared" si="3"/>
        <v>0</v>
      </c>
      <c r="G130" s="40"/>
      <c r="H130" s="35"/>
      <c r="I130" s="3"/>
      <c r="J130" s="35"/>
      <c r="K130" s="34"/>
      <c r="L130" s="34"/>
      <c r="M130" s="34"/>
      <c r="N130" s="34"/>
      <c r="O130" s="35"/>
      <c r="P130" s="3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6">
        <v>54</v>
      </c>
      <c r="B131" s="4" t="s">
        <v>91</v>
      </c>
      <c r="C131" s="3">
        <v>1</v>
      </c>
      <c r="D131" s="6" t="s">
        <v>30</v>
      </c>
      <c r="E131" s="53">
        <v>0</v>
      </c>
      <c r="F131" s="3">
        <f t="shared" si="3"/>
        <v>0</v>
      </c>
      <c r="G131" s="40"/>
      <c r="H131" s="35"/>
      <c r="I131" s="34"/>
      <c r="J131" s="35"/>
      <c r="K131" s="34"/>
      <c r="L131" s="34"/>
      <c r="M131" s="34"/>
      <c r="N131" s="34"/>
      <c r="O131" s="35"/>
      <c r="P131" s="3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6">
        <v>55</v>
      </c>
      <c r="B132" s="4" t="s">
        <v>92</v>
      </c>
      <c r="C132" s="3">
        <v>1</v>
      </c>
      <c r="D132" s="6" t="s">
        <v>28</v>
      </c>
      <c r="E132" s="53">
        <v>0</v>
      </c>
      <c r="F132" s="3">
        <f t="shared" si="3"/>
        <v>0</v>
      </c>
      <c r="G132" s="40"/>
      <c r="H132" s="4"/>
      <c r="I132" s="33"/>
      <c r="J132" s="52"/>
      <c r="K132" s="42"/>
      <c r="L132" s="34"/>
      <c r="M132" s="34"/>
      <c r="N132" s="35"/>
      <c r="O132" s="34"/>
      <c r="P132" s="3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6">
        <v>56</v>
      </c>
      <c r="B133" s="4" t="s">
        <v>93</v>
      </c>
      <c r="C133" s="3">
        <v>5</v>
      </c>
      <c r="D133" s="6" t="s">
        <v>28</v>
      </c>
      <c r="E133" s="53">
        <v>0</v>
      </c>
      <c r="F133" s="3">
        <f t="shared" si="3"/>
        <v>0</v>
      </c>
      <c r="G133" s="40"/>
      <c r="H133" s="4"/>
      <c r="I133" s="33"/>
      <c r="J133" s="52"/>
      <c r="K133" s="42"/>
      <c r="L133" s="34"/>
      <c r="M133" s="34"/>
      <c r="N133" s="35"/>
      <c r="O133" s="34"/>
      <c r="P133" s="3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6">
        <v>57</v>
      </c>
      <c r="B134" s="4" t="s">
        <v>94</v>
      </c>
      <c r="C134" s="3">
        <v>1</v>
      </c>
      <c r="D134" s="6" t="s">
        <v>28</v>
      </c>
      <c r="E134" s="53">
        <v>0</v>
      </c>
      <c r="F134" s="3">
        <f t="shared" si="3"/>
        <v>0</v>
      </c>
      <c r="G134" s="40"/>
      <c r="H134" s="35"/>
      <c r="I134" s="55"/>
      <c r="J134" s="34"/>
      <c r="K134" s="34"/>
      <c r="L134" s="34"/>
      <c r="M134" s="34"/>
      <c r="N134" s="55"/>
      <c r="O134" s="34"/>
      <c r="P134" s="34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 customHeight="1">
      <c r="A135" s="6">
        <v>58</v>
      </c>
      <c r="B135" s="4" t="s">
        <v>95</v>
      </c>
      <c r="C135" s="3">
        <v>1</v>
      </c>
      <c r="D135" s="6" t="s">
        <v>28</v>
      </c>
      <c r="E135" s="53">
        <v>0</v>
      </c>
      <c r="F135" s="3">
        <f t="shared" si="3"/>
        <v>0</v>
      </c>
      <c r="G135" s="40"/>
      <c r="H135" s="35"/>
      <c r="I135" s="34"/>
      <c r="J135" s="35"/>
      <c r="K135" s="34"/>
      <c r="L135" s="34"/>
      <c r="M135" s="34"/>
      <c r="N135" s="34"/>
      <c r="O135" s="35"/>
      <c r="P135" s="3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6">
        <v>59</v>
      </c>
      <c r="B136" s="4" t="s">
        <v>96</v>
      </c>
      <c r="C136" s="3">
        <v>1</v>
      </c>
      <c r="D136" s="6" t="s">
        <v>28</v>
      </c>
      <c r="E136" s="53">
        <v>0</v>
      </c>
      <c r="F136" s="3">
        <f t="shared" si="3"/>
        <v>0</v>
      </c>
      <c r="G136" s="40"/>
      <c r="H136" s="35"/>
      <c r="I136" s="34"/>
      <c r="J136" s="35"/>
      <c r="K136" s="34"/>
      <c r="L136" s="34"/>
      <c r="M136" s="34"/>
      <c r="N136" s="34"/>
      <c r="O136" s="35"/>
      <c r="P136" s="3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6">
        <v>60</v>
      </c>
      <c r="B137" s="4" t="s">
        <v>97</v>
      </c>
      <c r="C137" s="3">
        <v>2</v>
      </c>
      <c r="D137" s="6" t="s">
        <v>28</v>
      </c>
      <c r="E137" s="53">
        <v>0</v>
      </c>
      <c r="F137" s="3">
        <f t="shared" si="3"/>
        <v>0</v>
      </c>
      <c r="G137" s="40"/>
      <c r="H137" s="35"/>
      <c r="I137" s="33"/>
      <c r="J137" s="40"/>
      <c r="K137" s="40"/>
      <c r="L137" s="40"/>
      <c r="M137" s="40"/>
      <c r="N137" s="40"/>
      <c r="O137" s="40"/>
      <c r="P137" s="3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6">
        <v>61</v>
      </c>
      <c r="B138" s="4" t="s">
        <v>98</v>
      </c>
      <c r="C138" s="3">
        <v>1</v>
      </c>
      <c r="D138" s="6" t="s">
        <v>28</v>
      </c>
      <c r="E138" s="53">
        <v>0</v>
      </c>
      <c r="F138" s="3">
        <f t="shared" si="3"/>
        <v>0</v>
      </c>
      <c r="G138" s="40"/>
      <c r="H138" s="35"/>
      <c r="I138" s="33"/>
      <c r="J138" s="40"/>
      <c r="K138" s="40"/>
      <c r="L138" s="40"/>
      <c r="M138" s="40"/>
      <c r="N138" s="40"/>
      <c r="O138" s="40"/>
      <c r="P138" s="34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2.75" customHeight="1">
      <c r="A139" s="6">
        <v>62</v>
      </c>
      <c r="B139" s="4" t="s">
        <v>99</v>
      </c>
      <c r="C139" s="3">
        <v>3</v>
      </c>
      <c r="D139" s="6" t="s">
        <v>28</v>
      </c>
      <c r="E139" s="53">
        <v>0</v>
      </c>
      <c r="F139" s="3">
        <f t="shared" si="3"/>
        <v>0</v>
      </c>
      <c r="G139" s="40"/>
      <c r="H139" s="35"/>
      <c r="I139" s="34"/>
      <c r="J139" s="35"/>
      <c r="K139" s="34"/>
      <c r="L139" s="34"/>
      <c r="M139" s="34"/>
      <c r="N139" s="34"/>
      <c r="O139" s="35"/>
      <c r="P139" s="3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6">
        <v>63</v>
      </c>
      <c r="B140" s="4" t="s">
        <v>100</v>
      </c>
      <c r="C140" s="3">
        <v>1</v>
      </c>
      <c r="D140" s="6" t="s">
        <v>28</v>
      </c>
      <c r="E140" s="53">
        <v>0</v>
      </c>
      <c r="F140" s="3">
        <f t="shared" si="3"/>
        <v>0</v>
      </c>
      <c r="G140" s="40"/>
      <c r="H140" s="35"/>
      <c r="I140" s="34"/>
      <c r="J140" s="35"/>
      <c r="K140" s="34"/>
      <c r="L140" s="34"/>
      <c r="M140" s="34"/>
      <c r="N140" s="34"/>
      <c r="O140" s="35"/>
      <c r="P140" s="3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6">
        <v>64</v>
      </c>
      <c r="B141" s="4" t="s">
        <v>101</v>
      </c>
      <c r="C141" s="3">
        <v>1</v>
      </c>
      <c r="D141" s="6" t="s">
        <v>102</v>
      </c>
      <c r="E141" s="53">
        <v>0</v>
      </c>
      <c r="F141" s="3">
        <f t="shared" si="3"/>
        <v>0</v>
      </c>
      <c r="G141" s="40"/>
      <c r="H141" s="35"/>
      <c r="I141" s="34"/>
      <c r="J141" s="35"/>
      <c r="K141" s="34"/>
      <c r="L141" s="34"/>
      <c r="M141" s="34"/>
      <c r="N141" s="34"/>
      <c r="O141" s="35"/>
      <c r="P141" s="3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6">
        <v>65</v>
      </c>
      <c r="B142" s="4" t="s">
        <v>103</v>
      </c>
      <c r="C142" s="3">
        <v>2</v>
      </c>
      <c r="D142" s="6" t="s">
        <v>28</v>
      </c>
      <c r="E142" s="53">
        <v>0</v>
      </c>
      <c r="F142" s="3">
        <f t="shared" si="3"/>
        <v>0</v>
      </c>
      <c r="G142" s="40"/>
      <c r="H142" s="35"/>
      <c r="I142" s="35"/>
      <c r="J142" s="34"/>
      <c r="K142" s="34"/>
      <c r="L142" s="34"/>
      <c r="M142" s="34"/>
      <c r="N142" s="41"/>
      <c r="O142" s="35"/>
      <c r="P142" s="3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6">
        <v>66</v>
      </c>
      <c r="B143" s="4" t="s">
        <v>33</v>
      </c>
      <c r="C143" s="3">
        <v>2</v>
      </c>
      <c r="D143" s="6" t="s">
        <v>28</v>
      </c>
      <c r="E143" s="53">
        <v>0</v>
      </c>
      <c r="F143" s="3">
        <f t="shared" si="3"/>
        <v>0</v>
      </c>
      <c r="G143" s="40"/>
      <c r="H143" s="35"/>
      <c r="I143" s="35"/>
      <c r="J143" s="34"/>
      <c r="K143" s="34"/>
      <c r="L143" s="34"/>
      <c r="M143" s="34"/>
      <c r="N143" s="41"/>
      <c r="O143" s="35"/>
      <c r="P143" s="3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6">
        <v>67</v>
      </c>
      <c r="B144" s="4" t="s">
        <v>104</v>
      </c>
      <c r="C144" s="3">
        <v>1</v>
      </c>
      <c r="D144" s="6" t="s">
        <v>28</v>
      </c>
      <c r="E144" s="53">
        <v>0</v>
      </c>
      <c r="F144" s="3">
        <f t="shared" si="3"/>
        <v>0</v>
      </c>
      <c r="G144" s="40"/>
      <c r="H144" s="35"/>
      <c r="I144" s="34"/>
      <c r="J144" s="35"/>
      <c r="K144" s="34"/>
      <c r="L144" s="34"/>
      <c r="M144" s="34"/>
      <c r="N144" s="41"/>
      <c r="O144" s="35"/>
      <c r="P144" s="3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6">
        <v>68</v>
      </c>
      <c r="B145" s="4" t="s">
        <v>105</v>
      </c>
      <c r="C145" s="3">
        <v>1</v>
      </c>
      <c r="D145" s="6" t="s">
        <v>30</v>
      </c>
      <c r="E145" s="53">
        <v>0</v>
      </c>
      <c r="F145" s="3">
        <f t="shared" si="3"/>
        <v>0</v>
      </c>
      <c r="G145" s="40"/>
      <c r="H145" s="56"/>
      <c r="I145" s="52"/>
      <c r="J145" s="35"/>
      <c r="K145" s="34"/>
      <c r="L145" s="34"/>
      <c r="M145" s="34"/>
      <c r="N145" s="41"/>
      <c r="O145" s="35"/>
      <c r="P145" s="34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6">
        <v>69</v>
      </c>
      <c r="B146" s="4" t="s">
        <v>106</v>
      </c>
      <c r="C146" s="3">
        <v>1</v>
      </c>
      <c r="D146" s="6" t="s">
        <v>30</v>
      </c>
      <c r="E146" s="53">
        <v>0</v>
      </c>
      <c r="F146" s="3">
        <f t="shared" si="3"/>
        <v>0</v>
      </c>
      <c r="G146" s="40"/>
      <c r="H146" s="35"/>
      <c r="I146" s="34"/>
      <c r="J146" s="35"/>
      <c r="K146" s="34"/>
      <c r="L146" s="34"/>
      <c r="M146" s="34"/>
      <c r="N146" s="34"/>
      <c r="O146" s="35"/>
      <c r="P146" s="3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6">
        <v>70</v>
      </c>
      <c r="B147" s="4" t="s">
        <v>107</v>
      </c>
      <c r="C147" s="3">
        <v>1</v>
      </c>
      <c r="D147" s="6" t="s">
        <v>28</v>
      </c>
      <c r="E147" s="53">
        <v>0</v>
      </c>
      <c r="F147" s="3">
        <f t="shared" si="3"/>
        <v>0</v>
      </c>
      <c r="G147" s="40"/>
      <c r="H147" s="35"/>
      <c r="I147" s="34"/>
      <c r="J147" s="35"/>
      <c r="K147" s="34"/>
      <c r="L147" s="34"/>
      <c r="M147" s="34"/>
      <c r="N147" s="34"/>
      <c r="O147" s="35"/>
      <c r="P147" s="3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6">
        <v>71</v>
      </c>
      <c r="B148" s="4" t="s">
        <v>108</v>
      </c>
      <c r="C148" s="3">
        <v>1</v>
      </c>
      <c r="D148" s="6" t="s">
        <v>109</v>
      </c>
      <c r="E148" s="53">
        <v>0</v>
      </c>
      <c r="F148" s="3">
        <f t="shared" si="3"/>
        <v>0</v>
      </c>
      <c r="G148" s="40"/>
      <c r="H148" s="35"/>
      <c r="I148" s="34"/>
      <c r="J148" s="35"/>
      <c r="K148" s="34"/>
      <c r="L148" s="34"/>
      <c r="M148" s="34"/>
      <c r="N148" s="34"/>
      <c r="O148" s="35"/>
      <c r="P148" s="3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6">
        <v>72</v>
      </c>
      <c r="B149" s="4" t="s">
        <v>110</v>
      </c>
      <c r="C149" s="3">
        <v>1</v>
      </c>
      <c r="D149" s="6" t="s">
        <v>28</v>
      </c>
      <c r="E149" s="53">
        <v>0</v>
      </c>
      <c r="F149" s="3">
        <f t="shared" si="3"/>
        <v>0</v>
      </c>
      <c r="G149" s="40"/>
      <c r="H149" s="35"/>
      <c r="I149" s="34"/>
      <c r="J149" s="35"/>
      <c r="K149" s="34"/>
      <c r="L149" s="34"/>
      <c r="M149" s="34"/>
      <c r="N149" s="34"/>
      <c r="O149" s="35"/>
      <c r="P149" s="3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6">
        <v>73</v>
      </c>
      <c r="B150" s="4" t="s">
        <v>111</v>
      </c>
      <c r="C150" s="3">
        <v>1</v>
      </c>
      <c r="D150" s="6" t="s">
        <v>28</v>
      </c>
      <c r="E150" s="53">
        <v>0</v>
      </c>
      <c r="F150" s="3">
        <f t="shared" si="3"/>
        <v>0</v>
      </c>
      <c r="G150" s="40"/>
      <c r="H150" s="35"/>
      <c r="I150" s="34"/>
      <c r="J150" s="35"/>
      <c r="K150" s="34"/>
      <c r="L150" s="34"/>
      <c r="M150" s="34"/>
      <c r="N150" s="34"/>
      <c r="O150" s="35"/>
      <c r="P150" s="3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6">
        <v>74</v>
      </c>
      <c r="B151" s="4" t="s">
        <v>112</v>
      </c>
      <c r="C151" s="3">
        <v>1</v>
      </c>
      <c r="D151" s="6" t="s">
        <v>28</v>
      </c>
      <c r="E151" s="53">
        <v>0</v>
      </c>
      <c r="F151" s="3">
        <f t="shared" si="3"/>
        <v>0</v>
      </c>
      <c r="G151" s="40"/>
      <c r="H151" s="35"/>
      <c r="I151" s="34"/>
      <c r="J151" s="35"/>
      <c r="K151" s="34"/>
      <c r="L151" s="34"/>
      <c r="M151" s="34"/>
      <c r="N151" s="34"/>
      <c r="O151" s="35"/>
      <c r="P151" s="3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6">
        <v>75</v>
      </c>
      <c r="B152" s="4" t="s">
        <v>113</v>
      </c>
      <c r="C152" s="3">
        <v>1</v>
      </c>
      <c r="D152" s="6" t="s">
        <v>30</v>
      </c>
      <c r="E152" s="53">
        <v>0</v>
      </c>
      <c r="F152" s="3">
        <f t="shared" si="3"/>
        <v>0</v>
      </c>
      <c r="G152" s="40"/>
      <c r="H152" s="35"/>
      <c r="I152" s="34"/>
      <c r="J152" s="35"/>
      <c r="K152" s="34"/>
      <c r="L152" s="34"/>
      <c r="M152" s="34"/>
      <c r="N152" s="34"/>
      <c r="O152" s="35"/>
      <c r="P152" s="34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 customHeight="1">
      <c r="A153" s="6">
        <v>76</v>
      </c>
      <c r="B153" s="4" t="s">
        <v>114</v>
      </c>
      <c r="C153" s="3">
        <v>1</v>
      </c>
      <c r="D153" s="6" t="s">
        <v>30</v>
      </c>
      <c r="E153" s="53">
        <v>0</v>
      </c>
      <c r="F153" s="3">
        <f t="shared" si="3"/>
        <v>0</v>
      </c>
      <c r="G153" s="40"/>
      <c r="H153" s="35"/>
      <c r="I153" s="34"/>
      <c r="J153" s="35"/>
      <c r="K153" s="34"/>
      <c r="L153" s="34"/>
      <c r="M153" s="34"/>
      <c r="N153" s="34"/>
      <c r="O153" s="35"/>
      <c r="P153" s="3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6">
        <v>77</v>
      </c>
      <c r="B154" s="4" t="s">
        <v>115</v>
      </c>
      <c r="C154" s="3">
        <f>SUM(C125:C128)</f>
        <v>15</v>
      </c>
      <c r="D154" s="6" t="s">
        <v>26</v>
      </c>
      <c r="E154" s="53">
        <v>0</v>
      </c>
      <c r="F154" s="3">
        <f t="shared" si="3"/>
        <v>0</v>
      </c>
      <c r="G154" s="40"/>
      <c r="H154" s="35"/>
      <c r="I154" s="34"/>
      <c r="J154" s="35"/>
      <c r="K154" s="34"/>
      <c r="L154" s="34"/>
      <c r="M154" s="34"/>
      <c r="N154" s="34"/>
      <c r="O154" s="35"/>
      <c r="P154" s="3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6">
        <v>78</v>
      </c>
      <c r="B155" s="4" t="s">
        <v>116</v>
      </c>
      <c r="C155" s="3">
        <v>1</v>
      </c>
      <c r="D155" s="6" t="s">
        <v>30</v>
      </c>
      <c r="E155" s="53">
        <v>0</v>
      </c>
      <c r="F155" s="3">
        <f t="shared" si="3"/>
        <v>0</v>
      </c>
      <c r="G155" s="40"/>
      <c r="H155" s="35"/>
      <c r="I155" s="34"/>
      <c r="J155" s="35"/>
      <c r="K155" s="34"/>
      <c r="L155" s="34"/>
      <c r="M155" s="34"/>
      <c r="N155" s="34"/>
      <c r="O155" s="35"/>
      <c r="P155" s="3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6">
        <v>79</v>
      </c>
      <c r="B156" s="4" t="s">
        <v>117</v>
      </c>
      <c r="C156" s="3">
        <v>1</v>
      </c>
      <c r="D156" s="6" t="s">
        <v>30</v>
      </c>
      <c r="E156" s="53">
        <v>0</v>
      </c>
      <c r="F156" s="3">
        <f t="shared" si="3"/>
        <v>0</v>
      </c>
      <c r="G156" s="40"/>
      <c r="H156" s="56"/>
      <c r="I156" s="56"/>
      <c r="J156" s="56"/>
      <c r="K156" s="40"/>
      <c r="L156" s="34"/>
      <c r="M156" s="40"/>
      <c r="N156" s="40"/>
      <c r="O156" s="33"/>
      <c r="P156" s="40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2.75" customHeight="1">
      <c r="A157" s="6"/>
      <c r="B157" s="50" t="s">
        <v>118</v>
      </c>
      <c r="C157" s="3"/>
      <c r="D157" s="6"/>
      <c r="E157" s="53"/>
      <c r="F157" s="3"/>
      <c r="G157" s="52"/>
      <c r="H157" s="35"/>
      <c r="I157" s="34"/>
      <c r="J157" s="35"/>
      <c r="K157" s="34"/>
      <c r="L157" s="34"/>
      <c r="M157" s="34"/>
      <c r="N157" s="34"/>
      <c r="O157" s="4"/>
      <c r="P157" s="34"/>
      <c r="Q157" s="34"/>
      <c r="R157" s="3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6">
        <v>80</v>
      </c>
      <c r="B158" s="4" t="s">
        <v>119</v>
      </c>
      <c r="C158" s="3">
        <v>6</v>
      </c>
      <c r="D158" s="6" t="s">
        <v>28</v>
      </c>
      <c r="E158" s="53">
        <v>0</v>
      </c>
      <c r="F158" s="3">
        <f aca="true" t="shared" si="4" ref="F158:F169">C158*E158</f>
        <v>0</v>
      </c>
      <c r="G158" s="40"/>
      <c r="H158" s="35"/>
      <c r="I158" s="34"/>
      <c r="J158" s="35"/>
      <c r="K158" s="34"/>
      <c r="L158" s="34"/>
      <c r="M158" s="34"/>
      <c r="N158" s="34"/>
      <c r="O158" s="35"/>
      <c r="P158" s="34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6">
        <v>81</v>
      </c>
      <c r="B159" s="4" t="s">
        <v>120</v>
      </c>
      <c r="C159" s="3">
        <v>1</v>
      </c>
      <c r="D159" s="6" t="s">
        <v>30</v>
      </c>
      <c r="E159" s="53">
        <v>0</v>
      </c>
      <c r="F159" s="3">
        <f t="shared" si="4"/>
        <v>0</v>
      </c>
      <c r="G159" s="40"/>
      <c r="H159" s="35"/>
      <c r="I159" s="34"/>
      <c r="J159" s="35"/>
      <c r="K159" s="34"/>
      <c r="L159" s="34"/>
      <c r="M159" s="34"/>
      <c r="N159" s="34"/>
      <c r="O159" s="35"/>
      <c r="P159" s="3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6">
        <v>82</v>
      </c>
      <c r="B160" s="4" t="s">
        <v>121</v>
      </c>
      <c r="C160" s="3">
        <v>10</v>
      </c>
      <c r="D160" s="6" t="s">
        <v>26</v>
      </c>
      <c r="E160" s="53">
        <v>0</v>
      </c>
      <c r="F160" s="3">
        <f t="shared" si="4"/>
        <v>0</v>
      </c>
      <c r="G160" s="33"/>
      <c r="H160" s="35"/>
      <c r="I160" s="35"/>
      <c r="J160" s="34"/>
      <c r="K160" s="35"/>
      <c r="L160" s="34"/>
      <c r="M160" s="34"/>
      <c r="N160" s="34"/>
      <c r="O160" s="4"/>
      <c r="P160" s="34"/>
      <c r="Q160" s="34"/>
      <c r="R160" s="3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6">
        <v>83</v>
      </c>
      <c r="B161" s="4" t="s">
        <v>122</v>
      </c>
      <c r="C161" s="3">
        <v>8</v>
      </c>
      <c r="D161" s="6" t="s">
        <v>28</v>
      </c>
      <c r="E161" s="53">
        <v>0</v>
      </c>
      <c r="F161" s="3">
        <f t="shared" si="4"/>
        <v>0</v>
      </c>
      <c r="G161" s="40"/>
      <c r="H161" s="35"/>
      <c r="I161" s="34"/>
      <c r="J161" s="35"/>
      <c r="K161" s="34"/>
      <c r="L161" s="34"/>
      <c r="M161" s="34"/>
      <c r="N161" s="34"/>
      <c r="O161" s="35"/>
      <c r="P161" s="3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6">
        <v>84</v>
      </c>
      <c r="B162" s="4" t="s">
        <v>123</v>
      </c>
      <c r="C162" s="3">
        <v>10</v>
      </c>
      <c r="D162" s="6" t="s">
        <v>26</v>
      </c>
      <c r="E162" s="53">
        <v>0</v>
      </c>
      <c r="F162" s="3">
        <f t="shared" si="4"/>
        <v>0</v>
      </c>
      <c r="G162" s="40"/>
      <c r="H162" s="35"/>
      <c r="I162" s="35"/>
      <c r="J162" s="34"/>
      <c r="K162" s="35"/>
      <c r="L162" s="34"/>
      <c r="M162" s="34"/>
      <c r="N162" s="34"/>
      <c r="O162" s="4"/>
      <c r="P162" s="34"/>
      <c r="Q162" s="34"/>
      <c r="R162" s="3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6">
        <v>85</v>
      </c>
      <c r="B163" s="4" t="s">
        <v>124</v>
      </c>
      <c r="C163" s="3">
        <v>8</v>
      </c>
      <c r="D163" s="6" t="s">
        <v>28</v>
      </c>
      <c r="E163" s="53">
        <v>0</v>
      </c>
      <c r="F163" s="3">
        <f t="shared" si="4"/>
        <v>0</v>
      </c>
      <c r="G163" s="40"/>
      <c r="H163" s="35"/>
      <c r="I163" s="35"/>
      <c r="J163" s="34"/>
      <c r="K163" s="35"/>
      <c r="L163" s="34"/>
      <c r="M163" s="34"/>
      <c r="N163" s="34"/>
      <c r="O163" s="35"/>
      <c r="P163" s="3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6">
        <v>86</v>
      </c>
      <c r="B164" s="4" t="s">
        <v>125</v>
      </c>
      <c r="C164" s="3">
        <v>1</v>
      </c>
      <c r="D164" s="6" t="s">
        <v>28</v>
      </c>
      <c r="E164" s="53">
        <v>0</v>
      </c>
      <c r="F164" s="3">
        <f t="shared" si="4"/>
        <v>0</v>
      </c>
      <c r="G164" s="40"/>
      <c r="H164" s="35"/>
      <c r="I164" s="34"/>
      <c r="J164" s="35"/>
      <c r="K164" s="34"/>
      <c r="L164" s="34"/>
      <c r="M164" s="34"/>
      <c r="N164" s="34"/>
      <c r="O164" s="35"/>
      <c r="P164" s="3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5.5" customHeight="1">
      <c r="A165" s="48">
        <v>87</v>
      </c>
      <c r="B165" s="18" t="s">
        <v>59</v>
      </c>
      <c r="C165" s="49">
        <v>1</v>
      </c>
      <c r="D165" s="48" t="s">
        <v>30</v>
      </c>
      <c r="E165" s="58">
        <v>0</v>
      </c>
      <c r="F165" s="49">
        <f t="shared" si="4"/>
        <v>0</v>
      </c>
      <c r="G165" s="40"/>
      <c r="H165" s="35"/>
      <c r="I165" s="34"/>
      <c r="J165" s="35"/>
      <c r="K165" s="35"/>
      <c r="L165" s="34"/>
      <c r="M165" s="34"/>
      <c r="N165" s="34"/>
      <c r="O165" s="4"/>
      <c r="P165" s="34"/>
      <c r="Q165" s="34"/>
      <c r="R165" s="3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6">
        <v>88</v>
      </c>
      <c r="B166" s="4" t="s">
        <v>126</v>
      </c>
      <c r="C166" s="3">
        <v>1</v>
      </c>
      <c r="D166" s="6" t="s">
        <v>28</v>
      </c>
      <c r="E166" s="53">
        <v>0</v>
      </c>
      <c r="F166" s="3">
        <f t="shared" si="4"/>
        <v>0</v>
      </c>
      <c r="G166" s="40"/>
      <c r="H166" s="35"/>
      <c r="I166" s="34"/>
      <c r="J166" s="35"/>
      <c r="K166" s="34"/>
      <c r="L166" s="34"/>
      <c r="M166" s="34"/>
      <c r="N166" s="34"/>
      <c r="O166" s="35"/>
      <c r="P166" s="3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6">
        <v>89</v>
      </c>
      <c r="B167" s="4" t="s">
        <v>127</v>
      </c>
      <c r="C167" s="3">
        <v>2</v>
      </c>
      <c r="D167" s="6" t="s">
        <v>28</v>
      </c>
      <c r="E167" s="53">
        <v>0</v>
      </c>
      <c r="F167" s="3">
        <f t="shared" si="4"/>
        <v>0</v>
      </c>
      <c r="G167" s="40"/>
      <c r="H167" s="35"/>
      <c r="I167" s="34"/>
      <c r="J167" s="35"/>
      <c r="K167" s="34"/>
      <c r="L167" s="34"/>
      <c r="M167" s="34"/>
      <c r="N167" s="34"/>
      <c r="O167" s="35"/>
      <c r="P167" s="3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6">
        <v>90</v>
      </c>
      <c r="B168" s="4" t="s">
        <v>128</v>
      </c>
      <c r="C168" s="3">
        <v>1</v>
      </c>
      <c r="D168" s="6" t="s">
        <v>28</v>
      </c>
      <c r="E168" s="53">
        <v>0</v>
      </c>
      <c r="F168" s="3">
        <f t="shared" si="4"/>
        <v>0</v>
      </c>
      <c r="G168" s="40"/>
      <c r="H168" s="35"/>
      <c r="I168" s="34"/>
      <c r="J168" s="33"/>
      <c r="K168" s="34"/>
      <c r="L168" s="34"/>
      <c r="M168" s="34"/>
      <c r="N168" s="34"/>
      <c r="O168" s="35"/>
      <c r="P168" s="3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6">
        <v>91</v>
      </c>
      <c r="B169" s="4" t="s">
        <v>129</v>
      </c>
      <c r="C169" s="3">
        <v>1</v>
      </c>
      <c r="D169" s="6" t="s">
        <v>30</v>
      </c>
      <c r="E169" s="3">
        <f>SUM(F123:F168)*0.0107</f>
        <v>0</v>
      </c>
      <c r="F169" s="3">
        <f t="shared" si="4"/>
        <v>0</v>
      </c>
      <c r="G169" s="40"/>
      <c r="H169" s="35"/>
      <c r="I169" s="34"/>
      <c r="J169" s="35"/>
      <c r="K169" s="34"/>
      <c r="L169" s="34"/>
      <c r="M169" s="34"/>
      <c r="N169" s="34"/>
      <c r="O169" s="35"/>
      <c r="P169" s="3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6"/>
      <c r="B170" s="2" t="s">
        <v>130</v>
      </c>
      <c r="C170" s="59"/>
      <c r="D170" s="7"/>
      <c r="E170" s="60"/>
      <c r="F170" s="19">
        <f>SUM(F123:F169)</f>
        <v>0</v>
      </c>
      <c r="G170" s="52"/>
      <c r="H170" s="43"/>
      <c r="I170" s="42"/>
      <c r="J170" s="43"/>
      <c r="K170" s="42"/>
      <c r="L170" s="42"/>
      <c r="M170" s="42"/>
      <c r="N170" s="42"/>
      <c r="O170" s="43"/>
      <c r="P170" s="4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8.25" customHeight="1">
      <c r="A171" s="6"/>
      <c r="B171" s="4"/>
      <c r="C171" s="4"/>
      <c r="D171" s="4"/>
      <c r="E171" s="4"/>
      <c r="F171" s="4"/>
      <c r="G171" s="2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6"/>
      <c r="B172" s="36" t="s">
        <v>131</v>
      </c>
      <c r="C172" s="4"/>
      <c r="D172" s="6"/>
      <c r="E172" s="3"/>
      <c r="F172" s="4"/>
      <c r="G172" s="2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6">
        <v>92</v>
      </c>
      <c r="B173" s="4" t="s">
        <v>132</v>
      </c>
      <c r="C173" s="3">
        <v>2</v>
      </c>
      <c r="D173" s="6" t="s">
        <v>28</v>
      </c>
      <c r="E173" s="3">
        <v>0</v>
      </c>
      <c r="F173" s="3">
        <f aca="true" t="shared" si="5" ref="F173:F175">C173*E173</f>
        <v>0</v>
      </c>
      <c r="G173" s="40"/>
      <c r="H173" s="35"/>
      <c r="I173" s="34"/>
      <c r="J173" s="35"/>
      <c r="K173" s="34"/>
      <c r="L173" s="34"/>
      <c r="M173" s="34"/>
      <c r="N173" s="34"/>
      <c r="O173" s="35"/>
      <c r="P173" s="3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6">
        <v>93</v>
      </c>
      <c r="B174" s="18" t="s">
        <v>133</v>
      </c>
      <c r="C174" s="3">
        <v>1</v>
      </c>
      <c r="D174" s="6" t="s">
        <v>28</v>
      </c>
      <c r="E174" s="3">
        <v>0</v>
      </c>
      <c r="F174" s="3">
        <f t="shared" si="5"/>
        <v>0</v>
      </c>
      <c r="G174" s="40"/>
      <c r="H174" s="35"/>
      <c r="I174" s="34"/>
      <c r="J174" s="35"/>
      <c r="K174" s="34"/>
      <c r="L174" s="34"/>
      <c r="M174" s="34"/>
      <c r="N174" s="34"/>
      <c r="O174" s="35"/>
      <c r="P174" s="3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6">
        <v>94</v>
      </c>
      <c r="B175" s="4" t="s">
        <v>134</v>
      </c>
      <c r="C175" s="3">
        <v>2</v>
      </c>
      <c r="D175" s="6" t="s">
        <v>30</v>
      </c>
      <c r="E175" s="3">
        <v>0</v>
      </c>
      <c r="F175" s="3">
        <f t="shared" si="5"/>
        <v>0</v>
      </c>
      <c r="G175" s="40"/>
      <c r="H175" s="35"/>
      <c r="I175" s="34"/>
      <c r="J175" s="35"/>
      <c r="K175" s="34"/>
      <c r="L175" s="34"/>
      <c r="M175" s="34"/>
      <c r="N175" s="34"/>
      <c r="O175" s="35"/>
      <c r="P175" s="34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6"/>
      <c r="B176" s="31" t="s">
        <v>135</v>
      </c>
      <c r="C176" s="3"/>
      <c r="D176" s="6"/>
      <c r="E176" s="3"/>
      <c r="F176" s="3"/>
      <c r="G176" s="40"/>
      <c r="H176" s="35"/>
      <c r="I176" s="34"/>
      <c r="J176" s="35"/>
      <c r="K176" s="34"/>
      <c r="L176" s="34"/>
      <c r="M176" s="34"/>
      <c r="N176" s="34"/>
      <c r="O176" s="35"/>
      <c r="P176" s="3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1" t="s">
        <v>136</v>
      </c>
      <c r="B177" s="61" t="s">
        <v>137</v>
      </c>
      <c r="C177" s="3">
        <v>2</v>
      </c>
      <c r="D177" s="6" t="s">
        <v>28</v>
      </c>
      <c r="E177" s="3">
        <v>0</v>
      </c>
      <c r="F177" s="3">
        <f aca="true" t="shared" si="6" ref="F177:F186">C177*E177</f>
        <v>0</v>
      </c>
      <c r="G177" s="62"/>
      <c r="H177" s="61"/>
      <c r="I177" s="55"/>
      <c r="J177" s="63"/>
      <c r="K177" s="63"/>
      <c r="L177" s="63"/>
      <c r="M177" s="63"/>
      <c r="N177" s="55"/>
      <c r="O177" s="63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25.5" customHeight="1">
      <c r="A178" s="1" t="s">
        <v>138</v>
      </c>
      <c r="B178" s="64" t="s">
        <v>139</v>
      </c>
      <c r="C178" s="49">
        <v>1</v>
      </c>
      <c r="D178" s="48" t="s">
        <v>28</v>
      </c>
      <c r="E178" s="3">
        <v>0</v>
      </c>
      <c r="F178" s="49">
        <f t="shared" si="6"/>
        <v>0</v>
      </c>
      <c r="G178" s="62"/>
      <c r="H178" s="61"/>
      <c r="I178" s="55"/>
      <c r="J178" s="63"/>
      <c r="K178" s="63"/>
      <c r="L178" s="63"/>
      <c r="M178" s="63"/>
      <c r="N178" s="55"/>
      <c r="O178" s="63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" customHeight="1">
      <c r="A179" s="1" t="s">
        <v>140</v>
      </c>
      <c r="B179" s="64" t="s">
        <v>141</v>
      </c>
      <c r="C179" s="3">
        <v>1</v>
      </c>
      <c r="D179" s="6" t="s">
        <v>28</v>
      </c>
      <c r="E179" s="3">
        <v>0</v>
      </c>
      <c r="F179" s="3">
        <f t="shared" si="6"/>
        <v>0</v>
      </c>
      <c r="G179" s="62"/>
      <c r="H179" s="61"/>
      <c r="I179" s="55"/>
      <c r="J179" s="63"/>
      <c r="K179" s="63"/>
      <c r="L179" s="63"/>
      <c r="M179" s="63"/>
      <c r="N179" s="55"/>
      <c r="O179" s="63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2.75" customHeight="1">
      <c r="A180" s="1" t="s">
        <v>142</v>
      </c>
      <c r="B180" s="64" t="s">
        <v>143</v>
      </c>
      <c r="C180" s="3">
        <v>1</v>
      </c>
      <c r="D180" s="6" t="s">
        <v>28</v>
      </c>
      <c r="E180" s="3">
        <v>0</v>
      </c>
      <c r="F180" s="3">
        <f t="shared" si="6"/>
        <v>0</v>
      </c>
      <c r="G180" s="62"/>
      <c r="H180" s="61"/>
      <c r="I180" s="55"/>
      <c r="J180" s="63"/>
      <c r="K180" s="63"/>
      <c r="L180" s="63"/>
      <c r="M180" s="63"/>
      <c r="N180" s="55"/>
      <c r="O180" s="63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2.75" customHeight="1">
      <c r="A181" s="1" t="s">
        <v>144</v>
      </c>
      <c r="B181" s="61" t="s">
        <v>145</v>
      </c>
      <c r="C181" s="3">
        <v>3</v>
      </c>
      <c r="D181" s="6" t="s">
        <v>146</v>
      </c>
      <c r="E181" s="3">
        <v>0</v>
      </c>
      <c r="F181" s="3">
        <f t="shared" si="6"/>
        <v>0</v>
      </c>
      <c r="G181" s="62"/>
      <c r="H181" s="61"/>
      <c r="I181" s="55"/>
      <c r="J181" s="63"/>
      <c r="K181" s="63"/>
      <c r="L181" s="63"/>
      <c r="M181" s="63"/>
      <c r="N181" s="55"/>
      <c r="O181" s="63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2.75" customHeight="1">
      <c r="A182" s="1" t="s">
        <v>147</v>
      </c>
      <c r="B182" s="61" t="s">
        <v>148</v>
      </c>
      <c r="C182" s="3">
        <v>1</v>
      </c>
      <c r="D182" s="6" t="s">
        <v>28</v>
      </c>
      <c r="E182" s="3">
        <v>0</v>
      </c>
      <c r="F182" s="3">
        <f t="shared" si="6"/>
        <v>0</v>
      </c>
      <c r="G182" s="62"/>
      <c r="H182" s="61"/>
      <c r="I182" s="55"/>
      <c r="J182" s="63"/>
      <c r="K182" s="63"/>
      <c r="L182" s="63"/>
      <c r="M182" s="63"/>
      <c r="N182" s="55"/>
      <c r="O182" s="63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2.75" customHeight="1">
      <c r="A183" s="1" t="s">
        <v>149</v>
      </c>
      <c r="B183" s="61" t="s">
        <v>150</v>
      </c>
      <c r="C183" s="3">
        <v>1</v>
      </c>
      <c r="D183" s="6" t="s">
        <v>28</v>
      </c>
      <c r="E183" s="3">
        <v>0</v>
      </c>
      <c r="F183" s="3">
        <f t="shared" si="6"/>
        <v>0</v>
      </c>
      <c r="G183" s="62"/>
      <c r="H183" s="61"/>
      <c r="I183" s="55"/>
      <c r="J183" s="63"/>
      <c r="K183" s="63"/>
      <c r="L183" s="63"/>
      <c r="M183" s="63"/>
      <c r="N183" s="55"/>
      <c r="O183" s="63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" customHeight="1">
      <c r="A184" s="1" t="s">
        <v>151</v>
      </c>
      <c r="B184" s="64" t="s">
        <v>152</v>
      </c>
      <c r="C184" s="3">
        <v>1</v>
      </c>
      <c r="D184" s="6" t="s">
        <v>28</v>
      </c>
      <c r="E184" s="3">
        <v>0</v>
      </c>
      <c r="F184" s="3">
        <f t="shared" si="6"/>
        <v>0</v>
      </c>
      <c r="G184" s="62"/>
      <c r="H184" s="61"/>
      <c r="I184" s="55"/>
      <c r="J184" s="63"/>
      <c r="K184" s="63"/>
      <c r="L184" s="63"/>
      <c r="M184" s="63"/>
      <c r="N184" s="55"/>
      <c r="O184" s="63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2.75" customHeight="1">
      <c r="A185" s="1" t="s">
        <v>153</v>
      </c>
      <c r="B185" s="61" t="s">
        <v>154</v>
      </c>
      <c r="C185" s="3">
        <v>1</v>
      </c>
      <c r="D185" s="6" t="s">
        <v>28</v>
      </c>
      <c r="E185" s="3">
        <v>0</v>
      </c>
      <c r="F185" s="3">
        <f t="shared" si="6"/>
        <v>0</v>
      </c>
      <c r="G185" s="62"/>
      <c r="H185" s="61"/>
      <c r="I185" s="55"/>
      <c r="J185" s="63"/>
      <c r="K185" s="63"/>
      <c r="L185" s="63"/>
      <c r="M185" s="63"/>
      <c r="N185" s="55"/>
      <c r="O185" s="63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2.75" customHeight="1">
      <c r="A186" s="1" t="s">
        <v>155</v>
      </c>
      <c r="B186" s="61" t="s">
        <v>156</v>
      </c>
      <c r="C186" s="3">
        <v>1</v>
      </c>
      <c r="D186" s="6" t="s">
        <v>28</v>
      </c>
      <c r="E186" s="3">
        <v>0</v>
      </c>
      <c r="F186" s="3">
        <f t="shared" si="6"/>
        <v>0</v>
      </c>
      <c r="G186" s="65"/>
      <c r="H186" s="61"/>
      <c r="I186" s="55"/>
      <c r="J186" s="63"/>
      <c r="K186" s="63"/>
      <c r="L186" s="63"/>
      <c r="M186" s="63"/>
      <c r="N186" s="55"/>
      <c r="O186" s="63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2.75" customHeight="1">
      <c r="A187" s="6"/>
      <c r="B187" s="31" t="s">
        <v>157</v>
      </c>
      <c r="C187" s="3"/>
      <c r="D187" s="6"/>
      <c r="E187" s="3"/>
      <c r="F187" s="3"/>
      <c r="G187" s="40"/>
      <c r="H187" s="61"/>
      <c r="I187" s="55"/>
      <c r="J187" s="63"/>
      <c r="K187" s="63"/>
      <c r="L187" s="63"/>
      <c r="M187" s="63"/>
      <c r="N187" s="34"/>
      <c r="O187" s="35"/>
      <c r="P187" s="3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1" t="s">
        <v>158</v>
      </c>
      <c r="B188" s="61" t="s">
        <v>159</v>
      </c>
      <c r="C188" s="3">
        <v>1</v>
      </c>
      <c r="D188" s="6" t="s">
        <v>28</v>
      </c>
      <c r="E188" s="3">
        <v>0</v>
      </c>
      <c r="F188" s="3">
        <f aca="true" t="shared" si="7" ref="F188:F198">C188*E188</f>
        <v>0</v>
      </c>
      <c r="G188" s="62"/>
      <c r="H188" s="61"/>
      <c r="I188" s="55"/>
      <c r="J188" s="63"/>
      <c r="K188" s="63"/>
      <c r="L188" s="63"/>
      <c r="M188" s="63"/>
      <c r="N188" s="55"/>
      <c r="O188" s="63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2.75" customHeight="1">
      <c r="A189" s="1" t="s">
        <v>160</v>
      </c>
      <c r="B189" s="61" t="s">
        <v>161</v>
      </c>
      <c r="C189" s="3">
        <v>1</v>
      </c>
      <c r="D189" s="6" t="s">
        <v>28</v>
      </c>
      <c r="E189" s="3">
        <v>0</v>
      </c>
      <c r="F189" s="3">
        <f t="shared" si="7"/>
        <v>0</v>
      </c>
      <c r="G189" s="62"/>
      <c r="H189" s="61"/>
      <c r="I189" s="55"/>
      <c r="J189" s="63"/>
      <c r="K189" s="63"/>
      <c r="L189" s="63"/>
      <c r="M189" s="63"/>
      <c r="N189" s="55"/>
      <c r="O189" s="63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" customHeight="1">
      <c r="A190" s="1" t="s">
        <v>162</v>
      </c>
      <c r="B190" s="64" t="s">
        <v>163</v>
      </c>
      <c r="C190" s="3">
        <v>1</v>
      </c>
      <c r="D190" s="6" t="s">
        <v>28</v>
      </c>
      <c r="E190" s="3">
        <v>0</v>
      </c>
      <c r="F190" s="3">
        <f t="shared" si="7"/>
        <v>0</v>
      </c>
      <c r="G190" s="65"/>
      <c r="H190" s="61"/>
      <c r="I190" s="55"/>
      <c r="J190" s="63"/>
      <c r="K190" s="63"/>
      <c r="L190" s="63"/>
      <c r="M190" s="63"/>
      <c r="N190" s="55"/>
      <c r="O190" s="63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2.75" customHeight="1">
      <c r="A191" s="1" t="s">
        <v>164</v>
      </c>
      <c r="B191" s="61" t="s">
        <v>165</v>
      </c>
      <c r="C191" s="3">
        <v>7</v>
      </c>
      <c r="D191" s="6" t="s">
        <v>28</v>
      </c>
      <c r="E191" s="3">
        <v>0</v>
      </c>
      <c r="F191" s="3">
        <f t="shared" si="7"/>
        <v>0</v>
      </c>
      <c r="G191" s="62"/>
      <c r="H191" s="61"/>
      <c r="I191" s="55"/>
      <c r="J191" s="63"/>
      <c r="K191" s="63"/>
      <c r="L191" s="63"/>
      <c r="M191" s="63"/>
      <c r="N191" s="55"/>
      <c r="O191" s="63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2.75" customHeight="1">
      <c r="A192" s="1" t="s">
        <v>166</v>
      </c>
      <c r="B192" s="61" t="s">
        <v>167</v>
      </c>
      <c r="C192" s="3">
        <v>1</v>
      </c>
      <c r="D192" s="6" t="s">
        <v>28</v>
      </c>
      <c r="E192" s="3">
        <v>0</v>
      </c>
      <c r="F192" s="3">
        <f t="shared" si="7"/>
        <v>0</v>
      </c>
      <c r="G192" s="62"/>
      <c r="H192" s="61"/>
      <c r="I192" s="55"/>
      <c r="J192" s="63"/>
      <c r="K192" s="63"/>
      <c r="L192" s="63"/>
      <c r="M192" s="63"/>
      <c r="N192" s="55"/>
      <c r="O192" s="63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2.75" customHeight="1">
      <c r="A193" s="1" t="s">
        <v>168</v>
      </c>
      <c r="B193" s="64" t="s">
        <v>169</v>
      </c>
      <c r="C193" s="3">
        <v>1</v>
      </c>
      <c r="D193" s="6" t="s">
        <v>28</v>
      </c>
      <c r="E193" s="3">
        <v>0</v>
      </c>
      <c r="F193" s="3">
        <f t="shared" si="7"/>
        <v>0</v>
      </c>
      <c r="G193" s="62"/>
      <c r="H193" s="61"/>
      <c r="I193" s="55"/>
      <c r="J193" s="63"/>
      <c r="K193" s="63"/>
      <c r="L193" s="63"/>
      <c r="M193" s="63"/>
      <c r="N193" s="55"/>
      <c r="O193" s="63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2.75" customHeight="1">
      <c r="A194" s="1" t="s">
        <v>170</v>
      </c>
      <c r="B194" s="61" t="s">
        <v>171</v>
      </c>
      <c r="C194" s="3">
        <v>7</v>
      </c>
      <c r="D194" s="6" t="s">
        <v>28</v>
      </c>
      <c r="E194" s="3">
        <v>0</v>
      </c>
      <c r="F194" s="3">
        <f t="shared" si="7"/>
        <v>0</v>
      </c>
      <c r="G194" s="65"/>
      <c r="H194" s="61"/>
      <c r="I194" s="55"/>
      <c r="J194" s="63"/>
      <c r="K194" s="63"/>
      <c r="L194" s="63"/>
      <c r="M194" s="63"/>
      <c r="N194" s="55"/>
      <c r="O194" s="63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2.75" customHeight="1">
      <c r="A195" s="1" t="s">
        <v>172</v>
      </c>
      <c r="B195" s="4" t="s">
        <v>173</v>
      </c>
      <c r="C195" s="3">
        <v>1</v>
      </c>
      <c r="D195" s="6" t="s">
        <v>30</v>
      </c>
      <c r="E195" s="3">
        <v>0</v>
      </c>
      <c r="F195" s="3">
        <f t="shared" si="7"/>
        <v>0</v>
      </c>
      <c r="G195" s="26"/>
      <c r="H195" s="3"/>
      <c r="I195" s="4"/>
      <c r="J195" s="6"/>
      <c r="K195" s="6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6">
        <v>113</v>
      </c>
      <c r="B196" s="4" t="s">
        <v>174</v>
      </c>
      <c r="C196" s="3">
        <v>1</v>
      </c>
      <c r="D196" s="6" t="s">
        <v>30</v>
      </c>
      <c r="E196" s="3">
        <v>0</v>
      </c>
      <c r="F196" s="3">
        <f t="shared" si="7"/>
        <v>0</v>
      </c>
      <c r="G196" s="2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6">
        <v>114</v>
      </c>
      <c r="B197" s="4" t="s">
        <v>175</v>
      </c>
      <c r="C197" s="3">
        <v>1</v>
      </c>
      <c r="D197" s="6" t="s">
        <v>30</v>
      </c>
      <c r="E197" s="3">
        <v>0</v>
      </c>
      <c r="F197" s="3">
        <f t="shared" si="7"/>
        <v>0</v>
      </c>
      <c r="G197" s="40"/>
      <c r="H197" s="35"/>
      <c r="I197" s="34"/>
      <c r="J197" s="35"/>
      <c r="K197" s="34"/>
      <c r="L197" s="34"/>
      <c r="M197" s="34"/>
      <c r="N197" s="34"/>
      <c r="O197" s="35"/>
      <c r="P197" s="3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6">
        <v>115</v>
      </c>
      <c r="B198" s="4" t="s">
        <v>176</v>
      </c>
      <c r="C198" s="3">
        <v>1</v>
      </c>
      <c r="D198" s="6" t="s">
        <v>30</v>
      </c>
      <c r="E198" s="3">
        <f>SUM(F173:F197)*0.0324</f>
        <v>0</v>
      </c>
      <c r="F198" s="3">
        <f t="shared" si="7"/>
        <v>0</v>
      </c>
      <c r="G198" s="52"/>
      <c r="H198" s="35"/>
      <c r="I198" s="42"/>
      <c r="J198" s="43"/>
      <c r="K198" s="42"/>
      <c r="L198" s="42"/>
      <c r="M198" s="42"/>
      <c r="N198" s="42"/>
      <c r="O198" s="43"/>
      <c r="P198" s="4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6"/>
      <c r="B199" s="2" t="s">
        <v>177</v>
      </c>
      <c r="C199" s="2"/>
      <c r="D199" s="7"/>
      <c r="E199" s="19"/>
      <c r="F199" s="19">
        <f>SUM(F173:F198)</f>
        <v>0</v>
      </c>
      <c r="G199" s="52"/>
      <c r="H199" s="43"/>
      <c r="I199" s="42"/>
      <c r="J199" s="43"/>
      <c r="K199" s="42"/>
      <c r="L199" s="42"/>
      <c r="M199" s="42"/>
      <c r="N199" s="42"/>
      <c r="O199" s="43"/>
      <c r="P199" s="42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6.75" customHeight="1">
      <c r="A200" s="6"/>
      <c r="B200" s="4"/>
      <c r="C200" s="3"/>
      <c r="D200" s="6"/>
      <c r="E200" s="3"/>
      <c r="F200" s="3"/>
      <c r="G200" s="40"/>
      <c r="H200" s="35"/>
      <c r="I200" s="34"/>
      <c r="J200" s="35"/>
      <c r="K200" s="34"/>
      <c r="L200" s="34"/>
      <c r="M200" s="34"/>
      <c r="N200" s="34"/>
      <c r="O200" s="35"/>
      <c r="P200" s="34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6"/>
      <c r="B201" s="36" t="s">
        <v>178</v>
      </c>
      <c r="C201" s="4"/>
      <c r="D201" s="6"/>
      <c r="E201" s="3"/>
      <c r="F201" s="4"/>
      <c r="G201" s="2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6">
        <v>116</v>
      </c>
      <c r="B202" s="4" t="s">
        <v>179</v>
      </c>
      <c r="C202" s="3">
        <v>1</v>
      </c>
      <c r="D202" s="6" t="s">
        <v>30</v>
      </c>
      <c r="E202" s="3">
        <v>0</v>
      </c>
      <c r="F202" s="3">
        <f aca="true" t="shared" si="8" ref="F202:F210">C202*E202</f>
        <v>0</v>
      </c>
      <c r="G202" s="40"/>
      <c r="H202" s="34"/>
      <c r="I202" s="34"/>
      <c r="J202" s="35"/>
      <c r="K202" s="34"/>
      <c r="L202" s="34"/>
      <c r="M202" s="34"/>
      <c r="N202" s="34"/>
      <c r="O202" s="35"/>
      <c r="P202" s="3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6">
        <v>117</v>
      </c>
      <c r="B203" s="4" t="s">
        <v>180</v>
      </c>
      <c r="C203" s="3">
        <v>1</v>
      </c>
      <c r="D203" s="6" t="s">
        <v>28</v>
      </c>
      <c r="E203" s="3">
        <v>0</v>
      </c>
      <c r="F203" s="3">
        <f t="shared" si="8"/>
        <v>0</v>
      </c>
      <c r="G203" s="40"/>
      <c r="H203" s="35"/>
      <c r="I203" s="42"/>
      <c r="J203" s="43"/>
      <c r="K203" s="34"/>
      <c r="L203" s="34"/>
      <c r="M203" s="34"/>
      <c r="N203" s="34"/>
      <c r="O203" s="35"/>
      <c r="P203" s="3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6">
        <v>118</v>
      </c>
      <c r="B204" s="4" t="s">
        <v>181</v>
      </c>
      <c r="C204" s="3">
        <v>1</v>
      </c>
      <c r="D204" s="6" t="s">
        <v>28</v>
      </c>
      <c r="E204" s="3">
        <v>0</v>
      </c>
      <c r="F204" s="3">
        <f t="shared" si="8"/>
        <v>0</v>
      </c>
      <c r="G204" s="40"/>
      <c r="H204" s="35"/>
      <c r="I204" s="34"/>
      <c r="J204" s="35"/>
      <c r="K204" s="34"/>
      <c r="L204" s="34"/>
      <c r="M204" s="34"/>
      <c r="N204" s="34"/>
      <c r="O204" s="35"/>
      <c r="P204" s="3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6">
        <v>119</v>
      </c>
      <c r="B205" s="4" t="s">
        <v>182</v>
      </c>
      <c r="C205" s="3">
        <v>1</v>
      </c>
      <c r="D205" s="6" t="s">
        <v>30</v>
      </c>
      <c r="E205" s="3">
        <v>0</v>
      </c>
      <c r="F205" s="3">
        <f t="shared" si="8"/>
        <v>0</v>
      </c>
      <c r="G205" s="40"/>
      <c r="H205" s="35"/>
      <c r="I205" s="34"/>
      <c r="J205" s="35"/>
      <c r="K205" s="34"/>
      <c r="L205" s="34"/>
      <c r="M205" s="34"/>
      <c r="N205" s="34"/>
      <c r="O205" s="35"/>
      <c r="P205" s="3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6">
        <v>120</v>
      </c>
      <c r="B206" s="4" t="s">
        <v>183</v>
      </c>
      <c r="C206" s="3">
        <v>1</v>
      </c>
      <c r="D206" s="6" t="s">
        <v>28</v>
      </c>
      <c r="E206" s="3">
        <v>0</v>
      </c>
      <c r="F206" s="3">
        <f t="shared" si="8"/>
        <v>0</v>
      </c>
      <c r="G206" s="40"/>
      <c r="H206" s="35"/>
      <c r="I206" s="34"/>
      <c r="J206" s="35"/>
      <c r="K206" s="34"/>
      <c r="L206" s="34"/>
      <c r="M206" s="34"/>
      <c r="N206" s="34"/>
      <c r="O206" s="35"/>
      <c r="P206" s="3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6">
        <v>121</v>
      </c>
      <c r="B207" s="4" t="s">
        <v>184</v>
      </c>
      <c r="C207" s="3">
        <v>1</v>
      </c>
      <c r="D207" s="6" t="s">
        <v>109</v>
      </c>
      <c r="E207" s="3">
        <v>0</v>
      </c>
      <c r="F207" s="3">
        <f t="shared" si="8"/>
        <v>0</v>
      </c>
      <c r="G207" s="40"/>
      <c r="H207" s="35"/>
      <c r="I207" s="34"/>
      <c r="J207" s="35"/>
      <c r="K207" s="34"/>
      <c r="L207" s="34"/>
      <c r="M207" s="34"/>
      <c r="N207" s="34"/>
      <c r="O207" s="35"/>
      <c r="P207" s="3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5.5" customHeight="1">
      <c r="A208" s="48">
        <v>122</v>
      </c>
      <c r="B208" s="18" t="s">
        <v>185</v>
      </c>
      <c r="C208" s="49">
        <v>1</v>
      </c>
      <c r="D208" s="48" t="s">
        <v>30</v>
      </c>
      <c r="E208" s="49">
        <v>0</v>
      </c>
      <c r="F208" s="49">
        <f t="shared" si="8"/>
        <v>0</v>
      </c>
      <c r="G208" s="40"/>
      <c r="H208" s="35"/>
      <c r="I208" s="34"/>
      <c r="J208" s="35"/>
      <c r="K208" s="34"/>
      <c r="L208" s="34"/>
      <c r="M208" s="34"/>
      <c r="N208" s="34"/>
      <c r="O208" s="35"/>
      <c r="P208" s="3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5.5" customHeight="1">
      <c r="A209" s="48">
        <v>123</v>
      </c>
      <c r="B209" s="18" t="s">
        <v>186</v>
      </c>
      <c r="C209" s="3">
        <v>1</v>
      </c>
      <c r="D209" s="6" t="s">
        <v>30</v>
      </c>
      <c r="E209" s="49">
        <v>0</v>
      </c>
      <c r="F209" s="49">
        <f t="shared" si="8"/>
        <v>0</v>
      </c>
      <c r="G209" s="40"/>
      <c r="H209" s="34"/>
      <c r="I209" s="35"/>
      <c r="J209" s="34"/>
      <c r="K209" s="34"/>
      <c r="L209" s="34"/>
      <c r="M209" s="34"/>
      <c r="N209" s="34"/>
      <c r="O209" s="34"/>
      <c r="P209" s="35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6">
        <v>124</v>
      </c>
      <c r="B210" s="4" t="s">
        <v>187</v>
      </c>
      <c r="C210" s="3">
        <v>1</v>
      </c>
      <c r="D210" s="6" t="s">
        <v>30</v>
      </c>
      <c r="E210" s="3">
        <f>SUM(F202:F209)*0.0159</f>
        <v>0</v>
      </c>
      <c r="F210" s="3">
        <f t="shared" si="8"/>
        <v>0</v>
      </c>
      <c r="G210" s="52"/>
      <c r="H210" s="35"/>
      <c r="I210" s="42"/>
      <c r="J210" s="43"/>
      <c r="K210" s="42"/>
      <c r="L210" s="42"/>
      <c r="M210" s="42"/>
      <c r="N210" s="42"/>
      <c r="O210" s="43"/>
      <c r="P210" s="4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6"/>
      <c r="B211" s="2" t="s">
        <v>188</v>
      </c>
      <c r="C211" s="2"/>
      <c r="D211" s="7"/>
      <c r="E211" s="19"/>
      <c r="F211" s="19">
        <f>SUM(F202:F210)</f>
        <v>0</v>
      </c>
      <c r="G211" s="52"/>
      <c r="H211" s="43"/>
      <c r="I211" s="42"/>
      <c r="J211" s="43"/>
      <c r="K211" s="42"/>
      <c r="L211" s="42"/>
      <c r="M211" s="42"/>
      <c r="N211" s="42"/>
      <c r="O211" s="43"/>
      <c r="P211" s="4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7.5" customHeight="1">
      <c r="A212" s="6"/>
      <c r="B212" s="4"/>
      <c r="C212" s="4"/>
      <c r="D212" s="6"/>
      <c r="E212" s="3"/>
      <c r="F212" s="4"/>
      <c r="G212" s="40"/>
      <c r="H212" s="35"/>
      <c r="I212" s="34"/>
      <c r="J212" s="35"/>
      <c r="K212" s="34"/>
      <c r="L212" s="34"/>
      <c r="M212" s="34"/>
      <c r="N212" s="34"/>
      <c r="O212" s="35"/>
      <c r="P212" s="3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6"/>
      <c r="B213" s="36" t="s">
        <v>189</v>
      </c>
      <c r="C213" s="4"/>
      <c r="D213" s="6"/>
      <c r="E213" s="3"/>
      <c r="F213" s="4"/>
      <c r="G213" s="2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6">
        <v>125</v>
      </c>
      <c r="B214" s="4" t="s">
        <v>190</v>
      </c>
      <c r="C214" s="3">
        <v>2</v>
      </c>
      <c r="D214" s="6" t="s">
        <v>28</v>
      </c>
      <c r="E214" s="53">
        <v>0</v>
      </c>
      <c r="F214" s="3">
        <f aca="true" t="shared" si="9" ref="F214:F236">C214*E214</f>
        <v>0</v>
      </c>
      <c r="G214" s="33"/>
      <c r="H214" s="33"/>
      <c r="I214" s="44"/>
      <c r="J214" s="46"/>
      <c r="K214" s="44"/>
      <c r="L214" s="44"/>
      <c r="M214" s="44"/>
      <c r="N214" s="44"/>
      <c r="O214" s="46"/>
      <c r="P214" s="44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2.75" customHeight="1">
      <c r="A215" s="6">
        <v>126</v>
      </c>
      <c r="B215" s="4" t="s">
        <v>27</v>
      </c>
      <c r="C215" s="3">
        <v>2</v>
      </c>
      <c r="D215" s="6" t="s">
        <v>28</v>
      </c>
      <c r="E215" s="53">
        <v>0</v>
      </c>
      <c r="F215" s="3">
        <f t="shared" si="9"/>
        <v>0</v>
      </c>
      <c r="G215" s="40"/>
      <c r="H215" s="35"/>
      <c r="I215" s="34"/>
      <c r="J215" s="35"/>
      <c r="K215" s="41"/>
      <c r="L215" s="34"/>
      <c r="M215" s="34"/>
      <c r="N215" s="41"/>
      <c r="O215" s="35"/>
      <c r="P215" s="3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6">
        <v>127</v>
      </c>
      <c r="B216" s="4" t="s">
        <v>191</v>
      </c>
      <c r="C216" s="3">
        <v>2</v>
      </c>
      <c r="D216" s="6" t="s">
        <v>28</v>
      </c>
      <c r="E216" s="53">
        <v>0</v>
      </c>
      <c r="F216" s="3">
        <f t="shared" si="9"/>
        <v>0</v>
      </c>
      <c r="G216" s="40"/>
      <c r="H216" s="35"/>
      <c r="I216" s="34"/>
      <c r="J216" s="35"/>
      <c r="K216" s="34"/>
      <c r="L216" s="34"/>
      <c r="M216" s="34"/>
      <c r="N216" s="34"/>
      <c r="O216" s="35"/>
      <c r="P216" s="3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6">
        <v>128</v>
      </c>
      <c r="B217" s="4" t="s">
        <v>192</v>
      </c>
      <c r="C217" s="3">
        <v>2</v>
      </c>
      <c r="D217" s="6" t="s">
        <v>26</v>
      </c>
      <c r="E217" s="53">
        <v>0</v>
      </c>
      <c r="F217" s="3">
        <f t="shared" si="9"/>
        <v>0</v>
      </c>
      <c r="G217" s="40"/>
      <c r="H217" s="35"/>
      <c r="I217" s="35"/>
      <c r="J217" s="34"/>
      <c r="K217" s="34"/>
      <c r="L217" s="34"/>
      <c r="M217" s="34"/>
      <c r="N217" s="34"/>
      <c r="O217" s="35"/>
      <c r="P217" s="3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6">
        <v>129</v>
      </c>
      <c r="B218" s="4" t="s">
        <v>193</v>
      </c>
      <c r="C218" s="3">
        <v>3</v>
      </c>
      <c r="D218" s="6" t="s">
        <v>26</v>
      </c>
      <c r="E218" s="53">
        <v>0</v>
      </c>
      <c r="F218" s="3">
        <f t="shared" si="9"/>
        <v>0</v>
      </c>
      <c r="G218" s="40"/>
      <c r="H218" s="35"/>
      <c r="I218" s="35"/>
      <c r="J218" s="34"/>
      <c r="K218" s="34"/>
      <c r="L218" s="34"/>
      <c r="M218" s="34"/>
      <c r="N218" s="34"/>
      <c r="O218" s="35"/>
      <c r="P218" s="3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6">
        <v>130</v>
      </c>
      <c r="B219" s="4" t="s">
        <v>194</v>
      </c>
      <c r="C219" s="3">
        <v>6</v>
      </c>
      <c r="D219" s="6" t="s">
        <v>26</v>
      </c>
      <c r="E219" s="53">
        <v>0</v>
      </c>
      <c r="F219" s="3">
        <f t="shared" si="9"/>
        <v>0</v>
      </c>
      <c r="G219" s="40"/>
      <c r="H219" s="35"/>
      <c r="I219" s="35"/>
      <c r="J219" s="34"/>
      <c r="K219" s="34"/>
      <c r="L219" s="34"/>
      <c r="M219" s="34"/>
      <c r="N219" s="34"/>
      <c r="O219" s="35"/>
      <c r="P219" s="3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6">
        <v>131</v>
      </c>
      <c r="B220" s="4" t="s">
        <v>195</v>
      </c>
      <c r="C220" s="3">
        <v>13</v>
      </c>
      <c r="D220" s="6" t="s">
        <v>26</v>
      </c>
      <c r="E220" s="53">
        <v>0</v>
      </c>
      <c r="F220" s="3">
        <f t="shared" si="9"/>
        <v>0</v>
      </c>
      <c r="G220" s="40"/>
      <c r="H220" s="35"/>
      <c r="I220" s="35"/>
      <c r="J220" s="34"/>
      <c r="K220" s="34"/>
      <c r="L220" s="34"/>
      <c r="M220" s="34"/>
      <c r="N220" s="34"/>
      <c r="O220" s="35"/>
      <c r="P220" s="3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6">
        <v>132</v>
      </c>
      <c r="B221" s="4" t="s">
        <v>196</v>
      </c>
      <c r="C221" s="3">
        <v>7</v>
      </c>
      <c r="D221" s="6" t="s">
        <v>26</v>
      </c>
      <c r="E221" s="53">
        <v>0</v>
      </c>
      <c r="F221" s="3">
        <f t="shared" si="9"/>
        <v>0</v>
      </c>
      <c r="G221" s="40"/>
      <c r="H221" s="35"/>
      <c r="I221" s="35"/>
      <c r="J221" s="34"/>
      <c r="K221" s="34"/>
      <c r="L221" s="3"/>
      <c r="M221" s="34"/>
      <c r="N221" s="34"/>
      <c r="O221" s="35"/>
      <c r="P221" s="3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6">
        <v>133</v>
      </c>
      <c r="B222" s="4" t="s">
        <v>197</v>
      </c>
      <c r="C222" s="3">
        <v>1</v>
      </c>
      <c r="D222" s="6" t="s">
        <v>28</v>
      </c>
      <c r="E222" s="53">
        <v>0</v>
      </c>
      <c r="F222" s="3">
        <f t="shared" si="9"/>
        <v>0</v>
      </c>
      <c r="G222" s="40"/>
      <c r="H222" s="35"/>
      <c r="I222" s="34"/>
      <c r="J222" s="35"/>
      <c r="K222" s="34"/>
      <c r="L222" s="34"/>
      <c r="M222" s="34"/>
      <c r="N222" s="34"/>
      <c r="O222" s="35"/>
      <c r="P222" s="3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6">
        <v>134</v>
      </c>
      <c r="B223" s="4" t="s">
        <v>198</v>
      </c>
      <c r="C223" s="3">
        <v>1</v>
      </c>
      <c r="D223" s="6" t="s">
        <v>28</v>
      </c>
      <c r="E223" s="53">
        <v>0</v>
      </c>
      <c r="F223" s="3">
        <f t="shared" si="9"/>
        <v>0</v>
      </c>
      <c r="G223" s="40"/>
      <c r="H223" s="35"/>
      <c r="I223" s="34"/>
      <c r="J223" s="35"/>
      <c r="K223" s="34"/>
      <c r="L223" s="34"/>
      <c r="M223" s="34"/>
      <c r="N223" s="34"/>
      <c r="O223" s="35"/>
      <c r="P223" s="3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6">
        <v>135</v>
      </c>
      <c r="B224" s="4" t="s">
        <v>199</v>
      </c>
      <c r="C224" s="3">
        <v>2</v>
      </c>
      <c r="D224" s="6" t="s">
        <v>28</v>
      </c>
      <c r="E224" s="53">
        <v>0</v>
      </c>
      <c r="F224" s="3">
        <f t="shared" si="9"/>
        <v>0</v>
      </c>
      <c r="G224" s="40"/>
      <c r="H224" s="35"/>
      <c r="I224" s="34"/>
      <c r="J224" s="35"/>
      <c r="K224" s="34"/>
      <c r="L224" s="34"/>
      <c r="M224" s="34"/>
      <c r="N224" s="34"/>
      <c r="O224" s="35"/>
      <c r="P224" s="3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6">
        <v>136</v>
      </c>
      <c r="B225" s="4" t="s">
        <v>200</v>
      </c>
      <c r="C225" s="3">
        <v>4</v>
      </c>
      <c r="D225" s="6" t="s">
        <v>28</v>
      </c>
      <c r="E225" s="53">
        <v>0</v>
      </c>
      <c r="F225" s="3">
        <f t="shared" si="9"/>
        <v>0</v>
      </c>
      <c r="G225" s="40"/>
      <c r="H225" s="35"/>
      <c r="I225" s="34"/>
      <c r="J225" s="35"/>
      <c r="K225" s="34"/>
      <c r="L225" s="34"/>
      <c r="M225" s="34"/>
      <c r="N225" s="34"/>
      <c r="O225" s="35"/>
      <c r="P225" s="3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6">
        <v>137</v>
      </c>
      <c r="B226" s="4" t="s">
        <v>201</v>
      </c>
      <c r="C226" s="3">
        <f>SUM(C217:C220)</f>
        <v>24</v>
      </c>
      <c r="D226" s="6" t="s">
        <v>26</v>
      </c>
      <c r="E226" s="53">
        <v>0</v>
      </c>
      <c r="F226" s="3">
        <f t="shared" si="9"/>
        <v>0</v>
      </c>
      <c r="G226" s="40"/>
      <c r="H226" s="35"/>
      <c r="I226" s="34"/>
      <c r="J226" s="35"/>
      <c r="K226" s="34"/>
      <c r="L226" s="34"/>
      <c r="M226" s="34"/>
      <c r="N226" s="34"/>
      <c r="O226" s="35"/>
      <c r="P226" s="3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6">
        <v>138</v>
      </c>
      <c r="B227" s="4" t="s">
        <v>202</v>
      </c>
      <c r="C227" s="3">
        <v>7</v>
      </c>
      <c r="D227" s="6" t="s">
        <v>26</v>
      </c>
      <c r="E227" s="53">
        <v>0</v>
      </c>
      <c r="F227" s="3">
        <f t="shared" si="9"/>
        <v>0</v>
      </c>
      <c r="G227" s="40"/>
      <c r="H227" s="35"/>
      <c r="I227" s="34"/>
      <c r="J227" s="35"/>
      <c r="K227" s="34"/>
      <c r="L227" s="34"/>
      <c r="M227" s="34"/>
      <c r="N227" s="34"/>
      <c r="O227" s="35"/>
      <c r="P227" s="3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6">
        <v>139</v>
      </c>
      <c r="B228" s="18" t="s">
        <v>203</v>
      </c>
      <c r="C228" s="3">
        <v>1</v>
      </c>
      <c r="D228" s="6" t="s">
        <v>30</v>
      </c>
      <c r="E228" s="53">
        <v>0</v>
      </c>
      <c r="F228" s="3">
        <f t="shared" si="9"/>
        <v>0</v>
      </c>
      <c r="G228" s="40"/>
      <c r="H228" s="35"/>
      <c r="I228" s="34"/>
      <c r="J228" s="35"/>
      <c r="K228" s="34"/>
      <c r="L228" s="34"/>
      <c r="M228" s="34"/>
      <c r="N228" s="34"/>
      <c r="O228" s="35"/>
      <c r="P228" s="3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6">
        <v>140</v>
      </c>
      <c r="B229" s="4" t="s">
        <v>204</v>
      </c>
      <c r="C229" s="3">
        <v>2</v>
      </c>
      <c r="D229" s="6" t="s">
        <v>26</v>
      </c>
      <c r="E229" s="53">
        <v>0</v>
      </c>
      <c r="F229" s="3">
        <f t="shared" si="9"/>
        <v>0</v>
      </c>
      <c r="G229" s="40"/>
      <c r="H229" s="35"/>
      <c r="I229" s="34"/>
      <c r="J229" s="35"/>
      <c r="K229" s="34"/>
      <c r="L229" s="35"/>
      <c r="M229" s="34"/>
      <c r="N229" s="34"/>
      <c r="O229" s="35"/>
      <c r="P229" s="3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6">
        <v>141</v>
      </c>
      <c r="B230" s="4" t="s">
        <v>205</v>
      </c>
      <c r="C230" s="3">
        <v>3</v>
      </c>
      <c r="D230" s="6" t="s">
        <v>26</v>
      </c>
      <c r="E230" s="53">
        <v>0</v>
      </c>
      <c r="F230" s="3">
        <f t="shared" si="9"/>
        <v>0</v>
      </c>
      <c r="G230" s="40"/>
      <c r="H230" s="35"/>
      <c r="I230" s="34"/>
      <c r="J230" s="33"/>
      <c r="K230" s="34"/>
      <c r="L230" s="35"/>
      <c r="M230" s="34"/>
      <c r="N230" s="34"/>
      <c r="O230" s="35"/>
      <c r="P230" s="3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6">
        <v>142</v>
      </c>
      <c r="B231" s="4" t="s">
        <v>206</v>
      </c>
      <c r="C231" s="3">
        <v>6</v>
      </c>
      <c r="D231" s="6" t="s">
        <v>26</v>
      </c>
      <c r="E231" s="53">
        <v>0</v>
      </c>
      <c r="F231" s="3">
        <f t="shared" si="9"/>
        <v>0</v>
      </c>
      <c r="G231" s="40"/>
      <c r="H231" s="35"/>
      <c r="I231" s="34"/>
      <c r="J231" s="33"/>
      <c r="K231" s="34"/>
      <c r="L231" s="35"/>
      <c r="M231" s="34"/>
      <c r="N231" s="34"/>
      <c r="O231" s="35"/>
      <c r="P231" s="3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6">
        <v>143</v>
      </c>
      <c r="B232" s="4" t="s">
        <v>207</v>
      </c>
      <c r="C232" s="3">
        <v>13</v>
      </c>
      <c r="D232" s="6" t="s">
        <v>26</v>
      </c>
      <c r="E232" s="53">
        <v>0</v>
      </c>
      <c r="F232" s="3">
        <f t="shared" si="9"/>
        <v>0</v>
      </c>
      <c r="G232" s="40"/>
      <c r="H232" s="35"/>
      <c r="I232" s="34"/>
      <c r="J232" s="33"/>
      <c r="K232" s="34"/>
      <c r="L232" s="35"/>
      <c r="M232" s="34"/>
      <c r="N232" s="34"/>
      <c r="O232" s="35"/>
      <c r="P232" s="3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6">
        <v>144</v>
      </c>
      <c r="B233" s="4" t="s">
        <v>208</v>
      </c>
      <c r="C233" s="3">
        <v>7</v>
      </c>
      <c r="D233" s="6" t="s">
        <v>26</v>
      </c>
      <c r="E233" s="53">
        <v>0</v>
      </c>
      <c r="F233" s="3">
        <f t="shared" si="9"/>
        <v>0</v>
      </c>
      <c r="G233" s="40"/>
      <c r="H233" s="35"/>
      <c r="I233" s="34"/>
      <c r="J233" s="33"/>
      <c r="K233" s="34"/>
      <c r="L233" s="35"/>
      <c r="M233" s="34"/>
      <c r="N233" s="34"/>
      <c r="O233" s="35"/>
      <c r="P233" s="3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6">
        <v>145</v>
      </c>
      <c r="B234" s="4" t="s">
        <v>209</v>
      </c>
      <c r="C234" s="3">
        <v>1</v>
      </c>
      <c r="D234" s="6" t="s">
        <v>30</v>
      </c>
      <c r="E234" s="53">
        <v>0</v>
      </c>
      <c r="F234" s="3">
        <f t="shared" si="9"/>
        <v>0</v>
      </c>
      <c r="G234" s="40"/>
      <c r="H234" s="35"/>
      <c r="I234" s="34"/>
      <c r="J234" s="35"/>
      <c r="K234" s="34"/>
      <c r="L234" s="34"/>
      <c r="M234" s="34"/>
      <c r="N234" s="34"/>
      <c r="O234" s="35"/>
      <c r="P234" s="3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5.5" customHeight="1">
      <c r="A235" s="48">
        <v>146</v>
      </c>
      <c r="B235" s="18" t="s">
        <v>210</v>
      </c>
      <c r="C235" s="49">
        <v>1</v>
      </c>
      <c r="D235" s="48" t="s">
        <v>30</v>
      </c>
      <c r="E235" s="58">
        <v>0</v>
      </c>
      <c r="F235" s="49">
        <f t="shared" si="9"/>
        <v>0</v>
      </c>
      <c r="G235" s="40"/>
      <c r="H235" s="35"/>
      <c r="I235" s="34"/>
      <c r="J235" s="35"/>
      <c r="K235" s="34"/>
      <c r="L235" s="34"/>
      <c r="M235" s="34"/>
      <c r="N235" s="34"/>
      <c r="O235" s="35"/>
      <c r="P235" s="3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6">
        <v>147</v>
      </c>
      <c r="B236" s="4" t="s">
        <v>211</v>
      </c>
      <c r="C236" s="3">
        <v>1</v>
      </c>
      <c r="D236" s="6" t="s">
        <v>30</v>
      </c>
      <c r="E236" s="3">
        <f>SUM(F214:F235)*0.0339</f>
        <v>0</v>
      </c>
      <c r="F236" s="3">
        <f t="shared" si="9"/>
        <v>0</v>
      </c>
      <c r="G236" s="52"/>
      <c r="H236" s="35"/>
      <c r="I236" s="42"/>
      <c r="J236" s="43"/>
      <c r="K236" s="42"/>
      <c r="L236" s="42"/>
      <c r="M236" s="42"/>
      <c r="N236" s="42"/>
      <c r="O236" s="43"/>
      <c r="P236" s="4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6"/>
      <c r="B237" s="2" t="s">
        <v>212</v>
      </c>
      <c r="C237" s="2"/>
      <c r="D237" s="7"/>
      <c r="E237" s="19"/>
      <c r="F237" s="19">
        <f>SUM(F214:F236)</f>
        <v>0</v>
      </c>
      <c r="G237" s="52"/>
      <c r="H237" s="43"/>
      <c r="I237" s="42"/>
      <c r="J237" s="43"/>
      <c r="K237" s="42"/>
      <c r="L237" s="42"/>
      <c r="M237" s="42"/>
      <c r="N237" s="42"/>
      <c r="O237" s="43"/>
      <c r="P237" s="4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7.5" customHeight="1">
      <c r="A238" s="6"/>
      <c r="B238" s="2"/>
      <c r="C238" s="2"/>
      <c r="D238" s="7"/>
      <c r="E238" s="19"/>
      <c r="F238" s="2"/>
      <c r="G238" s="52"/>
      <c r="H238" s="43"/>
      <c r="I238" s="42"/>
      <c r="J238" s="43"/>
      <c r="K238" s="42"/>
      <c r="L238" s="42"/>
      <c r="M238" s="42"/>
      <c r="N238" s="42"/>
      <c r="O238" s="43"/>
      <c r="P238" s="4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6"/>
      <c r="B239" s="36" t="s">
        <v>213</v>
      </c>
      <c r="C239" s="4"/>
      <c r="D239" s="6"/>
      <c r="E239" s="3"/>
      <c r="F239" s="4"/>
      <c r="G239" s="2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6">
        <v>148</v>
      </c>
      <c r="B240" s="4" t="s">
        <v>103</v>
      </c>
      <c r="C240" s="3">
        <v>1</v>
      </c>
      <c r="D240" s="6" t="s">
        <v>28</v>
      </c>
      <c r="E240" s="3">
        <v>0</v>
      </c>
      <c r="F240" s="3">
        <f aca="true" t="shared" si="10" ref="F240:F258">C240*E240</f>
        <v>0</v>
      </c>
      <c r="G240" s="40"/>
      <c r="H240" s="35"/>
      <c r="I240" s="35"/>
      <c r="J240" s="34"/>
      <c r="K240" s="34"/>
      <c r="L240" s="34"/>
      <c r="M240" s="34"/>
      <c r="N240" s="41"/>
      <c r="O240" s="35"/>
      <c r="P240" s="3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6">
        <v>149</v>
      </c>
      <c r="B241" s="4" t="s">
        <v>33</v>
      </c>
      <c r="C241" s="3">
        <v>7</v>
      </c>
      <c r="D241" s="6" t="s">
        <v>28</v>
      </c>
      <c r="E241" s="3">
        <v>0</v>
      </c>
      <c r="F241" s="3">
        <f t="shared" si="10"/>
        <v>0</v>
      </c>
      <c r="G241" s="40"/>
      <c r="H241" s="35"/>
      <c r="I241" s="35"/>
      <c r="J241" s="34"/>
      <c r="K241" s="34"/>
      <c r="L241" s="34"/>
      <c r="M241" s="34"/>
      <c r="N241" s="41"/>
      <c r="O241" s="35"/>
      <c r="P241" s="3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6">
        <v>150</v>
      </c>
      <c r="B242" s="4" t="s">
        <v>93</v>
      </c>
      <c r="C242" s="3">
        <v>3</v>
      </c>
      <c r="D242" s="6" t="s">
        <v>28</v>
      </c>
      <c r="E242" s="3">
        <v>0</v>
      </c>
      <c r="F242" s="3">
        <f t="shared" si="10"/>
        <v>0</v>
      </c>
      <c r="G242" s="40"/>
      <c r="H242" s="4"/>
      <c r="I242" s="33"/>
      <c r="J242" s="52"/>
      <c r="K242" s="42"/>
      <c r="L242" s="34"/>
      <c r="M242" s="34"/>
      <c r="N242" s="35"/>
      <c r="O242" s="34"/>
      <c r="P242" s="3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6">
        <v>151</v>
      </c>
      <c r="B243" s="4" t="s">
        <v>214</v>
      </c>
      <c r="C243" s="3">
        <v>4</v>
      </c>
      <c r="D243" s="6" t="s">
        <v>28</v>
      </c>
      <c r="E243" s="3">
        <v>0</v>
      </c>
      <c r="F243" s="3">
        <f t="shared" si="10"/>
        <v>0</v>
      </c>
      <c r="G243" s="40"/>
      <c r="H243" s="4"/>
      <c r="I243" s="33"/>
      <c r="J243" s="52"/>
      <c r="K243" s="42"/>
      <c r="L243" s="34"/>
      <c r="M243" s="34"/>
      <c r="N243" s="35"/>
      <c r="O243" s="34"/>
      <c r="P243" s="3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6">
        <v>152</v>
      </c>
      <c r="B244" s="4" t="s">
        <v>215</v>
      </c>
      <c r="C244" s="3">
        <v>4</v>
      </c>
      <c r="D244" s="6" t="s">
        <v>28</v>
      </c>
      <c r="E244" s="3">
        <v>0</v>
      </c>
      <c r="F244" s="3">
        <f t="shared" si="10"/>
        <v>0</v>
      </c>
      <c r="G244" s="40"/>
      <c r="H244" s="4"/>
      <c r="I244" s="33"/>
      <c r="J244" s="52"/>
      <c r="K244" s="42"/>
      <c r="L244" s="34"/>
      <c r="M244" s="34"/>
      <c r="N244" s="35"/>
      <c r="O244" s="34"/>
      <c r="P244" s="3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6">
        <v>153</v>
      </c>
      <c r="B245" s="4" t="s">
        <v>216</v>
      </c>
      <c r="C245" s="3">
        <v>1</v>
      </c>
      <c r="D245" s="6" t="s">
        <v>28</v>
      </c>
      <c r="E245" s="3">
        <v>0</v>
      </c>
      <c r="F245" s="3">
        <f t="shared" si="10"/>
        <v>0</v>
      </c>
      <c r="G245" s="40"/>
      <c r="H245" s="35"/>
      <c r="I245" s="33"/>
      <c r="J245" s="34"/>
      <c r="K245" s="34"/>
      <c r="L245" s="34"/>
      <c r="M245" s="34"/>
      <c r="N245" s="34"/>
      <c r="O245" s="35"/>
      <c r="P245" s="3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6">
        <v>154</v>
      </c>
      <c r="B246" s="4" t="s">
        <v>217</v>
      </c>
      <c r="C246" s="3">
        <v>1</v>
      </c>
      <c r="D246" s="6" t="s">
        <v>28</v>
      </c>
      <c r="E246" s="3">
        <v>0</v>
      </c>
      <c r="F246" s="3">
        <f t="shared" si="10"/>
        <v>0</v>
      </c>
      <c r="G246" s="40"/>
      <c r="H246" s="35"/>
      <c r="I246" s="43"/>
      <c r="J246" s="42"/>
      <c r="K246" s="42"/>
      <c r="L246" s="42"/>
      <c r="M246" s="42"/>
      <c r="N246" s="34"/>
      <c r="O246" s="35"/>
      <c r="P246" s="3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6">
        <v>155</v>
      </c>
      <c r="B247" s="4" t="s">
        <v>218</v>
      </c>
      <c r="C247" s="3">
        <v>1</v>
      </c>
      <c r="D247" s="6" t="s">
        <v>28</v>
      </c>
      <c r="E247" s="3">
        <v>0</v>
      </c>
      <c r="F247" s="3">
        <f t="shared" si="10"/>
        <v>0</v>
      </c>
      <c r="G247" s="40"/>
      <c r="H247" s="55"/>
      <c r="I247" s="33"/>
      <c r="J247" s="43"/>
      <c r="K247" s="43"/>
      <c r="L247" s="34"/>
      <c r="M247" s="34"/>
      <c r="N247" s="55"/>
      <c r="O247" s="67"/>
      <c r="P247" s="67"/>
      <c r="Q247" s="43"/>
      <c r="R247" s="68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6">
        <v>156</v>
      </c>
      <c r="B248" s="4" t="s">
        <v>219</v>
      </c>
      <c r="C248" s="3">
        <v>2</v>
      </c>
      <c r="D248" s="6" t="s">
        <v>28</v>
      </c>
      <c r="E248" s="3">
        <v>0</v>
      </c>
      <c r="F248" s="3">
        <f t="shared" si="10"/>
        <v>0</v>
      </c>
      <c r="G248" s="40"/>
      <c r="H248" s="55"/>
      <c r="I248" s="33"/>
      <c r="J248" s="43"/>
      <c r="K248" s="43"/>
      <c r="L248" s="34"/>
      <c r="M248" s="34"/>
      <c r="N248" s="55"/>
      <c r="O248" s="67"/>
      <c r="P248" s="67"/>
      <c r="Q248" s="43"/>
      <c r="R248" s="68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6">
        <v>157</v>
      </c>
      <c r="B249" s="4" t="s">
        <v>220</v>
      </c>
      <c r="C249" s="3">
        <v>1</v>
      </c>
      <c r="D249" s="6" t="s">
        <v>28</v>
      </c>
      <c r="E249" s="3">
        <v>0</v>
      </c>
      <c r="F249" s="3">
        <f t="shared" si="10"/>
        <v>0</v>
      </c>
      <c r="G249" s="40"/>
      <c r="H249" s="55"/>
      <c r="I249" s="33"/>
      <c r="J249" s="43"/>
      <c r="K249" s="43"/>
      <c r="L249" s="34"/>
      <c r="M249" s="34"/>
      <c r="N249" s="55"/>
      <c r="O249" s="67"/>
      <c r="P249" s="67"/>
      <c r="Q249" s="43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6">
        <v>158</v>
      </c>
      <c r="B250" s="4" t="s">
        <v>97</v>
      </c>
      <c r="C250" s="3">
        <v>7</v>
      </c>
      <c r="D250" s="6" t="s">
        <v>28</v>
      </c>
      <c r="E250" s="3">
        <v>0</v>
      </c>
      <c r="F250" s="3">
        <f t="shared" si="10"/>
        <v>0</v>
      </c>
      <c r="G250" s="40"/>
      <c r="H250" s="35"/>
      <c r="I250" s="33"/>
      <c r="J250" s="40"/>
      <c r="K250" s="40"/>
      <c r="L250" s="40"/>
      <c r="M250" s="40"/>
      <c r="N250" s="40"/>
      <c r="O250" s="40"/>
      <c r="P250" s="3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6">
        <v>159</v>
      </c>
      <c r="B251" s="4" t="s">
        <v>99</v>
      </c>
      <c r="C251" s="3">
        <v>5</v>
      </c>
      <c r="D251" s="6" t="s">
        <v>28</v>
      </c>
      <c r="E251" s="3">
        <v>0</v>
      </c>
      <c r="F251" s="3">
        <f t="shared" si="10"/>
        <v>0</v>
      </c>
      <c r="G251" s="40"/>
      <c r="H251" s="35"/>
      <c r="I251" s="34"/>
      <c r="J251" s="35"/>
      <c r="K251" s="34"/>
      <c r="L251" s="34"/>
      <c r="M251" s="34"/>
      <c r="N251" s="34"/>
      <c r="O251" s="35"/>
      <c r="P251" s="3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6">
        <v>160</v>
      </c>
      <c r="B252" s="4" t="s">
        <v>100</v>
      </c>
      <c r="C252" s="3">
        <v>2</v>
      </c>
      <c r="D252" s="6" t="s">
        <v>28</v>
      </c>
      <c r="E252" s="3">
        <v>0</v>
      </c>
      <c r="F252" s="3">
        <f t="shared" si="10"/>
        <v>0</v>
      </c>
      <c r="G252" s="40"/>
      <c r="H252" s="35"/>
      <c r="I252" s="34"/>
      <c r="J252" s="35"/>
      <c r="K252" s="34"/>
      <c r="L252" s="34"/>
      <c r="M252" s="34"/>
      <c r="N252" s="34"/>
      <c r="O252" s="35"/>
      <c r="P252" s="3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6">
        <v>161</v>
      </c>
      <c r="B253" s="4" t="s">
        <v>101</v>
      </c>
      <c r="C253" s="3">
        <v>1</v>
      </c>
      <c r="D253" s="6" t="s">
        <v>102</v>
      </c>
      <c r="E253" s="3">
        <v>0</v>
      </c>
      <c r="F253" s="3">
        <f t="shared" si="10"/>
        <v>0</v>
      </c>
      <c r="G253" s="40"/>
      <c r="H253" s="35"/>
      <c r="I253" s="34"/>
      <c r="J253" s="35"/>
      <c r="K253" s="34"/>
      <c r="L253" s="34"/>
      <c r="M253" s="34"/>
      <c r="N253" s="34"/>
      <c r="O253" s="35"/>
      <c r="P253" s="3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6">
        <v>162</v>
      </c>
      <c r="B254" s="4" t="s">
        <v>221</v>
      </c>
      <c r="C254" s="3">
        <v>3</v>
      </c>
      <c r="D254" s="6" t="s">
        <v>28</v>
      </c>
      <c r="E254" s="3">
        <v>0</v>
      </c>
      <c r="F254" s="3">
        <f t="shared" si="10"/>
        <v>0</v>
      </c>
      <c r="G254" s="40"/>
      <c r="H254" s="35"/>
      <c r="I254" s="35"/>
      <c r="J254" s="35"/>
      <c r="K254" s="35"/>
      <c r="L254" s="34"/>
      <c r="M254" s="34"/>
      <c r="N254" s="34"/>
      <c r="O254" s="35"/>
      <c r="P254" s="3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6">
        <v>163</v>
      </c>
      <c r="B255" s="18" t="s">
        <v>222</v>
      </c>
      <c r="C255" s="3">
        <v>42</v>
      </c>
      <c r="D255" s="6" t="s">
        <v>28</v>
      </c>
      <c r="E255" s="3">
        <v>0</v>
      </c>
      <c r="F255" s="3">
        <f t="shared" si="10"/>
        <v>0</v>
      </c>
      <c r="G255" s="40"/>
      <c r="H255" s="35"/>
      <c r="I255" s="34"/>
      <c r="J255" s="35"/>
      <c r="K255" s="34"/>
      <c r="L255" s="34"/>
      <c r="M255" s="34"/>
      <c r="N255" s="41"/>
      <c r="O255" s="35"/>
      <c r="P255" s="34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customHeight="1">
      <c r="A256" s="6">
        <v>164</v>
      </c>
      <c r="B256" s="18" t="s">
        <v>223</v>
      </c>
      <c r="C256" s="3">
        <v>5</v>
      </c>
      <c r="D256" s="6" t="s">
        <v>28</v>
      </c>
      <c r="E256" s="3">
        <v>0</v>
      </c>
      <c r="F256" s="3">
        <f t="shared" si="10"/>
        <v>0</v>
      </c>
      <c r="G256" s="40"/>
      <c r="H256" s="35"/>
      <c r="I256" s="34"/>
      <c r="J256" s="35"/>
      <c r="K256" s="34"/>
      <c r="L256" s="34"/>
      <c r="M256" s="34"/>
      <c r="N256" s="41"/>
      <c r="O256" s="35"/>
      <c r="P256" s="34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6">
        <v>165</v>
      </c>
      <c r="B257" s="4" t="s">
        <v>105</v>
      </c>
      <c r="C257" s="3">
        <v>1</v>
      </c>
      <c r="D257" s="6" t="s">
        <v>30</v>
      </c>
      <c r="E257" s="3">
        <v>0</v>
      </c>
      <c r="F257" s="3">
        <f t="shared" si="10"/>
        <v>0</v>
      </c>
      <c r="G257" s="40"/>
      <c r="H257" s="56"/>
      <c r="I257" s="52"/>
      <c r="J257" s="35"/>
      <c r="K257" s="34"/>
      <c r="L257" s="34"/>
      <c r="M257" s="34"/>
      <c r="N257" s="41"/>
      <c r="O257" s="35"/>
      <c r="P257" s="34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6">
        <v>166</v>
      </c>
      <c r="B258" s="4" t="s">
        <v>224</v>
      </c>
      <c r="C258" s="3">
        <v>1</v>
      </c>
      <c r="D258" s="6" t="s">
        <v>30</v>
      </c>
      <c r="E258" s="3">
        <f>SUM(F240:F257)*0.0028</f>
        <v>0</v>
      </c>
      <c r="F258" s="3">
        <f t="shared" si="10"/>
        <v>0</v>
      </c>
      <c r="G258" s="52"/>
      <c r="H258" s="35"/>
      <c r="I258" s="42"/>
      <c r="J258" s="43"/>
      <c r="K258" s="42"/>
      <c r="L258" s="42"/>
      <c r="M258" s="42"/>
      <c r="N258" s="42"/>
      <c r="O258" s="43"/>
      <c r="P258" s="4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6"/>
      <c r="B259" s="2" t="s">
        <v>225</v>
      </c>
      <c r="C259" s="19"/>
      <c r="D259" s="7"/>
      <c r="E259" s="19"/>
      <c r="F259" s="19">
        <f>SUM(F240:F258)</f>
        <v>0</v>
      </c>
      <c r="G259" s="52"/>
      <c r="H259" s="43"/>
      <c r="I259" s="42"/>
      <c r="J259" s="43"/>
      <c r="K259" s="42"/>
      <c r="L259" s="42"/>
      <c r="M259" s="42"/>
      <c r="N259" s="42"/>
      <c r="O259" s="43"/>
      <c r="P259" s="4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7.5" customHeight="1">
      <c r="A260" s="6"/>
      <c r="B260" s="4"/>
      <c r="C260" s="4"/>
      <c r="D260" s="4"/>
      <c r="E260" s="4"/>
      <c r="F260" s="4"/>
      <c r="G260" s="2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6"/>
      <c r="B261" s="2" t="s">
        <v>226</v>
      </c>
      <c r="C261" s="3"/>
      <c r="D261" s="6"/>
      <c r="E261" s="53"/>
      <c r="F261" s="3"/>
      <c r="G261" s="40"/>
      <c r="H261" s="35"/>
      <c r="I261" s="34"/>
      <c r="J261" s="35"/>
      <c r="K261" s="34"/>
      <c r="L261" s="34"/>
      <c r="M261" s="34"/>
      <c r="N261" s="34"/>
      <c r="O261" s="35"/>
      <c r="P261" s="3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6">
        <v>167</v>
      </c>
      <c r="B262" s="4" t="s">
        <v>227</v>
      </c>
      <c r="C262" s="3">
        <v>1</v>
      </c>
      <c r="D262" s="6" t="s">
        <v>30</v>
      </c>
      <c r="E262" s="3">
        <v>0</v>
      </c>
      <c r="F262" s="3">
        <f aca="true" t="shared" si="11" ref="F262:F282">C262*E262</f>
        <v>0</v>
      </c>
      <c r="G262" s="40"/>
      <c r="H262" s="35"/>
      <c r="I262" s="34"/>
      <c r="J262" s="35"/>
      <c r="K262" s="34"/>
      <c r="L262" s="34"/>
      <c r="M262" s="34"/>
      <c r="N262" s="34"/>
      <c r="O262" s="35"/>
      <c r="P262" s="3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6">
        <v>168</v>
      </c>
      <c r="B263" s="4" t="s">
        <v>228</v>
      </c>
      <c r="C263" s="3">
        <v>1</v>
      </c>
      <c r="D263" s="6" t="s">
        <v>28</v>
      </c>
      <c r="E263" s="3">
        <v>0</v>
      </c>
      <c r="F263" s="3">
        <f t="shared" si="11"/>
        <v>0</v>
      </c>
      <c r="G263" s="40"/>
      <c r="H263" s="35"/>
      <c r="I263" s="34"/>
      <c r="J263" s="35"/>
      <c r="K263" s="34"/>
      <c r="L263" s="34"/>
      <c r="M263" s="34"/>
      <c r="N263" s="34"/>
      <c r="O263" s="35"/>
      <c r="P263" s="3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6">
        <v>169</v>
      </c>
      <c r="B264" s="4" t="s">
        <v>229</v>
      </c>
      <c r="C264" s="3">
        <v>1</v>
      </c>
      <c r="D264" s="6" t="s">
        <v>28</v>
      </c>
      <c r="E264" s="3">
        <v>0</v>
      </c>
      <c r="F264" s="3">
        <f t="shared" si="11"/>
        <v>0</v>
      </c>
      <c r="G264" s="40"/>
      <c r="H264" s="35"/>
      <c r="I264" s="34"/>
      <c r="J264" s="35"/>
      <c r="K264" s="34"/>
      <c r="L264" s="34"/>
      <c r="M264" s="34"/>
      <c r="N264" s="34"/>
      <c r="O264" s="35"/>
      <c r="P264" s="3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6">
        <v>170</v>
      </c>
      <c r="B265" s="4" t="s">
        <v>230</v>
      </c>
      <c r="C265" s="3">
        <v>1</v>
      </c>
      <c r="D265" s="6" t="s">
        <v>30</v>
      </c>
      <c r="E265" s="3">
        <v>0</v>
      </c>
      <c r="F265" s="3">
        <f t="shared" si="11"/>
        <v>0</v>
      </c>
      <c r="G265" s="40"/>
      <c r="H265" s="35"/>
      <c r="I265" s="34"/>
      <c r="J265" s="35"/>
      <c r="K265" s="34"/>
      <c r="L265" s="34"/>
      <c r="M265" s="34"/>
      <c r="N265" s="34"/>
      <c r="O265" s="35"/>
      <c r="P265" s="3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6">
        <v>171</v>
      </c>
      <c r="B266" s="4" t="s">
        <v>125</v>
      </c>
      <c r="C266" s="3">
        <v>1</v>
      </c>
      <c r="D266" s="6" t="s">
        <v>28</v>
      </c>
      <c r="E266" s="3">
        <v>0</v>
      </c>
      <c r="F266" s="3">
        <f t="shared" si="11"/>
        <v>0</v>
      </c>
      <c r="G266" s="40"/>
      <c r="H266" s="35"/>
      <c r="I266" s="34"/>
      <c r="J266" s="35"/>
      <c r="K266" s="34"/>
      <c r="L266" s="34"/>
      <c r="M266" s="34"/>
      <c r="N266" s="34"/>
      <c r="O266" s="35"/>
      <c r="P266" s="3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6">
        <v>172</v>
      </c>
      <c r="B267" s="18" t="s">
        <v>231</v>
      </c>
      <c r="C267" s="3">
        <v>1</v>
      </c>
      <c r="D267" s="6" t="s">
        <v>28</v>
      </c>
      <c r="E267" s="3">
        <v>0</v>
      </c>
      <c r="F267" s="3">
        <f t="shared" si="11"/>
        <v>0</v>
      </c>
      <c r="G267" s="40"/>
      <c r="H267" s="35"/>
      <c r="I267" s="53"/>
      <c r="J267" s="35"/>
      <c r="K267" s="34"/>
      <c r="L267" s="34"/>
      <c r="M267" s="34"/>
      <c r="N267" s="41"/>
      <c r="O267" s="35"/>
      <c r="P267" s="3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6">
        <v>173</v>
      </c>
      <c r="B268" s="4" t="s">
        <v>232</v>
      </c>
      <c r="C268" s="3">
        <v>1</v>
      </c>
      <c r="D268" s="6" t="s">
        <v>28</v>
      </c>
      <c r="E268" s="3">
        <v>0</v>
      </c>
      <c r="F268" s="3">
        <f t="shared" si="11"/>
        <v>0</v>
      </c>
      <c r="G268" s="40"/>
      <c r="H268" s="35"/>
      <c r="I268" s="34"/>
      <c r="J268" s="35"/>
      <c r="K268" s="34"/>
      <c r="L268" s="34"/>
      <c r="M268" s="34"/>
      <c r="N268" s="34"/>
      <c r="O268" s="35"/>
      <c r="P268" s="3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6">
        <v>174</v>
      </c>
      <c r="B269" s="4" t="s">
        <v>233</v>
      </c>
      <c r="C269" s="3">
        <v>20</v>
      </c>
      <c r="D269" s="6" t="s">
        <v>26</v>
      </c>
      <c r="E269" s="3">
        <v>0</v>
      </c>
      <c r="F269" s="3">
        <f t="shared" si="11"/>
        <v>0</v>
      </c>
      <c r="G269" s="40"/>
      <c r="H269" s="35"/>
      <c r="I269" s="34"/>
      <c r="J269" s="35"/>
      <c r="K269" s="34"/>
      <c r="L269" s="34"/>
      <c r="M269" s="34"/>
      <c r="N269" s="34"/>
      <c r="O269" s="35"/>
      <c r="P269" s="3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6">
        <v>175</v>
      </c>
      <c r="B270" s="4" t="s">
        <v>234</v>
      </c>
      <c r="C270" s="3">
        <v>16</v>
      </c>
      <c r="D270" s="6" t="s">
        <v>28</v>
      </c>
      <c r="E270" s="3">
        <v>0</v>
      </c>
      <c r="F270" s="3">
        <f t="shared" si="11"/>
        <v>0</v>
      </c>
      <c r="G270" s="40"/>
      <c r="H270" s="35"/>
      <c r="I270" s="34"/>
      <c r="J270" s="35"/>
      <c r="K270" s="34"/>
      <c r="L270" s="34"/>
      <c r="M270" s="34"/>
      <c r="N270" s="34"/>
      <c r="O270" s="35"/>
      <c r="P270" s="3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6">
        <v>176</v>
      </c>
      <c r="B271" s="4" t="s">
        <v>235</v>
      </c>
      <c r="C271" s="3">
        <v>20</v>
      </c>
      <c r="D271" s="6" t="s">
        <v>26</v>
      </c>
      <c r="E271" s="3">
        <v>0</v>
      </c>
      <c r="F271" s="3">
        <f t="shared" si="11"/>
        <v>0</v>
      </c>
      <c r="G271" s="33"/>
      <c r="H271" s="35"/>
      <c r="I271" s="34"/>
      <c r="J271" s="35"/>
      <c r="K271" s="34"/>
      <c r="L271" s="34"/>
      <c r="M271" s="34"/>
      <c r="N271" s="34"/>
      <c r="O271" s="35"/>
      <c r="P271" s="3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6">
        <v>177</v>
      </c>
      <c r="B272" s="4" t="s">
        <v>236</v>
      </c>
      <c r="C272" s="3">
        <v>2</v>
      </c>
      <c r="D272" s="6" t="s">
        <v>28</v>
      </c>
      <c r="E272" s="3">
        <v>0</v>
      </c>
      <c r="F272" s="3">
        <f t="shared" si="11"/>
        <v>0</v>
      </c>
      <c r="G272" s="40"/>
      <c r="H272" s="35"/>
      <c r="I272" s="34"/>
      <c r="J272" s="35"/>
      <c r="K272" s="34"/>
      <c r="L272" s="34"/>
      <c r="M272" s="34"/>
      <c r="N272" s="34"/>
      <c r="O272" s="35"/>
      <c r="P272" s="3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6">
        <v>178</v>
      </c>
      <c r="B273" s="4" t="s">
        <v>237</v>
      </c>
      <c r="C273" s="3">
        <v>8</v>
      </c>
      <c r="D273" s="6" t="s">
        <v>28</v>
      </c>
      <c r="E273" s="3">
        <v>0</v>
      </c>
      <c r="F273" s="3">
        <f t="shared" si="11"/>
        <v>0</v>
      </c>
      <c r="G273" s="40"/>
      <c r="H273" s="35"/>
      <c r="I273" s="34"/>
      <c r="J273" s="35"/>
      <c r="K273" s="34"/>
      <c r="L273" s="34"/>
      <c r="M273" s="34"/>
      <c r="N273" s="34"/>
      <c r="O273" s="35"/>
      <c r="P273" s="3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6">
        <v>179</v>
      </c>
      <c r="B274" s="4" t="s">
        <v>238</v>
      </c>
      <c r="C274" s="3">
        <v>1</v>
      </c>
      <c r="D274" s="6" t="s">
        <v>28</v>
      </c>
      <c r="E274" s="3">
        <v>0</v>
      </c>
      <c r="F274" s="3">
        <f t="shared" si="11"/>
        <v>0</v>
      </c>
      <c r="G274" s="33"/>
      <c r="H274" s="35"/>
      <c r="I274" s="34"/>
      <c r="J274" s="35"/>
      <c r="K274" s="34"/>
      <c r="L274" s="34"/>
      <c r="M274" s="34"/>
      <c r="N274" s="34"/>
      <c r="O274" s="35"/>
      <c r="P274" s="3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6">
        <v>180</v>
      </c>
      <c r="B275" s="34" t="s">
        <v>239</v>
      </c>
      <c r="C275" s="3">
        <v>2</v>
      </c>
      <c r="D275" s="6" t="s">
        <v>28</v>
      </c>
      <c r="E275" s="3">
        <v>0</v>
      </c>
      <c r="F275" s="3">
        <f t="shared" si="11"/>
        <v>0</v>
      </c>
      <c r="G275" s="33"/>
      <c r="H275" s="35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2.75" customHeight="1">
      <c r="A276" s="6">
        <v>181</v>
      </c>
      <c r="B276" s="34" t="s">
        <v>240</v>
      </c>
      <c r="C276" s="3">
        <v>2</v>
      </c>
      <c r="D276" s="6" t="s">
        <v>28</v>
      </c>
      <c r="E276" s="3">
        <v>0</v>
      </c>
      <c r="F276" s="3">
        <f t="shared" si="11"/>
        <v>0</v>
      </c>
      <c r="G276" s="33"/>
      <c r="H276" s="35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2.75" customHeight="1">
      <c r="A277" s="6">
        <v>182</v>
      </c>
      <c r="B277" s="4" t="s">
        <v>58</v>
      </c>
      <c r="C277" s="3">
        <v>1</v>
      </c>
      <c r="D277" s="6" t="s">
        <v>30</v>
      </c>
      <c r="E277" s="3">
        <v>0</v>
      </c>
      <c r="F277" s="3">
        <f t="shared" si="11"/>
        <v>0</v>
      </c>
      <c r="G277" s="40"/>
      <c r="H277" s="35"/>
      <c r="I277" s="34"/>
      <c r="J277" s="35"/>
      <c r="K277" s="34"/>
      <c r="L277" s="34"/>
      <c r="M277" s="34"/>
      <c r="N277" s="34"/>
      <c r="O277" s="35"/>
      <c r="P277" s="3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6">
        <v>183</v>
      </c>
      <c r="B278" s="4" t="s">
        <v>241</v>
      </c>
      <c r="C278" s="3">
        <v>1</v>
      </c>
      <c r="D278" s="6" t="s">
        <v>30</v>
      </c>
      <c r="E278" s="3">
        <v>0</v>
      </c>
      <c r="F278" s="3">
        <f t="shared" si="11"/>
        <v>0</v>
      </c>
      <c r="G278" s="40"/>
      <c r="H278" s="35"/>
      <c r="I278" s="34"/>
      <c r="J278" s="35"/>
      <c r="K278" s="34"/>
      <c r="L278" s="34"/>
      <c r="M278" s="34"/>
      <c r="N278" s="34"/>
      <c r="O278" s="35"/>
      <c r="P278" s="3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6">
        <v>184</v>
      </c>
      <c r="B279" s="4" t="s">
        <v>242</v>
      </c>
      <c r="C279" s="3">
        <v>1</v>
      </c>
      <c r="D279" s="6" t="s">
        <v>30</v>
      </c>
      <c r="E279" s="3">
        <v>0</v>
      </c>
      <c r="F279" s="3">
        <f t="shared" si="11"/>
        <v>0</v>
      </c>
      <c r="G279" s="40"/>
      <c r="H279" s="35"/>
      <c r="I279" s="34"/>
      <c r="J279" s="35"/>
      <c r="K279" s="34"/>
      <c r="L279" s="34"/>
      <c r="M279" s="34"/>
      <c r="N279" s="34"/>
      <c r="O279" s="35"/>
      <c r="P279" s="3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6">
        <v>185</v>
      </c>
      <c r="B280" s="4" t="s">
        <v>57</v>
      </c>
      <c r="C280" s="3">
        <v>1</v>
      </c>
      <c r="D280" s="6" t="s">
        <v>30</v>
      </c>
      <c r="E280" s="3">
        <v>0</v>
      </c>
      <c r="F280" s="3">
        <f t="shared" si="11"/>
        <v>0</v>
      </c>
      <c r="G280" s="40"/>
      <c r="H280" s="34"/>
      <c r="I280" s="34"/>
      <c r="J280" s="35"/>
      <c r="K280" s="34"/>
      <c r="L280" s="34"/>
      <c r="M280" s="34"/>
      <c r="N280" s="34"/>
      <c r="O280" s="33"/>
      <c r="P280" s="40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>
      <c r="A281" s="6">
        <v>186</v>
      </c>
      <c r="B281" s="18" t="s">
        <v>59</v>
      </c>
      <c r="C281" s="3">
        <v>1</v>
      </c>
      <c r="D281" s="6" t="s">
        <v>30</v>
      </c>
      <c r="E281" s="49">
        <v>0</v>
      </c>
      <c r="F281" s="49">
        <f t="shared" si="11"/>
        <v>0</v>
      </c>
      <c r="G281" s="40"/>
      <c r="H281" s="35"/>
      <c r="I281" s="34"/>
      <c r="J281" s="35"/>
      <c r="K281" s="35"/>
      <c r="L281" s="34"/>
      <c r="M281" s="34"/>
      <c r="N281" s="34"/>
      <c r="O281" s="4"/>
      <c r="P281" s="34"/>
      <c r="Q281" s="34"/>
      <c r="R281" s="3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6">
        <v>187</v>
      </c>
      <c r="B282" s="4" t="s">
        <v>243</v>
      </c>
      <c r="C282" s="3">
        <v>1</v>
      </c>
      <c r="D282" s="6" t="s">
        <v>30</v>
      </c>
      <c r="E282" s="3">
        <f>SUM(F262:F281)*0.0203</f>
        <v>0</v>
      </c>
      <c r="F282" s="3">
        <f t="shared" si="11"/>
        <v>0</v>
      </c>
      <c r="G282" s="52"/>
      <c r="H282" s="35"/>
      <c r="I282" s="34"/>
      <c r="J282" s="35"/>
      <c r="K282" s="34"/>
      <c r="L282" s="34"/>
      <c r="M282" s="42"/>
      <c r="N282" s="42"/>
      <c r="O282" s="43"/>
      <c r="P282" s="4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6"/>
      <c r="B283" s="2" t="s">
        <v>244</v>
      </c>
      <c r="C283" s="2"/>
      <c r="D283" s="2"/>
      <c r="E283" s="2"/>
      <c r="F283" s="19">
        <f>SUM(F262:F282)</f>
        <v>0</v>
      </c>
      <c r="G283" s="5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8.25" customHeight="1">
      <c r="A284" s="6"/>
      <c r="B284" s="4"/>
      <c r="C284" s="4"/>
      <c r="D284" s="4"/>
      <c r="E284" s="4"/>
      <c r="F284" s="4"/>
      <c r="G284" s="2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6"/>
      <c r="B285" s="2" t="s">
        <v>245</v>
      </c>
      <c r="C285" s="19"/>
      <c r="D285" s="7"/>
      <c r="E285" s="19"/>
      <c r="F285" s="19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25.5" customHeight="1">
      <c r="A286" s="48">
        <v>188</v>
      </c>
      <c r="B286" s="18" t="s">
        <v>246</v>
      </c>
      <c r="C286" s="49">
        <v>2</v>
      </c>
      <c r="D286" s="69" t="s">
        <v>28</v>
      </c>
      <c r="E286" s="49">
        <v>0</v>
      </c>
      <c r="F286" s="49">
        <f aca="true" t="shared" si="12" ref="F286:F289">C286*E286</f>
        <v>0</v>
      </c>
      <c r="G286" s="2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5.5" customHeight="1">
      <c r="A287" s="48">
        <v>189</v>
      </c>
      <c r="B287" s="18" t="s">
        <v>247</v>
      </c>
      <c r="C287" s="49">
        <v>1</v>
      </c>
      <c r="D287" s="69" t="s">
        <v>28</v>
      </c>
      <c r="E287" s="49">
        <v>0</v>
      </c>
      <c r="F287" s="49">
        <f t="shared" si="12"/>
        <v>0</v>
      </c>
      <c r="G287" s="2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6">
        <v>190</v>
      </c>
      <c r="B288" s="4" t="s">
        <v>248</v>
      </c>
      <c r="C288" s="3">
        <v>1</v>
      </c>
      <c r="D288" s="4" t="s">
        <v>28</v>
      </c>
      <c r="E288" s="49">
        <v>0</v>
      </c>
      <c r="F288" s="3">
        <f t="shared" si="12"/>
        <v>0</v>
      </c>
      <c r="G288" s="2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6">
        <v>191</v>
      </c>
      <c r="B289" s="4" t="s">
        <v>249</v>
      </c>
      <c r="C289" s="3">
        <v>1</v>
      </c>
      <c r="D289" s="4" t="s">
        <v>28</v>
      </c>
      <c r="E289" s="49">
        <v>0</v>
      </c>
      <c r="F289" s="3">
        <f t="shared" si="12"/>
        <v>0</v>
      </c>
      <c r="G289" s="2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6">
        <v>192</v>
      </c>
      <c r="B290" s="18" t="s">
        <v>250</v>
      </c>
      <c r="C290" s="3">
        <v>1</v>
      </c>
      <c r="D290" s="4" t="s">
        <v>28</v>
      </c>
      <c r="E290" s="49">
        <v>0</v>
      </c>
      <c r="F290" s="3"/>
      <c r="G290" s="2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6">
        <v>193</v>
      </c>
      <c r="B291" s="18" t="s">
        <v>251</v>
      </c>
      <c r="C291" s="3">
        <v>1</v>
      </c>
      <c r="D291" s="4" t="s">
        <v>28</v>
      </c>
      <c r="E291" s="49">
        <v>0</v>
      </c>
      <c r="F291" s="3"/>
      <c r="G291" s="2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6">
        <v>194</v>
      </c>
      <c r="B292" s="18" t="s">
        <v>252</v>
      </c>
      <c r="C292" s="3">
        <v>3</v>
      </c>
      <c r="D292" s="4" t="s">
        <v>28</v>
      </c>
      <c r="E292" s="49">
        <v>0</v>
      </c>
      <c r="F292" s="3">
        <f aca="true" t="shared" si="13" ref="F292:F297">C292*E292</f>
        <v>0</v>
      </c>
      <c r="G292" s="2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6">
        <v>195</v>
      </c>
      <c r="B293" s="18" t="s">
        <v>253</v>
      </c>
      <c r="C293" s="3">
        <v>1</v>
      </c>
      <c r="D293" s="4" t="s">
        <v>28</v>
      </c>
      <c r="E293" s="49">
        <v>0</v>
      </c>
      <c r="F293" s="3">
        <f t="shared" si="13"/>
        <v>0</v>
      </c>
      <c r="G293" s="37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6">
        <v>196</v>
      </c>
      <c r="B294" s="4" t="s">
        <v>254</v>
      </c>
      <c r="C294" s="3">
        <v>1</v>
      </c>
      <c r="D294" s="4" t="s">
        <v>28</v>
      </c>
      <c r="E294" s="49">
        <v>0</v>
      </c>
      <c r="F294" s="3">
        <f t="shared" si="13"/>
        <v>0</v>
      </c>
      <c r="G294" s="26"/>
      <c r="H294" s="26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6">
        <v>197</v>
      </c>
      <c r="B295" s="4" t="s">
        <v>255</v>
      </c>
      <c r="C295" s="3">
        <v>1</v>
      </c>
      <c r="D295" s="4" t="s">
        <v>30</v>
      </c>
      <c r="E295" s="49">
        <v>0</v>
      </c>
      <c r="F295" s="3">
        <f t="shared" si="13"/>
        <v>0</v>
      </c>
      <c r="G295" s="40"/>
      <c r="H295" s="3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6">
        <v>198</v>
      </c>
      <c r="B296" s="4" t="s">
        <v>256</v>
      </c>
      <c r="C296" s="3">
        <v>1</v>
      </c>
      <c r="D296" s="4" t="s">
        <v>30</v>
      </c>
      <c r="E296" s="49">
        <v>0</v>
      </c>
      <c r="F296" s="3">
        <f t="shared" si="13"/>
        <v>0</v>
      </c>
      <c r="G296" s="40"/>
      <c r="H296" s="3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6">
        <v>199</v>
      </c>
      <c r="B297" s="4" t="s">
        <v>257</v>
      </c>
      <c r="C297" s="3">
        <v>1</v>
      </c>
      <c r="D297" s="4" t="s">
        <v>30</v>
      </c>
      <c r="E297" s="49">
        <v>0</v>
      </c>
      <c r="F297" s="3">
        <f t="shared" si="13"/>
        <v>0</v>
      </c>
      <c r="G297" s="40"/>
      <c r="H297" s="3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6"/>
      <c r="B298" s="2" t="s">
        <v>258</v>
      </c>
      <c r="C298" s="2"/>
      <c r="D298" s="7"/>
      <c r="E298" s="19"/>
      <c r="F298" s="19">
        <f>SUM(F286:F297)</f>
        <v>0</v>
      </c>
      <c r="G298" s="52"/>
      <c r="H298" s="43"/>
      <c r="I298" s="26"/>
      <c r="J298" s="43"/>
      <c r="K298" s="42"/>
      <c r="L298" s="42"/>
      <c r="M298" s="42"/>
      <c r="N298" s="42"/>
      <c r="O298" s="43"/>
      <c r="P298" s="4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9.75" customHeight="1">
      <c r="A299" s="6"/>
      <c r="B299" s="4"/>
      <c r="C299" s="4"/>
      <c r="D299" s="4"/>
      <c r="E299" s="4"/>
      <c r="F299" s="4"/>
      <c r="G299" s="2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6"/>
      <c r="B300" s="2" t="s">
        <v>259</v>
      </c>
      <c r="C300" s="4"/>
      <c r="D300" s="6"/>
      <c r="E300" s="3"/>
      <c r="F300" s="4"/>
      <c r="G300" s="40"/>
      <c r="H300" s="35"/>
      <c r="I300" s="34"/>
      <c r="J300" s="35"/>
      <c r="K300" s="34"/>
      <c r="L300" s="34"/>
      <c r="M300" s="34"/>
      <c r="N300" s="34"/>
      <c r="O300" s="35"/>
      <c r="P300" s="3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1" t="s">
        <v>260</v>
      </c>
      <c r="B301" s="4" t="s">
        <v>261</v>
      </c>
      <c r="C301" s="3">
        <v>1</v>
      </c>
      <c r="D301" s="6" t="s">
        <v>30</v>
      </c>
      <c r="E301" s="53">
        <v>0</v>
      </c>
      <c r="F301" s="3">
        <f aca="true" t="shared" si="14" ref="F301:F306">C301*E301</f>
        <v>0</v>
      </c>
      <c r="G301" s="40"/>
      <c r="H301" s="40"/>
      <c r="I301" s="34"/>
      <c r="J301" s="40"/>
      <c r="K301" s="40"/>
      <c r="L301" s="40"/>
      <c r="M301" s="40"/>
      <c r="N301" s="70"/>
      <c r="O301" s="40"/>
      <c r="P301" s="40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2.75" customHeight="1">
      <c r="A302" s="6">
        <v>201</v>
      </c>
      <c r="B302" s="4" t="s">
        <v>262</v>
      </c>
      <c r="C302" s="3">
        <v>1</v>
      </c>
      <c r="D302" s="6" t="s">
        <v>30</v>
      </c>
      <c r="E302" s="3">
        <v>0</v>
      </c>
      <c r="F302" s="3">
        <f t="shared" si="14"/>
        <v>0</v>
      </c>
      <c r="G302" s="40"/>
      <c r="H302" s="35"/>
      <c r="I302" s="34"/>
      <c r="J302" s="35"/>
      <c r="K302" s="34"/>
      <c r="L302" s="34"/>
      <c r="M302" s="34"/>
      <c r="N302" s="34"/>
      <c r="O302" s="35"/>
      <c r="P302" s="3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5.5" customHeight="1">
      <c r="A303" s="48">
        <v>202</v>
      </c>
      <c r="B303" s="18" t="s">
        <v>263</v>
      </c>
      <c r="C303" s="49">
        <v>1</v>
      </c>
      <c r="D303" s="48" t="s">
        <v>30</v>
      </c>
      <c r="E303" s="58">
        <v>0</v>
      </c>
      <c r="F303" s="49">
        <f t="shared" si="14"/>
        <v>0</v>
      </c>
      <c r="G303" s="40"/>
      <c r="H303" s="3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6">
        <v>203</v>
      </c>
      <c r="B304" s="4" t="s">
        <v>46</v>
      </c>
      <c r="C304" s="3">
        <v>1</v>
      </c>
      <c r="D304" s="6" t="s">
        <v>30</v>
      </c>
      <c r="E304" s="49">
        <v>0</v>
      </c>
      <c r="F304" s="3">
        <f t="shared" si="14"/>
        <v>0</v>
      </c>
      <c r="G304" s="40"/>
      <c r="H304" s="34"/>
      <c r="I304" s="34"/>
      <c r="J304" s="35"/>
      <c r="K304" s="34"/>
      <c r="L304" s="34"/>
      <c r="M304" s="34"/>
      <c r="N304" s="34"/>
      <c r="O304" s="35"/>
      <c r="P304" s="34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8.25" customHeight="1">
      <c r="A305" s="48">
        <v>204</v>
      </c>
      <c r="B305" s="54" t="s">
        <v>264</v>
      </c>
      <c r="C305" s="49">
        <v>1</v>
      </c>
      <c r="D305" s="69" t="s">
        <v>30</v>
      </c>
      <c r="E305" s="58">
        <v>0</v>
      </c>
      <c r="F305" s="49">
        <f t="shared" si="14"/>
        <v>0</v>
      </c>
      <c r="G305" s="40"/>
      <c r="H305" s="3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5.5" customHeight="1">
      <c r="A306" s="48">
        <v>205</v>
      </c>
      <c r="B306" s="54" t="s">
        <v>265</v>
      </c>
      <c r="C306" s="49">
        <v>1</v>
      </c>
      <c r="D306" s="48" t="s">
        <v>30</v>
      </c>
      <c r="E306" s="49">
        <v>0</v>
      </c>
      <c r="F306" s="49">
        <f t="shared" si="14"/>
        <v>0</v>
      </c>
      <c r="G306" s="40"/>
      <c r="H306" s="35"/>
      <c r="I306" s="34"/>
      <c r="J306" s="35"/>
      <c r="K306" s="34"/>
      <c r="L306" s="34"/>
      <c r="M306" s="34"/>
      <c r="N306" s="34"/>
      <c r="O306" s="35"/>
      <c r="P306" s="3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6"/>
      <c r="B307" s="2" t="s">
        <v>266</v>
      </c>
      <c r="C307" s="2"/>
      <c r="D307" s="7"/>
      <c r="E307" s="19"/>
      <c r="F307" s="19">
        <f>SUM(F301:F306)</f>
        <v>0</v>
      </c>
      <c r="G307" s="52"/>
      <c r="H307" s="43"/>
      <c r="I307" s="42"/>
      <c r="J307" s="43"/>
      <c r="K307" s="42"/>
      <c r="L307" s="42"/>
      <c r="M307" s="42"/>
      <c r="N307" s="42"/>
      <c r="O307" s="43"/>
      <c r="P307" s="4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8.25" customHeight="1">
      <c r="A308" s="6"/>
      <c r="B308" s="4"/>
      <c r="C308" s="4"/>
      <c r="D308" s="4"/>
      <c r="E308" s="4"/>
      <c r="F308" s="4"/>
      <c r="G308" s="2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6"/>
      <c r="B309" s="31" t="s">
        <v>267</v>
      </c>
      <c r="C309" s="2"/>
      <c r="D309" s="2"/>
      <c r="E309" s="2"/>
      <c r="F309" s="2"/>
      <c r="G309" s="2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6"/>
      <c r="B310" s="4" t="s">
        <v>268</v>
      </c>
      <c r="C310" s="4"/>
      <c r="D310" s="4"/>
      <c r="E310" s="4"/>
      <c r="F310" s="4"/>
      <c r="G310" s="2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6"/>
      <c r="B311" s="4"/>
      <c r="C311" s="4"/>
      <c r="D311" s="4"/>
      <c r="E311" s="4"/>
      <c r="F311" s="4"/>
      <c r="G311" s="2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1"/>
      <c r="B312" s="4"/>
      <c r="C312" s="4"/>
      <c r="D312" s="6"/>
      <c r="E312" s="4"/>
      <c r="F312" s="3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1"/>
      <c r="B313" s="4"/>
      <c r="C313" s="4"/>
      <c r="D313" s="6"/>
      <c r="E313" s="4"/>
      <c r="F313" s="3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1"/>
      <c r="B314" s="4"/>
      <c r="C314" s="4"/>
      <c r="D314" s="6"/>
      <c r="E314" s="4"/>
      <c r="F314" s="3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1"/>
      <c r="B315" s="4"/>
      <c r="C315" s="4"/>
      <c r="D315" s="6"/>
      <c r="E315" s="4"/>
      <c r="F315" s="3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1"/>
      <c r="B316" s="4"/>
      <c r="C316" s="4"/>
      <c r="D316" s="6"/>
      <c r="E316" s="4"/>
      <c r="F316" s="3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22"/>
      <c r="B317" s="23"/>
      <c r="C317" s="23"/>
      <c r="D317" s="24"/>
      <c r="E317" s="23"/>
      <c r="F317" s="25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>
      <c r="A318" s="22"/>
      <c r="B318" s="23"/>
      <c r="C318" s="23"/>
      <c r="D318" s="24"/>
      <c r="E318" s="23"/>
      <c r="F318" s="25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>
      <c r="A319" s="22"/>
      <c r="B319" s="23"/>
      <c r="C319" s="23"/>
      <c r="D319" s="24"/>
      <c r="E319" s="23"/>
      <c r="F319" s="25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>
      <c r="A320" s="22"/>
      <c r="B320" s="23"/>
      <c r="C320" s="23"/>
      <c r="D320" s="24"/>
      <c r="E320" s="23"/>
      <c r="F320" s="25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>
      <c r="A321" s="22"/>
      <c r="B321" s="23"/>
      <c r="C321" s="23"/>
      <c r="D321" s="24"/>
      <c r="E321" s="23"/>
      <c r="F321" s="25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>
      <c r="A322" s="22"/>
      <c r="B322" s="23"/>
      <c r="C322" s="23"/>
      <c r="D322" s="24"/>
      <c r="E322" s="23"/>
      <c r="F322" s="25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>
      <c r="A323" s="22"/>
      <c r="B323" s="23"/>
      <c r="C323" s="23"/>
      <c r="D323" s="24"/>
      <c r="E323" s="23"/>
      <c r="F323" s="25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>
      <c r="A324" s="22"/>
      <c r="B324" s="23"/>
      <c r="C324" s="23"/>
      <c r="D324" s="24"/>
      <c r="E324" s="23"/>
      <c r="F324" s="25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>
      <c r="A325" s="22"/>
      <c r="B325" s="23"/>
      <c r="C325" s="23"/>
      <c r="D325" s="24"/>
      <c r="E325" s="23"/>
      <c r="F325" s="25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>
      <c r="A326" s="22"/>
      <c r="B326" s="23"/>
      <c r="C326" s="23"/>
      <c r="D326" s="24"/>
      <c r="E326" s="23"/>
      <c r="F326" s="25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>
      <c r="A327" s="22"/>
      <c r="B327" s="23"/>
      <c r="C327" s="23"/>
      <c r="D327" s="24"/>
      <c r="E327" s="23"/>
      <c r="F327" s="25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>
      <c r="A328" s="22"/>
      <c r="B328" s="23"/>
      <c r="C328" s="23"/>
      <c r="D328" s="24"/>
      <c r="E328" s="23"/>
      <c r="F328" s="25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>
      <c r="A329" s="22"/>
      <c r="B329" s="23"/>
      <c r="C329" s="23"/>
      <c r="D329" s="24"/>
      <c r="E329" s="23"/>
      <c r="F329" s="25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>
      <c r="A330" s="22"/>
      <c r="B330" s="23"/>
      <c r="C330" s="23"/>
      <c r="D330" s="24"/>
      <c r="E330" s="23"/>
      <c r="F330" s="25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>
      <c r="A331" s="22"/>
      <c r="B331" s="23"/>
      <c r="C331" s="23"/>
      <c r="D331" s="24"/>
      <c r="E331" s="23"/>
      <c r="F331" s="25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>
      <c r="A332" s="22"/>
      <c r="B332" s="23"/>
      <c r="C332" s="23"/>
      <c r="D332" s="24"/>
      <c r="E332" s="23"/>
      <c r="F332" s="25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>
      <c r="A333" s="22"/>
      <c r="B333" s="23"/>
      <c r="C333" s="23"/>
      <c r="D333" s="24"/>
      <c r="E333" s="23"/>
      <c r="F333" s="25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>
      <c r="A334" s="22"/>
      <c r="B334" s="23"/>
      <c r="C334" s="23"/>
      <c r="D334" s="24"/>
      <c r="E334" s="23"/>
      <c r="F334" s="25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>
      <c r="A335" s="22"/>
      <c r="B335" s="23"/>
      <c r="C335" s="23"/>
      <c r="D335" s="24"/>
      <c r="E335" s="23"/>
      <c r="F335" s="25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>
      <c r="A336" s="22"/>
      <c r="B336" s="23"/>
      <c r="C336" s="23"/>
      <c r="D336" s="24"/>
      <c r="E336" s="23"/>
      <c r="F336" s="25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>
      <c r="A337" s="22"/>
      <c r="B337" s="23"/>
      <c r="C337" s="23"/>
      <c r="D337" s="24"/>
      <c r="E337" s="23"/>
      <c r="F337" s="25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>
      <c r="A338" s="22"/>
      <c r="B338" s="23"/>
      <c r="C338" s="23"/>
      <c r="D338" s="24"/>
      <c r="E338" s="23"/>
      <c r="F338" s="25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>
      <c r="A339" s="22"/>
      <c r="B339" s="23"/>
      <c r="C339" s="23"/>
      <c r="D339" s="24"/>
      <c r="E339" s="23"/>
      <c r="F339" s="25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>
      <c r="A340" s="22"/>
      <c r="B340" s="23"/>
      <c r="C340" s="23"/>
      <c r="D340" s="24"/>
      <c r="E340" s="23"/>
      <c r="F340" s="25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>
      <c r="A341" s="22"/>
      <c r="B341" s="23"/>
      <c r="C341" s="23"/>
      <c r="D341" s="24"/>
      <c r="E341" s="23"/>
      <c r="F341" s="25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>
      <c r="A342" s="22"/>
      <c r="B342" s="23"/>
      <c r="C342" s="23"/>
      <c r="D342" s="24"/>
      <c r="E342" s="23"/>
      <c r="F342" s="25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>
      <c r="A343" s="22"/>
      <c r="B343" s="23"/>
      <c r="C343" s="23"/>
      <c r="D343" s="24"/>
      <c r="E343" s="23"/>
      <c r="F343" s="25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>
      <c r="A344" s="22"/>
      <c r="B344" s="23"/>
      <c r="C344" s="23"/>
      <c r="D344" s="24"/>
      <c r="E344" s="23"/>
      <c r="F344" s="25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>
      <c r="A345" s="22"/>
      <c r="B345" s="23"/>
      <c r="C345" s="23"/>
      <c r="D345" s="24"/>
      <c r="E345" s="23"/>
      <c r="F345" s="25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>
      <c r="A346" s="22"/>
      <c r="B346" s="23"/>
      <c r="C346" s="23"/>
      <c r="D346" s="24"/>
      <c r="E346" s="23"/>
      <c r="F346" s="25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>
      <c r="A347" s="22"/>
      <c r="B347" s="23"/>
      <c r="C347" s="23"/>
      <c r="D347" s="24"/>
      <c r="E347" s="23"/>
      <c r="F347" s="25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>
      <c r="A348" s="22"/>
      <c r="B348" s="23"/>
      <c r="C348" s="23"/>
      <c r="D348" s="24"/>
      <c r="E348" s="23"/>
      <c r="F348" s="25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>
      <c r="A349" s="22"/>
      <c r="B349" s="23"/>
      <c r="C349" s="23"/>
      <c r="D349" s="24"/>
      <c r="E349" s="23"/>
      <c r="F349" s="25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>
      <c r="A350" s="22"/>
      <c r="B350" s="23"/>
      <c r="C350" s="23"/>
      <c r="D350" s="24"/>
      <c r="E350" s="23"/>
      <c r="F350" s="25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>
      <c r="A351" s="22"/>
      <c r="B351" s="23"/>
      <c r="C351" s="23"/>
      <c r="D351" s="24"/>
      <c r="E351" s="23"/>
      <c r="F351" s="25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>
      <c r="A352" s="22"/>
      <c r="B352" s="23"/>
      <c r="C352" s="23"/>
      <c r="D352" s="24"/>
      <c r="E352" s="23"/>
      <c r="F352" s="25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>
      <c r="A353" s="22"/>
      <c r="B353" s="23"/>
      <c r="C353" s="23"/>
      <c r="D353" s="24"/>
      <c r="E353" s="23"/>
      <c r="F353" s="25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>
      <c r="A354" s="22"/>
      <c r="B354" s="23"/>
      <c r="C354" s="23"/>
      <c r="D354" s="24"/>
      <c r="E354" s="23"/>
      <c r="F354" s="25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>
      <c r="A355" s="22"/>
      <c r="B355" s="23"/>
      <c r="C355" s="23"/>
      <c r="D355" s="24"/>
      <c r="E355" s="23"/>
      <c r="F355" s="25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>
      <c r="A356" s="22"/>
      <c r="B356" s="23"/>
      <c r="C356" s="23"/>
      <c r="D356" s="24"/>
      <c r="E356" s="23"/>
      <c r="F356" s="25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>
      <c r="A357" s="22"/>
      <c r="B357" s="23"/>
      <c r="C357" s="23"/>
      <c r="D357" s="24"/>
      <c r="E357" s="23"/>
      <c r="F357" s="25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>
      <c r="A358" s="22"/>
      <c r="B358" s="23"/>
      <c r="C358" s="23"/>
      <c r="D358" s="24"/>
      <c r="E358" s="23"/>
      <c r="F358" s="25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>
      <c r="A359" s="22"/>
      <c r="B359" s="23"/>
      <c r="C359" s="23"/>
      <c r="D359" s="24"/>
      <c r="E359" s="23"/>
      <c r="F359" s="25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>
      <c r="A360" s="22"/>
      <c r="B360" s="23"/>
      <c r="C360" s="23"/>
      <c r="D360" s="24"/>
      <c r="E360" s="23"/>
      <c r="F360" s="25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>
      <c r="A361" s="22"/>
      <c r="B361" s="23"/>
      <c r="C361" s="23"/>
      <c r="D361" s="24"/>
      <c r="E361" s="23"/>
      <c r="F361" s="25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>
      <c r="A362" s="22"/>
      <c r="B362" s="23"/>
      <c r="C362" s="23"/>
      <c r="D362" s="24"/>
      <c r="E362" s="23"/>
      <c r="F362" s="25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>
      <c r="A363" s="22"/>
      <c r="B363" s="23"/>
      <c r="C363" s="23"/>
      <c r="D363" s="24"/>
      <c r="E363" s="23"/>
      <c r="F363" s="25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>
      <c r="A364" s="22"/>
      <c r="B364" s="23"/>
      <c r="C364" s="23"/>
      <c r="D364" s="24"/>
      <c r="E364" s="23"/>
      <c r="F364" s="25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>
      <c r="A365" s="22"/>
      <c r="B365" s="23"/>
      <c r="C365" s="23"/>
      <c r="D365" s="24"/>
      <c r="E365" s="23"/>
      <c r="F365" s="25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>
      <c r="A366" s="22"/>
      <c r="B366" s="23"/>
      <c r="C366" s="23"/>
      <c r="D366" s="24"/>
      <c r="E366" s="23"/>
      <c r="F366" s="25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>
      <c r="A367" s="22"/>
      <c r="B367" s="23"/>
      <c r="C367" s="23"/>
      <c r="D367" s="24"/>
      <c r="E367" s="23"/>
      <c r="F367" s="25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>
      <c r="A368" s="22"/>
      <c r="B368" s="23"/>
      <c r="C368" s="23"/>
      <c r="D368" s="24"/>
      <c r="E368" s="23"/>
      <c r="F368" s="25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>
      <c r="A369" s="22"/>
      <c r="B369" s="23"/>
      <c r="C369" s="23"/>
      <c r="D369" s="24"/>
      <c r="E369" s="23"/>
      <c r="F369" s="25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>
      <c r="A370" s="22"/>
      <c r="B370" s="23"/>
      <c r="C370" s="23"/>
      <c r="D370" s="24"/>
      <c r="E370" s="23"/>
      <c r="F370" s="25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>
      <c r="A371" s="22"/>
      <c r="B371" s="23"/>
      <c r="C371" s="23"/>
      <c r="D371" s="24"/>
      <c r="E371" s="23"/>
      <c r="F371" s="25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>
      <c r="A372" s="22"/>
      <c r="B372" s="23"/>
      <c r="C372" s="23"/>
      <c r="D372" s="24"/>
      <c r="E372" s="23"/>
      <c r="F372" s="25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>
      <c r="A373" s="22"/>
      <c r="B373" s="23"/>
      <c r="C373" s="23"/>
      <c r="D373" s="24"/>
      <c r="E373" s="23"/>
      <c r="F373" s="25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>
      <c r="A374" s="22"/>
      <c r="B374" s="23"/>
      <c r="C374" s="23"/>
      <c r="D374" s="24"/>
      <c r="E374" s="23"/>
      <c r="F374" s="25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>
      <c r="A375" s="22"/>
      <c r="B375" s="23"/>
      <c r="C375" s="23"/>
      <c r="D375" s="24"/>
      <c r="E375" s="23"/>
      <c r="F375" s="25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>
      <c r="A376" s="22"/>
      <c r="B376" s="23"/>
      <c r="C376" s="23"/>
      <c r="D376" s="24"/>
      <c r="E376" s="23"/>
      <c r="F376" s="25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>
      <c r="A377" s="22"/>
      <c r="B377" s="23"/>
      <c r="C377" s="23"/>
      <c r="D377" s="24"/>
      <c r="E377" s="23"/>
      <c r="F377" s="25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>
      <c r="A378" s="22"/>
      <c r="B378" s="23"/>
      <c r="C378" s="23"/>
      <c r="D378" s="24"/>
      <c r="E378" s="23"/>
      <c r="F378" s="25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>
      <c r="A379" s="22"/>
      <c r="B379" s="23"/>
      <c r="C379" s="23"/>
      <c r="D379" s="24"/>
      <c r="E379" s="23"/>
      <c r="F379" s="25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>
      <c r="A380" s="22"/>
      <c r="B380" s="23"/>
      <c r="C380" s="23"/>
      <c r="D380" s="24"/>
      <c r="E380" s="23"/>
      <c r="F380" s="25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>
      <c r="A381" s="22"/>
      <c r="B381" s="23"/>
      <c r="C381" s="23"/>
      <c r="D381" s="24"/>
      <c r="E381" s="23"/>
      <c r="F381" s="25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>
      <c r="A382" s="22"/>
      <c r="B382" s="23"/>
      <c r="C382" s="23"/>
      <c r="D382" s="24"/>
      <c r="E382" s="23"/>
      <c r="F382" s="25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>
      <c r="A383" s="22"/>
      <c r="B383" s="23"/>
      <c r="C383" s="23"/>
      <c r="D383" s="24"/>
      <c r="E383" s="23"/>
      <c r="F383" s="25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>
      <c r="A384" s="22"/>
      <c r="B384" s="23"/>
      <c r="C384" s="23"/>
      <c r="D384" s="24"/>
      <c r="E384" s="23"/>
      <c r="F384" s="25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>
      <c r="A385" s="22"/>
      <c r="B385" s="23"/>
      <c r="C385" s="23"/>
      <c r="D385" s="24"/>
      <c r="E385" s="23"/>
      <c r="F385" s="25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>
      <c r="A386" s="22"/>
      <c r="B386" s="23"/>
      <c r="C386" s="23"/>
      <c r="D386" s="24"/>
      <c r="E386" s="23"/>
      <c r="F386" s="25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>
      <c r="A387" s="22"/>
      <c r="B387" s="23"/>
      <c r="C387" s="23"/>
      <c r="D387" s="24"/>
      <c r="E387" s="23"/>
      <c r="F387" s="25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>
      <c r="A388" s="22"/>
      <c r="B388" s="23"/>
      <c r="C388" s="23"/>
      <c r="D388" s="24"/>
      <c r="E388" s="23"/>
      <c r="F388" s="25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>
      <c r="A389" s="22"/>
      <c r="B389" s="23"/>
      <c r="C389" s="23"/>
      <c r="D389" s="24"/>
      <c r="E389" s="23"/>
      <c r="F389" s="25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>
      <c r="A390" s="22"/>
      <c r="B390" s="23"/>
      <c r="C390" s="23"/>
      <c r="D390" s="24"/>
      <c r="E390" s="23"/>
      <c r="F390" s="25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>
      <c r="A391" s="22"/>
      <c r="B391" s="23"/>
      <c r="C391" s="23"/>
      <c r="D391" s="24"/>
      <c r="E391" s="23"/>
      <c r="F391" s="25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>
      <c r="A392" s="22"/>
      <c r="B392" s="23"/>
      <c r="C392" s="23"/>
      <c r="D392" s="24"/>
      <c r="E392" s="23"/>
      <c r="F392" s="25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>
      <c r="A393" s="22"/>
      <c r="B393" s="23"/>
      <c r="C393" s="23"/>
      <c r="D393" s="24"/>
      <c r="E393" s="23"/>
      <c r="F393" s="25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>
      <c r="A394" s="22"/>
      <c r="B394" s="23"/>
      <c r="C394" s="23"/>
      <c r="D394" s="24"/>
      <c r="E394" s="23"/>
      <c r="F394" s="25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>
      <c r="A395" s="22"/>
      <c r="B395" s="23"/>
      <c r="C395" s="23"/>
      <c r="D395" s="24"/>
      <c r="E395" s="23"/>
      <c r="F395" s="25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>
      <c r="A396" s="22"/>
      <c r="B396" s="23"/>
      <c r="C396" s="23"/>
      <c r="D396" s="24"/>
      <c r="E396" s="23"/>
      <c r="F396" s="25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>
      <c r="A397" s="22"/>
      <c r="B397" s="23"/>
      <c r="C397" s="23"/>
      <c r="D397" s="24"/>
      <c r="E397" s="23"/>
      <c r="F397" s="25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>
      <c r="A398" s="22"/>
      <c r="B398" s="23"/>
      <c r="C398" s="23"/>
      <c r="D398" s="24"/>
      <c r="E398" s="23"/>
      <c r="F398" s="25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>
      <c r="A399" s="22"/>
      <c r="B399" s="23"/>
      <c r="C399" s="23"/>
      <c r="D399" s="24"/>
      <c r="E399" s="23"/>
      <c r="F399" s="25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>
      <c r="A400" s="22"/>
      <c r="B400" s="23"/>
      <c r="C400" s="23"/>
      <c r="D400" s="24"/>
      <c r="E400" s="23"/>
      <c r="F400" s="25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>
      <c r="A401" s="22"/>
      <c r="B401" s="23"/>
      <c r="C401" s="23"/>
      <c r="D401" s="24"/>
      <c r="E401" s="23"/>
      <c r="F401" s="25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>
      <c r="A402" s="22"/>
      <c r="B402" s="23"/>
      <c r="C402" s="23"/>
      <c r="D402" s="24"/>
      <c r="E402" s="23"/>
      <c r="F402" s="25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>
      <c r="A403" s="22"/>
      <c r="B403" s="23"/>
      <c r="C403" s="23"/>
      <c r="D403" s="24"/>
      <c r="E403" s="23"/>
      <c r="F403" s="25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>
      <c r="A404" s="22"/>
      <c r="B404" s="23"/>
      <c r="C404" s="23"/>
      <c r="D404" s="24"/>
      <c r="E404" s="23"/>
      <c r="F404" s="25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>
      <c r="A405" s="22"/>
      <c r="B405" s="23"/>
      <c r="C405" s="23"/>
      <c r="D405" s="24"/>
      <c r="E405" s="23"/>
      <c r="F405" s="25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>
      <c r="A406" s="22"/>
      <c r="B406" s="23"/>
      <c r="C406" s="23"/>
      <c r="D406" s="24"/>
      <c r="E406" s="23"/>
      <c r="F406" s="25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>
      <c r="A407" s="22"/>
      <c r="B407" s="23"/>
      <c r="C407" s="23"/>
      <c r="D407" s="24"/>
      <c r="E407" s="23"/>
      <c r="F407" s="25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>
      <c r="A408" s="22"/>
      <c r="B408" s="23"/>
      <c r="C408" s="23"/>
      <c r="D408" s="24"/>
      <c r="E408" s="23"/>
      <c r="F408" s="25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>
      <c r="A409" s="22"/>
      <c r="B409" s="23"/>
      <c r="C409" s="23"/>
      <c r="D409" s="24"/>
      <c r="E409" s="23"/>
      <c r="F409" s="25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>
      <c r="A410" s="22"/>
      <c r="B410" s="23"/>
      <c r="C410" s="23"/>
      <c r="D410" s="24"/>
      <c r="E410" s="23"/>
      <c r="F410" s="25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>
      <c r="A411" s="22"/>
      <c r="B411" s="23"/>
      <c r="C411" s="23"/>
      <c r="D411" s="24"/>
      <c r="E411" s="23"/>
      <c r="F411" s="25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>
      <c r="A412" s="22"/>
      <c r="B412" s="23"/>
      <c r="C412" s="23"/>
      <c r="D412" s="24"/>
      <c r="E412" s="23"/>
      <c r="F412" s="25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>
      <c r="A413" s="22"/>
      <c r="B413" s="23"/>
      <c r="C413" s="23"/>
      <c r="D413" s="24"/>
      <c r="E413" s="23"/>
      <c r="F413" s="25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>
      <c r="A414" s="22"/>
      <c r="B414" s="23"/>
      <c r="C414" s="23"/>
      <c r="D414" s="24"/>
      <c r="E414" s="23"/>
      <c r="F414" s="25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>
      <c r="A415" s="22"/>
      <c r="B415" s="23"/>
      <c r="C415" s="23"/>
      <c r="D415" s="24"/>
      <c r="E415" s="23"/>
      <c r="F415" s="25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>
      <c r="A416" s="22"/>
      <c r="B416" s="23"/>
      <c r="C416" s="23"/>
      <c r="D416" s="24"/>
      <c r="E416" s="23"/>
      <c r="F416" s="25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>
      <c r="A417" s="22"/>
      <c r="B417" s="23"/>
      <c r="C417" s="23"/>
      <c r="D417" s="24"/>
      <c r="E417" s="23"/>
      <c r="F417" s="25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>
      <c r="A418" s="22"/>
      <c r="B418" s="23"/>
      <c r="C418" s="23"/>
      <c r="D418" s="24"/>
      <c r="E418" s="23"/>
      <c r="F418" s="25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>
      <c r="A419" s="22"/>
      <c r="B419" s="23"/>
      <c r="C419" s="23"/>
      <c r="D419" s="24"/>
      <c r="E419" s="23"/>
      <c r="F419" s="25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>
      <c r="A420" s="22"/>
      <c r="B420" s="23"/>
      <c r="C420" s="23"/>
      <c r="D420" s="24"/>
      <c r="E420" s="23"/>
      <c r="F420" s="25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>
      <c r="A421" s="22"/>
      <c r="B421" s="23"/>
      <c r="C421" s="23"/>
      <c r="D421" s="24"/>
      <c r="E421" s="23"/>
      <c r="F421" s="25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>
      <c r="A422" s="22"/>
      <c r="B422" s="23"/>
      <c r="C422" s="23"/>
      <c r="D422" s="24"/>
      <c r="E422" s="23"/>
      <c r="F422" s="25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>
      <c r="A423" s="22"/>
      <c r="B423" s="23"/>
      <c r="C423" s="23"/>
      <c r="D423" s="24"/>
      <c r="E423" s="23"/>
      <c r="F423" s="25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>
      <c r="A424" s="22"/>
      <c r="B424" s="23"/>
      <c r="C424" s="23"/>
      <c r="D424" s="24"/>
      <c r="E424" s="23"/>
      <c r="F424" s="25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>
      <c r="A425" s="22"/>
      <c r="B425" s="23"/>
      <c r="C425" s="23"/>
      <c r="D425" s="24"/>
      <c r="E425" s="23"/>
      <c r="F425" s="25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>
      <c r="A426" s="22"/>
      <c r="B426" s="23"/>
      <c r="C426" s="23"/>
      <c r="D426" s="24"/>
      <c r="E426" s="23"/>
      <c r="F426" s="25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>
      <c r="A427" s="22"/>
      <c r="B427" s="23"/>
      <c r="C427" s="23"/>
      <c r="D427" s="24"/>
      <c r="E427" s="23"/>
      <c r="F427" s="25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>
      <c r="A428" s="22"/>
      <c r="B428" s="23"/>
      <c r="C428" s="23"/>
      <c r="D428" s="24"/>
      <c r="E428" s="23"/>
      <c r="F428" s="25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>
      <c r="A429" s="22"/>
      <c r="B429" s="23"/>
      <c r="C429" s="23"/>
      <c r="D429" s="24"/>
      <c r="E429" s="23"/>
      <c r="F429" s="25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>
      <c r="A430" s="22"/>
      <c r="B430" s="23"/>
      <c r="C430" s="23"/>
      <c r="D430" s="24"/>
      <c r="E430" s="23"/>
      <c r="F430" s="25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>
      <c r="A431" s="22"/>
      <c r="B431" s="23"/>
      <c r="C431" s="23"/>
      <c r="D431" s="24"/>
      <c r="E431" s="23"/>
      <c r="F431" s="25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>
      <c r="A432" s="22"/>
      <c r="B432" s="23"/>
      <c r="C432" s="23"/>
      <c r="D432" s="24"/>
      <c r="E432" s="23"/>
      <c r="F432" s="25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>
      <c r="A433" s="22"/>
      <c r="B433" s="23"/>
      <c r="C433" s="23"/>
      <c r="D433" s="24"/>
      <c r="E433" s="23"/>
      <c r="F433" s="25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>
      <c r="A434" s="22"/>
      <c r="B434" s="23"/>
      <c r="C434" s="23"/>
      <c r="D434" s="24"/>
      <c r="E434" s="23"/>
      <c r="F434" s="25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>
      <c r="A435" s="22"/>
      <c r="B435" s="23"/>
      <c r="C435" s="23"/>
      <c r="D435" s="24"/>
      <c r="E435" s="23"/>
      <c r="F435" s="25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>
      <c r="A436" s="22"/>
      <c r="B436" s="23"/>
      <c r="C436" s="23"/>
      <c r="D436" s="24"/>
      <c r="E436" s="23"/>
      <c r="F436" s="25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>
      <c r="A437" s="22"/>
      <c r="B437" s="23"/>
      <c r="C437" s="23"/>
      <c r="D437" s="24"/>
      <c r="E437" s="23"/>
      <c r="F437" s="25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>
      <c r="A438" s="22"/>
      <c r="B438" s="23"/>
      <c r="C438" s="23"/>
      <c r="D438" s="24"/>
      <c r="E438" s="23"/>
      <c r="F438" s="25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>
      <c r="A439" s="22"/>
      <c r="B439" s="23"/>
      <c r="C439" s="23"/>
      <c r="D439" s="24"/>
      <c r="E439" s="23"/>
      <c r="F439" s="25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>
      <c r="A440" s="22"/>
      <c r="B440" s="23"/>
      <c r="C440" s="23"/>
      <c r="D440" s="24"/>
      <c r="E440" s="23"/>
      <c r="F440" s="25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>
      <c r="A441" s="22"/>
      <c r="B441" s="23"/>
      <c r="C441" s="23"/>
      <c r="D441" s="24"/>
      <c r="E441" s="23"/>
      <c r="F441" s="25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>
      <c r="A442" s="22"/>
      <c r="B442" s="23"/>
      <c r="C442" s="23"/>
      <c r="D442" s="24"/>
      <c r="E442" s="23"/>
      <c r="F442" s="25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>
      <c r="A443" s="22"/>
      <c r="B443" s="23"/>
      <c r="C443" s="23"/>
      <c r="D443" s="24"/>
      <c r="E443" s="23"/>
      <c r="F443" s="25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>
      <c r="A444" s="22"/>
      <c r="B444" s="23"/>
      <c r="C444" s="23"/>
      <c r="D444" s="24"/>
      <c r="E444" s="23"/>
      <c r="F444" s="25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>
      <c r="A445" s="22"/>
      <c r="B445" s="23"/>
      <c r="C445" s="23"/>
      <c r="D445" s="24"/>
      <c r="E445" s="23"/>
      <c r="F445" s="25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>
      <c r="A446" s="22"/>
      <c r="B446" s="23"/>
      <c r="C446" s="23"/>
      <c r="D446" s="24"/>
      <c r="E446" s="23"/>
      <c r="F446" s="25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>
      <c r="A447" s="22"/>
      <c r="B447" s="23"/>
      <c r="C447" s="23"/>
      <c r="D447" s="24"/>
      <c r="E447" s="23"/>
      <c r="F447" s="25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>
      <c r="A448" s="22"/>
      <c r="B448" s="23"/>
      <c r="C448" s="23"/>
      <c r="D448" s="24"/>
      <c r="E448" s="23"/>
      <c r="F448" s="25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>
      <c r="A449" s="22"/>
      <c r="B449" s="23"/>
      <c r="C449" s="23"/>
      <c r="D449" s="24"/>
      <c r="E449" s="23"/>
      <c r="F449" s="25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>
      <c r="A450" s="22"/>
      <c r="B450" s="23"/>
      <c r="C450" s="23"/>
      <c r="D450" s="24"/>
      <c r="E450" s="23"/>
      <c r="F450" s="25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>
      <c r="A451" s="22"/>
      <c r="B451" s="23"/>
      <c r="C451" s="23"/>
      <c r="D451" s="24"/>
      <c r="E451" s="23"/>
      <c r="F451" s="25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>
      <c r="A452" s="22"/>
      <c r="B452" s="23"/>
      <c r="C452" s="23"/>
      <c r="D452" s="24"/>
      <c r="E452" s="23"/>
      <c r="F452" s="25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>
      <c r="A453" s="22"/>
      <c r="B453" s="23"/>
      <c r="C453" s="23"/>
      <c r="D453" s="24"/>
      <c r="E453" s="23"/>
      <c r="F453" s="25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>
      <c r="A454" s="22"/>
      <c r="B454" s="23"/>
      <c r="C454" s="23"/>
      <c r="D454" s="24"/>
      <c r="E454" s="23"/>
      <c r="F454" s="25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>
      <c r="A455" s="22"/>
      <c r="B455" s="23"/>
      <c r="C455" s="23"/>
      <c r="D455" s="24"/>
      <c r="E455" s="23"/>
      <c r="F455" s="25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>
      <c r="A456" s="22"/>
      <c r="B456" s="23"/>
      <c r="C456" s="23"/>
      <c r="D456" s="24"/>
      <c r="E456" s="23"/>
      <c r="F456" s="25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>
      <c r="A457" s="22"/>
      <c r="B457" s="23"/>
      <c r="C457" s="23"/>
      <c r="D457" s="24"/>
      <c r="E457" s="23"/>
      <c r="F457" s="25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>
      <c r="A458" s="22"/>
      <c r="B458" s="23"/>
      <c r="C458" s="23"/>
      <c r="D458" s="24"/>
      <c r="E458" s="23"/>
      <c r="F458" s="25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>
      <c r="A459" s="22"/>
      <c r="B459" s="23"/>
      <c r="C459" s="23"/>
      <c r="D459" s="24"/>
      <c r="E459" s="23"/>
      <c r="F459" s="25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>
      <c r="A460" s="22"/>
      <c r="B460" s="23"/>
      <c r="C460" s="23"/>
      <c r="D460" s="24"/>
      <c r="E460" s="23"/>
      <c r="F460" s="25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>
      <c r="A461" s="22"/>
      <c r="B461" s="23"/>
      <c r="C461" s="23"/>
      <c r="D461" s="24"/>
      <c r="E461" s="23"/>
      <c r="F461" s="25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>
      <c r="A462" s="22"/>
      <c r="B462" s="23"/>
      <c r="C462" s="23"/>
      <c r="D462" s="24"/>
      <c r="E462" s="23"/>
      <c r="F462" s="25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>
      <c r="A463" s="22"/>
      <c r="B463" s="23"/>
      <c r="C463" s="23"/>
      <c r="D463" s="24"/>
      <c r="E463" s="23"/>
      <c r="F463" s="25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>
      <c r="A464" s="22"/>
      <c r="B464" s="23"/>
      <c r="C464" s="23"/>
      <c r="D464" s="24"/>
      <c r="E464" s="23"/>
      <c r="F464" s="25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>
      <c r="A465" s="22"/>
      <c r="B465" s="23"/>
      <c r="C465" s="23"/>
      <c r="D465" s="24"/>
      <c r="E465" s="23"/>
      <c r="F465" s="25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>
      <c r="A466" s="22"/>
      <c r="B466" s="23"/>
      <c r="C466" s="23"/>
      <c r="D466" s="24"/>
      <c r="E466" s="23"/>
      <c r="F466" s="25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>
      <c r="A467" s="22"/>
      <c r="B467" s="23"/>
      <c r="C467" s="23"/>
      <c r="D467" s="24"/>
      <c r="E467" s="23"/>
      <c r="F467" s="25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>
      <c r="A468" s="22"/>
      <c r="B468" s="23"/>
      <c r="C468" s="23"/>
      <c r="D468" s="24"/>
      <c r="E468" s="23"/>
      <c r="F468" s="25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>
      <c r="A469" s="22"/>
      <c r="B469" s="23"/>
      <c r="C469" s="23"/>
      <c r="D469" s="24"/>
      <c r="E469" s="23"/>
      <c r="F469" s="25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>
      <c r="A470" s="22"/>
      <c r="B470" s="23"/>
      <c r="C470" s="23"/>
      <c r="D470" s="24"/>
      <c r="E470" s="23"/>
      <c r="F470" s="25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>
      <c r="A471" s="22"/>
      <c r="B471" s="23"/>
      <c r="C471" s="23"/>
      <c r="D471" s="24"/>
      <c r="E471" s="23"/>
      <c r="F471" s="25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>
      <c r="A472" s="22"/>
      <c r="B472" s="23"/>
      <c r="C472" s="23"/>
      <c r="D472" s="24"/>
      <c r="E472" s="23"/>
      <c r="F472" s="25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>
      <c r="A473" s="22"/>
      <c r="B473" s="23"/>
      <c r="C473" s="23"/>
      <c r="D473" s="24"/>
      <c r="E473" s="23"/>
      <c r="F473" s="25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>
      <c r="A474" s="22"/>
      <c r="B474" s="23"/>
      <c r="C474" s="23"/>
      <c r="D474" s="24"/>
      <c r="E474" s="23"/>
      <c r="F474" s="25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>
      <c r="A475" s="22"/>
      <c r="B475" s="23"/>
      <c r="C475" s="23"/>
      <c r="D475" s="24"/>
      <c r="E475" s="23"/>
      <c r="F475" s="25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>
      <c r="A476" s="22"/>
      <c r="B476" s="23"/>
      <c r="C476" s="23"/>
      <c r="D476" s="24"/>
      <c r="E476" s="23"/>
      <c r="F476" s="25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>
      <c r="A477" s="22"/>
      <c r="B477" s="23"/>
      <c r="C477" s="23"/>
      <c r="D477" s="24"/>
      <c r="E477" s="23"/>
      <c r="F477" s="25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>
      <c r="A478" s="22"/>
      <c r="B478" s="23"/>
      <c r="C478" s="23"/>
      <c r="D478" s="24"/>
      <c r="E478" s="23"/>
      <c r="F478" s="25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>
      <c r="A479" s="22"/>
      <c r="B479" s="23"/>
      <c r="C479" s="23"/>
      <c r="D479" s="24"/>
      <c r="E479" s="23"/>
      <c r="F479" s="25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>
      <c r="A480" s="22"/>
      <c r="B480" s="23"/>
      <c r="C480" s="23"/>
      <c r="D480" s="24"/>
      <c r="E480" s="23"/>
      <c r="F480" s="25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>
      <c r="A481" s="22"/>
      <c r="B481" s="23"/>
      <c r="C481" s="23"/>
      <c r="D481" s="24"/>
      <c r="E481" s="23"/>
      <c r="F481" s="25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>
      <c r="A482" s="22"/>
      <c r="B482" s="23"/>
      <c r="C482" s="23"/>
      <c r="D482" s="24"/>
      <c r="E482" s="23"/>
      <c r="F482" s="25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>
      <c r="A483" s="22"/>
      <c r="B483" s="23"/>
      <c r="C483" s="23"/>
      <c r="D483" s="24"/>
      <c r="E483" s="23"/>
      <c r="F483" s="25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>
      <c r="A484" s="22"/>
      <c r="B484" s="23"/>
      <c r="C484" s="23"/>
      <c r="D484" s="24"/>
      <c r="E484" s="23"/>
      <c r="F484" s="25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>
      <c r="A485" s="22"/>
      <c r="B485" s="23"/>
      <c r="C485" s="23"/>
      <c r="D485" s="24"/>
      <c r="E485" s="23"/>
      <c r="F485" s="25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>
      <c r="A486" s="22"/>
      <c r="B486" s="23"/>
      <c r="C486" s="23"/>
      <c r="D486" s="24"/>
      <c r="E486" s="23"/>
      <c r="F486" s="25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>
      <c r="A487" s="22"/>
      <c r="B487" s="23"/>
      <c r="C487" s="23"/>
      <c r="D487" s="24"/>
      <c r="E487" s="23"/>
      <c r="F487" s="25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>
      <c r="A488" s="22"/>
      <c r="B488" s="23"/>
      <c r="C488" s="23"/>
      <c r="D488" s="24"/>
      <c r="E488" s="23"/>
      <c r="F488" s="25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>
      <c r="A489" s="22"/>
      <c r="B489" s="23"/>
      <c r="C489" s="23"/>
      <c r="D489" s="24"/>
      <c r="E489" s="23"/>
      <c r="F489" s="25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>
      <c r="A490" s="22"/>
      <c r="B490" s="23"/>
      <c r="C490" s="23"/>
      <c r="D490" s="24"/>
      <c r="E490" s="23"/>
      <c r="F490" s="25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>
      <c r="A491" s="22"/>
      <c r="B491" s="23"/>
      <c r="C491" s="23"/>
      <c r="D491" s="24"/>
      <c r="E491" s="23"/>
      <c r="F491" s="25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>
      <c r="A492" s="22"/>
      <c r="B492" s="23"/>
      <c r="C492" s="23"/>
      <c r="D492" s="24"/>
      <c r="E492" s="23"/>
      <c r="F492" s="25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>
      <c r="A493" s="22"/>
      <c r="B493" s="23"/>
      <c r="C493" s="23"/>
      <c r="D493" s="24"/>
      <c r="E493" s="23"/>
      <c r="F493" s="25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>
      <c r="A494" s="22"/>
      <c r="B494" s="23"/>
      <c r="C494" s="23"/>
      <c r="D494" s="24"/>
      <c r="E494" s="23"/>
      <c r="F494" s="25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>
      <c r="A495" s="22"/>
      <c r="B495" s="23"/>
      <c r="C495" s="23"/>
      <c r="D495" s="24"/>
      <c r="E495" s="23"/>
      <c r="F495" s="25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>
      <c r="A496" s="22"/>
      <c r="B496" s="23"/>
      <c r="C496" s="23"/>
      <c r="D496" s="24"/>
      <c r="E496" s="23"/>
      <c r="F496" s="25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>
      <c r="A497" s="22"/>
      <c r="B497" s="23"/>
      <c r="C497" s="23"/>
      <c r="D497" s="24"/>
      <c r="E497" s="23"/>
      <c r="F497" s="25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>
      <c r="A498" s="22"/>
      <c r="B498" s="23"/>
      <c r="C498" s="23"/>
      <c r="D498" s="24"/>
      <c r="E498" s="23"/>
      <c r="F498" s="25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>
      <c r="A499" s="22"/>
      <c r="B499" s="23"/>
      <c r="C499" s="23"/>
      <c r="D499" s="24"/>
      <c r="E499" s="23"/>
      <c r="F499" s="25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>
      <c r="A500" s="22"/>
      <c r="B500" s="23"/>
      <c r="C500" s="23"/>
      <c r="D500" s="24"/>
      <c r="E500" s="23"/>
      <c r="F500" s="25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>
      <c r="A501" s="22"/>
      <c r="B501" s="23"/>
      <c r="C501" s="23"/>
      <c r="D501" s="24"/>
      <c r="E501" s="23"/>
      <c r="F501" s="25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>
      <c r="A502" s="22"/>
      <c r="B502" s="23"/>
      <c r="C502" s="23"/>
      <c r="D502" s="24"/>
      <c r="E502" s="23"/>
      <c r="F502" s="25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>
      <c r="A503" s="22"/>
      <c r="B503" s="23"/>
      <c r="C503" s="23"/>
      <c r="D503" s="24"/>
      <c r="E503" s="23"/>
      <c r="F503" s="25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>
      <c r="A504" s="22"/>
      <c r="B504" s="23"/>
      <c r="C504" s="23"/>
      <c r="D504" s="24"/>
      <c r="E504" s="23"/>
      <c r="F504" s="25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>
      <c r="A505" s="22"/>
      <c r="B505" s="23"/>
      <c r="C505" s="23"/>
      <c r="D505" s="24"/>
      <c r="E505" s="23"/>
      <c r="F505" s="25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>
      <c r="A506" s="22"/>
      <c r="B506" s="23"/>
      <c r="C506" s="23"/>
      <c r="D506" s="24"/>
      <c r="E506" s="23"/>
      <c r="F506" s="25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>
      <c r="A507" s="22"/>
      <c r="B507" s="23"/>
      <c r="C507" s="23"/>
      <c r="D507" s="24"/>
      <c r="E507" s="23"/>
      <c r="F507" s="25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>
      <c r="A508" s="22"/>
      <c r="B508" s="23"/>
      <c r="C508" s="23"/>
      <c r="D508" s="24"/>
      <c r="E508" s="23"/>
      <c r="F508" s="25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>
      <c r="A509" s="22"/>
      <c r="B509" s="23"/>
      <c r="C509" s="23"/>
      <c r="D509" s="24"/>
      <c r="E509" s="23"/>
      <c r="F509" s="25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>
      <c r="A510" s="22"/>
      <c r="B510" s="23"/>
      <c r="C510" s="23"/>
      <c r="D510" s="24"/>
      <c r="E510" s="23"/>
      <c r="F510" s="25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>
      <c r="A511" s="22"/>
      <c r="B511" s="23"/>
      <c r="C511" s="23"/>
      <c r="D511" s="24"/>
      <c r="E511" s="23"/>
      <c r="F511" s="25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>
      <c r="A512" s="22"/>
      <c r="B512" s="23"/>
      <c r="C512" s="23"/>
      <c r="D512" s="24"/>
      <c r="E512" s="23"/>
      <c r="F512" s="25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>
      <c r="A513" s="22"/>
      <c r="B513" s="23"/>
      <c r="C513" s="23"/>
      <c r="D513" s="24"/>
      <c r="E513" s="23"/>
      <c r="F513" s="25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>
      <c r="A514" s="22"/>
      <c r="B514" s="23"/>
      <c r="C514" s="23"/>
      <c r="D514" s="24"/>
      <c r="E514" s="23"/>
      <c r="F514" s="25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>
      <c r="A515" s="22"/>
      <c r="B515" s="23"/>
      <c r="C515" s="23"/>
      <c r="D515" s="24"/>
      <c r="E515" s="23"/>
      <c r="F515" s="25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>
      <c r="A516" s="22"/>
      <c r="B516" s="23"/>
      <c r="C516" s="23"/>
      <c r="D516" s="24"/>
      <c r="E516" s="23"/>
      <c r="F516" s="25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>
      <c r="A517" s="22"/>
      <c r="B517" s="23"/>
      <c r="C517" s="23"/>
      <c r="D517" s="24"/>
      <c r="E517" s="23"/>
      <c r="F517" s="25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>
      <c r="A518" s="22"/>
      <c r="B518" s="23"/>
      <c r="C518" s="23"/>
      <c r="D518" s="24"/>
      <c r="E518" s="23"/>
      <c r="F518" s="25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>
      <c r="A519" s="22"/>
      <c r="B519" s="23"/>
      <c r="C519" s="23"/>
      <c r="D519" s="24"/>
      <c r="E519" s="23"/>
      <c r="F519" s="25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>
      <c r="A520" s="22"/>
      <c r="B520" s="23"/>
      <c r="C520" s="23"/>
      <c r="D520" s="24"/>
      <c r="E520" s="23"/>
      <c r="F520" s="25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>
      <c r="A521" s="22"/>
      <c r="B521" s="23"/>
      <c r="C521" s="23"/>
      <c r="D521" s="24"/>
      <c r="E521" s="23"/>
      <c r="F521" s="25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>
      <c r="A522" s="22"/>
      <c r="B522" s="23"/>
      <c r="C522" s="23"/>
      <c r="D522" s="24"/>
      <c r="E522" s="23"/>
      <c r="F522" s="25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>
      <c r="A523" s="22"/>
      <c r="B523" s="23"/>
      <c r="C523" s="23"/>
      <c r="D523" s="24"/>
      <c r="E523" s="23"/>
      <c r="F523" s="25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>
      <c r="A524" s="22"/>
      <c r="B524" s="23"/>
      <c r="C524" s="23"/>
      <c r="D524" s="24"/>
      <c r="E524" s="23"/>
      <c r="F524" s="25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>
      <c r="A525" s="22"/>
      <c r="B525" s="23"/>
      <c r="C525" s="23"/>
      <c r="D525" s="24"/>
      <c r="E525" s="23"/>
      <c r="F525" s="25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>
      <c r="A526" s="22"/>
      <c r="B526" s="23"/>
      <c r="C526" s="23"/>
      <c r="D526" s="24"/>
      <c r="E526" s="23"/>
      <c r="F526" s="25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>
      <c r="A527" s="22"/>
      <c r="B527" s="23"/>
      <c r="C527" s="23"/>
      <c r="D527" s="24"/>
      <c r="E527" s="23"/>
      <c r="F527" s="25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>
      <c r="A528" s="22"/>
      <c r="B528" s="23"/>
      <c r="C528" s="23"/>
      <c r="D528" s="24"/>
      <c r="E528" s="23"/>
      <c r="F528" s="25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>
      <c r="A529" s="22"/>
      <c r="B529" s="23"/>
      <c r="C529" s="23"/>
      <c r="D529" s="24"/>
      <c r="E529" s="23"/>
      <c r="F529" s="25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>
      <c r="A530" s="22"/>
      <c r="B530" s="23"/>
      <c r="C530" s="23"/>
      <c r="D530" s="24"/>
      <c r="E530" s="23"/>
      <c r="F530" s="25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>
      <c r="A531" s="22"/>
      <c r="B531" s="23"/>
      <c r="C531" s="23"/>
      <c r="D531" s="24"/>
      <c r="E531" s="23"/>
      <c r="F531" s="25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>
      <c r="A532" s="22"/>
      <c r="B532" s="23"/>
      <c r="C532" s="23"/>
      <c r="D532" s="24"/>
      <c r="E532" s="23"/>
      <c r="F532" s="25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>
      <c r="A533" s="22"/>
      <c r="B533" s="23"/>
      <c r="C533" s="23"/>
      <c r="D533" s="24"/>
      <c r="E533" s="23"/>
      <c r="F533" s="25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>
      <c r="A534" s="22"/>
      <c r="B534" s="23"/>
      <c r="C534" s="23"/>
      <c r="D534" s="24"/>
      <c r="E534" s="23"/>
      <c r="F534" s="25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>
      <c r="A535" s="22"/>
      <c r="B535" s="23"/>
      <c r="C535" s="23"/>
      <c r="D535" s="24"/>
      <c r="E535" s="23"/>
      <c r="F535" s="25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>
      <c r="A536" s="22"/>
      <c r="B536" s="23"/>
      <c r="C536" s="23"/>
      <c r="D536" s="24"/>
      <c r="E536" s="23"/>
      <c r="F536" s="25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>
      <c r="A537" s="22"/>
      <c r="B537" s="23"/>
      <c r="C537" s="23"/>
      <c r="D537" s="24"/>
      <c r="E537" s="23"/>
      <c r="F537" s="25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>
      <c r="A538" s="22"/>
      <c r="B538" s="23"/>
      <c r="C538" s="23"/>
      <c r="D538" s="24"/>
      <c r="E538" s="23"/>
      <c r="F538" s="25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>
      <c r="A539" s="22"/>
      <c r="B539" s="23"/>
      <c r="C539" s="23"/>
      <c r="D539" s="24"/>
      <c r="E539" s="23"/>
      <c r="F539" s="25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>
      <c r="A540" s="22"/>
      <c r="B540" s="23"/>
      <c r="C540" s="23"/>
      <c r="D540" s="24"/>
      <c r="E540" s="23"/>
      <c r="F540" s="25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>
      <c r="A541" s="22"/>
      <c r="B541" s="23"/>
      <c r="C541" s="23"/>
      <c r="D541" s="24"/>
      <c r="E541" s="23"/>
      <c r="F541" s="25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>
      <c r="A542" s="22"/>
      <c r="B542" s="23"/>
      <c r="C542" s="23"/>
      <c r="D542" s="24"/>
      <c r="E542" s="23"/>
      <c r="F542" s="25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>
      <c r="A543" s="22"/>
      <c r="B543" s="23"/>
      <c r="C543" s="23"/>
      <c r="D543" s="24"/>
      <c r="E543" s="23"/>
      <c r="F543" s="25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>
      <c r="A544" s="22"/>
      <c r="B544" s="23"/>
      <c r="C544" s="23"/>
      <c r="D544" s="24"/>
      <c r="E544" s="23"/>
      <c r="F544" s="25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>
      <c r="A545" s="22"/>
      <c r="B545" s="23"/>
      <c r="C545" s="23"/>
      <c r="D545" s="24"/>
      <c r="E545" s="23"/>
      <c r="F545" s="25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>
      <c r="A546" s="22"/>
      <c r="B546" s="23"/>
      <c r="C546" s="23"/>
      <c r="D546" s="24"/>
      <c r="E546" s="23"/>
      <c r="F546" s="25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>
      <c r="A547" s="22"/>
      <c r="B547" s="23"/>
      <c r="C547" s="23"/>
      <c r="D547" s="24"/>
      <c r="E547" s="23"/>
      <c r="F547" s="25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>
      <c r="A548" s="22"/>
      <c r="B548" s="23"/>
      <c r="C548" s="23"/>
      <c r="D548" s="24"/>
      <c r="E548" s="23"/>
      <c r="F548" s="25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>
      <c r="A549" s="22"/>
      <c r="B549" s="23"/>
      <c r="C549" s="23"/>
      <c r="D549" s="24"/>
      <c r="E549" s="23"/>
      <c r="F549" s="25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>
      <c r="A550" s="22"/>
      <c r="B550" s="23"/>
      <c r="C550" s="23"/>
      <c r="D550" s="24"/>
      <c r="E550" s="23"/>
      <c r="F550" s="25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>
      <c r="A551" s="22"/>
      <c r="B551" s="23"/>
      <c r="C551" s="23"/>
      <c r="D551" s="24"/>
      <c r="E551" s="23"/>
      <c r="F551" s="25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>
      <c r="A552" s="22"/>
      <c r="B552" s="23"/>
      <c r="C552" s="23"/>
      <c r="D552" s="24"/>
      <c r="E552" s="23"/>
      <c r="F552" s="25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>
      <c r="A553" s="22"/>
      <c r="B553" s="23"/>
      <c r="C553" s="23"/>
      <c r="D553" s="24"/>
      <c r="E553" s="23"/>
      <c r="F553" s="25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>
      <c r="A554" s="22"/>
      <c r="B554" s="23"/>
      <c r="C554" s="23"/>
      <c r="D554" s="24"/>
      <c r="E554" s="23"/>
      <c r="F554" s="25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>
      <c r="A555" s="22"/>
      <c r="B555" s="23"/>
      <c r="C555" s="23"/>
      <c r="D555" s="24"/>
      <c r="E555" s="23"/>
      <c r="F555" s="25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>
      <c r="A556" s="22"/>
      <c r="B556" s="23"/>
      <c r="C556" s="23"/>
      <c r="D556" s="24"/>
      <c r="E556" s="23"/>
      <c r="F556" s="25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>
      <c r="A557" s="22"/>
      <c r="B557" s="23"/>
      <c r="C557" s="23"/>
      <c r="D557" s="24"/>
      <c r="E557" s="23"/>
      <c r="F557" s="25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>
      <c r="A558" s="22"/>
      <c r="B558" s="23"/>
      <c r="C558" s="23"/>
      <c r="D558" s="24"/>
      <c r="E558" s="23"/>
      <c r="F558" s="25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>
      <c r="A559" s="22"/>
      <c r="B559" s="23"/>
      <c r="C559" s="23"/>
      <c r="D559" s="24"/>
      <c r="E559" s="23"/>
      <c r="F559" s="25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>
      <c r="A560" s="22"/>
      <c r="B560" s="23"/>
      <c r="C560" s="23"/>
      <c r="D560" s="24"/>
      <c r="E560" s="23"/>
      <c r="F560" s="25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>
      <c r="A561" s="22"/>
      <c r="B561" s="23"/>
      <c r="C561" s="23"/>
      <c r="D561" s="24"/>
      <c r="E561" s="23"/>
      <c r="F561" s="25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>
      <c r="A562" s="22"/>
      <c r="B562" s="23"/>
      <c r="C562" s="23"/>
      <c r="D562" s="24"/>
      <c r="E562" s="23"/>
      <c r="F562" s="25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>
      <c r="A563" s="22"/>
      <c r="B563" s="23"/>
      <c r="C563" s="23"/>
      <c r="D563" s="24"/>
      <c r="E563" s="23"/>
      <c r="F563" s="25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>
      <c r="A564" s="22"/>
      <c r="B564" s="23"/>
      <c r="C564" s="23"/>
      <c r="D564" s="24"/>
      <c r="E564" s="23"/>
      <c r="F564" s="25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>
      <c r="A565" s="22"/>
      <c r="B565" s="23"/>
      <c r="C565" s="23"/>
      <c r="D565" s="24"/>
      <c r="E565" s="23"/>
      <c r="F565" s="25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>
      <c r="A566" s="22"/>
      <c r="B566" s="23"/>
      <c r="C566" s="23"/>
      <c r="D566" s="24"/>
      <c r="E566" s="23"/>
      <c r="F566" s="25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>
      <c r="A567" s="22"/>
      <c r="B567" s="23"/>
      <c r="C567" s="23"/>
      <c r="D567" s="24"/>
      <c r="E567" s="23"/>
      <c r="F567" s="25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>
      <c r="A568" s="22"/>
      <c r="B568" s="23"/>
      <c r="C568" s="23"/>
      <c r="D568" s="24"/>
      <c r="E568" s="23"/>
      <c r="F568" s="25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>
      <c r="A569" s="22"/>
      <c r="B569" s="23"/>
      <c r="C569" s="23"/>
      <c r="D569" s="24"/>
      <c r="E569" s="23"/>
      <c r="F569" s="25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>
      <c r="A570" s="22"/>
      <c r="B570" s="23"/>
      <c r="C570" s="23"/>
      <c r="D570" s="24"/>
      <c r="E570" s="23"/>
      <c r="F570" s="25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>
      <c r="A571" s="22"/>
      <c r="B571" s="23"/>
      <c r="C571" s="23"/>
      <c r="D571" s="24"/>
      <c r="E571" s="23"/>
      <c r="F571" s="25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>
      <c r="A572" s="22"/>
      <c r="B572" s="23"/>
      <c r="C572" s="23"/>
      <c r="D572" s="24"/>
      <c r="E572" s="23"/>
      <c r="F572" s="25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>
      <c r="A573" s="22"/>
      <c r="B573" s="23"/>
      <c r="C573" s="23"/>
      <c r="D573" s="24"/>
      <c r="E573" s="23"/>
      <c r="F573" s="25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>
      <c r="A574" s="22"/>
      <c r="B574" s="23"/>
      <c r="C574" s="23"/>
      <c r="D574" s="24"/>
      <c r="E574" s="23"/>
      <c r="F574" s="25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>
      <c r="A575" s="22"/>
      <c r="B575" s="23"/>
      <c r="C575" s="23"/>
      <c r="D575" s="24"/>
      <c r="E575" s="23"/>
      <c r="F575" s="25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>
      <c r="A576" s="22"/>
      <c r="B576" s="23"/>
      <c r="C576" s="23"/>
      <c r="D576" s="24"/>
      <c r="E576" s="23"/>
      <c r="F576" s="25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>
      <c r="A577" s="22"/>
      <c r="B577" s="23"/>
      <c r="C577" s="23"/>
      <c r="D577" s="24"/>
      <c r="E577" s="23"/>
      <c r="F577" s="25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>
      <c r="A578" s="22"/>
      <c r="B578" s="23"/>
      <c r="C578" s="23"/>
      <c r="D578" s="24"/>
      <c r="E578" s="23"/>
      <c r="F578" s="25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>
      <c r="A579" s="22"/>
      <c r="B579" s="23"/>
      <c r="C579" s="23"/>
      <c r="D579" s="24"/>
      <c r="E579" s="23"/>
      <c r="F579" s="25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>
      <c r="A580" s="22"/>
      <c r="B580" s="23"/>
      <c r="C580" s="23"/>
      <c r="D580" s="24"/>
      <c r="E580" s="23"/>
      <c r="F580" s="25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>
      <c r="A581" s="22"/>
      <c r="B581" s="23"/>
      <c r="C581" s="23"/>
      <c r="D581" s="24"/>
      <c r="E581" s="23"/>
      <c r="F581" s="25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>
      <c r="A582" s="22"/>
      <c r="B582" s="23"/>
      <c r="C582" s="23"/>
      <c r="D582" s="24"/>
      <c r="E582" s="23"/>
      <c r="F582" s="25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>
      <c r="A583" s="22"/>
      <c r="B583" s="23"/>
      <c r="C583" s="23"/>
      <c r="D583" s="24"/>
      <c r="E583" s="23"/>
      <c r="F583" s="25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>
      <c r="A584" s="22"/>
      <c r="B584" s="23"/>
      <c r="C584" s="23"/>
      <c r="D584" s="24"/>
      <c r="E584" s="23"/>
      <c r="F584" s="25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>
      <c r="A585" s="22"/>
      <c r="B585" s="23"/>
      <c r="C585" s="23"/>
      <c r="D585" s="24"/>
      <c r="E585" s="23"/>
      <c r="F585" s="25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>
      <c r="A586" s="22"/>
      <c r="B586" s="23"/>
      <c r="C586" s="23"/>
      <c r="D586" s="24"/>
      <c r="E586" s="23"/>
      <c r="F586" s="25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>
      <c r="A587" s="22"/>
      <c r="B587" s="23"/>
      <c r="C587" s="23"/>
      <c r="D587" s="24"/>
      <c r="E587" s="23"/>
      <c r="F587" s="25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>
      <c r="A588" s="22"/>
      <c r="B588" s="23"/>
      <c r="C588" s="23"/>
      <c r="D588" s="24"/>
      <c r="E588" s="23"/>
      <c r="F588" s="25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>
      <c r="A589" s="22"/>
      <c r="B589" s="23"/>
      <c r="C589" s="23"/>
      <c r="D589" s="24"/>
      <c r="E589" s="23"/>
      <c r="F589" s="25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>
      <c r="A590" s="22"/>
      <c r="B590" s="23"/>
      <c r="C590" s="23"/>
      <c r="D590" s="24"/>
      <c r="E590" s="23"/>
      <c r="F590" s="25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>
      <c r="A591" s="22"/>
      <c r="B591" s="23"/>
      <c r="C591" s="23"/>
      <c r="D591" s="24"/>
      <c r="E591" s="23"/>
      <c r="F591" s="25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>
      <c r="A592" s="22"/>
      <c r="B592" s="23"/>
      <c r="C592" s="23"/>
      <c r="D592" s="24"/>
      <c r="E592" s="23"/>
      <c r="F592" s="25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>
      <c r="A593" s="22"/>
      <c r="B593" s="23"/>
      <c r="C593" s="23"/>
      <c r="D593" s="24"/>
      <c r="E593" s="23"/>
      <c r="F593" s="25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>
      <c r="A594" s="22"/>
      <c r="B594" s="23"/>
      <c r="C594" s="23"/>
      <c r="D594" s="24"/>
      <c r="E594" s="23"/>
      <c r="F594" s="25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>
      <c r="A595" s="22"/>
      <c r="B595" s="23"/>
      <c r="C595" s="23"/>
      <c r="D595" s="24"/>
      <c r="E595" s="23"/>
      <c r="F595" s="25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>
      <c r="A596" s="22"/>
      <c r="B596" s="23"/>
      <c r="C596" s="23"/>
      <c r="D596" s="24"/>
      <c r="E596" s="23"/>
      <c r="F596" s="25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>
      <c r="A597" s="22"/>
      <c r="B597" s="23"/>
      <c r="C597" s="23"/>
      <c r="D597" s="24"/>
      <c r="E597" s="23"/>
      <c r="F597" s="25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>
      <c r="A598" s="22"/>
      <c r="B598" s="23"/>
      <c r="C598" s="23"/>
      <c r="D598" s="24"/>
      <c r="E598" s="23"/>
      <c r="F598" s="25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>
      <c r="A599" s="22"/>
      <c r="B599" s="23"/>
      <c r="C599" s="23"/>
      <c r="D599" s="24"/>
      <c r="E599" s="23"/>
      <c r="F599" s="25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>
      <c r="A600" s="22"/>
      <c r="B600" s="23"/>
      <c r="C600" s="23"/>
      <c r="D600" s="24"/>
      <c r="E600" s="23"/>
      <c r="F600" s="25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>
      <c r="A601" s="22"/>
      <c r="B601" s="23"/>
      <c r="C601" s="23"/>
      <c r="D601" s="24"/>
      <c r="E601" s="23"/>
      <c r="F601" s="25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>
      <c r="A602" s="22"/>
      <c r="B602" s="23"/>
      <c r="C602" s="23"/>
      <c r="D602" s="24"/>
      <c r="E602" s="23"/>
      <c r="F602" s="25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>
      <c r="A603" s="22"/>
      <c r="B603" s="23"/>
      <c r="C603" s="23"/>
      <c r="D603" s="24"/>
      <c r="E603" s="23"/>
      <c r="F603" s="25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>
      <c r="A604" s="22"/>
      <c r="B604" s="23"/>
      <c r="C604" s="23"/>
      <c r="D604" s="24"/>
      <c r="E604" s="23"/>
      <c r="F604" s="25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>
      <c r="A605" s="22"/>
      <c r="B605" s="23"/>
      <c r="C605" s="23"/>
      <c r="D605" s="24"/>
      <c r="E605" s="23"/>
      <c r="F605" s="25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>
      <c r="A606" s="22"/>
      <c r="B606" s="23"/>
      <c r="C606" s="23"/>
      <c r="D606" s="24"/>
      <c r="E606" s="23"/>
      <c r="F606" s="25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>
      <c r="A607" s="22"/>
      <c r="B607" s="23"/>
      <c r="C607" s="23"/>
      <c r="D607" s="24"/>
      <c r="E607" s="23"/>
      <c r="F607" s="25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>
      <c r="A608" s="22"/>
      <c r="B608" s="23"/>
      <c r="C608" s="23"/>
      <c r="D608" s="24"/>
      <c r="E608" s="23"/>
      <c r="F608" s="25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>
      <c r="A609" s="22"/>
      <c r="B609" s="23"/>
      <c r="C609" s="23"/>
      <c r="D609" s="24"/>
      <c r="E609" s="23"/>
      <c r="F609" s="25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>
      <c r="A610" s="22"/>
      <c r="B610" s="23"/>
      <c r="C610" s="23"/>
      <c r="D610" s="24"/>
      <c r="E610" s="23"/>
      <c r="F610" s="25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>
      <c r="A611" s="22"/>
      <c r="B611" s="23"/>
      <c r="C611" s="23"/>
      <c r="D611" s="24"/>
      <c r="E611" s="23"/>
      <c r="F611" s="25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>
      <c r="A612" s="22"/>
      <c r="B612" s="23"/>
      <c r="C612" s="23"/>
      <c r="D612" s="24"/>
      <c r="E612" s="23"/>
      <c r="F612" s="25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>
      <c r="A613" s="22"/>
      <c r="B613" s="23"/>
      <c r="C613" s="23"/>
      <c r="D613" s="24"/>
      <c r="E613" s="23"/>
      <c r="F613" s="25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>
      <c r="A614" s="22"/>
      <c r="B614" s="23"/>
      <c r="C614" s="23"/>
      <c r="D614" s="24"/>
      <c r="E614" s="23"/>
      <c r="F614" s="25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>
      <c r="A615" s="22"/>
      <c r="B615" s="23"/>
      <c r="C615" s="23"/>
      <c r="D615" s="24"/>
      <c r="E615" s="23"/>
      <c r="F615" s="25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>
      <c r="A616" s="22"/>
      <c r="B616" s="23"/>
      <c r="C616" s="23"/>
      <c r="D616" s="24"/>
      <c r="E616" s="23"/>
      <c r="F616" s="25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>
      <c r="A617" s="22"/>
      <c r="B617" s="23"/>
      <c r="C617" s="23"/>
      <c r="D617" s="24"/>
      <c r="E617" s="23"/>
      <c r="F617" s="25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>
      <c r="A618" s="22"/>
      <c r="B618" s="23"/>
      <c r="C618" s="23"/>
      <c r="D618" s="24"/>
      <c r="E618" s="23"/>
      <c r="F618" s="25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>
      <c r="A619" s="22"/>
      <c r="B619" s="23"/>
      <c r="C619" s="23"/>
      <c r="D619" s="24"/>
      <c r="E619" s="23"/>
      <c r="F619" s="25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>
      <c r="A620" s="22"/>
      <c r="B620" s="23"/>
      <c r="C620" s="23"/>
      <c r="D620" s="24"/>
      <c r="E620" s="23"/>
      <c r="F620" s="25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>
      <c r="A621" s="22"/>
      <c r="B621" s="23"/>
      <c r="C621" s="23"/>
      <c r="D621" s="24"/>
      <c r="E621" s="23"/>
      <c r="F621" s="25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>
      <c r="A622" s="22"/>
      <c r="B622" s="23"/>
      <c r="C622" s="23"/>
      <c r="D622" s="24"/>
      <c r="E622" s="23"/>
      <c r="F622" s="25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>
      <c r="A623" s="22"/>
      <c r="B623" s="23"/>
      <c r="C623" s="23"/>
      <c r="D623" s="24"/>
      <c r="E623" s="23"/>
      <c r="F623" s="25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>
      <c r="A624" s="22"/>
      <c r="B624" s="23"/>
      <c r="C624" s="23"/>
      <c r="D624" s="24"/>
      <c r="E624" s="23"/>
      <c r="F624" s="25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>
      <c r="A625" s="22"/>
      <c r="B625" s="23"/>
      <c r="C625" s="23"/>
      <c r="D625" s="24"/>
      <c r="E625" s="23"/>
      <c r="F625" s="25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>
      <c r="A626" s="22"/>
      <c r="B626" s="23"/>
      <c r="C626" s="23"/>
      <c r="D626" s="24"/>
      <c r="E626" s="23"/>
      <c r="F626" s="25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>
      <c r="A627" s="22"/>
      <c r="B627" s="23"/>
      <c r="C627" s="23"/>
      <c r="D627" s="24"/>
      <c r="E627" s="23"/>
      <c r="F627" s="25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>
      <c r="A628" s="22"/>
      <c r="B628" s="23"/>
      <c r="C628" s="23"/>
      <c r="D628" s="24"/>
      <c r="E628" s="23"/>
      <c r="F628" s="25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>
      <c r="A629" s="22"/>
      <c r="B629" s="23"/>
      <c r="C629" s="23"/>
      <c r="D629" s="24"/>
      <c r="E629" s="23"/>
      <c r="F629" s="25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>
      <c r="A630" s="22"/>
      <c r="B630" s="23"/>
      <c r="C630" s="23"/>
      <c r="D630" s="24"/>
      <c r="E630" s="23"/>
      <c r="F630" s="25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>
      <c r="A631" s="22"/>
      <c r="B631" s="23"/>
      <c r="C631" s="23"/>
      <c r="D631" s="24"/>
      <c r="E631" s="23"/>
      <c r="F631" s="25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>
      <c r="A632" s="22"/>
      <c r="B632" s="23"/>
      <c r="C632" s="23"/>
      <c r="D632" s="24"/>
      <c r="E632" s="23"/>
      <c r="F632" s="25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>
      <c r="A633" s="22"/>
      <c r="B633" s="23"/>
      <c r="C633" s="23"/>
      <c r="D633" s="24"/>
      <c r="E633" s="23"/>
      <c r="F633" s="25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>
      <c r="A634" s="22"/>
      <c r="B634" s="23"/>
      <c r="C634" s="23"/>
      <c r="D634" s="24"/>
      <c r="E634" s="23"/>
      <c r="F634" s="25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>
      <c r="A635" s="22"/>
      <c r="B635" s="23"/>
      <c r="C635" s="23"/>
      <c r="D635" s="24"/>
      <c r="E635" s="23"/>
      <c r="F635" s="25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>
      <c r="A636" s="22"/>
      <c r="B636" s="23"/>
      <c r="C636" s="23"/>
      <c r="D636" s="24"/>
      <c r="E636" s="23"/>
      <c r="F636" s="25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>
      <c r="A637" s="22"/>
      <c r="B637" s="23"/>
      <c r="C637" s="23"/>
      <c r="D637" s="24"/>
      <c r="E637" s="23"/>
      <c r="F637" s="25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>
      <c r="A638" s="22"/>
      <c r="B638" s="23"/>
      <c r="C638" s="23"/>
      <c r="D638" s="24"/>
      <c r="E638" s="23"/>
      <c r="F638" s="25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>
      <c r="A639" s="22"/>
      <c r="B639" s="23"/>
      <c r="C639" s="23"/>
      <c r="D639" s="24"/>
      <c r="E639" s="23"/>
      <c r="F639" s="25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>
      <c r="A640" s="22"/>
      <c r="B640" s="23"/>
      <c r="C640" s="23"/>
      <c r="D640" s="24"/>
      <c r="E640" s="23"/>
      <c r="F640" s="25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>
      <c r="A641" s="22"/>
      <c r="B641" s="23"/>
      <c r="C641" s="23"/>
      <c r="D641" s="24"/>
      <c r="E641" s="23"/>
      <c r="F641" s="25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>
      <c r="A642" s="22"/>
      <c r="B642" s="23"/>
      <c r="C642" s="23"/>
      <c r="D642" s="24"/>
      <c r="E642" s="23"/>
      <c r="F642" s="25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>
      <c r="A643" s="22"/>
      <c r="B643" s="23"/>
      <c r="C643" s="23"/>
      <c r="D643" s="24"/>
      <c r="E643" s="23"/>
      <c r="F643" s="25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>
      <c r="A644" s="22"/>
      <c r="B644" s="23"/>
      <c r="C644" s="23"/>
      <c r="D644" s="24"/>
      <c r="E644" s="23"/>
      <c r="F644" s="25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>
      <c r="A645" s="22"/>
      <c r="B645" s="23"/>
      <c r="C645" s="23"/>
      <c r="D645" s="24"/>
      <c r="E645" s="23"/>
      <c r="F645" s="25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>
      <c r="A646" s="22"/>
      <c r="B646" s="23"/>
      <c r="C646" s="23"/>
      <c r="D646" s="24"/>
      <c r="E646" s="23"/>
      <c r="F646" s="25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>
      <c r="A647" s="22"/>
      <c r="B647" s="23"/>
      <c r="C647" s="23"/>
      <c r="D647" s="24"/>
      <c r="E647" s="23"/>
      <c r="F647" s="25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>
      <c r="A648" s="22"/>
      <c r="B648" s="23"/>
      <c r="C648" s="23"/>
      <c r="D648" s="24"/>
      <c r="E648" s="23"/>
      <c r="F648" s="25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>
      <c r="A649" s="22"/>
      <c r="B649" s="23"/>
      <c r="C649" s="23"/>
      <c r="D649" s="24"/>
      <c r="E649" s="23"/>
      <c r="F649" s="25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>
      <c r="A650" s="22"/>
      <c r="B650" s="23"/>
      <c r="C650" s="23"/>
      <c r="D650" s="24"/>
      <c r="E650" s="23"/>
      <c r="F650" s="25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>
      <c r="A651" s="22"/>
      <c r="B651" s="23"/>
      <c r="C651" s="23"/>
      <c r="D651" s="24"/>
      <c r="E651" s="23"/>
      <c r="F651" s="25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>
      <c r="A652" s="22"/>
      <c r="B652" s="23"/>
      <c r="C652" s="23"/>
      <c r="D652" s="24"/>
      <c r="E652" s="23"/>
      <c r="F652" s="25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>
      <c r="A653" s="22"/>
      <c r="B653" s="23"/>
      <c r="C653" s="23"/>
      <c r="D653" s="24"/>
      <c r="E653" s="23"/>
      <c r="F653" s="25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>
      <c r="A654" s="22"/>
      <c r="B654" s="23"/>
      <c r="C654" s="23"/>
      <c r="D654" s="24"/>
      <c r="E654" s="23"/>
      <c r="F654" s="25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>
      <c r="A655" s="22"/>
      <c r="B655" s="23"/>
      <c r="C655" s="23"/>
      <c r="D655" s="24"/>
      <c r="E655" s="23"/>
      <c r="F655" s="25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>
      <c r="A656" s="22"/>
      <c r="B656" s="23"/>
      <c r="C656" s="23"/>
      <c r="D656" s="24"/>
      <c r="E656" s="23"/>
      <c r="F656" s="25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>
      <c r="A657" s="22"/>
      <c r="B657" s="23"/>
      <c r="C657" s="23"/>
      <c r="D657" s="24"/>
      <c r="E657" s="23"/>
      <c r="F657" s="25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>
      <c r="A658" s="22"/>
      <c r="B658" s="23"/>
      <c r="C658" s="23"/>
      <c r="D658" s="24"/>
      <c r="E658" s="23"/>
      <c r="F658" s="25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>
      <c r="A659" s="22"/>
      <c r="B659" s="23"/>
      <c r="C659" s="23"/>
      <c r="D659" s="24"/>
      <c r="E659" s="23"/>
      <c r="F659" s="25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>
      <c r="A660" s="22"/>
      <c r="B660" s="23"/>
      <c r="C660" s="23"/>
      <c r="D660" s="24"/>
      <c r="E660" s="23"/>
      <c r="F660" s="25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>
      <c r="A661" s="22"/>
      <c r="B661" s="23"/>
      <c r="C661" s="23"/>
      <c r="D661" s="24"/>
      <c r="E661" s="23"/>
      <c r="F661" s="25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>
      <c r="A662" s="22"/>
      <c r="B662" s="23"/>
      <c r="C662" s="23"/>
      <c r="D662" s="24"/>
      <c r="E662" s="23"/>
      <c r="F662" s="25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>
      <c r="A663" s="22"/>
      <c r="B663" s="23"/>
      <c r="C663" s="23"/>
      <c r="D663" s="24"/>
      <c r="E663" s="23"/>
      <c r="F663" s="25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>
      <c r="A664" s="22"/>
      <c r="B664" s="23"/>
      <c r="C664" s="23"/>
      <c r="D664" s="24"/>
      <c r="E664" s="23"/>
      <c r="F664" s="25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>
      <c r="A665" s="22"/>
      <c r="B665" s="23"/>
      <c r="C665" s="23"/>
      <c r="D665" s="24"/>
      <c r="E665" s="23"/>
      <c r="F665" s="25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>
      <c r="A666" s="22"/>
      <c r="B666" s="23"/>
      <c r="C666" s="23"/>
      <c r="D666" s="24"/>
      <c r="E666" s="23"/>
      <c r="F666" s="25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>
      <c r="A667" s="22"/>
      <c r="B667" s="23"/>
      <c r="C667" s="23"/>
      <c r="D667" s="24"/>
      <c r="E667" s="23"/>
      <c r="F667" s="25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>
      <c r="A668" s="22"/>
      <c r="B668" s="23"/>
      <c r="C668" s="23"/>
      <c r="D668" s="24"/>
      <c r="E668" s="23"/>
      <c r="F668" s="25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>
      <c r="A669" s="22"/>
      <c r="B669" s="23"/>
      <c r="C669" s="23"/>
      <c r="D669" s="24"/>
      <c r="E669" s="23"/>
      <c r="F669" s="25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>
      <c r="A670" s="22"/>
      <c r="B670" s="23"/>
      <c r="C670" s="23"/>
      <c r="D670" s="24"/>
      <c r="E670" s="23"/>
      <c r="F670" s="25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>
      <c r="A671" s="22"/>
      <c r="B671" s="23"/>
      <c r="C671" s="23"/>
      <c r="D671" s="24"/>
      <c r="E671" s="23"/>
      <c r="F671" s="25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>
      <c r="A672" s="22"/>
      <c r="B672" s="23"/>
      <c r="C672" s="23"/>
      <c r="D672" s="24"/>
      <c r="E672" s="23"/>
      <c r="F672" s="25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>
      <c r="A673" s="22"/>
      <c r="B673" s="23"/>
      <c r="C673" s="23"/>
      <c r="D673" s="24"/>
      <c r="E673" s="23"/>
      <c r="F673" s="25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>
      <c r="A674" s="22"/>
      <c r="B674" s="23"/>
      <c r="C674" s="23"/>
      <c r="D674" s="24"/>
      <c r="E674" s="23"/>
      <c r="F674" s="25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>
      <c r="A675" s="22"/>
      <c r="B675" s="23"/>
      <c r="C675" s="23"/>
      <c r="D675" s="24"/>
      <c r="E675" s="23"/>
      <c r="F675" s="25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>
      <c r="A676" s="22"/>
      <c r="B676" s="23"/>
      <c r="C676" s="23"/>
      <c r="D676" s="24"/>
      <c r="E676" s="23"/>
      <c r="F676" s="25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>
      <c r="A677" s="22"/>
      <c r="B677" s="23"/>
      <c r="C677" s="23"/>
      <c r="D677" s="24"/>
      <c r="E677" s="23"/>
      <c r="F677" s="25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>
      <c r="A678" s="22"/>
      <c r="B678" s="23"/>
      <c r="C678" s="23"/>
      <c r="D678" s="24"/>
      <c r="E678" s="23"/>
      <c r="F678" s="25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>
      <c r="A679" s="22"/>
      <c r="B679" s="23"/>
      <c r="C679" s="23"/>
      <c r="D679" s="24"/>
      <c r="E679" s="23"/>
      <c r="F679" s="25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>
      <c r="A680" s="22"/>
      <c r="B680" s="23"/>
      <c r="C680" s="23"/>
      <c r="D680" s="24"/>
      <c r="E680" s="23"/>
      <c r="F680" s="25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>
      <c r="A681" s="22"/>
      <c r="B681" s="23"/>
      <c r="C681" s="23"/>
      <c r="D681" s="24"/>
      <c r="E681" s="23"/>
      <c r="F681" s="25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>
      <c r="A682" s="22"/>
      <c r="B682" s="23"/>
      <c r="C682" s="23"/>
      <c r="D682" s="24"/>
      <c r="E682" s="23"/>
      <c r="F682" s="25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>
      <c r="A683" s="22"/>
      <c r="B683" s="23"/>
      <c r="C683" s="23"/>
      <c r="D683" s="24"/>
      <c r="E683" s="23"/>
      <c r="F683" s="25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>
      <c r="A684" s="22"/>
      <c r="B684" s="23"/>
      <c r="C684" s="23"/>
      <c r="D684" s="24"/>
      <c r="E684" s="23"/>
      <c r="F684" s="25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>
      <c r="A685" s="22"/>
      <c r="B685" s="23"/>
      <c r="C685" s="23"/>
      <c r="D685" s="24"/>
      <c r="E685" s="23"/>
      <c r="F685" s="25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>
      <c r="A686" s="22"/>
      <c r="B686" s="23"/>
      <c r="C686" s="23"/>
      <c r="D686" s="24"/>
      <c r="E686" s="23"/>
      <c r="F686" s="25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>
      <c r="A687" s="22"/>
      <c r="B687" s="23"/>
      <c r="C687" s="23"/>
      <c r="D687" s="24"/>
      <c r="E687" s="23"/>
      <c r="F687" s="25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>
      <c r="A688" s="22"/>
      <c r="B688" s="23"/>
      <c r="C688" s="23"/>
      <c r="D688" s="24"/>
      <c r="E688" s="23"/>
      <c r="F688" s="25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>
      <c r="A689" s="22"/>
      <c r="B689" s="23"/>
      <c r="C689" s="23"/>
      <c r="D689" s="24"/>
      <c r="E689" s="23"/>
      <c r="F689" s="25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>
      <c r="A690" s="22"/>
      <c r="B690" s="23"/>
      <c r="C690" s="23"/>
      <c r="D690" s="24"/>
      <c r="E690" s="23"/>
      <c r="F690" s="25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>
      <c r="A691" s="22"/>
      <c r="B691" s="23"/>
      <c r="C691" s="23"/>
      <c r="D691" s="24"/>
      <c r="E691" s="23"/>
      <c r="F691" s="25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>
      <c r="A692" s="22"/>
      <c r="B692" s="23"/>
      <c r="C692" s="23"/>
      <c r="D692" s="24"/>
      <c r="E692" s="23"/>
      <c r="F692" s="25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>
      <c r="A693" s="22"/>
      <c r="B693" s="23"/>
      <c r="C693" s="23"/>
      <c r="D693" s="24"/>
      <c r="E693" s="23"/>
      <c r="F693" s="25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>
      <c r="A694" s="22"/>
      <c r="B694" s="23"/>
      <c r="C694" s="23"/>
      <c r="D694" s="24"/>
      <c r="E694" s="23"/>
      <c r="F694" s="25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>
      <c r="A695" s="22"/>
      <c r="B695" s="23"/>
      <c r="C695" s="23"/>
      <c r="D695" s="24"/>
      <c r="E695" s="23"/>
      <c r="F695" s="25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>
      <c r="A696" s="22"/>
      <c r="B696" s="23"/>
      <c r="C696" s="23"/>
      <c r="D696" s="24"/>
      <c r="E696" s="23"/>
      <c r="F696" s="25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>
      <c r="A697" s="22"/>
      <c r="B697" s="23"/>
      <c r="C697" s="23"/>
      <c r="D697" s="24"/>
      <c r="E697" s="23"/>
      <c r="F697" s="25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>
      <c r="A698" s="22"/>
      <c r="B698" s="23"/>
      <c r="C698" s="23"/>
      <c r="D698" s="24"/>
      <c r="E698" s="23"/>
      <c r="F698" s="25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>
      <c r="A699" s="22"/>
      <c r="B699" s="23"/>
      <c r="C699" s="23"/>
      <c r="D699" s="24"/>
      <c r="E699" s="23"/>
      <c r="F699" s="25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>
      <c r="A700" s="22"/>
      <c r="B700" s="23"/>
      <c r="C700" s="23"/>
      <c r="D700" s="24"/>
      <c r="E700" s="23"/>
      <c r="F700" s="25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>
      <c r="A701" s="22"/>
      <c r="B701" s="23"/>
      <c r="C701" s="23"/>
      <c r="D701" s="24"/>
      <c r="E701" s="23"/>
      <c r="F701" s="25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>
      <c r="A702" s="22"/>
      <c r="B702" s="23"/>
      <c r="C702" s="23"/>
      <c r="D702" s="24"/>
      <c r="E702" s="23"/>
      <c r="F702" s="25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>
      <c r="A703" s="22"/>
      <c r="B703" s="23"/>
      <c r="C703" s="23"/>
      <c r="D703" s="24"/>
      <c r="E703" s="23"/>
      <c r="F703" s="25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>
      <c r="A704" s="22"/>
      <c r="B704" s="23"/>
      <c r="C704" s="23"/>
      <c r="D704" s="24"/>
      <c r="E704" s="23"/>
      <c r="F704" s="25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>
      <c r="A705" s="22"/>
      <c r="B705" s="23"/>
      <c r="C705" s="23"/>
      <c r="D705" s="24"/>
      <c r="E705" s="23"/>
      <c r="F705" s="25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>
      <c r="A706" s="22"/>
      <c r="B706" s="23"/>
      <c r="C706" s="23"/>
      <c r="D706" s="24"/>
      <c r="E706" s="23"/>
      <c r="F706" s="25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>
      <c r="A707" s="22"/>
      <c r="B707" s="23"/>
      <c r="C707" s="23"/>
      <c r="D707" s="24"/>
      <c r="E707" s="23"/>
      <c r="F707" s="25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>
      <c r="A708" s="22"/>
      <c r="B708" s="23"/>
      <c r="C708" s="23"/>
      <c r="D708" s="24"/>
      <c r="E708" s="23"/>
      <c r="F708" s="25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>
      <c r="A709" s="22"/>
      <c r="B709" s="23"/>
      <c r="C709" s="23"/>
      <c r="D709" s="24"/>
      <c r="E709" s="23"/>
      <c r="F709" s="25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>
      <c r="A710" s="22"/>
      <c r="B710" s="23"/>
      <c r="C710" s="23"/>
      <c r="D710" s="24"/>
      <c r="E710" s="23"/>
      <c r="F710" s="25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>
      <c r="A711" s="22"/>
      <c r="B711" s="23"/>
      <c r="C711" s="23"/>
      <c r="D711" s="24"/>
      <c r="E711" s="23"/>
      <c r="F711" s="25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>
      <c r="A712" s="22"/>
      <c r="B712" s="23"/>
      <c r="C712" s="23"/>
      <c r="D712" s="24"/>
      <c r="E712" s="23"/>
      <c r="F712" s="25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>
      <c r="A713" s="22"/>
      <c r="B713" s="23"/>
      <c r="C713" s="23"/>
      <c r="D713" s="24"/>
      <c r="E713" s="23"/>
      <c r="F713" s="25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>
      <c r="A714" s="22"/>
      <c r="B714" s="23"/>
      <c r="C714" s="23"/>
      <c r="D714" s="24"/>
      <c r="E714" s="23"/>
      <c r="F714" s="25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>
      <c r="A715" s="22"/>
      <c r="B715" s="23"/>
      <c r="C715" s="23"/>
      <c r="D715" s="24"/>
      <c r="E715" s="23"/>
      <c r="F715" s="25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>
      <c r="A716" s="22"/>
      <c r="B716" s="23"/>
      <c r="C716" s="23"/>
      <c r="D716" s="24"/>
      <c r="E716" s="23"/>
      <c r="F716" s="25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>
      <c r="A717" s="22"/>
      <c r="B717" s="23"/>
      <c r="C717" s="23"/>
      <c r="D717" s="24"/>
      <c r="E717" s="23"/>
      <c r="F717" s="25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>
      <c r="A718" s="22"/>
      <c r="B718" s="23"/>
      <c r="C718" s="23"/>
      <c r="D718" s="24"/>
      <c r="E718" s="23"/>
      <c r="F718" s="25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>
      <c r="A719" s="22"/>
      <c r="B719" s="23"/>
      <c r="C719" s="23"/>
      <c r="D719" s="24"/>
      <c r="E719" s="23"/>
      <c r="F719" s="25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>
      <c r="A720" s="22"/>
      <c r="B720" s="23"/>
      <c r="C720" s="23"/>
      <c r="D720" s="24"/>
      <c r="E720" s="23"/>
      <c r="F720" s="25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>
      <c r="A721" s="22"/>
      <c r="B721" s="23"/>
      <c r="C721" s="23"/>
      <c r="D721" s="24"/>
      <c r="E721" s="23"/>
      <c r="F721" s="25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>
      <c r="A722" s="22"/>
      <c r="B722" s="23"/>
      <c r="C722" s="23"/>
      <c r="D722" s="24"/>
      <c r="E722" s="23"/>
      <c r="F722" s="25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>
      <c r="A723" s="22"/>
      <c r="B723" s="23"/>
      <c r="C723" s="23"/>
      <c r="D723" s="24"/>
      <c r="E723" s="23"/>
      <c r="F723" s="25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>
      <c r="A724" s="22"/>
      <c r="B724" s="23"/>
      <c r="C724" s="23"/>
      <c r="D724" s="24"/>
      <c r="E724" s="23"/>
      <c r="F724" s="25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>
      <c r="A725" s="22"/>
      <c r="B725" s="23"/>
      <c r="C725" s="23"/>
      <c r="D725" s="24"/>
      <c r="E725" s="23"/>
      <c r="F725" s="25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>
      <c r="A726" s="22"/>
      <c r="B726" s="23"/>
      <c r="C726" s="23"/>
      <c r="D726" s="24"/>
      <c r="E726" s="23"/>
      <c r="F726" s="25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>
      <c r="A727" s="22"/>
      <c r="B727" s="23"/>
      <c r="C727" s="23"/>
      <c r="D727" s="24"/>
      <c r="E727" s="23"/>
      <c r="F727" s="25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>
      <c r="A728" s="22"/>
      <c r="B728" s="23"/>
      <c r="C728" s="23"/>
      <c r="D728" s="24"/>
      <c r="E728" s="23"/>
      <c r="F728" s="25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>
      <c r="A729" s="22"/>
      <c r="B729" s="23"/>
      <c r="C729" s="23"/>
      <c r="D729" s="24"/>
      <c r="E729" s="23"/>
      <c r="F729" s="25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>
      <c r="A730" s="22"/>
      <c r="B730" s="23"/>
      <c r="C730" s="23"/>
      <c r="D730" s="24"/>
      <c r="E730" s="23"/>
      <c r="F730" s="25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>
      <c r="A731" s="22"/>
      <c r="B731" s="23"/>
      <c r="C731" s="23"/>
      <c r="D731" s="24"/>
      <c r="E731" s="23"/>
      <c r="F731" s="25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>
      <c r="A732" s="22"/>
      <c r="B732" s="23"/>
      <c r="C732" s="23"/>
      <c r="D732" s="24"/>
      <c r="E732" s="23"/>
      <c r="F732" s="25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>
      <c r="A733" s="22"/>
      <c r="B733" s="23"/>
      <c r="C733" s="23"/>
      <c r="D733" s="24"/>
      <c r="E733" s="23"/>
      <c r="F733" s="25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>
      <c r="A734" s="22"/>
      <c r="B734" s="23"/>
      <c r="C734" s="23"/>
      <c r="D734" s="24"/>
      <c r="E734" s="23"/>
      <c r="F734" s="25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>
      <c r="A735" s="22"/>
      <c r="B735" s="23"/>
      <c r="C735" s="23"/>
      <c r="D735" s="24"/>
      <c r="E735" s="23"/>
      <c r="F735" s="25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>
      <c r="A736" s="22"/>
      <c r="B736" s="23"/>
      <c r="C736" s="23"/>
      <c r="D736" s="24"/>
      <c r="E736" s="23"/>
      <c r="F736" s="25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>
      <c r="A737" s="22"/>
      <c r="B737" s="23"/>
      <c r="C737" s="23"/>
      <c r="D737" s="24"/>
      <c r="E737" s="23"/>
      <c r="F737" s="25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>
      <c r="A738" s="22"/>
      <c r="B738" s="23"/>
      <c r="C738" s="23"/>
      <c r="D738" s="24"/>
      <c r="E738" s="23"/>
      <c r="F738" s="25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>
      <c r="A739" s="22"/>
      <c r="B739" s="23"/>
      <c r="C739" s="23"/>
      <c r="D739" s="24"/>
      <c r="E739" s="23"/>
      <c r="F739" s="25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>
      <c r="A740" s="22"/>
      <c r="B740" s="23"/>
      <c r="C740" s="23"/>
      <c r="D740" s="24"/>
      <c r="E740" s="23"/>
      <c r="F740" s="25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>
      <c r="A741" s="22"/>
      <c r="B741" s="23"/>
      <c r="C741" s="23"/>
      <c r="D741" s="24"/>
      <c r="E741" s="23"/>
      <c r="F741" s="25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>
      <c r="A742" s="22"/>
      <c r="B742" s="23"/>
      <c r="C742" s="23"/>
      <c r="D742" s="24"/>
      <c r="E742" s="23"/>
      <c r="F742" s="25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>
      <c r="A743" s="22"/>
      <c r="B743" s="23"/>
      <c r="C743" s="23"/>
      <c r="D743" s="24"/>
      <c r="E743" s="23"/>
      <c r="F743" s="25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>
      <c r="A744" s="22"/>
      <c r="B744" s="23"/>
      <c r="C744" s="23"/>
      <c r="D744" s="24"/>
      <c r="E744" s="23"/>
      <c r="F744" s="25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>
      <c r="A745" s="22"/>
      <c r="B745" s="23"/>
      <c r="C745" s="23"/>
      <c r="D745" s="24"/>
      <c r="E745" s="23"/>
      <c r="F745" s="25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>
      <c r="A746" s="22"/>
      <c r="B746" s="23"/>
      <c r="C746" s="23"/>
      <c r="D746" s="24"/>
      <c r="E746" s="23"/>
      <c r="F746" s="25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>
      <c r="A747" s="22"/>
      <c r="B747" s="23"/>
      <c r="C747" s="23"/>
      <c r="D747" s="24"/>
      <c r="E747" s="23"/>
      <c r="F747" s="25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>
      <c r="A748" s="22"/>
      <c r="B748" s="23"/>
      <c r="C748" s="23"/>
      <c r="D748" s="24"/>
      <c r="E748" s="23"/>
      <c r="F748" s="25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>
      <c r="A749" s="22"/>
      <c r="B749" s="23"/>
      <c r="C749" s="23"/>
      <c r="D749" s="24"/>
      <c r="E749" s="23"/>
      <c r="F749" s="25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>
      <c r="A750" s="22"/>
      <c r="B750" s="23"/>
      <c r="C750" s="23"/>
      <c r="D750" s="24"/>
      <c r="E750" s="23"/>
      <c r="F750" s="25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>
      <c r="A751" s="22"/>
      <c r="B751" s="23"/>
      <c r="C751" s="23"/>
      <c r="D751" s="24"/>
      <c r="E751" s="23"/>
      <c r="F751" s="25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>
      <c r="A752" s="22"/>
      <c r="B752" s="23"/>
      <c r="C752" s="23"/>
      <c r="D752" s="24"/>
      <c r="E752" s="23"/>
      <c r="F752" s="25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>
      <c r="A753" s="22"/>
      <c r="B753" s="23"/>
      <c r="C753" s="23"/>
      <c r="D753" s="24"/>
      <c r="E753" s="23"/>
      <c r="F753" s="25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>
      <c r="A754" s="22"/>
      <c r="B754" s="23"/>
      <c r="C754" s="23"/>
      <c r="D754" s="24"/>
      <c r="E754" s="23"/>
      <c r="F754" s="25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>
      <c r="A755" s="22"/>
      <c r="B755" s="23"/>
      <c r="C755" s="23"/>
      <c r="D755" s="24"/>
      <c r="E755" s="23"/>
      <c r="F755" s="25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>
      <c r="A756" s="22"/>
      <c r="B756" s="23"/>
      <c r="C756" s="23"/>
      <c r="D756" s="24"/>
      <c r="E756" s="23"/>
      <c r="F756" s="25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>
      <c r="A757" s="22"/>
      <c r="B757" s="23"/>
      <c r="C757" s="23"/>
      <c r="D757" s="24"/>
      <c r="E757" s="23"/>
      <c r="F757" s="25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>
      <c r="A758" s="22"/>
      <c r="B758" s="23"/>
      <c r="C758" s="23"/>
      <c r="D758" s="24"/>
      <c r="E758" s="23"/>
      <c r="F758" s="25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>
      <c r="A759" s="22"/>
      <c r="B759" s="23"/>
      <c r="C759" s="23"/>
      <c r="D759" s="24"/>
      <c r="E759" s="23"/>
      <c r="F759" s="25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>
      <c r="A760" s="22"/>
      <c r="B760" s="23"/>
      <c r="C760" s="23"/>
      <c r="D760" s="24"/>
      <c r="E760" s="23"/>
      <c r="F760" s="25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>
      <c r="A761" s="22"/>
      <c r="B761" s="23"/>
      <c r="C761" s="23"/>
      <c r="D761" s="24"/>
      <c r="E761" s="23"/>
      <c r="F761" s="25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>
      <c r="A762" s="22"/>
      <c r="B762" s="23"/>
      <c r="C762" s="23"/>
      <c r="D762" s="24"/>
      <c r="E762" s="23"/>
      <c r="F762" s="25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>
      <c r="A763" s="22"/>
      <c r="B763" s="23"/>
      <c r="C763" s="23"/>
      <c r="D763" s="24"/>
      <c r="E763" s="23"/>
      <c r="F763" s="25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>
      <c r="A764" s="22"/>
      <c r="B764" s="23"/>
      <c r="C764" s="23"/>
      <c r="D764" s="24"/>
      <c r="E764" s="23"/>
      <c r="F764" s="25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>
      <c r="A765" s="22"/>
      <c r="B765" s="23"/>
      <c r="C765" s="23"/>
      <c r="D765" s="24"/>
      <c r="E765" s="23"/>
      <c r="F765" s="25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>
      <c r="A766" s="22"/>
      <c r="B766" s="23"/>
      <c r="C766" s="23"/>
      <c r="D766" s="24"/>
      <c r="E766" s="23"/>
      <c r="F766" s="25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>
      <c r="A767" s="22"/>
      <c r="B767" s="23"/>
      <c r="C767" s="23"/>
      <c r="D767" s="24"/>
      <c r="E767" s="23"/>
      <c r="F767" s="25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>
      <c r="A768" s="22"/>
      <c r="B768" s="23"/>
      <c r="C768" s="23"/>
      <c r="D768" s="24"/>
      <c r="E768" s="23"/>
      <c r="F768" s="25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>
      <c r="A769" s="22"/>
      <c r="B769" s="23"/>
      <c r="C769" s="23"/>
      <c r="D769" s="24"/>
      <c r="E769" s="23"/>
      <c r="F769" s="25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>
      <c r="A770" s="22"/>
      <c r="B770" s="23"/>
      <c r="C770" s="23"/>
      <c r="D770" s="24"/>
      <c r="E770" s="23"/>
      <c r="F770" s="25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>
      <c r="A771" s="22"/>
      <c r="B771" s="23"/>
      <c r="C771" s="23"/>
      <c r="D771" s="24"/>
      <c r="E771" s="23"/>
      <c r="F771" s="25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>
      <c r="A772" s="22"/>
      <c r="B772" s="23"/>
      <c r="C772" s="23"/>
      <c r="D772" s="24"/>
      <c r="E772" s="23"/>
      <c r="F772" s="25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>
      <c r="A773" s="22"/>
      <c r="B773" s="23"/>
      <c r="C773" s="23"/>
      <c r="D773" s="24"/>
      <c r="E773" s="23"/>
      <c r="F773" s="25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>
      <c r="A774" s="22"/>
      <c r="B774" s="23"/>
      <c r="C774" s="23"/>
      <c r="D774" s="24"/>
      <c r="E774" s="23"/>
      <c r="F774" s="25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>
      <c r="A775" s="22"/>
      <c r="B775" s="23"/>
      <c r="C775" s="23"/>
      <c r="D775" s="24"/>
      <c r="E775" s="23"/>
      <c r="F775" s="25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>
      <c r="A776" s="22"/>
      <c r="B776" s="23"/>
      <c r="C776" s="23"/>
      <c r="D776" s="24"/>
      <c r="E776" s="23"/>
      <c r="F776" s="25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>
      <c r="A777" s="22"/>
      <c r="B777" s="23"/>
      <c r="C777" s="23"/>
      <c r="D777" s="24"/>
      <c r="E777" s="23"/>
      <c r="F777" s="25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>
      <c r="A778" s="22"/>
      <c r="B778" s="23"/>
      <c r="C778" s="23"/>
      <c r="D778" s="24"/>
      <c r="E778" s="23"/>
      <c r="F778" s="25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>
      <c r="A779" s="22"/>
      <c r="B779" s="23"/>
      <c r="C779" s="23"/>
      <c r="D779" s="24"/>
      <c r="E779" s="23"/>
      <c r="F779" s="25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>
      <c r="A780" s="22"/>
      <c r="B780" s="23"/>
      <c r="C780" s="23"/>
      <c r="D780" s="24"/>
      <c r="E780" s="23"/>
      <c r="F780" s="25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>
      <c r="A781" s="22"/>
      <c r="B781" s="23"/>
      <c r="C781" s="23"/>
      <c r="D781" s="24"/>
      <c r="E781" s="23"/>
      <c r="F781" s="25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>
      <c r="A782" s="22"/>
      <c r="B782" s="23"/>
      <c r="C782" s="23"/>
      <c r="D782" s="24"/>
      <c r="E782" s="23"/>
      <c r="F782" s="25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>
      <c r="A783" s="22"/>
      <c r="B783" s="23"/>
      <c r="C783" s="23"/>
      <c r="D783" s="24"/>
      <c r="E783" s="23"/>
      <c r="F783" s="25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>
      <c r="A784" s="22"/>
      <c r="B784" s="23"/>
      <c r="C784" s="23"/>
      <c r="D784" s="24"/>
      <c r="E784" s="23"/>
      <c r="F784" s="25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>
      <c r="A785" s="22"/>
      <c r="B785" s="23"/>
      <c r="C785" s="23"/>
      <c r="D785" s="24"/>
      <c r="E785" s="23"/>
      <c r="F785" s="25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>
      <c r="A786" s="22"/>
      <c r="B786" s="23"/>
      <c r="C786" s="23"/>
      <c r="D786" s="24"/>
      <c r="E786" s="23"/>
      <c r="F786" s="25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>
      <c r="A787" s="22"/>
      <c r="B787" s="23"/>
      <c r="C787" s="23"/>
      <c r="D787" s="24"/>
      <c r="E787" s="23"/>
      <c r="F787" s="25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>
      <c r="A788" s="22"/>
      <c r="B788" s="23"/>
      <c r="C788" s="23"/>
      <c r="D788" s="24"/>
      <c r="E788" s="23"/>
      <c r="F788" s="25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>
      <c r="A789" s="22"/>
      <c r="B789" s="23"/>
      <c r="C789" s="23"/>
      <c r="D789" s="24"/>
      <c r="E789" s="23"/>
      <c r="F789" s="25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>
      <c r="A790" s="22"/>
      <c r="B790" s="23"/>
      <c r="C790" s="23"/>
      <c r="D790" s="24"/>
      <c r="E790" s="23"/>
      <c r="F790" s="25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>
      <c r="A791" s="22"/>
      <c r="B791" s="23"/>
      <c r="C791" s="23"/>
      <c r="D791" s="24"/>
      <c r="E791" s="23"/>
      <c r="F791" s="25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>
      <c r="A792" s="22"/>
      <c r="B792" s="23"/>
      <c r="C792" s="23"/>
      <c r="D792" s="24"/>
      <c r="E792" s="23"/>
      <c r="F792" s="25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>
      <c r="A793" s="22"/>
      <c r="B793" s="23"/>
      <c r="C793" s="23"/>
      <c r="D793" s="24"/>
      <c r="E793" s="23"/>
      <c r="F793" s="25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>
      <c r="A794" s="22"/>
      <c r="B794" s="23"/>
      <c r="C794" s="23"/>
      <c r="D794" s="24"/>
      <c r="E794" s="23"/>
      <c r="F794" s="25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>
      <c r="A795" s="22"/>
      <c r="B795" s="23"/>
      <c r="C795" s="23"/>
      <c r="D795" s="24"/>
      <c r="E795" s="23"/>
      <c r="F795" s="25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>
      <c r="A796" s="22"/>
      <c r="B796" s="23"/>
      <c r="C796" s="23"/>
      <c r="D796" s="24"/>
      <c r="E796" s="23"/>
      <c r="F796" s="25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>
      <c r="A797" s="22"/>
      <c r="B797" s="23"/>
      <c r="C797" s="23"/>
      <c r="D797" s="24"/>
      <c r="E797" s="23"/>
      <c r="F797" s="25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>
      <c r="A798" s="22"/>
      <c r="B798" s="23"/>
      <c r="C798" s="23"/>
      <c r="D798" s="24"/>
      <c r="E798" s="23"/>
      <c r="F798" s="25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>
      <c r="A799" s="22"/>
      <c r="B799" s="23"/>
      <c r="C799" s="23"/>
      <c r="D799" s="24"/>
      <c r="E799" s="23"/>
      <c r="F799" s="25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>
      <c r="A800" s="22"/>
      <c r="B800" s="23"/>
      <c r="C800" s="23"/>
      <c r="D800" s="24"/>
      <c r="E800" s="23"/>
      <c r="F800" s="25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>
      <c r="A801" s="22"/>
      <c r="B801" s="23"/>
      <c r="C801" s="23"/>
      <c r="D801" s="24"/>
      <c r="E801" s="23"/>
      <c r="F801" s="25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>
      <c r="A802" s="22"/>
      <c r="B802" s="23"/>
      <c r="C802" s="23"/>
      <c r="D802" s="24"/>
      <c r="E802" s="23"/>
      <c r="F802" s="25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>
      <c r="A803" s="22"/>
      <c r="B803" s="23"/>
      <c r="C803" s="23"/>
      <c r="D803" s="24"/>
      <c r="E803" s="23"/>
      <c r="F803" s="25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>
      <c r="A804" s="22"/>
      <c r="B804" s="23"/>
      <c r="C804" s="23"/>
      <c r="D804" s="24"/>
      <c r="E804" s="23"/>
      <c r="F804" s="25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>
      <c r="A805" s="22"/>
      <c r="B805" s="23"/>
      <c r="C805" s="23"/>
      <c r="D805" s="24"/>
      <c r="E805" s="23"/>
      <c r="F805" s="25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>
      <c r="A806" s="22"/>
      <c r="B806" s="23"/>
      <c r="C806" s="23"/>
      <c r="D806" s="24"/>
      <c r="E806" s="23"/>
      <c r="F806" s="25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>
      <c r="A807" s="22"/>
      <c r="B807" s="23"/>
      <c r="C807" s="23"/>
      <c r="D807" s="24"/>
      <c r="E807" s="23"/>
      <c r="F807" s="25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>
      <c r="A808" s="22"/>
      <c r="B808" s="23"/>
      <c r="C808" s="23"/>
      <c r="D808" s="24"/>
      <c r="E808" s="23"/>
      <c r="F808" s="25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>
      <c r="A809" s="22"/>
      <c r="B809" s="23"/>
      <c r="C809" s="23"/>
      <c r="D809" s="24"/>
      <c r="E809" s="23"/>
      <c r="F809" s="25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>
      <c r="A810" s="22"/>
      <c r="B810" s="23"/>
      <c r="C810" s="23"/>
      <c r="D810" s="24"/>
      <c r="E810" s="23"/>
      <c r="F810" s="25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>
      <c r="A811" s="22"/>
      <c r="B811" s="23"/>
      <c r="C811" s="23"/>
      <c r="D811" s="24"/>
      <c r="E811" s="23"/>
      <c r="F811" s="25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>
      <c r="A812" s="22"/>
      <c r="B812" s="23"/>
      <c r="C812" s="23"/>
      <c r="D812" s="24"/>
      <c r="E812" s="23"/>
      <c r="F812" s="25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>
      <c r="A813" s="22"/>
      <c r="B813" s="23"/>
      <c r="C813" s="23"/>
      <c r="D813" s="24"/>
      <c r="E813" s="23"/>
      <c r="F813" s="25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>
      <c r="A814" s="22"/>
      <c r="B814" s="23"/>
      <c r="C814" s="23"/>
      <c r="D814" s="24"/>
      <c r="E814" s="23"/>
      <c r="F814" s="25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>
      <c r="A815" s="22"/>
      <c r="B815" s="23"/>
      <c r="C815" s="23"/>
      <c r="D815" s="24"/>
      <c r="E815" s="23"/>
      <c r="F815" s="25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>
      <c r="A816" s="22"/>
      <c r="B816" s="23"/>
      <c r="C816" s="23"/>
      <c r="D816" s="24"/>
      <c r="E816" s="23"/>
      <c r="F816" s="25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>
      <c r="A817" s="22"/>
      <c r="B817" s="23"/>
      <c r="C817" s="23"/>
      <c r="D817" s="24"/>
      <c r="E817" s="23"/>
      <c r="F817" s="25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>
      <c r="A818" s="22"/>
      <c r="B818" s="23"/>
      <c r="C818" s="23"/>
      <c r="D818" s="24"/>
      <c r="E818" s="23"/>
      <c r="F818" s="25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>
      <c r="A819" s="22"/>
      <c r="B819" s="23"/>
      <c r="C819" s="23"/>
      <c r="D819" s="24"/>
      <c r="E819" s="23"/>
      <c r="F819" s="25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>
      <c r="A820" s="22"/>
      <c r="B820" s="23"/>
      <c r="C820" s="23"/>
      <c r="D820" s="24"/>
      <c r="E820" s="23"/>
      <c r="F820" s="25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>
      <c r="A821" s="22"/>
      <c r="B821" s="23"/>
      <c r="C821" s="23"/>
      <c r="D821" s="24"/>
      <c r="E821" s="23"/>
      <c r="F821" s="25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>
      <c r="A822" s="22"/>
      <c r="B822" s="23"/>
      <c r="C822" s="23"/>
      <c r="D822" s="24"/>
      <c r="E822" s="23"/>
      <c r="F822" s="25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>
      <c r="A823" s="22"/>
      <c r="B823" s="23"/>
      <c r="C823" s="23"/>
      <c r="D823" s="24"/>
      <c r="E823" s="23"/>
      <c r="F823" s="25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>
      <c r="A824" s="22"/>
      <c r="B824" s="23"/>
      <c r="C824" s="23"/>
      <c r="D824" s="24"/>
      <c r="E824" s="23"/>
      <c r="F824" s="25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>
      <c r="A825" s="22"/>
      <c r="B825" s="23"/>
      <c r="C825" s="23"/>
      <c r="D825" s="24"/>
      <c r="E825" s="23"/>
      <c r="F825" s="25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>
      <c r="A826" s="22"/>
      <c r="B826" s="23"/>
      <c r="C826" s="23"/>
      <c r="D826" s="24"/>
      <c r="E826" s="23"/>
      <c r="F826" s="25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>
      <c r="A827" s="22"/>
      <c r="B827" s="23"/>
      <c r="C827" s="23"/>
      <c r="D827" s="24"/>
      <c r="E827" s="23"/>
      <c r="F827" s="25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>
      <c r="A828" s="22"/>
      <c r="B828" s="23"/>
      <c r="C828" s="23"/>
      <c r="D828" s="24"/>
      <c r="E828" s="23"/>
      <c r="F828" s="25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>
      <c r="A829" s="22"/>
      <c r="B829" s="23"/>
      <c r="C829" s="23"/>
      <c r="D829" s="24"/>
      <c r="E829" s="23"/>
      <c r="F829" s="25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>
      <c r="A830" s="22"/>
      <c r="B830" s="23"/>
      <c r="C830" s="23"/>
      <c r="D830" s="24"/>
      <c r="E830" s="23"/>
      <c r="F830" s="25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>
      <c r="A831" s="22"/>
      <c r="B831" s="23"/>
      <c r="C831" s="23"/>
      <c r="D831" s="24"/>
      <c r="E831" s="23"/>
      <c r="F831" s="25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>
      <c r="A832" s="22"/>
      <c r="B832" s="23"/>
      <c r="C832" s="23"/>
      <c r="D832" s="24"/>
      <c r="E832" s="23"/>
      <c r="F832" s="25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>
      <c r="A833" s="22"/>
      <c r="B833" s="23"/>
      <c r="C833" s="23"/>
      <c r="D833" s="24"/>
      <c r="E833" s="23"/>
      <c r="F833" s="25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>
      <c r="A834" s="22"/>
      <c r="B834" s="23"/>
      <c r="C834" s="23"/>
      <c r="D834" s="24"/>
      <c r="E834" s="23"/>
      <c r="F834" s="25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>
      <c r="A835" s="22"/>
      <c r="B835" s="23"/>
      <c r="C835" s="23"/>
      <c r="D835" s="24"/>
      <c r="E835" s="23"/>
      <c r="F835" s="25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>
      <c r="A836" s="22"/>
      <c r="B836" s="23"/>
      <c r="C836" s="23"/>
      <c r="D836" s="24"/>
      <c r="E836" s="23"/>
      <c r="F836" s="25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>
      <c r="A837" s="22"/>
      <c r="B837" s="23"/>
      <c r="C837" s="23"/>
      <c r="D837" s="24"/>
      <c r="E837" s="23"/>
      <c r="F837" s="25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>
      <c r="A838" s="22"/>
      <c r="B838" s="23"/>
      <c r="C838" s="23"/>
      <c r="D838" s="24"/>
      <c r="E838" s="23"/>
      <c r="F838" s="25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>
      <c r="A839" s="22"/>
      <c r="B839" s="23"/>
      <c r="C839" s="23"/>
      <c r="D839" s="24"/>
      <c r="E839" s="23"/>
      <c r="F839" s="25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>
      <c r="A840" s="22"/>
      <c r="B840" s="23"/>
      <c r="C840" s="23"/>
      <c r="D840" s="24"/>
      <c r="E840" s="23"/>
      <c r="F840" s="25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>
      <c r="A841" s="22"/>
      <c r="B841" s="23"/>
      <c r="C841" s="23"/>
      <c r="D841" s="24"/>
      <c r="E841" s="23"/>
      <c r="F841" s="25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>
      <c r="A842" s="22"/>
      <c r="B842" s="23"/>
      <c r="C842" s="23"/>
      <c r="D842" s="24"/>
      <c r="E842" s="23"/>
      <c r="F842" s="25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>
      <c r="A843" s="22"/>
      <c r="B843" s="23"/>
      <c r="C843" s="23"/>
      <c r="D843" s="24"/>
      <c r="E843" s="23"/>
      <c r="F843" s="25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>
      <c r="A844" s="22"/>
      <c r="B844" s="23"/>
      <c r="C844" s="23"/>
      <c r="D844" s="24"/>
      <c r="E844" s="23"/>
      <c r="F844" s="25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>
      <c r="A845" s="22"/>
      <c r="B845" s="23"/>
      <c r="C845" s="23"/>
      <c r="D845" s="24"/>
      <c r="E845" s="23"/>
      <c r="F845" s="25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>
      <c r="A846" s="22"/>
      <c r="B846" s="23"/>
      <c r="C846" s="23"/>
      <c r="D846" s="24"/>
      <c r="E846" s="23"/>
      <c r="F846" s="25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>
      <c r="A847" s="22"/>
      <c r="B847" s="23"/>
      <c r="C847" s="23"/>
      <c r="D847" s="24"/>
      <c r="E847" s="23"/>
      <c r="F847" s="25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>
      <c r="A848" s="22"/>
      <c r="B848" s="23"/>
      <c r="C848" s="23"/>
      <c r="D848" s="24"/>
      <c r="E848" s="23"/>
      <c r="F848" s="25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>
      <c r="A849" s="22"/>
      <c r="B849" s="23"/>
      <c r="C849" s="23"/>
      <c r="D849" s="24"/>
      <c r="E849" s="23"/>
      <c r="F849" s="25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>
      <c r="A850" s="22"/>
      <c r="B850" s="23"/>
      <c r="C850" s="23"/>
      <c r="D850" s="24"/>
      <c r="E850" s="23"/>
      <c r="F850" s="25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>
      <c r="A851" s="22"/>
      <c r="B851" s="23"/>
      <c r="C851" s="23"/>
      <c r="D851" s="24"/>
      <c r="E851" s="23"/>
      <c r="F851" s="25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>
      <c r="A852" s="22"/>
      <c r="B852" s="23"/>
      <c r="C852" s="23"/>
      <c r="D852" s="24"/>
      <c r="E852" s="23"/>
      <c r="F852" s="25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>
      <c r="A853" s="22"/>
      <c r="B853" s="23"/>
      <c r="C853" s="23"/>
      <c r="D853" s="24"/>
      <c r="E853" s="23"/>
      <c r="F853" s="25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>
      <c r="A854" s="22"/>
      <c r="B854" s="23"/>
      <c r="C854" s="23"/>
      <c r="D854" s="24"/>
      <c r="E854" s="23"/>
      <c r="F854" s="25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>
      <c r="A855" s="22"/>
      <c r="B855" s="23"/>
      <c r="C855" s="23"/>
      <c r="D855" s="24"/>
      <c r="E855" s="23"/>
      <c r="F855" s="25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>
      <c r="A856" s="22"/>
      <c r="B856" s="23"/>
      <c r="C856" s="23"/>
      <c r="D856" s="24"/>
      <c r="E856" s="23"/>
      <c r="F856" s="25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>
      <c r="A857" s="22"/>
      <c r="B857" s="23"/>
      <c r="C857" s="23"/>
      <c r="D857" s="24"/>
      <c r="E857" s="23"/>
      <c r="F857" s="25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>
      <c r="A858" s="22"/>
      <c r="B858" s="23"/>
      <c r="C858" s="23"/>
      <c r="D858" s="24"/>
      <c r="E858" s="23"/>
      <c r="F858" s="25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>
      <c r="A859" s="22"/>
      <c r="B859" s="23"/>
      <c r="C859" s="23"/>
      <c r="D859" s="24"/>
      <c r="E859" s="23"/>
      <c r="F859" s="25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>
      <c r="A860" s="22"/>
      <c r="B860" s="23"/>
      <c r="C860" s="23"/>
      <c r="D860" s="24"/>
      <c r="E860" s="23"/>
      <c r="F860" s="25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>
      <c r="A861" s="22"/>
      <c r="B861" s="23"/>
      <c r="C861" s="23"/>
      <c r="D861" s="24"/>
      <c r="E861" s="23"/>
      <c r="F861" s="25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>
      <c r="A862" s="22"/>
      <c r="B862" s="23"/>
      <c r="C862" s="23"/>
      <c r="D862" s="24"/>
      <c r="E862" s="23"/>
      <c r="F862" s="25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>
      <c r="A863" s="22"/>
      <c r="B863" s="23"/>
      <c r="C863" s="23"/>
      <c r="D863" s="24"/>
      <c r="E863" s="23"/>
      <c r="F863" s="25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>
      <c r="A864" s="22"/>
      <c r="B864" s="23"/>
      <c r="C864" s="23"/>
      <c r="D864" s="24"/>
      <c r="E864" s="23"/>
      <c r="F864" s="25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>
      <c r="A865" s="22"/>
      <c r="B865" s="23"/>
      <c r="C865" s="23"/>
      <c r="D865" s="24"/>
      <c r="E865" s="23"/>
      <c r="F865" s="25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>
      <c r="A866" s="22"/>
      <c r="B866" s="23"/>
      <c r="C866" s="23"/>
      <c r="D866" s="24"/>
      <c r="E866" s="23"/>
      <c r="F866" s="25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>
      <c r="A867" s="22"/>
      <c r="B867" s="23"/>
      <c r="C867" s="23"/>
      <c r="D867" s="24"/>
      <c r="E867" s="23"/>
      <c r="F867" s="25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>
      <c r="A868" s="22"/>
      <c r="B868" s="23"/>
      <c r="C868" s="23"/>
      <c r="D868" s="24"/>
      <c r="E868" s="23"/>
      <c r="F868" s="25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>
      <c r="A869" s="22"/>
      <c r="B869" s="23"/>
      <c r="C869" s="23"/>
      <c r="D869" s="24"/>
      <c r="E869" s="23"/>
      <c r="F869" s="25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>
      <c r="A870" s="22"/>
      <c r="B870" s="23"/>
      <c r="C870" s="23"/>
      <c r="D870" s="24"/>
      <c r="E870" s="23"/>
      <c r="F870" s="25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>
      <c r="A871" s="22"/>
      <c r="B871" s="23"/>
      <c r="C871" s="23"/>
      <c r="D871" s="24"/>
      <c r="E871" s="23"/>
      <c r="F871" s="25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>
      <c r="A872" s="22"/>
      <c r="B872" s="23"/>
      <c r="C872" s="23"/>
      <c r="D872" s="24"/>
      <c r="E872" s="23"/>
      <c r="F872" s="25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>
      <c r="A873" s="22"/>
      <c r="B873" s="23"/>
      <c r="C873" s="23"/>
      <c r="D873" s="24"/>
      <c r="E873" s="23"/>
      <c r="F873" s="25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>
      <c r="A874" s="22"/>
      <c r="B874" s="23"/>
      <c r="C874" s="23"/>
      <c r="D874" s="24"/>
      <c r="E874" s="23"/>
      <c r="F874" s="25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>
      <c r="A875" s="22"/>
      <c r="B875" s="23"/>
      <c r="C875" s="23"/>
      <c r="D875" s="24"/>
      <c r="E875" s="23"/>
      <c r="F875" s="25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>
      <c r="A876" s="22"/>
      <c r="B876" s="23"/>
      <c r="C876" s="23"/>
      <c r="D876" s="24"/>
      <c r="E876" s="23"/>
      <c r="F876" s="25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>
      <c r="A877" s="22"/>
      <c r="B877" s="23"/>
      <c r="C877" s="23"/>
      <c r="D877" s="24"/>
      <c r="E877" s="23"/>
      <c r="F877" s="25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>
      <c r="A878" s="22"/>
      <c r="B878" s="23"/>
      <c r="C878" s="23"/>
      <c r="D878" s="24"/>
      <c r="E878" s="23"/>
      <c r="F878" s="25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>
      <c r="A879" s="22"/>
      <c r="B879" s="23"/>
      <c r="C879" s="23"/>
      <c r="D879" s="24"/>
      <c r="E879" s="23"/>
      <c r="F879" s="25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>
      <c r="A880" s="22"/>
      <c r="B880" s="23"/>
      <c r="C880" s="23"/>
      <c r="D880" s="24"/>
      <c r="E880" s="23"/>
      <c r="F880" s="25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>
      <c r="A881" s="22"/>
      <c r="B881" s="23"/>
      <c r="C881" s="23"/>
      <c r="D881" s="24"/>
      <c r="E881" s="23"/>
      <c r="F881" s="25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>
      <c r="A882" s="22"/>
      <c r="B882" s="23"/>
      <c r="C882" s="23"/>
      <c r="D882" s="24"/>
      <c r="E882" s="23"/>
      <c r="F882" s="25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>
      <c r="A883" s="22"/>
      <c r="B883" s="23"/>
      <c r="C883" s="23"/>
      <c r="D883" s="24"/>
      <c r="E883" s="23"/>
      <c r="F883" s="25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>
      <c r="A884" s="22"/>
      <c r="B884" s="23"/>
      <c r="C884" s="23"/>
      <c r="D884" s="24"/>
      <c r="E884" s="23"/>
      <c r="F884" s="25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>
      <c r="A885" s="22"/>
      <c r="B885" s="23"/>
      <c r="C885" s="23"/>
      <c r="D885" s="24"/>
      <c r="E885" s="23"/>
      <c r="F885" s="25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>
      <c r="A886" s="22"/>
      <c r="B886" s="23"/>
      <c r="C886" s="23"/>
      <c r="D886" s="24"/>
      <c r="E886" s="23"/>
      <c r="F886" s="25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>
      <c r="A887" s="22"/>
      <c r="B887" s="23"/>
      <c r="C887" s="23"/>
      <c r="D887" s="24"/>
      <c r="E887" s="23"/>
      <c r="F887" s="25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>
      <c r="A888" s="22"/>
      <c r="B888" s="23"/>
      <c r="C888" s="23"/>
      <c r="D888" s="24"/>
      <c r="E888" s="23"/>
      <c r="F888" s="25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>
      <c r="A889" s="22"/>
      <c r="B889" s="23"/>
      <c r="C889" s="23"/>
      <c r="D889" s="24"/>
      <c r="E889" s="23"/>
      <c r="F889" s="25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>
      <c r="A890" s="22"/>
      <c r="B890" s="23"/>
      <c r="C890" s="23"/>
      <c r="D890" s="24"/>
      <c r="E890" s="23"/>
      <c r="F890" s="25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>
      <c r="A891" s="22"/>
      <c r="B891" s="23"/>
      <c r="C891" s="23"/>
      <c r="D891" s="24"/>
      <c r="E891" s="23"/>
      <c r="F891" s="25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>
      <c r="A892" s="22"/>
      <c r="B892" s="23"/>
      <c r="C892" s="23"/>
      <c r="D892" s="24"/>
      <c r="E892" s="23"/>
      <c r="F892" s="25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>
      <c r="A893" s="22"/>
      <c r="B893" s="23"/>
      <c r="C893" s="23"/>
      <c r="D893" s="24"/>
      <c r="E893" s="23"/>
      <c r="F893" s="25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>
      <c r="A894" s="22"/>
      <c r="B894" s="23"/>
      <c r="C894" s="23"/>
      <c r="D894" s="24"/>
      <c r="E894" s="23"/>
      <c r="F894" s="25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>
      <c r="A895" s="22"/>
      <c r="B895" s="23"/>
      <c r="C895" s="23"/>
      <c r="D895" s="24"/>
      <c r="E895" s="23"/>
      <c r="F895" s="25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>
      <c r="A896" s="22"/>
      <c r="B896" s="23"/>
      <c r="C896" s="23"/>
      <c r="D896" s="24"/>
      <c r="E896" s="23"/>
      <c r="F896" s="25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>
      <c r="A897" s="22"/>
      <c r="B897" s="23"/>
      <c r="C897" s="23"/>
      <c r="D897" s="24"/>
      <c r="E897" s="23"/>
      <c r="F897" s="25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>
      <c r="A898" s="22"/>
      <c r="B898" s="23"/>
      <c r="C898" s="23"/>
      <c r="D898" s="24"/>
      <c r="E898" s="23"/>
      <c r="F898" s="25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>
      <c r="A899" s="22"/>
      <c r="B899" s="23"/>
      <c r="C899" s="23"/>
      <c r="D899" s="24"/>
      <c r="E899" s="23"/>
      <c r="F899" s="25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>
      <c r="A900" s="22"/>
      <c r="B900" s="23"/>
      <c r="C900" s="23"/>
      <c r="D900" s="24"/>
      <c r="E900" s="23"/>
      <c r="F900" s="25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>
      <c r="A901" s="22"/>
      <c r="B901" s="23"/>
      <c r="C901" s="23"/>
      <c r="D901" s="24"/>
      <c r="E901" s="23"/>
      <c r="F901" s="25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>
      <c r="A902" s="22"/>
      <c r="B902" s="23"/>
      <c r="C902" s="23"/>
      <c r="D902" s="24"/>
      <c r="E902" s="23"/>
      <c r="F902" s="25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>
      <c r="A903" s="22"/>
      <c r="B903" s="23"/>
      <c r="C903" s="23"/>
      <c r="D903" s="24"/>
      <c r="E903" s="23"/>
      <c r="F903" s="25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>
      <c r="A904" s="22"/>
      <c r="B904" s="23"/>
      <c r="C904" s="23"/>
      <c r="D904" s="24"/>
      <c r="E904" s="23"/>
      <c r="F904" s="25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>
      <c r="A905" s="22"/>
      <c r="B905" s="23"/>
      <c r="C905" s="23"/>
      <c r="D905" s="24"/>
      <c r="E905" s="23"/>
      <c r="F905" s="25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>
      <c r="A906" s="22"/>
      <c r="B906" s="23"/>
      <c r="C906" s="23"/>
      <c r="D906" s="24"/>
      <c r="E906" s="23"/>
      <c r="F906" s="25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>
      <c r="A907" s="22"/>
      <c r="B907" s="23"/>
      <c r="C907" s="23"/>
      <c r="D907" s="24"/>
      <c r="E907" s="23"/>
      <c r="F907" s="25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>
      <c r="A908" s="22"/>
      <c r="B908" s="23"/>
      <c r="C908" s="23"/>
      <c r="D908" s="24"/>
      <c r="E908" s="23"/>
      <c r="F908" s="25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>
      <c r="A909" s="22"/>
      <c r="B909" s="23"/>
      <c r="C909" s="23"/>
      <c r="D909" s="24"/>
      <c r="E909" s="23"/>
      <c r="F909" s="25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>
      <c r="A910" s="22"/>
      <c r="B910" s="23"/>
      <c r="C910" s="23"/>
      <c r="D910" s="24"/>
      <c r="E910" s="23"/>
      <c r="F910" s="25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>
      <c r="A911" s="22"/>
      <c r="B911" s="23"/>
      <c r="C911" s="23"/>
      <c r="D911" s="24"/>
      <c r="E911" s="23"/>
      <c r="F911" s="25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>
      <c r="A912" s="22"/>
      <c r="B912" s="23"/>
      <c r="C912" s="23"/>
      <c r="D912" s="24"/>
      <c r="E912" s="23"/>
      <c r="F912" s="25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>
      <c r="A913" s="22"/>
      <c r="B913" s="23"/>
      <c r="C913" s="23"/>
      <c r="D913" s="24"/>
      <c r="E913" s="23"/>
      <c r="F913" s="25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>
      <c r="A914" s="22"/>
      <c r="B914" s="23"/>
      <c r="C914" s="23"/>
      <c r="D914" s="24"/>
      <c r="E914" s="23"/>
      <c r="F914" s="25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>
      <c r="A915" s="22"/>
      <c r="B915" s="23"/>
      <c r="C915" s="23"/>
      <c r="D915" s="24"/>
      <c r="E915" s="23"/>
      <c r="F915" s="25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>
      <c r="A916" s="22"/>
      <c r="B916" s="23"/>
      <c r="C916" s="23"/>
      <c r="D916" s="24"/>
      <c r="E916" s="23"/>
      <c r="F916" s="25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>
      <c r="A917" s="22"/>
      <c r="B917" s="23"/>
      <c r="C917" s="23"/>
      <c r="D917" s="24"/>
      <c r="E917" s="23"/>
      <c r="F917" s="25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>
      <c r="A918" s="22"/>
      <c r="B918" s="23"/>
      <c r="C918" s="23"/>
      <c r="D918" s="24"/>
      <c r="E918" s="23"/>
      <c r="F918" s="25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>
      <c r="A919" s="22"/>
      <c r="B919" s="23"/>
      <c r="C919" s="23"/>
      <c r="D919" s="24"/>
      <c r="E919" s="23"/>
      <c r="F919" s="25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>
      <c r="A920" s="22"/>
      <c r="B920" s="23"/>
      <c r="C920" s="23"/>
      <c r="D920" s="24"/>
      <c r="E920" s="23"/>
      <c r="F920" s="25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>
      <c r="A921" s="22"/>
      <c r="B921" s="23"/>
      <c r="C921" s="23"/>
      <c r="D921" s="24"/>
      <c r="E921" s="23"/>
      <c r="F921" s="25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>
      <c r="A922" s="22"/>
      <c r="B922" s="23"/>
      <c r="C922" s="23"/>
      <c r="D922" s="24"/>
      <c r="E922" s="23"/>
      <c r="F922" s="25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>
      <c r="A923" s="22"/>
      <c r="B923" s="23"/>
      <c r="C923" s="23"/>
      <c r="D923" s="24"/>
      <c r="E923" s="23"/>
      <c r="F923" s="25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>
      <c r="A924" s="22"/>
      <c r="B924" s="23"/>
      <c r="C924" s="23"/>
      <c r="D924" s="24"/>
      <c r="E924" s="23"/>
      <c r="F924" s="25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>
      <c r="A925" s="22"/>
      <c r="B925" s="23"/>
      <c r="C925" s="23"/>
      <c r="D925" s="24"/>
      <c r="E925" s="23"/>
      <c r="F925" s="25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>
      <c r="A926" s="22"/>
      <c r="B926" s="23"/>
      <c r="C926" s="23"/>
      <c r="D926" s="24"/>
      <c r="E926" s="23"/>
      <c r="F926" s="25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>
      <c r="A927" s="22"/>
      <c r="B927" s="23"/>
      <c r="C927" s="23"/>
      <c r="D927" s="24"/>
      <c r="E927" s="23"/>
      <c r="F927" s="25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>
      <c r="A928" s="22"/>
      <c r="B928" s="23"/>
      <c r="C928" s="23"/>
      <c r="D928" s="24"/>
      <c r="E928" s="23"/>
      <c r="F928" s="25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>
      <c r="A929" s="22"/>
      <c r="B929" s="23"/>
      <c r="C929" s="23"/>
      <c r="D929" s="24"/>
      <c r="E929" s="23"/>
      <c r="F929" s="25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>
      <c r="A930" s="22"/>
      <c r="B930" s="23"/>
      <c r="C930" s="23"/>
      <c r="D930" s="24"/>
      <c r="E930" s="23"/>
      <c r="F930" s="25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>
      <c r="A931" s="22"/>
      <c r="B931" s="23"/>
      <c r="C931" s="23"/>
      <c r="D931" s="24"/>
      <c r="E931" s="23"/>
      <c r="F931" s="25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>
      <c r="A932" s="22"/>
      <c r="B932" s="23"/>
      <c r="C932" s="23"/>
      <c r="D932" s="24"/>
      <c r="E932" s="23"/>
      <c r="F932" s="25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>
      <c r="A933" s="22"/>
      <c r="B933" s="23"/>
      <c r="C933" s="23"/>
      <c r="D933" s="24"/>
      <c r="E933" s="23"/>
      <c r="F933" s="25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>
      <c r="A934" s="22"/>
      <c r="B934" s="23"/>
      <c r="C934" s="23"/>
      <c r="D934" s="24"/>
      <c r="E934" s="23"/>
      <c r="F934" s="25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>
      <c r="A935" s="22"/>
      <c r="B935" s="23"/>
      <c r="C935" s="23"/>
      <c r="D935" s="24"/>
      <c r="E935" s="23"/>
      <c r="F935" s="25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>
      <c r="A936" s="22"/>
      <c r="B936" s="23"/>
      <c r="C936" s="23"/>
      <c r="D936" s="24"/>
      <c r="E936" s="23"/>
      <c r="F936" s="25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>
      <c r="A937" s="22"/>
      <c r="B937" s="23"/>
      <c r="C937" s="23"/>
      <c r="D937" s="24"/>
      <c r="E937" s="23"/>
      <c r="F937" s="25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>
      <c r="A938" s="22"/>
      <c r="B938" s="23"/>
      <c r="C938" s="23"/>
      <c r="D938" s="24"/>
      <c r="E938" s="23"/>
      <c r="F938" s="25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>
      <c r="A939" s="22"/>
      <c r="B939" s="23"/>
      <c r="C939" s="23"/>
      <c r="D939" s="24"/>
      <c r="E939" s="23"/>
      <c r="F939" s="25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>
      <c r="A940" s="22"/>
      <c r="B940" s="23"/>
      <c r="C940" s="23"/>
      <c r="D940" s="24"/>
      <c r="E940" s="23"/>
      <c r="F940" s="25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>
      <c r="A941" s="22"/>
      <c r="B941" s="23"/>
      <c r="C941" s="23"/>
      <c r="D941" s="24"/>
      <c r="E941" s="23"/>
      <c r="F941" s="25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>
      <c r="A942" s="22"/>
      <c r="B942" s="23"/>
      <c r="C942" s="23"/>
      <c r="D942" s="24"/>
      <c r="E942" s="23"/>
      <c r="F942" s="25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>
      <c r="A943" s="22"/>
      <c r="B943" s="23"/>
      <c r="C943" s="23"/>
      <c r="D943" s="24"/>
      <c r="E943" s="23"/>
      <c r="F943" s="25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>
      <c r="A944" s="22"/>
      <c r="B944" s="23"/>
      <c r="C944" s="23"/>
      <c r="D944" s="24"/>
      <c r="E944" s="23"/>
      <c r="F944" s="25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>
      <c r="A945" s="22"/>
      <c r="B945" s="23"/>
      <c r="C945" s="23"/>
      <c r="D945" s="24"/>
      <c r="E945" s="23"/>
      <c r="F945" s="25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>
      <c r="A946" s="22"/>
      <c r="B946" s="23"/>
      <c r="C946" s="23"/>
      <c r="D946" s="24"/>
      <c r="E946" s="23"/>
      <c r="F946" s="25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>
      <c r="A947" s="22"/>
      <c r="B947" s="23"/>
      <c r="C947" s="23"/>
      <c r="D947" s="24"/>
      <c r="E947" s="23"/>
      <c r="F947" s="25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>
      <c r="A948" s="22"/>
      <c r="B948" s="23"/>
      <c r="C948" s="23"/>
      <c r="D948" s="24"/>
      <c r="E948" s="23"/>
      <c r="F948" s="25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>
      <c r="A949" s="22"/>
      <c r="B949" s="23"/>
      <c r="C949" s="23"/>
      <c r="D949" s="24"/>
      <c r="E949" s="23"/>
      <c r="F949" s="25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>
      <c r="A950" s="22"/>
      <c r="B950" s="23"/>
      <c r="C950" s="23"/>
      <c r="D950" s="24"/>
      <c r="E950" s="23"/>
      <c r="F950" s="25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>
      <c r="A951" s="22"/>
      <c r="B951" s="23"/>
      <c r="C951" s="23"/>
      <c r="D951" s="24"/>
      <c r="E951" s="23"/>
      <c r="F951" s="25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>
      <c r="A952" s="22"/>
      <c r="B952" s="23"/>
      <c r="C952" s="23"/>
      <c r="D952" s="24"/>
      <c r="E952" s="23"/>
      <c r="F952" s="25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>
      <c r="A953" s="22"/>
      <c r="B953" s="23"/>
      <c r="C953" s="23"/>
      <c r="D953" s="24"/>
      <c r="E953" s="23"/>
      <c r="F953" s="25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>
      <c r="A954" s="22"/>
      <c r="B954" s="23"/>
      <c r="C954" s="23"/>
      <c r="D954" s="24"/>
      <c r="E954" s="23"/>
      <c r="F954" s="25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>
      <c r="A955" s="22"/>
      <c r="B955" s="23"/>
      <c r="C955" s="23"/>
      <c r="D955" s="24"/>
      <c r="E955" s="23"/>
      <c r="F955" s="25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>
      <c r="A956" s="22"/>
      <c r="B956" s="23"/>
      <c r="C956" s="23"/>
      <c r="D956" s="24"/>
      <c r="E956" s="23"/>
      <c r="F956" s="25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>
      <c r="A957" s="22"/>
      <c r="B957" s="23"/>
      <c r="C957" s="23"/>
      <c r="D957" s="24"/>
      <c r="E957" s="23"/>
      <c r="F957" s="25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>
      <c r="A958" s="22"/>
      <c r="B958" s="23"/>
      <c r="C958" s="23"/>
      <c r="D958" s="24"/>
      <c r="E958" s="23"/>
      <c r="F958" s="25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>
      <c r="A959" s="22"/>
      <c r="B959" s="23"/>
      <c r="C959" s="23"/>
      <c r="D959" s="24"/>
      <c r="E959" s="23"/>
      <c r="F959" s="25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>
      <c r="A960" s="22"/>
      <c r="B960" s="23"/>
      <c r="C960" s="23"/>
      <c r="D960" s="24"/>
      <c r="E960" s="23"/>
      <c r="F960" s="25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>
      <c r="A961" s="22"/>
      <c r="B961" s="23"/>
      <c r="C961" s="23"/>
      <c r="D961" s="24"/>
      <c r="E961" s="23"/>
      <c r="F961" s="25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>
      <c r="A962" s="22"/>
      <c r="B962" s="23"/>
      <c r="C962" s="23"/>
      <c r="D962" s="24"/>
      <c r="E962" s="23"/>
      <c r="F962" s="25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>
      <c r="A963" s="22"/>
      <c r="B963" s="23"/>
      <c r="C963" s="23"/>
      <c r="D963" s="24"/>
      <c r="E963" s="23"/>
      <c r="F963" s="25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>
      <c r="A964" s="22"/>
      <c r="B964" s="23"/>
      <c r="C964" s="23"/>
      <c r="D964" s="24"/>
      <c r="E964" s="23"/>
      <c r="F964" s="25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>
      <c r="A965" s="22"/>
      <c r="B965" s="23"/>
      <c r="C965" s="23"/>
      <c r="D965" s="24"/>
      <c r="E965" s="23"/>
      <c r="F965" s="25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>
      <c r="A966" s="22"/>
      <c r="B966" s="23"/>
      <c r="C966" s="23"/>
      <c r="D966" s="24"/>
      <c r="E966" s="23"/>
      <c r="F966" s="25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>
      <c r="A967" s="22"/>
      <c r="B967" s="23"/>
      <c r="C967" s="23"/>
      <c r="D967" s="24"/>
      <c r="E967" s="23"/>
      <c r="F967" s="25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>
      <c r="A968" s="22"/>
      <c r="B968" s="23"/>
      <c r="C968" s="23"/>
      <c r="D968" s="24"/>
      <c r="E968" s="23"/>
      <c r="F968" s="25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>
      <c r="A969" s="22"/>
      <c r="B969" s="23"/>
      <c r="C969" s="23"/>
      <c r="D969" s="24"/>
      <c r="E969" s="23"/>
      <c r="F969" s="25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>
      <c r="A970" s="22"/>
      <c r="B970" s="23"/>
      <c r="C970" s="23"/>
      <c r="D970" s="24"/>
      <c r="E970" s="23"/>
      <c r="F970" s="25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>
      <c r="A971" s="22"/>
      <c r="B971" s="23"/>
      <c r="C971" s="23"/>
      <c r="D971" s="24"/>
      <c r="E971" s="23"/>
      <c r="F971" s="25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>
      <c r="A972" s="22"/>
      <c r="B972" s="23"/>
      <c r="C972" s="23"/>
      <c r="D972" s="24"/>
      <c r="E972" s="23"/>
      <c r="F972" s="25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>
      <c r="A973" s="22"/>
      <c r="B973" s="23"/>
      <c r="C973" s="23"/>
      <c r="D973" s="24"/>
      <c r="E973" s="23"/>
      <c r="F973" s="25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>
      <c r="A974" s="22"/>
      <c r="B974" s="23"/>
      <c r="C974" s="23"/>
      <c r="D974" s="24"/>
      <c r="E974" s="23"/>
      <c r="F974" s="25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>
      <c r="A975" s="22"/>
      <c r="B975" s="23"/>
      <c r="C975" s="23"/>
      <c r="D975" s="24"/>
      <c r="E975" s="23"/>
      <c r="F975" s="25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>
      <c r="A976" s="22"/>
      <c r="B976" s="23"/>
      <c r="C976" s="23"/>
      <c r="D976" s="24"/>
      <c r="E976" s="23"/>
      <c r="F976" s="25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>
      <c r="A977" s="22"/>
      <c r="B977" s="23"/>
      <c r="C977" s="23"/>
      <c r="D977" s="24"/>
      <c r="E977" s="23"/>
      <c r="F977" s="25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>
      <c r="A978" s="22"/>
      <c r="B978" s="23"/>
      <c r="C978" s="23"/>
      <c r="D978" s="24"/>
      <c r="E978" s="23"/>
      <c r="F978" s="25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>
      <c r="A979" s="22"/>
      <c r="B979" s="23"/>
      <c r="C979" s="23"/>
      <c r="D979" s="24"/>
      <c r="E979" s="23"/>
      <c r="F979" s="25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>
      <c r="A980" s="22"/>
      <c r="B980" s="23"/>
      <c r="C980" s="23"/>
      <c r="D980" s="24"/>
      <c r="E980" s="23"/>
      <c r="F980" s="25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>
      <c r="A981" s="22"/>
      <c r="B981" s="23"/>
      <c r="C981" s="23"/>
      <c r="D981" s="24"/>
      <c r="E981" s="23"/>
      <c r="F981" s="25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>
      <c r="A982" s="22"/>
      <c r="B982" s="23"/>
      <c r="C982" s="23"/>
      <c r="D982" s="24"/>
      <c r="E982" s="23"/>
      <c r="F982" s="25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>
      <c r="A983" s="22"/>
      <c r="B983" s="23"/>
      <c r="C983" s="23"/>
      <c r="D983" s="24"/>
      <c r="E983" s="23"/>
      <c r="F983" s="25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>
      <c r="A984" s="22"/>
      <c r="B984" s="23"/>
      <c r="C984" s="23"/>
      <c r="D984" s="24"/>
      <c r="E984" s="23"/>
      <c r="F984" s="25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>
      <c r="A985" s="22"/>
      <c r="B985" s="23"/>
      <c r="C985" s="23"/>
      <c r="D985" s="24"/>
      <c r="E985" s="23"/>
      <c r="F985" s="25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>
      <c r="A986" s="22"/>
      <c r="B986" s="23"/>
      <c r="C986" s="23"/>
      <c r="D986" s="24"/>
      <c r="E986" s="23"/>
      <c r="F986" s="25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>
      <c r="A987" s="22"/>
      <c r="B987" s="23"/>
      <c r="C987" s="23"/>
      <c r="D987" s="24"/>
      <c r="E987" s="23"/>
      <c r="F987" s="25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>
      <c r="A988" s="22"/>
      <c r="B988" s="23"/>
      <c r="C988" s="23"/>
      <c r="D988" s="24"/>
      <c r="E988" s="23"/>
      <c r="F988" s="25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>
      <c r="A989" s="22"/>
      <c r="B989" s="23"/>
      <c r="C989" s="23"/>
      <c r="D989" s="24"/>
      <c r="E989" s="23"/>
      <c r="F989" s="25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>
      <c r="A990" s="22"/>
      <c r="B990" s="23"/>
      <c r="C990" s="23"/>
      <c r="D990" s="24"/>
      <c r="E990" s="23"/>
      <c r="F990" s="25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>
      <c r="A991" s="22"/>
      <c r="B991" s="23"/>
      <c r="C991" s="23"/>
      <c r="D991" s="24"/>
      <c r="E991" s="23"/>
      <c r="F991" s="25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>
      <c r="A992" s="22"/>
      <c r="B992" s="23"/>
      <c r="C992" s="23"/>
      <c r="D992" s="24"/>
      <c r="E992" s="23"/>
      <c r="F992" s="25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>
      <c r="A993" s="22"/>
      <c r="B993" s="23"/>
      <c r="C993" s="23"/>
      <c r="D993" s="24"/>
      <c r="E993" s="23"/>
      <c r="F993" s="25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>
      <c r="A994" s="22"/>
      <c r="B994" s="23"/>
      <c r="C994" s="23"/>
      <c r="D994" s="24"/>
      <c r="E994" s="23"/>
      <c r="F994" s="25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>
      <c r="A995" s="22"/>
      <c r="B995" s="23"/>
      <c r="C995" s="23"/>
      <c r="D995" s="24"/>
      <c r="E995" s="23"/>
      <c r="F995" s="25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>
      <c r="A996" s="22"/>
      <c r="B996" s="23"/>
      <c r="C996" s="23"/>
      <c r="D996" s="24"/>
      <c r="E996" s="23"/>
      <c r="F996" s="25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>
      <c r="A997" s="22"/>
      <c r="B997" s="23"/>
      <c r="C997" s="23"/>
      <c r="D997" s="24"/>
      <c r="E997" s="23"/>
      <c r="F997" s="25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>
      <c r="A998" s="22"/>
      <c r="B998" s="23"/>
      <c r="C998" s="23"/>
      <c r="D998" s="24"/>
      <c r="E998" s="23"/>
      <c r="F998" s="25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>
      <c r="A999" s="22"/>
      <c r="B999" s="23"/>
      <c r="C999" s="23"/>
      <c r="D999" s="24"/>
      <c r="E999" s="23"/>
      <c r="F999" s="25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>
      <c r="A1000" s="22"/>
      <c r="B1000" s="23"/>
      <c r="C1000" s="23"/>
      <c r="D1000" s="24"/>
      <c r="E1000" s="23"/>
      <c r="F1000" s="25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">
    <mergeCell ref="A3:F3"/>
  </mergeCells>
  <printOptions/>
  <pageMargins left="0.7" right="0.7" top="0.75" bottom="0.75" header="0" footer="0"/>
  <pageSetup horizontalDpi="600" verticalDpi="600" orientation="landscape"/>
  <headerFooter>
    <oddFooter>&amp;C&amp;P/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workbookViewId="0" topLeftCell="A1">
      <pane ySplit="11" topLeftCell="A54" activePane="bottomLeft" state="frozen"/>
      <selection pane="bottomLeft" activeCell="J63" sqref="J63"/>
    </sheetView>
  </sheetViews>
  <sheetFormatPr defaultColWidth="12.57421875" defaultRowHeight="15" customHeight="1"/>
  <cols>
    <col min="1" max="1" width="3.7109375" style="0" customWidth="1"/>
    <col min="2" max="2" width="14.28125" style="0" customWidth="1"/>
    <col min="3" max="3" width="1.421875" style="0" customWidth="1"/>
    <col min="4" max="4" width="85.00390625" style="0" customWidth="1"/>
    <col min="5" max="7" width="11.57421875" style="0" customWidth="1"/>
    <col min="8" max="8" width="6.421875" style="0" customWidth="1"/>
    <col min="9" max="9" width="12.8515625" style="0" customWidth="1"/>
    <col min="10" max="10" width="12.00390625" style="0" customWidth="1"/>
    <col min="11" max="13" width="14.28125" style="0" customWidth="1"/>
    <col min="14" max="24" width="11.57421875" style="0" customWidth="1"/>
    <col min="25" max="64" width="12.140625" style="0" hidden="1" customWidth="1"/>
  </cols>
  <sheetData>
    <row r="1" spans="1:64" ht="72.75" customHeight="1">
      <c r="A1" s="143" t="s">
        <v>269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2.75" customHeight="1">
      <c r="A2" s="145" t="s">
        <v>270</v>
      </c>
      <c r="B2" s="146"/>
      <c r="C2" s="147" t="s">
        <v>271</v>
      </c>
      <c r="D2" s="146"/>
      <c r="E2" s="148" t="s">
        <v>272</v>
      </c>
      <c r="F2" s="146"/>
      <c r="G2" s="148" t="s">
        <v>273</v>
      </c>
      <c r="H2" s="149" t="s">
        <v>274</v>
      </c>
      <c r="I2" s="146"/>
      <c r="J2" s="150" t="s">
        <v>275</v>
      </c>
      <c r="K2" s="146"/>
      <c r="L2" s="146"/>
      <c r="M2" s="151"/>
      <c r="N2" s="72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2.75" customHeight="1">
      <c r="A3" s="13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38"/>
      <c r="N3" s="72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2.75" customHeight="1">
      <c r="A4" s="131" t="s">
        <v>276</v>
      </c>
      <c r="B4" s="117"/>
      <c r="C4" s="133" t="s">
        <v>271</v>
      </c>
      <c r="D4" s="117"/>
      <c r="E4" s="134" t="s">
        <v>277</v>
      </c>
      <c r="F4" s="117"/>
      <c r="G4" s="134"/>
      <c r="H4" s="133" t="s">
        <v>278</v>
      </c>
      <c r="I4" s="117"/>
      <c r="J4" s="134" t="s">
        <v>279</v>
      </c>
      <c r="K4" s="117"/>
      <c r="L4" s="117"/>
      <c r="M4" s="138"/>
      <c r="N4" s="72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12.75" customHeight="1">
      <c r="A5" s="139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38"/>
      <c r="N5" s="7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12.75" customHeight="1">
      <c r="A6" s="131" t="s">
        <v>280</v>
      </c>
      <c r="B6" s="117"/>
      <c r="C6" s="133" t="s">
        <v>281</v>
      </c>
      <c r="D6" s="117"/>
      <c r="E6" s="134" t="s">
        <v>282</v>
      </c>
      <c r="F6" s="117"/>
      <c r="G6" s="134" t="s">
        <v>273</v>
      </c>
      <c r="H6" s="133" t="s">
        <v>283</v>
      </c>
      <c r="I6" s="117"/>
      <c r="J6" s="134" t="s">
        <v>284</v>
      </c>
      <c r="K6" s="117"/>
      <c r="L6" s="117"/>
      <c r="M6" s="138"/>
      <c r="N6" s="72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ht="12.75" customHeight="1">
      <c r="A7" s="139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38"/>
      <c r="N7" s="72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12.75" customHeight="1">
      <c r="A8" s="131" t="s">
        <v>285</v>
      </c>
      <c r="B8" s="117"/>
      <c r="C8" s="133" t="s">
        <v>273</v>
      </c>
      <c r="D8" s="117"/>
      <c r="E8" s="134" t="s">
        <v>286</v>
      </c>
      <c r="F8" s="117"/>
      <c r="G8" s="134" t="s">
        <v>287</v>
      </c>
      <c r="H8" s="133" t="s">
        <v>288</v>
      </c>
      <c r="I8" s="117"/>
      <c r="J8" s="133" t="s">
        <v>289</v>
      </c>
      <c r="K8" s="117"/>
      <c r="L8" s="117"/>
      <c r="M8" s="138"/>
      <c r="N8" s="72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13.5" customHeight="1">
      <c r="A9" s="132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  <c r="N9" s="72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2.75" customHeight="1">
      <c r="A10" s="73" t="s">
        <v>290</v>
      </c>
      <c r="B10" s="74" t="s">
        <v>291</v>
      </c>
      <c r="C10" s="135" t="s">
        <v>292</v>
      </c>
      <c r="D10" s="136"/>
      <c r="E10" s="136"/>
      <c r="F10" s="136"/>
      <c r="G10" s="137"/>
      <c r="H10" s="74" t="s">
        <v>293</v>
      </c>
      <c r="I10" s="75" t="s">
        <v>294</v>
      </c>
      <c r="J10" s="76" t="s">
        <v>295</v>
      </c>
      <c r="K10" s="140" t="s">
        <v>296</v>
      </c>
      <c r="L10" s="141"/>
      <c r="M10" s="142"/>
      <c r="N10" s="77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8" t="s">
        <v>297</v>
      </c>
      <c r="BL10" s="79" t="s">
        <v>298</v>
      </c>
    </row>
    <row r="11" spans="1:64" ht="13.5" customHeight="1">
      <c r="A11" s="80" t="s">
        <v>273</v>
      </c>
      <c r="B11" s="81" t="s">
        <v>273</v>
      </c>
      <c r="C11" s="125" t="s">
        <v>299</v>
      </c>
      <c r="D11" s="126"/>
      <c r="E11" s="126"/>
      <c r="F11" s="126"/>
      <c r="G11" s="127"/>
      <c r="H11" s="81" t="s">
        <v>273</v>
      </c>
      <c r="I11" s="81" t="s">
        <v>273</v>
      </c>
      <c r="J11" s="82" t="s">
        <v>300</v>
      </c>
      <c r="K11" s="83" t="s">
        <v>301</v>
      </c>
      <c r="L11" s="84" t="s">
        <v>302</v>
      </c>
      <c r="M11" s="85" t="s">
        <v>303</v>
      </c>
      <c r="N11" s="77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8" t="s">
        <v>304</v>
      </c>
      <c r="AA11" s="78" t="s">
        <v>305</v>
      </c>
      <c r="AB11" s="78" t="s">
        <v>306</v>
      </c>
      <c r="AC11" s="78" t="s">
        <v>307</v>
      </c>
      <c r="AD11" s="78" t="s">
        <v>308</v>
      </c>
      <c r="AE11" s="78" t="s">
        <v>309</v>
      </c>
      <c r="AF11" s="78" t="s">
        <v>310</v>
      </c>
      <c r="AG11" s="78" t="s">
        <v>311</v>
      </c>
      <c r="AH11" s="78" t="s">
        <v>312</v>
      </c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8" t="s">
        <v>313</v>
      </c>
      <c r="BI11" s="78" t="s">
        <v>314</v>
      </c>
      <c r="BJ11" s="78" t="s">
        <v>315</v>
      </c>
      <c r="BK11" s="71"/>
      <c r="BL11" s="71"/>
    </row>
    <row r="12" spans="1:64" ht="12.75" customHeight="1">
      <c r="A12" s="86"/>
      <c r="B12" s="87" t="s">
        <v>316</v>
      </c>
      <c r="C12" s="128" t="s">
        <v>317</v>
      </c>
      <c r="D12" s="129"/>
      <c r="E12" s="129"/>
      <c r="F12" s="129"/>
      <c r="G12" s="130"/>
      <c r="H12" s="88" t="s">
        <v>273</v>
      </c>
      <c r="I12" s="88" t="s">
        <v>273</v>
      </c>
      <c r="J12" s="88" t="s">
        <v>273</v>
      </c>
      <c r="K12" s="89">
        <f aca="true" t="shared" si="0" ref="K12:M12">SUM(K13:K14)</f>
        <v>0</v>
      </c>
      <c r="L12" s="89">
        <f t="shared" si="0"/>
        <v>0</v>
      </c>
      <c r="M12" s="90">
        <f t="shared" si="0"/>
        <v>0</v>
      </c>
      <c r="N12" s="72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8"/>
      <c r="AJ12" s="71"/>
      <c r="AK12" s="71"/>
      <c r="AL12" s="71"/>
      <c r="AM12" s="71"/>
      <c r="AN12" s="71"/>
      <c r="AO12" s="71"/>
      <c r="AP12" s="71"/>
      <c r="AQ12" s="71"/>
      <c r="AR12" s="71"/>
      <c r="AS12" s="91">
        <f aca="true" t="shared" si="1" ref="AS12:AU12">SUM(AJ13:AJ14)</f>
        <v>0</v>
      </c>
      <c r="AT12" s="91">
        <f t="shared" si="1"/>
        <v>0</v>
      </c>
      <c r="AU12" s="91">
        <f t="shared" si="1"/>
        <v>0</v>
      </c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12.75" customHeight="1">
      <c r="A13" s="92" t="s">
        <v>318</v>
      </c>
      <c r="B13" s="93" t="s">
        <v>319</v>
      </c>
      <c r="C13" s="124" t="s">
        <v>320</v>
      </c>
      <c r="D13" s="117"/>
      <c r="E13" s="117"/>
      <c r="F13" s="117"/>
      <c r="G13" s="117"/>
      <c r="H13" s="93" t="s">
        <v>321</v>
      </c>
      <c r="I13" s="94">
        <v>1.805</v>
      </c>
      <c r="J13" s="94">
        <v>0</v>
      </c>
      <c r="K13" s="94">
        <f aca="true" t="shared" si="2" ref="K13:K14">I13*AO13</f>
        <v>0</v>
      </c>
      <c r="L13" s="94">
        <f aca="true" t="shared" si="3" ref="L13:L14">I13*AP13</f>
        <v>0</v>
      </c>
      <c r="M13" s="95">
        <f aca="true" t="shared" si="4" ref="M13:M14">I13*J13</f>
        <v>0</v>
      </c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96">
        <f aca="true" t="shared" si="5" ref="Z13:Z14">IF(AQ13="5",BJ13,0)</f>
        <v>0</v>
      </c>
      <c r="AA13" s="71"/>
      <c r="AB13" s="96">
        <f aca="true" t="shared" si="6" ref="AB13:AB14">IF(AQ13="1",BH13,0)</f>
        <v>0</v>
      </c>
      <c r="AC13" s="96">
        <f aca="true" t="shared" si="7" ref="AC13:AC14">IF(AQ13="1",BI13,0)</f>
        <v>0</v>
      </c>
      <c r="AD13" s="96">
        <f aca="true" t="shared" si="8" ref="AD13:AD14">IF(AQ13="7",BH13,0)</f>
        <v>0</v>
      </c>
      <c r="AE13" s="96">
        <f aca="true" t="shared" si="9" ref="AE13:AE14">IF(AQ13="7",BI13,0)</f>
        <v>0</v>
      </c>
      <c r="AF13" s="96">
        <f aca="true" t="shared" si="10" ref="AF13:AF14">IF(AQ13="2",BH13,0)</f>
        <v>0</v>
      </c>
      <c r="AG13" s="96">
        <f aca="true" t="shared" si="11" ref="AG13:AG14">IF(AQ13="2",BI13,0)</f>
        <v>0</v>
      </c>
      <c r="AH13" s="96">
        <f aca="true" t="shared" si="12" ref="AH13:AH14">IF(AQ13="0",BJ13,0)</f>
        <v>0</v>
      </c>
      <c r="AI13" s="78"/>
      <c r="AJ13" s="94">
        <f aca="true" t="shared" si="13" ref="AJ13:AJ14">IF(AN13=0,M13,0)</f>
        <v>0</v>
      </c>
      <c r="AK13" s="94">
        <f aca="true" t="shared" si="14" ref="AK13:AK14">IF(AN13=15,M13,0)</f>
        <v>0</v>
      </c>
      <c r="AL13" s="94">
        <f aca="true" t="shared" si="15" ref="AL13:AL14">IF(AN13=21,M13,0)</f>
        <v>0</v>
      </c>
      <c r="AM13" s="71"/>
      <c r="AN13" s="96">
        <v>15</v>
      </c>
      <c r="AO13" s="96">
        <f>J13*0.826410906877485</f>
        <v>0</v>
      </c>
      <c r="AP13" s="96">
        <f>J13*(1-0.826410906877485)</f>
        <v>0</v>
      </c>
      <c r="AQ13" s="97" t="s">
        <v>318</v>
      </c>
      <c r="AR13" s="71"/>
      <c r="AS13" s="71"/>
      <c r="AT13" s="71"/>
      <c r="AU13" s="71"/>
      <c r="AV13" s="96">
        <f aca="true" t="shared" si="16" ref="AV13:AV14">AW13+AX13</f>
        <v>0</v>
      </c>
      <c r="AW13" s="96">
        <f aca="true" t="shared" si="17" ref="AW13:AW14">I13*AO13</f>
        <v>0</v>
      </c>
      <c r="AX13" s="96">
        <f aca="true" t="shared" si="18" ref="AX13:AX14">I13*AP13</f>
        <v>0</v>
      </c>
      <c r="AY13" s="98" t="s">
        <v>322</v>
      </c>
      <c r="AZ13" s="98" t="s">
        <v>323</v>
      </c>
      <c r="BA13" s="78" t="s">
        <v>324</v>
      </c>
      <c r="BB13" s="71"/>
      <c r="BC13" s="96">
        <f aca="true" t="shared" si="19" ref="BC13:BC14">AW13+AX13</f>
        <v>0</v>
      </c>
      <c r="BD13" s="96">
        <f aca="true" t="shared" si="20" ref="BD13:BD14">J13/(100-BE13)*100</f>
        <v>0</v>
      </c>
      <c r="BE13" s="96">
        <v>0</v>
      </c>
      <c r="BF13" s="96">
        <f>13</f>
        <v>13</v>
      </c>
      <c r="BG13" s="71"/>
      <c r="BH13" s="94">
        <f aca="true" t="shared" si="21" ref="BH13:BH14">I13*AO13</f>
        <v>0</v>
      </c>
      <c r="BI13" s="94">
        <f aca="true" t="shared" si="22" ref="BI13:BI14">I13*AP13</f>
        <v>0</v>
      </c>
      <c r="BJ13" s="94">
        <f aca="true" t="shared" si="23" ref="BJ13:BJ14">I13*J13</f>
        <v>0</v>
      </c>
      <c r="BK13" s="94" t="s">
        <v>325</v>
      </c>
      <c r="BL13" s="96">
        <v>31</v>
      </c>
    </row>
    <row r="14" spans="1:64" ht="12.75" customHeight="1">
      <c r="A14" s="92" t="s">
        <v>326</v>
      </c>
      <c r="B14" s="93" t="s">
        <v>327</v>
      </c>
      <c r="C14" s="124" t="s">
        <v>328</v>
      </c>
      <c r="D14" s="117"/>
      <c r="E14" s="117"/>
      <c r="F14" s="117"/>
      <c r="G14" s="117"/>
      <c r="H14" s="93" t="s">
        <v>321</v>
      </c>
      <c r="I14" s="94">
        <v>1.805</v>
      </c>
      <c r="J14" s="94">
        <v>0</v>
      </c>
      <c r="K14" s="94">
        <f t="shared" si="2"/>
        <v>0</v>
      </c>
      <c r="L14" s="94">
        <f t="shared" si="3"/>
        <v>0</v>
      </c>
      <c r="M14" s="95">
        <f t="shared" si="4"/>
        <v>0</v>
      </c>
      <c r="N14" s="72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96">
        <f t="shared" si="5"/>
        <v>0</v>
      </c>
      <c r="AA14" s="71"/>
      <c r="AB14" s="96">
        <f t="shared" si="6"/>
        <v>0</v>
      </c>
      <c r="AC14" s="96">
        <f t="shared" si="7"/>
        <v>0</v>
      </c>
      <c r="AD14" s="96">
        <f t="shared" si="8"/>
        <v>0</v>
      </c>
      <c r="AE14" s="96">
        <f t="shared" si="9"/>
        <v>0</v>
      </c>
      <c r="AF14" s="96">
        <f t="shared" si="10"/>
        <v>0</v>
      </c>
      <c r="AG14" s="96">
        <f t="shared" si="11"/>
        <v>0</v>
      </c>
      <c r="AH14" s="96">
        <f t="shared" si="12"/>
        <v>0</v>
      </c>
      <c r="AI14" s="78"/>
      <c r="AJ14" s="94">
        <f t="shared" si="13"/>
        <v>0</v>
      </c>
      <c r="AK14" s="94">
        <f t="shared" si="14"/>
        <v>0</v>
      </c>
      <c r="AL14" s="94">
        <f t="shared" si="15"/>
        <v>0</v>
      </c>
      <c r="AM14" s="71"/>
      <c r="AN14" s="96">
        <v>15</v>
      </c>
      <c r="AO14" s="96">
        <f>J14*0.999995920365535</f>
        <v>0</v>
      </c>
      <c r="AP14" s="96">
        <f>J14*(1-0.999995920365535)</f>
        <v>0</v>
      </c>
      <c r="AQ14" s="97" t="s">
        <v>318</v>
      </c>
      <c r="AR14" s="71"/>
      <c r="AS14" s="71"/>
      <c r="AT14" s="71"/>
      <c r="AU14" s="71"/>
      <c r="AV14" s="96">
        <f t="shared" si="16"/>
        <v>0</v>
      </c>
      <c r="AW14" s="96">
        <f t="shared" si="17"/>
        <v>0</v>
      </c>
      <c r="AX14" s="96">
        <f t="shared" si="18"/>
        <v>0</v>
      </c>
      <c r="AY14" s="98" t="s">
        <v>322</v>
      </c>
      <c r="AZ14" s="98" t="s">
        <v>323</v>
      </c>
      <c r="BA14" s="78" t="s">
        <v>324</v>
      </c>
      <c r="BB14" s="71"/>
      <c r="BC14" s="96">
        <f t="shared" si="19"/>
        <v>0</v>
      </c>
      <c r="BD14" s="96">
        <f t="shared" si="20"/>
        <v>0</v>
      </c>
      <c r="BE14" s="96">
        <v>0</v>
      </c>
      <c r="BF14" s="96">
        <f>14</f>
        <v>14</v>
      </c>
      <c r="BG14" s="71"/>
      <c r="BH14" s="94">
        <f t="shared" si="21"/>
        <v>0</v>
      </c>
      <c r="BI14" s="94">
        <f t="shared" si="22"/>
        <v>0</v>
      </c>
      <c r="BJ14" s="94">
        <f t="shared" si="23"/>
        <v>0</v>
      </c>
      <c r="BK14" s="94" t="s">
        <v>325</v>
      </c>
      <c r="BL14" s="96">
        <v>31</v>
      </c>
    </row>
    <row r="15" spans="1:64" ht="12.75" customHeight="1">
      <c r="A15" s="99"/>
      <c r="B15" s="100" t="s">
        <v>329</v>
      </c>
      <c r="C15" s="121" t="s">
        <v>330</v>
      </c>
      <c r="D15" s="122"/>
      <c r="E15" s="122"/>
      <c r="F15" s="122"/>
      <c r="G15" s="123"/>
      <c r="H15" s="101" t="s">
        <v>273</v>
      </c>
      <c r="I15" s="101" t="s">
        <v>273</v>
      </c>
      <c r="J15" s="101" t="s">
        <v>273</v>
      </c>
      <c r="K15" s="91">
        <f aca="true" t="shared" si="24" ref="K15:M15">SUM(K16:K19)</f>
        <v>0</v>
      </c>
      <c r="L15" s="91">
        <f t="shared" si="24"/>
        <v>0</v>
      </c>
      <c r="M15" s="102">
        <f t="shared" si="24"/>
        <v>0</v>
      </c>
      <c r="N15" s="72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8"/>
      <c r="AJ15" s="71"/>
      <c r="AK15" s="71"/>
      <c r="AL15" s="71"/>
      <c r="AM15" s="71"/>
      <c r="AN15" s="71"/>
      <c r="AO15" s="71"/>
      <c r="AP15" s="71"/>
      <c r="AQ15" s="71"/>
      <c r="AR15" s="71"/>
      <c r="AS15" s="91">
        <f aca="true" t="shared" si="25" ref="AS15:AU15">SUM(AJ16:AJ19)</f>
        <v>0</v>
      </c>
      <c r="AT15" s="91">
        <f t="shared" si="25"/>
        <v>0</v>
      </c>
      <c r="AU15" s="91">
        <f t="shared" si="25"/>
        <v>0</v>
      </c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2.75" customHeight="1">
      <c r="A16" s="92" t="s">
        <v>331</v>
      </c>
      <c r="B16" s="93" t="s">
        <v>332</v>
      </c>
      <c r="C16" s="124" t="s">
        <v>333</v>
      </c>
      <c r="D16" s="117"/>
      <c r="E16" s="117"/>
      <c r="F16" s="117"/>
      <c r="G16" s="117"/>
      <c r="H16" s="93" t="s">
        <v>321</v>
      </c>
      <c r="I16" s="94">
        <v>3.61</v>
      </c>
      <c r="J16" s="94">
        <v>0</v>
      </c>
      <c r="K16" s="94">
        <f aca="true" t="shared" si="26" ref="K16:K19">I16*AO16</f>
        <v>0</v>
      </c>
      <c r="L16" s="94">
        <f aca="true" t="shared" si="27" ref="L16:L19">I16*AP16</f>
        <v>0</v>
      </c>
      <c r="M16" s="95">
        <f aca="true" t="shared" si="28" ref="M16:M19">I16*J16</f>
        <v>0</v>
      </c>
      <c r="N16" s="72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96">
        <f aca="true" t="shared" si="29" ref="Z16:Z19">IF(AQ16="5",BJ16,0)</f>
        <v>0</v>
      </c>
      <c r="AA16" s="71"/>
      <c r="AB16" s="96">
        <f aca="true" t="shared" si="30" ref="AB16:AB19">IF(AQ16="1",BH16,0)</f>
        <v>0</v>
      </c>
      <c r="AC16" s="96">
        <f aca="true" t="shared" si="31" ref="AC16:AC19">IF(AQ16="1",BI16,0)</f>
        <v>0</v>
      </c>
      <c r="AD16" s="96">
        <f aca="true" t="shared" si="32" ref="AD16:AD19">IF(AQ16="7",BH16,0)</f>
        <v>0</v>
      </c>
      <c r="AE16" s="96">
        <f aca="true" t="shared" si="33" ref="AE16:AE19">IF(AQ16="7",BI16,0)</f>
        <v>0</v>
      </c>
      <c r="AF16" s="96">
        <f aca="true" t="shared" si="34" ref="AF16:AF19">IF(AQ16="2",BH16,0)</f>
        <v>0</v>
      </c>
      <c r="AG16" s="96">
        <f aca="true" t="shared" si="35" ref="AG16:AG19">IF(AQ16="2",BI16,0)</f>
        <v>0</v>
      </c>
      <c r="AH16" s="96">
        <f aca="true" t="shared" si="36" ref="AH16:AH19">IF(AQ16="0",BJ16,0)</f>
        <v>0</v>
      </c>
      <c r="AI16" s="78"/>
      <c r="AJ16" s="94">
        <f aca="true" t="shared" si="37" ref="AJ16:AJ19">IF(AN16=0,M16,0)</f>
        <v>0</v>
      </c>
      <c r="AK16" s="94">
        <f aca="true" t="shared" si="38" ref="AK16:AK19">IF(AN16=15,M16,0)</f>
        <v>0</v>
      </c>
      <c r="AL16" s="94">
        <f aca="true" t="shared" si="39" ref="AL16:AL19">IF(AN16=21,M16,0)</f>
        <v>0</v>
      </c>
      <c r="AM16" s="71"/>
      <c r="AN16" s="96">
        <v>15</v>
      </c>
      <c r="AO16" s="96">
        <f>J16*0.158764940239044</f>
        <v>0</v>
      </c>
      <c r="AP16" s="96">
        <f>J16*(1-0.158764940239044)</f>
        <v>0</v>
      </c>
      <c r="AQ16" s="97" t="s">
        <v>318</v>
      </c>
      <c r="AR16" s="71"/>
      <c r="AS16" s="71"/>
      <c r="AT16" s="71"/>
      <c r="AU16" s="71"/>
      <c r="AV16" s="96">
        <f aca="true" t="shared" si="40" ref="AV16:AV19">AW16+AX16</f>
        <v>0</v>
      </c>
      <c r="AW16" s="96">
        <f aca="true" t="shared" si="41" ref="AW16:AW19">I16*AO16</f>
        <v>0</v>
      </c>
      <c r="AX16" s="96">
        <f aca="true" t="shared" si="42" ref="AX16:AX19">I16*AP16</f>
        <v>0</v>
      </c>
      <c r="AY16" s="98" t="s">
        <v>334</v>
      </c>
      <c r="AZ16" s="98" t="s">
        <v>335</v>
      </c>
      <c r="BA16" s="78" t="s">
        <v>324</v>
      </c>
      <c r="BB16" s="71"/>
      <c r="BC16" s="96">
        <f aca="true" t="shared" si="43" ref="BC16:BC19">AW16+AX16</f>
        <v>0</v>
      </c>
      <c r="BD16" s="96">
        <f aca="true" t="shared" si="44" ref="BD16:BD19">J16/(100-BE16)*100</f>
        <v>0</v>
      </c>
      <c r="BE16" s="96">
        <v>0</v>
      </c>
      <c r="BF16" s="96">
        <f>16</f>
        <v>16</v>
      </c>
      <c r="BG16" s="71"/>
      <c r="BH16" s="94">
        <f aca="true" t="shared" si="45" ref="BH16:BH19">I16*AO16</f>
        <v>0</v>
      </c>
      <c r="BI16" s="94">
        <f aca="true" t="shared" si="46" ref="BI16:BI19">I16*AP16</f>
        <v>0</v>
      </c>
      <c r="BJ16" s="94">
        <f aca="true" t="shared" si="47" ref="BJ16:BJ19">I16*J16</f>
        <v>0</v>
      </c>
      <c r="BK16" s="94" t="s">
        <v>325</v>
      </c>
      <c r="BL16" s="96">
        <v>61</v>
      </c>
    </row>
    <row r="17" spans="1:64" ht="12.75" customHeight="1">
      <c r="A17" s="92" t="s">
        <v>336</v>
      </c>
      <c r="B17" s="93" t="s">
        <v>337</v>
      </c>
      <c r="C17" s="124" t="s">
        <v>338</v>
      </c>
      <c r="D17" s="117"/>
      <c r="E17" s="117"/>
      <c r="F17" s="117"/>
      <c r="G17" s="117"/>
      <c r="H17" s="93" t="s">
        <v>321</v>
      </c>
      <c r="I17" s="94">
        <v>3.61</v>
      </c>
      <c r="J17" s="94">
        <v>0</v>
      </c>
      <c r="K17" s="94">
        <f t="shared" si="26"/>
        <v>0</v>
      </c>
      <c r="L17" s="94">
        <f t="shared" si="27"/>
        <v>0</v>
      </c>
      <c r="M17" s="95">
        <f t="shared" si="28"/>
        <v>0</v>
      </c>
      <c r="N17" s="72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96">
        <f t="shared" si="29"/>
        <v>0</v>
      </c>
      <c r="AA17" s="71"/>
      <c r="AB17" s="96">
        <f t="shared" si="30"/>
        <v>0</v>
      </c>
      <c r="AC17" s="96">
        <f t="shared" si="31"/>
        <v>0</v>
      </c>
      <c r="AD17" s="96">
        <f t="shared" si="32"/>
        <v>0</v>
      </c>
      <c r="AE17" s="96">
        <f t="shared" si="33"/>
        <v>0</v>
      </c>
      <c r="AF17" s="96">
        <f t="shared" si="34"/>
        <v>0</v>
      </c>
      <c r="AG17" s="96">
        <f t="shared" si="35"/>
        <v>0</v>
      </c>
      <c r="AH17" s="96">
        <f t="shared" si="36"/>
        <v>0</v>
      </c>
      <c r="AI17" s="78"/>
      <c r="AJ17" s="94">
        <f t="shared" si="37"/>
        <v>0</v>
      </c>
      <c r="AK17" s="94">
        <f t="shared" si="38"/>
        <v>0</v>
      </c>
      <c r="AL17" s="94">
        <f t="shared" si="39"/>
        <v>0</v>
      </c>
      <c r="AM17" s="71"/>
      <c r="AN17" s="96">
        <v>15</v>
      </c>
      <c r="AO17" s="96">
        <f>J17*0.264961495683491</f>
        <v>0</v>
      </c>
      <c r="AP17" s="96">
        <f>J17*(1-0.264961495683491)</f>
        <v>0</v>
      </c>
      <c r="AQ17" s="97" t="s">
        <v>318</v>
      </c>
      <c r="AR17" s="71"/>
      <c r="AS17" s="71"/>
      <c r="AT17" s="71"/>
      <c r="AU17" s="71"/>
      <c r="AV17" s="96">
        <f t="shared" si="40"/>
        <v>0</v>
      </c>
      <c r="AW17" s="96">
        <f t="shared" si="41"/>
        <v>0</v>
      </c>
      <c r="AX17" s="96">
        <f t="shared" si="42"/>
        <v>0</v>
      </c>
      <c r="AY17" s="98" t="s">
        <v>334</v>
      </c>
      <c r="AZ17" s="98" t="s">
        <v>335</v>
      </c>
      <c r="BA17" s="78" t="s">
        <v>324</v>
      </c>
      <c r="BB17" s="71"/>
      <c r="BC17" s="96">
        <f t="shared" si="43"/>
        <v>0</v>
      </c>
      <c r="BD17" s="96">
        <f t="shared" si="44"/>
        <v>0</v>
      </c>
      <c r="BE17" s="96">
        <v>0</v>
      </c>
      <c r="BF17" s="96">
        <f>17</f>
        <v>17</v>
      </c>
      <c r="BG17" s="71"/>
      <c r="BH17" s="94">
        <f t="shared" si="45"/>
        <v>0</v>
      </c>
      <c r="BI17" s="94">
        <f t="shared" si="46"/>
        <v>0</v>
      </c>
      <c r="BJ17" s="94">
        <f t="shared" si="47"/>
        <v>0</v>
      </c>
      <c r="BK17" s="94" t="s">
        <v>325</v>
      </c>
      <c r="BL17" s="96">
        <v>61</v>
      </c>
    </row>
    <row r="18" spans="1:64" ht="12.75" customHeight="1">
      <c r="A18" s="92" t="s">
        <v>339</v>
      </c>
      <c r="B18" s="93" t="s">
        <v>340</v>
      </c>
      <c r="C18" s="124" t="s">
        <v>341</v>
      </c>
      <c r="D18" s="117"/>
      <c r="E18" s="117"/>
      <c r="F18" s="117"/>
      <c r="G18" s="117"/>
      <c r="H18" s="93" t="s">
        <v>321</v>
      </c>
      <c r="I18" s="94">
        <v>3.61</v>
      </c>
      <c r="J18" s="94">
        <v>0</v>
      </c>
      <c r="K18" s="94">
        <f t="shared" si="26"/>
        <v>0</v>
      </c>
      <c r="L18" s="94">
        <f t="shared" si="27"/>
        <v>0</v>
      </c>
      <c r="M18" s="95">
        <f t="shared" si="28"/>
        <v>0</v>
      </c>
      <c r="N18" s="72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96">
        <f t="shared" si="29"/>
        <v>0</v>
      </c>
      <c r="AA18" s="71"/>
      <c r="AB18" s="96">
        <f t="shared" si="30"/>
        <v>0</v>
      </c>
      <c r="AC18" s="96">
        <f t="shared" si="31"/>
        <v>0</v>
      </c>
      <c r="AD18" s="96">
        <f t="shared" si="32"/>
        <v>0</v>
      </c>
      <c r="AE18" s="96">
        <f t="shared" si="33"/>
        <v>0</v>
      </c>
      <c r="AF18" s="96">
        <f t="shared" si="34"/>
        <v>0</v>
      </c>
      <c r="AG18" s="96">
        <f t="shared" si="35"/>
        <v>0</v>
      </c>
      <c r="AH18" s="96">
        <f t="shared" si="36"/>
        <v>0</v>
      </c>
      <c r="AI18" s="78"/>
      <c r="AJ18" s="94">
        <f t="shared" si="37"/>
        <v>0</v>
      </c>
      <c r="AK18" s="94">
        <f t="shared" si="38"/>
        <v>0</v>
      </c>
      <c r="AL18" s="94">
        <f t="shared" si="39"/>
        <v>0</v>
      </c>
      <c r="AM18" s="71"/>
      <c r="AN18" s="96">
        <v>15</v>
      </c>
      <c r="AO18" s="96">
        <f>J18*0.104903666608067</f>
        <v>0</v>
      </c>
      <c r="AP18" s="96">
        <f>J18*(1-0.104903666608067)</f>
        <v>0</v>
      </c>
      <c r="AQ18" s="97" t="s">
        <v>318</v>
      </c>
      <c r="AR18" s="71"/>
      <c r="AS18" s="71"/>
      <c r="AT18" s="71"/>
      <c r="AU18" s="71"/>
      <c r="AV18" s="96">
        <f t="shared" si="40"/>
        <v>0</v>
      </c>
      <c r="AW18" s="96">
        <f t="shared" si="41"/>
        <v>0</v>
      </c>
      <c r="AX18" s="96">
        <f t="shared" si="42"/>
        <v>0</v>
      </c>
      <c r="AY18" s="98" t="s">
        <v>334</v>
      </c>
      <c r="AZ18" s="98" t="s">
        <v>335</v>
      </c>
      <c r="BA18" s="78" t="s">
        <v>324</v>
      </c>
      <c r="BB18" s="71"/>
      <c r="BC18" s="96">
        <f t="shared" si="43"/>
        <v>0</v>
      </c>
      <c r="BD18" s="96">
        <f t="shared" si="44"/>
        <v>0</v>
      </c>
      <c r="BE18" s="96">
        <v>0</v>
      </c>
      <c r="BF18" s="96">
        <f>18</f>
        <v>18</v>
      </c>
      <c r="BG18" s="71"/>
      <c r="BH18" s="94">
        <f t="shared" si="45"/>
        <v>0</v>
      </c>
      <c r="BI18" s="94">
        <f t="shared" si="46"/>
        <v>0</v>
      </c>
      <c r="BJ18" s="94">
        <f t="shared" si="47"/>
        <v>0</v>
      </c>
      <c r="BK18" s="94" t="s">
        <v>325</v>
      </c>
      <c r="BL18" s="96">
        <v>61</v>
      </c>
    </row>
    <row r="19" spans="1:64" ht="12.75" customHeight="1">
      <c r="A19" s="92" t="s">
        <v>342</v>
      </c>
      <c r="B19" s="93" t="s">
        <v>343</v>
      </c>
      <c r="C19" s="124" t="s">
        <v>344</v>
      </c>
      <c r="D19" s="117"/>
      <c r="E19" s="117"/>
      <c r="F19" s="117"/>
      <c r="G19" s="117"/>
      <c r="H19" s="93" t="s">
        <v>345</v>
      </c>
      <c r="I19" s="94">
        <v>1</v>
      </c>
      <c r="J19" s="94">
        <v>0</v>
      </c>
      <c r="K19" s="94">
        <f t="shared" si="26"/>
        <v>0</v>
      </c>
      <c r="L19" s="94">
        <f t="shared" si="27"/>
        <v>0</v>
      </c>
      <c r="M19" s="95">
        <f t="shared" si="28"/>
        <v>0</v>
      </c>
      <c r="N19" s="72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96">
        <f t="shared" si="29"/>
        <v>0</v>
      </c>
      <c r="AA19" s="71"/>
      <c r="AB19" s="96">
        <f t="shared" si="30"/>
        <v>0</v>
      </c>
      <c r="AC19" s="96">
        <f t="shared" si="31"/>
        <v>0</v>
      </c>
      <c r="AD19" s="96">
        <f t="shared" si="32"/>
        <v>0</v>
      </c>
      <c r="AE19" s="96">
        <f t="shared" si="33"/>
        <v>0</v>
      </c>
      <c r="AF19" s="96">
        <f t="shared" si="34"/>
        <v>0</v>
      </c>
      <c r="AG19" s="96">
        <f t="shared" si="35"/>
        <v>0</v>
      </c>
      <c r="AH19" s="96">
        <f t="shared" si="36"/>
        <v>0</v>
      </c>
      <c r="AI19" s="78"/>
      <c r="AJ19" s="94">
        <f t="shared" si="37"/>
        <v>0</v>
      </c>
      <c r="AK19" s="94">
        <f t="shared" si="38"/>
        <v>0</v>
      </c>
      <c r="AL19" s="94">
        <f t="shared" si="39"/>
        <v>0</v>
      </c>
      <c r="AM19" s="71"/>
      <c r="AN19" s="96">
        <v>15</v>
      </c>
      <c r="AO19" s="96">
        <f>J19*1</f>
        <v>0</v>
      </c>
      <c r="AP19" s="96">
        <f>J19*(1-1)</f>
        <v>0</v>
      </c>
      <c r="AQ19" s="97" t="s">
        <v>318</v>
      </c>
      <c r="AR19" s="71"/>
      <c r="AS19" s="71"/>
      <c r="AT19" s="71"/>
      <c r="AU19" s="71"/>
      <c r="AV19" s="96">
        <f t="shared" si="40"/>
        <v>0</v>
      </c>
      <c r="AW19" s="96">
        <f t="shared" si="41"/>
        <v>0</v>
      </c>
      <c r="AX19" s="96">
        <f t="shared" si="42"/>
        <v>0</v>
      </c>
      <c r="AY19" s="98" t="s">
        <v>334</v>
      </c>
      <c r="AZ19" s="98" t="s">
        <v>335</v>
      </c>
      <c r="BA19" s="78" t="s">
        <v>324</v>
      </c>
      <c r="BB19" s="71"/>
      <c r="BC19" s="96">
        <f t="shared" si="43"/>
        <v>0</v>
      </c>
      <c r="BD19" s="96">
        <f t="shared" si="44"/>
        <v>0</v>
      </c>
      <c r="BE19" s="96">
        <v>0</v>
      </c>
      <c r="BF19" s="96">
        <f>19</f>
        <v>19</v>
      </c>
      <c r="BG19" s="71"/>
      <c r="BH19" s="94">
        <f t="shared" si="45"/>
        <v>0</v>
      </c>
      <c r="BI19" s="94">
        <f t="shared" si="46"/>
        <v>0</v>
      </c>
      <c r="BJ19" s="94">
        <f t="shared" si="47"/>
        <v>0</v>
      </c>
      <c r="BK19" s="94" t="s">
        <v>325</v>
      </c>
      <c r="BL19" s="96">
        <v>61</v>
      </c>
    </row>
    <row r="20" spans="1:64" ht="12.75" customHeight="1">
      <c r="A20" s="99"/>
      <c r="B20" s="100" t="s">
        <v>346</v>
      </c>
      <c r="C20" s="121" t="s">
        <v>347</v>
      </c>
      <c r="D20" s="122"/>
      <c r="E20" s="122"/>
      <c r="F20" s="122"/>
      <c r="G20" s="123"/>
      <c r="H20" s="101" t="s">
        <v>273</v>
      </c>
      <c r="I20" s="101" t="s">
        <v>273</v>
      </c>
      <c r="J20" s="101" t="s">
        <v>273</v>
      </c>
      <c r="K20" s="91">
        <f aca="true" t="shared" si="48" ref="K20:M20">SUM(K21:K22)</f>
        <v>0</v>
      </c>
      <c r="L20" s="91">
        <f t="shared" si="48"/>
        <v>0</v>
      </c>
      <c r="M20" s="102">
        <f t="shared" si="48"/>
        <v>0</v>
      </c>
      <c r="N20" s="7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8"/>
      <c r="AJ20" s="71"/>
      <c r="AK20" s="71"/>
      <c r="AL20" s="71"/>
      <c r="AM20" s="71"/>
      <c r="AN20" s="71"/>
      <c r="AO20" s="71"/>
      <c r="AP20" s="71"/>
      <c r="AQ20" s="71"/>
      <c r="AR20" s="71"/>
      <c r="AS20" s="91">
        <f aca="true" t="shared" si="49" ref="AS20:AU20">SUM(AJ21:AJ22)</f>
        <v>0</v>
      </c>
      <c r="AT20" s="91">
        <f t="shared" si="49"/>
        <v>0</v>
      </c>
      <c r="AU20" s="91">
        <f t="shared" si="49"/>
        <v>0</v>
      </c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64" ht="12.75" customHeight="1">
      <c r="A21" s="92" t="s">
        <v>348</v>
      </c>
      <c r="B21" s="93" t="s">
        <v>349</v>
      </c>
      <c r="C21" s="124" t="s">
        <v>350</v>
      </c>
      <c r="D21" s="117"/>
      <c r="E21" s="117"/>
      <c r="F21" s="117"/>
      <c r="G21" s="117"/>
      <c r="H21" s="93" t="s">
        <v>351</v>
      </c>
      <c r="I21" s="94">
        <v>0.0675</v>
      </c>
      <c r="J21" s="94">
        <v>0</v>
      </c>
      <c r="K21" s="94">
        <f aca="true" t="shared" si="50" ref="K21:K22">I21*AO21</f>
        <v>0</v>
      </c>
      <c r="L21" s="94">
        <f aca="true" t="shared" si="51" ref="L21:L22">I21*AP21</f>
        <v>0</v>
      </c>
      <c r="M21" s="95">
        <f aca="true" t="shared" si="52" ref="M21:M22">I21*J21</f>
        <v>0</v>
      </c>
      <c r="N21" s="72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96">
        <f aca="true" t="shared" si="53" ref="Z21:Z22">IF(AQ21="5",BJ21,0)</f>
        <v>0</v>
      </c>
      <c r="AA21" s="71"/>
      <c r="AB21" s="96">
        <f aca="true" t="shared" si="54" ref="AB21:AB22">IF(AQ21="1",BH21,0)</f>
        <v>0</v>
      </c>
      <c r="AC21" s="96">
        <f aca="true" t="shared" si="55" ref="AC21:AC22">IF(AQ21="1",BI21,0)</f>
        <v>0</v>
      </c>
      <c r="AD21" s="96">
        <f aca="true" t="shared" si="56" ref="AD21:AD22">IF(AQ21="7",BH21,0)</f>
        <v>0</v>
      </c>
      <c r="AE21" s="96">
        <f aca="true" t="shared" si="57" ref="AE21:AE22">IF(AQ21="7",BI21,0)</f>
        <v>0</v>
      </c>
      <c r="AF21" s="96">
        <f aca="true" t="shared" si="58" ref="AF21:AF22">IF(AQ21="2",BH21,0)</f>
        <v>0</v>
      </c>
      <c r="AG21" s="96">
        <f aca="true" t="shared" si="59" ref="AG21:AG22">IF(AQ21="2",BI21,0)</f>
        <v>0</v>
      </c>
      <c r="AH21" s="96">
        <f aca="true" t="shared" si="60" ref="AH21:AH22">IF(AQ21="0",BJ21,0)</f>
        <v>0</v>
      </c>
      <c r="AI21" s="78"/>
      <c r="AJ21" s="94">
        <f aca="true" t="shared" si="61" ref="AJ21:AJ22">IF(AN21=0,M21,0)</f>
        <v>0</v>
      </c>
      <c r="AK21" s="94">
        <f aca="true" t="shared" si="62" ref="AK21:AK22">IF(AN21=15,M21,0)</f>
        <v>0</v>
      </c>
      <c r="AL21" s="94">
        <f aca="true" t="shared" si="63" ref="AL21:AL22">IF(AN21=21,M21,0)</f>
        <v>0</v>
      </c>
      <c r="AM21" s="71"/>
      <c r="AN21" s="96">
        <v>15</v>
      </c>
      <c r="AO21" s="96">
        <f>J21*0.503188988992762</f>
        <v>0</v>
      </c>
      <c r="AP21" s="96">
        <f>J21*(1-0.503188988992762)</f>
        <v>0</v>
      </c>
      <c r="AQ21" s="97" t="s">
        <v>318</v>
      </c>
      <c r="AR21" s="71"/>
      <c r="AS21" s="71"/>
      <c r="AT21" s="71"/>
      <c r="AU21" s="71"/>
      <c r="AV21" s="96">
        <f aca="true" t="shared" si="64" ref="AV21:AV22">AW21+AX21</f>
        <v>0</v>
      </c>
      <c r="AW21" s="96">
        <f aca="true" t="shared" si="65" ref="AW21:AW22">I21*AO21</f>
        <v>0</v>
      </c>
      <c r="AX21" s="96">
        <f aca="true" t="shared" si="66" ref="AX21:AX22">I21*AP21</f>
        <v>0</v>
      </c>
      <c r="AY21" s="98" t="s">
        <v>352</v>
      </c>
      <c r="AZ21" s="98" t="s">
        <v>335</v>
      </c>
      <c r="BA21" s="78" t="s">
        <v>324</v>
      </c>
      <c r="BB21" s="71"/>
      <c r="BC21" s="96">
        <f aca="true" t="shared" si="67" ref="BC21:BC22">AW21+AX21</f>
        <v>0</v>
      </c>
      <c r="BD21" s="96">
        <f aca="true" t="shared" si="68" ref="BD21:BD22">J21/(100-BE21)*100</f>
        <v>0</v>
      </c>
      <c r="BE21" s="96">
        <v>0</v>
      </c>
      <c r="BF21" s="96">
        <f>21</f>
        <v>21</v>
      </c>
      <c r="BG21" s="71"/>
      <c r="BH21" s="94">
        <f aca="true" t="shared" si="69" ref="BH21:BH22">I21*AO21</f>
        <v>0</v>
      </c>
      <c r="BI21" s="94">
        <f aca="true" t="shared" si="70" ref="BI21:BI22">I21*AP21</f>
        <v>0</v>
      </c>
      <c r="BJ21" s="94">
        <f aca="true" t="shared" si="71" ref="BJ21:BJ22">I21*J21</f>
        <v>0</v>
      </c>
      <c r="BK21" s="94" t="s">
        <v>325</v>
      </c>
      <c r="BL21" s="96">
        <v>63</v>
      </c>
    </row>
    <row r="22" spans="1:64" ht="12.75" customHeight="1">
      <c r="A22" s="92" t="s">
        <v>353</v>
      </c>
      <c r="B22" s="93" t="s">
        <v>349</v>
      </c>
      <c r="C22" s="124" t="s">
        <v>354</v>
      </c>
      <c r="D22" s="117"/>
      <c r="E22" s="117"/>
      <c r="F22" s="117"/>
      <c r="G22" s="117"/>
      <c r="H22" s="93" t="s">
        <v>351</v>
      </c>
      <c r="I22" s="94">
        <v>0.125</v>
      </c>
      <c r="J22" s="94">
        <v>0</v>
      </c>
      <c r="K22" s="94">
        <f t="shared" si="50"/>
        <v>0</v>
      </c>
      <c r="L22" s="94">
        <f t="shared" si="51"/>
        <v>0</v>
      </c>
      <c r="M22" s="95">
        <f t="shared" si="52"/>
        <v>0</v>
      </c>
      <c r="N22" s="72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96">
        <f t="shared" si="53"/>
        <v>0</v>
      </c>
      <c r="AA22" s="71"/>
      <c r="AB22" s="96">
        <f t="shared" si="54"/>
        <v>0</v>
      </c>
      <c r="AC22" s="96">
        <f t="shared" si="55"/>
        <v>0</v>
      </c>
      <c r="AD22" s="96">
        <f t="shared" si="56"/>
        <v>0</v>
      </c>
      <c r="AE22" s="96">
        <f t="shared" si="57"/>
        <v>0</v>
      </c>
      <c r="AF22" s="96">
        <f t="shared" si="58"/>
        <v>0</v>
      </c>
      <c r="AG22" s="96">
        <f t="shared" si="59"/>
        <v>0</v>
      </c>
      <c r="AH22" s="96">
        <f t="shared" si="60"/>
        <v>0</v>
      </c>
      <c r="AI22" s="78"/>
      <c r="AJ22" s="94">
        <f t="shared" si="61"/>
        <v>0</v>
      </c>
      <c r="AK22" s="94">
        <f t="shared" si="62"/>
        <v>0</v>
      </c>
      <c r="AL22" s="94">
        <f t="shared" si="63"/>
        <v>0</v>
      </c>
      <c r="AM22" s="71"/>
      <c r="AN22" s="96">
        <v>15</v>
      </c>
      <c r="AO22" s="96">
        <f>J22*0.503198473282443</f>
        <v>0</v>
      </c>
      <c r="AP22" s="96">
        <f>J22*(1-0.503198473282443)</f>
        <v>0</v>
      </c>
      <c r="AQ22" s="97" t="s">
        <v>318</v>
      </c>
      <c r="AR22" s="71"/>
      <c r="AS22" s="71"/>
      <c r="AT22" s="71"/>
      <c r="AU22" s="71"/>
      <c r="AV22" s="96">
        <f t="shared" si="64"/>
        <v>0</v>
      </c>
      <c r="AW22" s="96">
        <f t="shared" si="65"/>
        <v>0</v>
      </c>
      <c r="AX22" s="96">
        <f t="shared" si="66"/>
        <v>0</v>
      </c>
      <c r="AY22" s="98" t="s">
        <v>352</v>
      </c>
      <c r="AZ22" s="98" t="s">
        <v>335</v>
      </c>
      <c r="BA22" s="78" t="s">
        <v>324</v>
      </c>
      <c r="BB22" s="71"/>
      <c r="BC22" s="96">
        <f t="shared" si="67"/>
        <v>0</v>
      </c>
      <c r="BD22" s="96">
        <f t="shared" si="68"/>
        <v>0</v>
      </c>
      <c r="BE22" s="96">
        <v>0</v>
      </c>
      <c r="BF22" s="96">
        <f>22</f>
        <v>22</v>
      </c>
      <c r="BG22" s="71"/>
      <c r="BH22" s="94">
        <f t="shared" si="69"/>
        <v>0</v>
      </c>
      <c r="BI22" s="94">
        <f t="shared" si="70"/>
        <v>0</v>
      </c>
      <c r="BJ22" s="94">
        <f t="shared" si="71"/>
        <v>0</v>
      </c>
      <c r="BK22" s="94" t="s">
        <v>325</v>
      </c>
      <c r="BL22" s="96">
        <v>63</v>
      </c>
    </row>
    <row r="23" spans="1:64" ht="12.75" customHeight="1">
      <c r="A23" s="99"/>
      <c r="B23" s="100" t="s">
        <v>355</v>
      </c>
      <c r="C23" s="121" t="s">
        <v>356</v>
      </c>
      <c r="D23" s="122"/>
      <c r="E23" s="122"/>
      <c r="F23" s="122"/>
      <c r="G23" s="123"/>
      <c r="H23" s="101" t="s">
        <v>273</v>
      </c>
      <c r="I23" s="101" t="s">
        <v>273</v>
      </c>
      <c r="J23" s="101" t="s">
        <v>273</v>
      </c>
      <c r="K23" s="91">
        <f aca="true" t="shared" si="72" ref="K23:M23">SUM(K24)</f>
        <v>0</v>
      </c>
      <c r="L23" s="91">
        <f t="shared" si="72"/>
        <v>0</v>
      </c>
      <c r="M23" s="102">
        <f t="shared" si="72"/>
        <v>0</v>
      </c>
      <c r="N23" s="72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8"/>
      <c r="AJ23" s="71"/>
      <c r="AK23" s="71"/>
      <c r="AL23" s="71"/>
      <c r="AM23" s="71"/>
      <c r="AN23" s="71"/>
      <c r="AO23" s="71"/>
      <c r="AP23" s="71"/>
      <c r="AQ23" s="71"/>
      <c r="AR23" s="71"/>
      <c r="AS23" s="91">
        <f aca="true" t="shared" si="73" ref="AS23:AU23">SUM(AJ24)</f>
        <v>0</v>
      </c>
      <c r="AT23" s="91">
        <f t="shared" si="73"/>
        <v>0</v>
      </c>
      <c r="AU23" s="91">
        <f t="shared" si="73"/>
        <v>0</v>
      </c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2.75" customHeight="1">
      <c r="A24" s="103" t="s">
        <v>357</v>
      </c>
      <c r="B24" s="103" t="s">
        <v>358</v>
      </c>
      <c r="C24" s="118" t="s">
        <v>359</v>
      </c>
      <c r="D24" s="119"/>
      <c r="E24" s="119"/>
      <c r="F24" s="119"/>
      <c r="G24" s="120"/>
      <c r="H24" s="103" t="s">
        <v>360</v>
      </c>
      <c r="I24" s="104">
        <v>1</v>
      </c>
      <c r="J24" s="104">
        <v>0</v>
      </c>
      <c r="K24" s="104">
        <f>I24*AO24</f>
        <v>0</v>
      </c>
      <c r="L24" s="104">
        <f>I24*AP24</f>
        <v>0</v>
      </c>
      <c r="M24" s="105">
        <f>I24*J24</f>
        <v>0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96">
        <f>IF(AQ24="5",BJ24,0)</f>
        <v>0</v>
      </c>
      <c r="AA24" s="71"/>
      <c r="AB24" s="96">
        <f>IF(AQ24="1",BH24,0)</f>
        <v>0</v>
      </c>
      <c r="AC24" s="96">
        <f>IF(AQ24="1",BI24,0)</f>
        <v>0</v>
      </c>
      <c r="AD24" s="96">
        <f>IF(AQ24="7",BH24,0)</f>
        <v>0</v>
      </c>
      <c r="AE24" s="96">
        <f>IF(AQ24="7",BI24,0)</f>
        <v>0</v>
      </c>
      <c r="AF24" s="96">
        <f>IF(AQ24="2",BH24,0)</f>
        <v>0</v>
      </c>
      <c r="AG24" s="96">
        <f>IF(AQ24="2",BI24,0)</f>
        <v>0</v>
      </c>
      <c r="AH24" s="96">
        <f>IF(AQ24="0",BJ24,0)</f>
        <v>0</v>
      </c>
      <c r="AI24" s="78"/>
      <c r="AJ24" s="94">
        <f>IF(AN24=0,M24,0)</f>
        <v>0</v>
      </c>
      <c r="AK24" s="94">
        <f>IF(AN24=15,M24,0)</f>
        <v>0</v>
      </c>
      <c r="AL24" s="94">
        <f>IF(AN24=21,M24,0)</f>
        <v>0</v>
      </c>
      <c r="AM24" s="71"/>
      <c r="AN24" s="96">
        <v>15</v>
      </c>
      <c r="AO24" s="96">
        <f>J24*0</f>
        <v>0</v>
      </c>
      <c r="AP24" s="96">
        <f>J24*(1-0)</f>
        <v>0</v>
      </c>
      <c r="AQ24" s="97" t="s">
        <v>348</v>
      </c>
      <c r="AR24" s="71"/>
      <c r="AS24" s="71"/>
      <c r="AT24" s="71"/>
      <c r="AU24" s="71"/>
      <c r="AV24" s="96">
        <f>AW24+AX24</f>
        <v>0</v>
      </c>
      <c r="AW24" s="96">
        <f>I24*AO24</f>
        <v>0</v>
      </c>
      <c r="AX24" s="96">
        <f>I24*AP24</f>
        <v>0</v>
      </c>
      <c r="AY24" s="98" t="s">
        <v>361</v>
      </c>
      <c r="AZ24" s="98" t="s">
        <v>362</v>
      </c>
      <c r="BA24" s="78" t="s">
        <v>324</v>
      </c>
      <c r="BB24" s="71"/>
      <c r="BC24" s="96">
        <f>AW24+AX24</f>
        <v>0</v>
      </c>
      <c r="BD24" s="96">
        <f>J24/(100-BE24)*100</f>
        <v>0</v>
      </c>
      <c r="BE24" s="96">
        <v>0</v>
      </c>
      <c r="BF24" s="96">
        <f>24</f>
        <v>24</v>
      </c>
      <c r="BG24" s="71"/>
      <c r="BH24" s="94">
        <f>I24*AO24</f>
        <v>0</v>
      </c>
      <c r="BI24" s="94">
        <f>I24*AP24</f>
        <v>0</v>
      </c>
      <c r="BJ24" s="94">
        <f>I24*J24</f>
        <v>0</v>
      </c>
      <c r="BK24" s="94" t="s">
        <v>325</v>
      </c>
      <c r="BL24" s="96">
        <v>721</v>
      </c>
    </row>
    <row r="25" spans="1:64" ht="12.75" customHeight="1">
      <c r="A25" s="99"/>
      <c r="B25" s="100" t="s">
        <v>363</v>
      </c>
      <c r="C25" s="121" t="s">
        <v>364</v>
      </c>
      <c r="D25" s="122"/>
      <c r="E25" s="122"/>
      <c r="F25" s="122"/>
      <c r="G25" s="123"/>
      <c r="H25" s="101" t="s">
        <v>273</v>
      </c>
      <c r="I25" s="101" t="s">
        <v>273</v>
      </c>
      <c r="J25" s="101" t="s">
        <v>273</v>
      </c>
      <c r="K25" s="91">
        <f aca="true" t="shared" si="74" ref="K25:M25">SUM(K26)</f>
        <v>0</v>
      </c>
      <c r="L25" s="91">
        <f t="shared" si="74"/>
        <v>0</v>
      </c>
      <c r="M25" s="102">
        <f t="shared" si="74"/>
        <v>0</v>
      </c>
      <c r="N25" s="72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8"/>
      <c r="AJ25" s="71"/>
      <c r="AK25" s="71"/>
      <c r="AL25" s="71"/>
      <c r="AM25" s="71"/>
      <c r="AN25" s="71"/>
      <c r="AO25" s="71"/>
      <c r="AP25" s="71"/>
      <c r="AQ25" s="71"/>
      <c r="AR25" s="71"/>
      <c r="AS25" s="91">
        <f aca="true" t="shared" si="75" ref="AS25:AU25">SUM(AJ26)</f>
        <v>0</v>
      </c>
      <c r="AT25" s="91">
        <f t="shared" si="75"/>
        <v>0</v>
      </c>
      <c r="AU25" s="91">
        <f t="shared" si="75"/>
        <v>0</v>
      </c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12.75" customHeight="1">
      <c r="A26" s="103" t="s">
        <v>365</v>
      </c>
      <c r="B26" s="103" t="s">
        <v>366</v>
      </c>
      <c r="C26" s="118" t="s">
        <v>367</v>
      </c>
      <c r="D26" s="119"/>
      <c r="E26" s="119"/>
      <c r="F26" s="119"/>
      <c r="G26" s="120"/>
      <c r="H26" s="103" t="s">
        <v>146</v>
      </c>
      <c r="I26" s="104">
        <v>8</v>
      </c>
      <c r="J26" s="104">
        <v>0</v>
      </c>
      <c r="K26" s="104">
        <f>I26*AO26</f>
        <v>0</v>
      </c>
      <c r="L26" s="104">
        <f>I26*AP26</f>
        <v>0</v>
      </c>
      <c r="M26" s="105">
        <f>I26*J26</f>
        <v>0</v>
      </c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96">
        <f>IF(AQ26="5",BJ26,0)</f>
        <v>0</v>
      </c>
      <c r="AA26" s="71"/>
      <c r="AB26" s="96">
        <f>IF(AQ26="1",BH26,0)</f>
        <v>0</v>
      </c>
      <c r="AC26" s="96">
        <f>IF(AQ26="1",BI26,0)</f>
        <v>0</v>
      </c>
      <c r="AD26" s="96">
        <f>IF(AQ26="7",BH26,0)</f>
        <v>0</v>
      </c>
      <c r="AE26" s="96">
        <f>IF(AQ26="7",BI26,0)</f>
        <v>0</v>
      </c>
      <c r="AF26" s="96">
        <f>IF(AQ26="2",BH26,0)</f>
        <v>0</v>
      </c>
      <c r="AG26" s="96">
        <f>IF(AQ26="2",BI26,0)</f>
        <v>0</v>
      </c>
      <c r="AH26" s="96">
        <f>IF(AQ26="0",BJ26,0)</f>
        <v>0</v>
      </c>
      <c r="AI26" s="78"/>
      <c r="AJ26" s="94">
        <f>IF(AN26=0,M26,0)</f>
        <v>0</v>
      </c>
      <c r="AK26" s="94">
        <f>IF(AN26=15,M26,0)</f>
        <v>0</v>
      </c>
      <c r="AL26" s="94">
        <f>IF(AN26=21,M26,0)</f>
        <v>0</v>
      </c>
      <c r="AM26" s="71"/>
      <c r="AN26" s="96">
        <v>15</v>
      </c>
      <c r="AO26" s="96">
        <f>J26*0</f>
        <v>0</v>
      </c>
      <c r="AP26" s="96">
        <f>J26*(1-0)</f>
        <v>0</v>
      </c>
      <c r="AQ26" s="97" t="s">
        <v>348</v>
      </c>
      <c r="AR26" s="71"/>
      <c r="AS26" s="71"/>
      <c r="AT26" s="71"/>
      <c r="AU26" s="71"/>
      <c r="AV26" s="96">
        <f>AW26+AX26</f>
        <v>0</v>
      </c>
      <c r="AW26" s="96">
        <f>I26*AO26</f>
        <v>0</v>
      </c>
      <c r="AX26" s="96">
        <f>I26*AP26</f>
        <v>0</v>
      </c>
      <c r="AY26" s="98" t="s">
        <v>368</v>
      </c>
      <c r="AZ26" s="98" t="s">
        <v>362</v>
      </c>
      <c r="BA26" s="78" t="s">
        <v>324</v>
      </c>
      <c r="BB26" s="71"/>
      <c r="BC26" s="96">
        <f>AW26+AX26</f>
        <v>0</v>
      </c>
      <c r="BD26" s="96">
        <f>J26/(100-BE26)*100</f>
        <v>0</v>
      </c>
      <c r="BE26" s="96">
        <v>0</v>
      </c>
      <c r="BF26" s="96">
        <f>26</f>
        <v>26</v>
      </c>
      <c r="BG26" s="71"/>
      <c r="BH26" s="94">
        <f>I26*AO26</f>
        <v>0</v>
      </c>
      <c r="BI26" s="94">
        <f>I26*AP26</f>
        <v>0</v>
      </c>
      <c r="BJ26" s="94">
        <f>I26*J26</f>
        <v>0</v>
      </c>
      <c r="BK26" s="94" t="s">
        <v>325</v>
      </c>
      <c r="BL26" s="96">
        <v>728</v>
      </c>
    </row>
    <row r="27" spans="1:64" ht="12.75" customHeight="1">
      <c r="A27" s="99"/>
      <c r="B27" s="100" t="s">
        <v>369</v>
      </c>
      <c r="C27" s="121" t="s">
        <v>370</v>
      </c>
      <c r="D27" s="122"/>
      <c r="E27" s="122"/>
      <c r="F27" s="122"/>
      <c r="G27" s="123"/>
      <c r="H27" s="101" t="s">
        <v>273</v>
      </c>
      <c r="I27" s="101" t="s">
        <v>273</v>
      </c>
      <c r="J27" s="101" t="s">
        <v>273</v>
      </c>
      <c r="K27" s="91">
        <f aca="true" t="shared" si="76" ref="K27:M27">SUM(K28:K29)</f>
        <v>0</v>
      </c>
      <c r="L27" s="91">
        <f t="shared" si="76"/>
        <v>0</v>
      </c>
      <c r="M27" s="102">
        <f t="shared" si="76"/>
        <v>0</v>
      </c>
      <c r="N27" s="72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8"/>
      <c r="AJ27" s="71"/>
      <c r="AK27" s="71"/>
      <c r="AL27" s="71"/>
      <c r="AM27" s="71"/>
      <c r="AN27" s="71"/>
      <c r="AO27" s="71"/>
      <c r="AP27" s="71"/>
      <c r="AQ27" s="71"/>
      <c r="AR27" s="71"/>
      <c r="AS27" s="91">
        <f aca="true" t="shared" si="77" ref="AS27:AU27">SUM(AJ28:AJ29)</f>
        <v>0</v>
      </c>
      <c r="AT27" s="91">
        <f t="shared" si="77"/>
        <v>0</v>
      </c>
      <c r="AU27" s="91">
        <f t="shared" si="77"/>
        <v>0</v>
      </c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</row>
    <row r="28" spans="1:64" ht="12.75" customHeight="1">
      <c r="A28" s="92" t="s">
        <v>371</v>
      </c>
      <c r="B28" s="93" t="s">
        <v>372</v>
      </c>
      <c r="C28" s="124" t="s">
        <v>373</v>
      </c>
      <c r="D28" s="117"/>
      <c r="E28" s="117"/>
      <c r="F28" s="117"/>
      <c r="G28" s="117"/>
      <c r="H28" s="93" t="s">
        <v>360</v>
      </c>
      <c r="I28" s="94">
        <v>1</v>
      </c>
      <c r="J28" s="94">
        <v>0</v>
      </c>
      <c r="K28" s="94">
        <f aca="true" t="shared" si="78" ref="K28:K29">I28*AO28</f>
        <v>0</v>
      </c>
      <c r="L28" s="94">
        <f aca="true" t="shared" si="79" ref="L28:L29">I28*AP28</f>
        <v>0</v>
      </c>
      <c r="M28" s="95">
        <f aca="true" t="shared" si="80" ref="M28:M29">I28*J28</f>
        <v>0</v>
      </c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96">
        <f aca="true" t="shared" si="81" ref="Z28:Z29">IF(AQ28="5",BJ28,0)</f>
        <v>0</v>
      </c>
      <c r="AA28" s="71"/>
      <c r="AB28" s="96">
        <f aca="true" t="shared" si="82" ref="AB28:AB29">IF(AQ28="1",BH28,0)</f>
        <v>0</v>
      </c>
      <c r="AC28" s="96">
        <f aca="true" t="shared" si="83" ref="AC28:AC29">IF(AQ28="1",BI28,0)</f>
        <v>0</v>
      </c>
      <c r="AD28" s="96">
        <f aca="true" t="shared" si="84" ref="AD28:AD29">IF(AQ28="7",BH28,0)</f>
        <v>0</v>
      </c>
      <c r="AE28" s="96">
        <f aca="true" t="shared" si="85" ref="AE28:AE29">IF(AQ28="7",BI28,0)</f>
        <v>0</v>
      </c>
      <c r="AF28" s="96">
        <f aca="true" t="shared" si="86" ref="AF28:AF29">IF(AQ28="2",BH28,0)</f>
        <v>0</v>
      </c>
      <c r="AG28" s="96">
        <f aca="true" t="shared" si="87" ref="AG28:AG29">IF(AQ28="2",BI28,0)</f>
        <v>0</v>
      </c>
      <c r="AH28" s="96">
        <f aca="true" t="shared" si="88" ref="AH28:AH29">IF(AQ28="0",BJ28,0)</f>
        <v>0</v>
      </c>
      <c r="AI28" s="78"/>
      <c r="AJ28" s="94">
        <f aca="true" t="shared" si="89" ref="AJ28:AJ29">IF(AN28=0,M28,0)</f>
        <v>0</v>
      </c>
      <c r="AK28" s="94">
        <f aca="true" t="shared" si="90" ref="AK28:AK29">IF(AN28=15,M28,0)</f>
        <v>0</v>
      </c>
      <c r="AL28" s="94">
        <f aca="true" t="shared" si="91" ref="AL28:AL29">IF(AN28=21,M28,0)</f>
        <v>0</v>
      </c>
      <c r="AM28" s="71"/>
      <c r="AN28" s="96">
        <v>15</v>
      </c>
      <c r="AO28" s="96">
        <f>J28*0.893898173338515</f>
        <v>0</v>
      </c>
      <c r="AP28" s="96">
        <f>J28*(1-0.893898173338515)</f>
        <v>0</v>
      </c>
      <c r="AQ28" s="97" t="s">
        <v>348</v>
      </c>
      <c r="AR28" s="71"/>
      <c r="AS28" s="71"/>
      <c r="AT28" s="71"/>
      <c r="AU28" s="71"/>
      <c r="AV28" s="96">
        <f aca="true" t="shared" si="92" ref="AV28:AV29">AW28+AX28</f>
        <v>0</v>
      </c>
      <c r="AW28" s="96">
        <f aca="true" t="shared" si="93" ref="AW28:AW29">I28*AO28</f>
        <v>0</v>
      </c>
      <c r="AX28" s="96">
        <f aca="true" t="shared" si="94" ref="AX28:AX29">I28*AP28</f>
        <v>0</v>
      </c>
      <c r="AY28" s="98" t="s">
        <v>374</v>
      </c>
      <c r="AZ28" s="98" t="s">
        <v>375</v>
      </c>
      <c r="BA28" s="78" t="s">
        <v>324</v>
      </c>
      <c r="BB28" s="71"/>
      <c r="BC28" s="96">
        <f aca="true" t="shared" si="95" ref="BC28:BC29">AW28+AX28</f>
        <v>0</v>
      </c>
      <c r="BD28" s="96">
        <f aca="true" t="shared" si="96" ref="BD28:BD29">J28/(100-BE28)*100</f>
        <v>0</v>
      </c>
      <c r="BE28" s="96">
        <v>0</v>
      </c>
      <c r="BF28" s="96">
        <f>28</f>
        <v>28</v>
      </c>
      <c r="BG28" s="71"/>
      <c r="BH28" s="94">
        <f aca="true" t="shared" si="97" ref="BH28:BH29">I28*AO28</f>
        <v>0</v>
      </c>
      <c r="BI28" s="94">
        <f aca="true" t="shared" si="98" ref="BI28:BI29">I28*AP28</f>
        <v>0</v>
      </c>
      <c r="BJ28" s="94">
        <f aca="true" t="shared" si="99" ref="BJ28:BJ29">I28*J28</f>
        <v>0</v>
      </c>
      <c r="BK28" s="94" t="s">
        <v>325</v>
      </c>
      <c r="BL28" s="96">
        <v>766</v>
      </c>
    </row>
    <row r="29" spans="1:64" ht="12.75" customHeight="1">
      <c r="A29" s="92" t="s">
        <v>376</v>
      </c>
      <c r="B29" s="93" t="s">
        <v>377</v>
      </c>
      <c r="C29" s="124" t="s">
        <v>378</v>
      </c>
      <c r="D29" s="117"/>
      <c r="E29" s="117"/>
      <c r="F29" s="117"/>
      <c r="G29" s="117"/>
      <c r="H29" s="93" t="s">
        <v>360</v>
      </c>
      <c r="I29" s="94">
        <v>1</v>
      </c>
      <c r="J29" s="94">
        <v>0</v>
      </c>
      <c r="K29" s="94">
        <f t="shared" si="78"/>
        <v>0</v>
      </c>
      <c r="L29" s="94">
        <f t="shared" si="79"/>
        <v>0</v>
      </c>
      <c r="M29" s="95">
        <f t="shared" si="80"/>
        <v>0</v>
      </c>
      <c r="N29" s="72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96">
        <f t="shared" si="81"/>
        <v>0</v>
      </c>
      <c r="AA29" s="71"/>
      <c r="AB29" s="96">
        <f t="shared" si="82"/>
        <v>0</v>
      </c>
      <c r="AC29" s="96">
        <f t="shared" si="83"/>
        <v>0</v>
      </c>
      <c r="AD29" s="96">
        <f t="shared" si="84"/>
        <v>0</v>
      </c>
      <c r="AE29" s="96">
        <f t="shared" si="85"/>
        <v>0</v>
      </c>
      <c r="AF29" s="96">
        <f t="shared" si="86"/>
        <v>0</v>
      </c>
      <c r="AG29" s="96">
        <f t="shared" si="87"/>
        <v>0</v>
      </c>
      <c r="AH29" s="96">
        <f t="shared" si="88"/>
        <v>0</v>
      </c>
      <c r="AI29" s="78"/>
      <c r="AJ29" s="94">
        <f t="shared" si="89"/>
        <v>0</v>
      </c>
      <c r="AK29" s="94">
        <f t="shared" si="90"/>
        <v>0</v>
      </c>
      <c r="AL29" s="94">
        <f t="shared" si="91"/>
        <v>0</v>
      </c>
      <c r="AM29" s="71"/>
      <c r="AN29" s="96">
        <v>15</v>
      </c>
      <c r="AO29" s="96">
        <f>J29*0.832639467110741</f>
        <v>0</v>
      </c>
      <c r="AP29" s="96">
        <f>J29*(1-0.832639467110741)</f>
        <v>0</v>
      </c>
      <c r="AQ29" s="97" t="s">
        <v>348</v>
      </c>
      <c r="AR29" s="71"/>
      <c r="AS29" s="71"/>
      <c r="AT29" s="71"/>
      <c r="AU29" s="71"/>
      <c r="AV29" s="96">
        <f t="shared" si="92"/>
        <v>0</v>
      </c>
      <c r="AW29" s="96">
        <f t="shared" si="93"/>
        <v>0</v>
      </c>
      <c r="AX29" s="96">
        <f t="shared" si="94"/>
        <v>0</v>
      </c>
      <c r="AY29" s="98" t="s">
        <v>374</v>
      </c>
      <c r="AZ29" s="98" t="s">
        <v>375</v>
      </c>
      <c r="BA29" s="78" t="s">
        <v>324</v>
      </c>
      <c r="BB29" s="71"/>
      <c r="BC29" s="96">
        <f t="shared" si="95"/>
        <v>0</v>
      </c>
      <c r="BD29" s="96">
        <f t="shared" si="96"/>
        <v>0</v>
      </c>
      <c r="BE29" s="96">
        <v>0</v>
      </c>
      <c r="BF29" s="96">
        <f>29</f>
        <v>29</v>
      </c>
      <c r="BG29" s="71"/>
      <c r="BH29" s="94">
        <f t="shared" si="97"/>
        <v>0</v>
      </c>
      <c r="BI29" s="94">
        <f t="shared" si="98"/>
        <v>0</v>
      </c>
      <c r="BJ29" s="94">
        <f t="shared" si="99"/>
        <v>0</v>
      </c>
      <c r="BK29" s="94" t="s">
        <v>325</v>
      </c>
      <c r="BL29" s="96">
        <v>766</v>
      </c>
    </row>
    <row r="30" spans="1:64" ht="12.75" customHeight="1">
      <c r="A30" s="99"/>
      <c r="B30" s="100" t="s">
        <v>379</v>
      </c>
      <c r="C30" s="121" t="s">
        <v>380</v>
      </c>
      <c r="D30" s="122"/>
      <c r="E30" s="122"/>
      <c r="F30" s="122"/>
      <c r="G30" s="123"/>
      <c r="H30" s="101" t="s">
        <v>273</v>
      </c>
      <c r="I30" s="101" t="s">
        <v>273</v>
      </c>
      <c r="J30" s="101" t="s">
        <v>273</v>
      </c>
      <c r="K30" s="91">
        <f aca="true" t="shared" si="100" ref="K30:M30">SUM(K31:K34)</f>
        <v>0</v>
      </c>
      <c r="L30" s="91">
        <f t="shared" si="100"/>
        <v>0</v>
      </c>
      <c r="M30" s="102">
        <f t="shared" si="100"/>
        <v>0</v>
      </c>
      <c r="N30" s="72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8"/>
      <c r="AJ30" s="71"/>
      <c r="AK30" s="71"/>
      <c r="AL30" s="71"/>
      <c r="AM30" s="71"/>
      <c r="AN30" s="71"/>
      <c r="AO30" s="71"/>
      <c r="AP30" s="71"/>
      <c r="AQ30" s="71"/>
      <c r="AR30" s="71"/>
      <c r="AS30" s="91">
        <f aca="true" t="shared" si="101" ref="AS30:AU30">SUM(AJ31:AJ34)</f>
        <v>0</v>
      </c>
      <c r="AT30" s="91">
        <f t="shared" si="101"/>
        <v>0</v>
      </c>
      <c r="AU30" s="91">
        <f t="shared" si="101"/>
        <v>0</v>
      </c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</row>
    <row r="31" spans="1:64" ht="12.75" customHeight="1">
      <c r="A31" s="103" t="s">
        <v>381</v>
      </c>
      <c r="B31" s="103" t="s">
        <v>382</v>
      </c>
      <c r="C31" s="118" t="s">
        <v>383</v>
      </c>
      <c r="D31" s="119"/>
      <c r="E31" s="119"/>
      <c r="F31" s="119"/>
      <c r="G31" s="120"/>
      <c r="H31" s="103" t="s">
        <v>345</v>
      </c>
      <c r="I31" s="104">
        <v>1.47</v>
      </c>
      <c r="J31" s="104">
        <v>0</v>
      </c>
      <c r="K31" s="104">
        <f aca="true" t="shared" si="102" ref="K31:K34">I31*AO31</f>
        <v>0</v>
      </c>
      <c r="L31" s="104">
        <f aca="true" t="shared" si="103" ref="L31:L34">I31*AP31</f>
        <v>0</v>
      </c>
      <c r="M31" s="105">
        <f aca="true" t="shared" si="104" ref="M31:M34">I31*J31</f>
        <v>0</v>
      </c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96">
        <f aca="true" t="shared" si="105" ref="Z31:Z34">IF(AQ31="5",BJ31,0)</f>
        <v>0</v>
      </c>
      <c r="AA31" s="71"/>
      <c r="AB31" s="96">
        <f aca="true" t="shared" si="106" ref="AB31:AB34">IF(AQ31="1",BH31,0)</f>
        <v>0</v>
      </c>
      <c r="AC31" s="96">
        <f aca="true" t="shared" si="107" ref="AC31:AC34">IF(AQ31="1",BI31,0)</f>
        <v>0</v>
      </c>
      <c r="AD31" s="96">
        <f aca="true" t="shared" si="108" ref="AD31:AD34">IF(AQ31="7",BH31,0)</f>
        <v>0</v>
      </c>
      <c r="AE31" s="96">
        <f aca="true" t="shared" si="109" ref="AE31:AE34">IF(AQ31="7",BI31,0)</f>
        <v>0</v>
      </c>
      <c r="AF31" s="96">
        <f aca="true" t="shared" si="110" ref="AF31:AF34">IF(AQ31="2",BH31,0)</f>
        <v>0</v>
      </c>
      <c r="AG31" s="96">
        <f aca="true" t="shared" si="111" ref="AG31:AG34">IF(AQ31="2",BI31,0)</f>
        <v>0</v>
      </c>
      <c r="AH31" s="96">
        <f aca="true" t="shared" si="112" ref="AH31:AH34">IF(AQ31="0",BJ31,0)</f>
        <v>0</v>
      </c>
      <c r="AI31" s="78"/>
      <c r="AJ31" s="94">
        <f aca="true" t="shared" si="113" ref="AJ31:AJ34">IF(AN31=0,M31,0)</f>
        <v>0</v>
      </c>
      <c r="AK31" s="94">
        <f aca="true" t="shared" si="114" ref="AK31:AK34">IF(AN31=15,M31,0)</f>
        <v>0</v>
      </c>
      <c r="AL31" s="94">
        <f aca="true" t="shared" si="115" ref="AL31:AL34">IF(AN31=21,M31,0)</f>
        <v>0</v>
      </c>
      <c r="AM31" s="71"/>
      <c r="AN31" s="96">
        <v>15</v>
      </c>
      <c r="AO31" s="96">
        <f>J31*1</f>
        <v>0</v>
      </c>
      <c r="AP31" s="96">
        <f>J31*(1-1)</f>
        <v>0</v>
      </c>
      <c r="AQ31" s="97" t="s">
        <v>348</v>
      </c>
      <c r="AR31" s="71"/>
      <c r="AS31" s="71"/>
      <c r="AT31" s="71"/>
      <c r="AU31" s="71"/>
      <c r="AV31" s="96">
        <f aca="true" t="shared" si="116" ref="AV31:AV34">AW31+AX31</f>
        <v>0</v>
      </c>
      <c r="AW31" s="96">
        <f aca="true" t="shared" si="117" ref="AW31:AW34">I31*AO31</f>
        <v>0</v>
      </c>
      <c r="AX31" s="96">
        <f aca="true" t="shared" si="118" ref="AX31:AX34">I31*AP31</f>
        <v>0</v>
      </c>
      <c r="AY31" s="98" t="s">
        <v>384</v>
      </c>
      <c r="AZ31" s="98" t="s">
        <v>385</v>
      </c>
      <c r="BA31" s="78" t="s">
        <v>324</v>
      </c>
      <c r="BB31" s="71"/>
      <c r="BC31" s="96">
        <f aca="true" t="shared" si="119" ref="BC31:BC34">AW31+AX31</f>
        <v>0</v>
      </c>
      <c r="BD31" s="96">
        <f aca="true" t="shared" si="120" ref="BD31:BD34">J31/(100-BE31)*100</f>
        <v>0</v>
      </c>
      <c r="BE31" s="96">
        <v>0</v>
      </c>
      <c r="BF31" s="96">
        <f>31</f>
        <v>31</v>
      </c>
      <c r="BG31" s="71"/>
      <c r="BH31" s="94">
        <f aca="true" t="shared" si="121" ref="BH31:BH34">I31*AO31</f>
        <v>0</v>
      </c>
      <c r="BI31" s="94">
        <f aca="true" t="shared" si="122" ref="BI31:BI34">I31*AP31</f>
        <v>0</v>
      </c>
      <c r="BJ31" s="94">
        <f aca="true" t="shared" si="123" ref="BJ31:BJ34">I31*J31</f>
        <v>0</v>
      </c>
      <c r="BK31" s="94" t="s">
        <v>325</v>
      </c>
      <c r="BL31" s="96">
        <v>783</v>
      </c>
    </row>
    <row r="32" spans="1:64" ht="12.75" customHeight="1">
      <c r="A32" s="92" t="s">
        <v>386</v>
      </c>
      <c r="B32" s="93" t="s">
        <v>387</v>
      </c>
      <c r="C32" s="124" t="s">
        <v>388</v>
      </c>
      <c r="D32" s="117"/>
      <c r="E32" s="117"/>
      <c r="F32" s="117"/>
      <c r="G32" s="117"/>
      <c r="H32" s="93" t="s">
        <v>321</v>
      </c>
      <c r="I32" s="94">
        <v>1.47</v>
      </c>
      <c r="J32" s="94">
        <v>0</v>
      </c>
      <c r="K32" s="94">
        <f t="shared" si="102"/>
        <v>0</v>
      </c>
      <c r="L32" s="94">
        <f t="shared" si="103"/>
        <v>0</v>
      </c>
      <c r="M32" s="95">
        <f t="shared" si="104"/>
        <v>0</v>
      </c>
      <c r="N32" s="72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96">
        <f t="shared" si="105"/>
        <v>0</v>
      </c>
      <c r="AA32" s="71"/>
      <c r="AB32" s="96">
        <f t="shared" si="106"/>
        <v>0</v>
      </c>
      <c r="AC32" s="96">
        <f t="shared" si="107"/>
        <v>0</v>
      </c>
      <c r="AD32" s="96">
        <f t="shared" si="108"/>
        <v>0</v>
      </c>
      <c r="AE32" s="96">
        <f t="shared" si="109"/>
        <v>0</v>
      </c>
      <c r="AF32" s="96">
        <f t="shared" si="110"/>
        <v>0</v>
      </c>
      <c r="AG32" s="96">
        <f t="shared" si="111"/>
        <v>0</v>
      </c>
      <c r="AH32" s="96">
        <f t="shared" si="112"/>
        <v>0</v>
      </c>
      <c r="AI32" s="78"/>
      <c r="AJ32" s="94">
        <f t="shared" si="113"/>
        <v>0</v>
      </c>
      <c r="AK32" s="94">
        <f t="shared" si="114"/>
        <v>0</v>
      </c>
      <c r="AL32" s="94">
        <f t="shared" si="115"/>
        <v>0</v>
      </c>
      <c r="AM32" s="71"/>
      <c r="AN32" s="96">
        <v>15</v>
      </c>
      <c r="AO32" s="96">
        <f>J32*0.490489021956088</f>
        <v>0</v>
      </c>
      <c r="AP32" s="96">
        <f>J32*(1-0.490489021956088)</f>
        <v>0</v>
      </c>
      <c r="AQ32" s="97" t="s">
        <v>348</v>
      </c>
      <c r="AR32" s="71"/>
      <c r="AS32" s="71"/>
      <c r="AT32" s="71"/>
      <c r="AU32" s="71"/>
      <c r="AV32" s="96">
        <f t="shared" si="116"/>
        <v>0</v>
      </c>
      <c r="AW32" s="96">
        <f t="shared" si="117"/>
        <v>0</v>
      </c>
      <c r="AX32" s="96">
        <f t="shared" si="118"/>
        <v>0</v>
      </c>
      <c r="AY32" s="98" t="s">
        <v>384</v>
      </c>
      <c r="AZ32" s="98" t="s">
        <v>385</v>
      </c>
      <c r="BA32" s="78" t="s">
        <v>324</v>
      </c>
      <c r="BB32" s="71"/>
      <c r="BC32" s="96">
        <f t="shared" si="119"/>
        <v>0</v>
      </c>
      <c r="BD32" s="96">
        <f t="shared" si="120"/>
        <v>0</v>
      </c>
      <c r="BE32" s="96">
        <v>0</v>
      </c>
      <c r="BF32" s="96">
        <f>32</f>
        <v>32</v>
      </c>
      <c r="BG32" s="71"/>
      <c r="BH32" s="94">
        <f t="shared" si="121"/>
        <v>0</v>
      </c>
      <c r="BI32" s="94">
        <f t="shared" si="122"/>
        <v>0</v>
      </c>
      <c r="BJ32" s="94">
        <f t="shared" si="123"/>
        <v>0</v>
      </c>
      <c r="BK32" s="94" t="s">
        <v>325</v>
      </c>
      <c r="BL32" s="96">
        <v>783</v>
      </c>
    </row>
    <row r="33" spans="1:64" ht="12.75" customHeight="1">
      <c r="A33" s="92" t="s">
        <v>389</v>
      </c>
      <c r="B33" s="93" t="s">
        <v>390</v>
      </c>
      <c r="C33" s="124" t="s">
        <v>391</v>
      </c>
      <c r="D33" s="117"/>
      <c r="E33" s="117"/>
      <c r="F33" s="117"/>
      <c r="G33" s="117"/>
      <c r="H33" s="93" t="s">
        <v>321</v>
      </c>
      <c r="I33" s="94">
        <v>1.47</v>
      </c>
      <c r="J33" s="94">
        <v>0</v>
      </c>
      <c r="K33" s="94">
        <f t="shared" si="102"/>
        <v>0</v>
      </c>
      <c r="L33" s="94">
        <f t="shared" si="103"/>
        <v>0</v>
      </c>
      <c r="M33" s="95">
        <f t="shared" si="104"/>
        <v>0</v>
      </c>
      <c r="N33" s="72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96">
        <f t="shared" si="105"/>
        <v>0</v>
      </c>
      <c r="AA33" s="71"/>
      <c r="AB33" s="96">
        <f t="shared" si="106"/>
        <v>0</v>
      </c>
      <c r="AC33" s="96">
        <f t="shared" si="107"/>
        <v>0</v>
      </c>
      <c r="AD33" s="96">
        <f t="shared" si="108"/>
        <v>0</v>
      </c>
      <c r="AE33" s="96">
        <f t="shared" si="109"/>
        <v>0</v>
      </c>
      <c r="AF33" s="96">
        <f t="shared" si="110"/>
        <v>0</v>
      </c>
      <c r="AG33" s="96">
        <f t="shared" si="111"/>
        <v>0</v>
      </c>
      <c r="AH33" s="96">
        <f t="shared" si="112"/>
        <v>0</v>
      </c>
      <c r="AI33" s="78"/>
      <c r="AJ33" s="94">
        <f t="shared" si="113"/>
        <v>0</v>
      </c>
      <c r="AK33" s="94">
        <f t="shared" si="114"/>
        <v>0</v>
      </c>
      <c r="AL33" s="94">
        <f t="shared" si="115"/>
        <v>0</v>
      </c>
      <c r="AM33" s="71"/>
      <c r="AN33" s="96">
        <v>15</v>
      </c>
      <c r="AO33" s="96">
        <f>J33*0.57427135678392</f>
        <v>0</v>
      </c>
      <c r="AP33" s="96">
        <f>J33*(1-0.57427135678392)</f>
        <v>0</v>
      </c>
      <c r="AQ33" s="97" t="s">
        <v>348</v>
      </c>
      <c r="AR33" s="71"/>
      <c r="AS33" s="71"/>
      <c r="AT33" s="71"/>
      <c r="AU33" s="71"/>
      <c r="AV33" s="96">
        <f t="shared" si="116"/>
        <v>0</v>
      </c>
      <c r="AW33" s="96">
        <f t="shared" si="117"/>
        <v>0</v>
      </c>
      <c r="AX33" s="96">
        <f t="shared" si="118"/>
        <v>0</v>
      </c>
      <c r="AY33" s="98" t="s">
        <v>384</v>
      </c>
      <c r="AZ33" s="98" t="s">
        <v>385</v>
      </c>
      <c r="BA33" s="78" t="s">
        <v>324</v>
      </c>
      <c r="BB33" s="71"/>
      <c r="BC33" s="96">
        <f t="shared" si="119"/>
        <v>0</v>
      </c>
      <c r="BD33" s="96">
        <f t="shared" si="120"/>
        <v>0</v>
      </c>
      <c r="BE33" s="96">
        <v>0</v>
      </c>
      <c r="BF33" s="96">
        <f>33</f>
        <v>33</v>
      </c>
      <c r="BG33" s="71"/>
      <c r="BH33" s="94">
        <f t="shared" si="121"/>
        <v>0</v>
      </c>
      <c r="BI33" s="94">
        <f t="shared" si="122"/>
        <v>0</v>
      </c>
      <c r="BJ33" s="94">
        <f t="shared" si="123"/>
        <v>0</v>
      </c>
      <c r="BK33" s="94" t="s">
        <v>325</v>
      </c>
      <c r="BL33" s="96">
        <v>783</v>
      </c>
    </row>
    <row r="34" spans="1:64" ht="12.75" customHeight="1">
      <c r="A34" s="103" t="s">
        <v>392</v>
      </c>
      <c r="B34" s="103" t="s">
        <v>393</v>
      </c>
      <c r="C34" s="118" t="s">
        <v>394</v>
      </c>
      <c r="D34" s="119"/>
      <c r="E34" s="119"/>
      <c r="F34" s="119"/>
      <c r="G34" s="120"/>
      <c r="H34" s="103" t="s">
        <v>321</v>
      </c>
      <c r="I34" s="104">
        <v>21.53</v>
      </c>
      <c r="J34" s="104">
        <v>0</v>
      </c>
      <c r="K34" s="104">
        <f t="shared" si="102"/>
        <v>0</v>
      </c>
      <c r="L34" s="104">
        <f t="shared" si="103"/>
        <v>0</v>
      </c>
      <c r="M34" s="105">
        <f t="shared" si="104"/>
        <v>0</v>
      </c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96">
        <f t="shared" si="105"/>
        <v>0</v>
      </c>
      <c r="AA34" s="71"/>
      <c r="AB34" s="96">
        <f t="shared" si="106"/>
        <v>0</v>
      </c>
      <c r="AC34" s="96">
        <f t="shared" si="107"/>
        <v>0</v>
      </c>
      <c r="AD34" s="96">
        <f t="shared" si="108"/>
        <v>0</v>
      </c>
      <c r="AE34" s="96">
        <f t="shared" si="109"/>
        <v>0</v>
      </c>
      <c r="AF34" s="96">
        <f t="shared" si="110"/>
        <v>0</v>
      </c>
      <c r="AG34" s="96">
        <f t="shared" si="111"/>
        <v>0</v>
      </c>
      <c r="AH34" s="96">
        <f t="shared" si="112"/>
        <v>0</v>
      </c>
      <c r="AI34" s="78"/>
      <c r="AJ34" s="94">
        <f t="shared" si="113"/>
        <v>0</v>
      </c>
      <c r="AK34" s="94">
        <f t="shared" si="114"/>
        <v>0</v>
      </c>
      <c r="AL34" s="94">
        <f t="shared" si="115"/>
        <v>0</v>
      </c>
      <c r="AM34" s="71"/>
      <c r="AN34" s="96">
        <v>15</v>
      </c>
      <c r="AO34" s="96">
        <f>J34*0.27890977443609</f>
        <v>0</v>
      </c>
      <c r="AP34" s="96">
        <f>J34*(1-0.27890977443609)</f>
        <v>0</v>
      </c>
      <c r="AQ34" s="97" t="s">
        <v>348</v>
      </c>
      <c r="AR34" s="71"/>
      <c r="AS34" s="71"/>
      <c r="AT34" s="71"/>
      <c r="AU34" s="71"/>
      <c r="AV34" s="96">
        <f t="shared" si="116"/>
        <v>0</v>
      </c>
      <c r="AW34" s="96">
        <f t="shared" si="117"/>
        <v>0</v>
      </c>
      <c r="AX34" s="96">
        <f t="shared" si="118"/>
        <v>0</v>
      </c>
      <c r="AY34" s="98" t="s">
        <v>384</v>
      </c>
      <c r="AZ34" s="98" t="s">
        <v>385</v>
      </c>
      <c r="BA34" s="78" t="s">
        <v>324</v>
      </c>
      <c r="BB34" s="71"/>
      <c r="BC34" s="96">
        <f t="shared" si="119"/>
        <v>0</v>
      </c>
      <c r="BD34" s="96">
        <f t="shared" si="120"/>
        <v>0</v>
      </c>
      <c r="BE34" s="96">
        <v>0</v>
      </c>
      <c r="BF34" s="96">
        <f>34</f>
        <v>34</v>
      </c>
      <c r="BG34" s="71"/>
      <c r="BH34" s="94">
        <f t="shared" si="121"/>
        <v>0</v>
      </c>
      <c r="BI34" s="94">
        <f t="shared" si="122"/>
        <v>0</v>
      </c>
      <c r="BJ34" s="94">
        <f t="shared" si="123"/>
        <v>0</v>
      </c>
      <c r="BK34" s="94" t="s">
        <v>325</v>
      </c>
      <c r="BL34" s="96">
        <v>783</v>
      </c>
    </row>
    <row r="35" spans="1:64" ht="12.75" customHeight="1">
      <c r="A35" s="99"/>
      <c r="B35" s="100" t="s">
        <v>395</v>
      </c>
      <c r="C35" s="121" t="s">
        <v>396</v>
      </c>
      <c r="D35" s="122"/>
      <c r="E35" s="122"/>
      <c r="F35" s="122"/>
      <c r="G35" s="123"/>
      <c r="H35" s="101" t="s">
        <v>273</v>
      </c>
      <c r="I35" s="101" t="s">
        <v>273</v>
      </c>
      <c r="J35" s="101" t="s">
        <v>273</v>
      </c>
      <c r="K35" s="91">
        <f aca="true" t="shared" si="124" ref="K35:M35">SUM(K36:K40)</f>
        <v>0</v>
      </c>
      <c r="L35" s="91">
        <f t="shared" si="124"/>
        <v>0</v>
      </c>
      <c r="M35" s="102">
        <f t="shared" si="124"/>
        <v>0</v>
      </c>
      <c r="N35" s="72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8"/>
      <c r="AJ35" s="71"/>
      <c r="AK35" s="71"/>
      <c r="AL35" s="71"/>
      <c r="AM35" s="71"/>
      <c r="AN35" s="71"/>
      <c r="AO35" s="71"/>
      <c r="AP35" s="71"/>
      <c r="AQ35" s="71"/>
      <c r="AR35" s="71"/>
      <c r="AS35" s="91">
        <f aca="true" t="shared" si="125" ref="AS35:AU35">SUM(AJ36:AJ40)</f>
        <v>0</v>
      </c>
      <c r="AT35" s="91">
        <f t="shared" si="125"/>
        <v>0</v>
      </c>
      <c r="AU35" s="91">
        <f t="shared" si="125"/>
        <v>0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64" ht="12.75" customHeight="1">
      <c r="A36" s="103" t="s">
        <v>397</v>
      </c>
      <c r="B36" s="103" t="s">
        <v>398</v>
      </c>
      <c r="C36" s="118" t="s">
        <v>399</v>
      </c>
      <c r="D36" s="119"/>
      <c r="E36" s="119"/>
      <c r="F36" s="119"/>
      <c r="G36" s="120"/>
      <c r="H36" s="103" t="s">
        <v>321</v>
      </c>
      <c r="I36" s="104">
        <v>76.82</v>
      </c>
      <c r="J36" s="104">
        <v>0</v>
      </c>
      <c r="K36" s="104">
        <f aca="true" t="shared" si="126" ref="K36:K40">I36*AO36</f>
        <v>0</v>
      </c>
      <c r="L36" s="104">
        <f aca="true" t="shared" si="127" ref="L36:L40">I36*AP36</f>
        <v>0</v>
      </c>
      <c r="M36" s="105">
        <f aca="true" t="shared" si="128" ref="M36:M40">I36*J36</f>
        <v>0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96">
        <f aca="true" t="shared" si="129" ref="Z36:Z40">IF(AQ36="5",BJ36,0)</f>
        <v>0</v>
      </c>
      <c r="AA36" s="71"/>
      <c r="AB36" s="96">
        <f aca="true" t="shared" si="130" ref="AB36:AB40">IF(AQ36="1",BH36,0)</f>
        <v>0</v>
      </c>
      <c r="AC36" s="96">
        <f aca="true" t="shared" si="131" ref="AC36:AC40">IF(AQ36="1",BI36,0)</f>
        <v>0</v>
      </c>
      <c r="AD36" s="96">
        <f aca="true" t="shared" si="132" ref="AD36:AD40">IF(AQ36="7",BH36,0)</f>
        <v>0</v>
      </c>
      <c r="AE36" s="96">
        <f aca="true" t="shared" si="133" ref="AE36:AE40">IF(AQ36="7",BI36,0)</f>
        <v>0</v>
      </c>
      <c r="AF36" s="96">
        <f aca="true" t="shared" si="134" ref="AF36:AF40">IF(AQ36="2",BH36,0)</f>
        <v>0</v>
      </c>
      <c r="AG36" s="96">
        <f aca="true" t="shared" si="135" ref="AG36:AG40">IF(AQ36="2",BI36,0)</f>
        <v>0</v>
      </c>
      <c r="AH36" s="96">
        <f aca="true" t="shared" si="136" ref="AH36:AH40">IF(AQ36="0",BJ36,0)</f>
        <v>0</v>
      </c>
      <c r="AI36" s="78"/>
      <c r="AJ36" s="94">
        <f aca="true" t="shared" si="137" ref="AJ36:AJ40">IF(AN36=0,M36,0)</f>
        <v>0</v>
      </c>
      <c r="AK36" s="94">
        <f aca="true" t="shared" si="138" ref="AK36:AK40">IF(AN36=15,M36,0)</f>
        <v>0</v>
      </c>
      <c r="AL36" s="94">
        <f aca="true" t="shared" si="139" ref="AL36:AL40">IF(AN36=21,M36,0)</f>
        <v>0</v>
      </c>
      <c r="AM36" s="71"/>
      <c r="AN36" s="96">
        <v>15</v>
      </c>
      <c r="AO36" s="96">
        <f>J36*0.0025773161288591</f>
        <v>0</v>
      </c>
      <c r="AP36" s="96">
        <f>J36*(1-0.0025773161288591)</f>
        <v>0</v>
      </c>
      <c r="AQ36" s="97" t="s">
        <v>348</v>
      </c>
      <c r="AR36" s="71"/>
      <c r="AS36" s="71"/>
      <c r="AT36" s="71"/>
      <c r="AU36" s="71"/>
      <c r="AV36" s="96">
        <f aca="true" t="shared" si="140" ref="AV36:AV40">AW36+AX36</f>
        <v>0</v>
      </c>
      <c r="AW36" s="96">
        <f aca="true" t="shared" si="141" ref="AW36:AW40">I36*AO36</f>
        <v>0</v>
      </c>
      <c r="AX36" s="96">
        <f aca="true" t="shared" si="142" ref="AX36:AX40">I36*AP36</f>
        <v>0</v>
      </c>
      <c r="AY36" s="98" t="s">
        <v>400</v>
      </c>
      <c r="AZ36" s="98" t="s">
        <v>385</v>
      </c>
      <c r="BA36" s="78" t="s">
        <v>324</v>
      </c>
      <c r="BB36" s="71"/>
      <c r="BC36" s="96">
        <f aca="true" t="shared" si="143" ref="BC36:BC40">AW36+AX36</f>
        <v>0</v>
      </c>
      <c r="BD36" s="96">
        <f aca="true" t="shared" si="144" ref="BD36:BD40">J36/(100-BE36)*100</f>
        <v>0</v>
      </c>
      <c r="BE36" s="96">
        <v>0</v>
      </c>
      <c r="BF36" s="96">
        <f>36</f>
        <v>36</v>
      </c>
      <c r="BG36" s="71"/>
      <c r="BH36" s="94">
        <f aca="true" t="shared" si="145" ref="BH36:BH40">I36*AO36</f>
        <v>0</v>
      </c>
      <c r="BI36" s="94">
        <f aca="true" t="shared" si="146" ref="BI36:BI40">I36*AP36</f>
        <v>0</v>
      </c>
      <c r="BJ36" s="94">
        <f aca="true" t="shared" si="147" ref="BJ36:BJ40">I36*J36</f>
        <v>0</v>
      </c>
      <c r="BK36" s="94" t="s">
        <v>325</v>
      </c>
      <c r="BL36" s="96">
        <v>784</v>
      </c>
    </row>
    <row r="37" spans="1:64" ht="12.75" customHeight="1">
      <c r="A37" s="92" t="s">
        <v>401</v>
      </c>
      <c r="B37" s="93" t="s">
        <v>402</v>
      </c>
      <c r="C37" s="124" t="s">
        <v>403</v>
      </c>
      <c r="D37" s="117"/>
      <c r="E37" s="117"/>
      <c r="F37" s="117"/>
      <c r="G37" s="117"/>
      <c r="H37" s="93" t="s">
        <v>146</v>
      </c>
      <c r="I37" s="94">
        <v>9.7</v>
      </c>
      <c r="J37" s="94">
        <v>0</v>
      </c>
      <c r="K37" s="94">
        <f t="shared" si="126"/>
        <v>0</v>
      </c>
      <c r="L37" s="94">
        <f t="shared" si="127"/>
        <v>0</v>
      </c>
      <c r="M37" s="95">
        <f t="shared" si="128"/>
        <v>0</v>
      </c>
      <c r="N37" s="72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96">
        <f t="shared" si="129"/>
        <v>0</v>
      </c>
      <c r="AA37" s="71"/>
      <c r="AB37" s="96">
        <f t="shared" si="130"/>
        <v>0</v>
      </c>
      <c r="AC37" s="96">
        <f t="shared" si="131"/>
        <v>0</v>
      </c>
      <c r="AD37" s="96">
        <f t="shared" si="132"/>
        <v>0</v>
      </c>
      <c r="AE37" s="96">
        <f t="shared" si="133"/>
        <v>0</v>
      </c>
      <c r="AF37" s="96">
        <f t="shared" si="134"/>
        <v>0</v>
      </c>
      <c r="AG37" s="96">
        <f t="shared" si="135"/>
        <v>0</v>
      </c>
      <c r="AH37" s="96">
        <f t="shared" si="136"/>
        <v>0</v>
      </c>
      <c r="AI37" s="78"/>
      <c r="AJ37" s="94">
        <f t="shared" si="137"/>
        <v>0</v>
      </c>
      <c r="AK37" s="94">
        <f t="shared" si="138"/>
        <v>0</v>
      </c>
      <c r="AL37" s="94">
        <f t="shared" si="139"/>
        <v>0</v>
      </c>
      <c r="AM37" s="71"/>
      <c r="AN37" s="96">
        <v>15</v>
      </c>
      <c r="AO37" s="96">
        <f>J37*0.114074074074074</f>
        <v>0</v>
      </c>
      <c r="AP37" s="96">
        <f>J37*(1-0.114074074074074)</f>
        <v>0</v>
      </c>
      <c r="AQ37" s="97" t="s">
        <v>348</v>
      </c>
      <c r="AR37" s="71"/>
      <c r="AS37" s="71"/>
      <c r="AT37" s="71"/>
      <c r="AU37" s="71"/>
      <c r="AV37" s="96">
        <f t="shared" si="140"/>
        <v>0</v>
      </c>
      <c r="AW37" s="96">
        <f t="shared" si="141"/>
        <v>0</v>
      </c>
      <c r="AX37" s="96">
        <f t="shared" si="142"/>
        <v>0</v>
      </c>
      <c r="AY37" s="98" t="s">
        <v>400</v>
      </c>
      <c r="AZ37" s="98" t="s">
        <v>385</v>
      </c>
      <c r="BA37" s="78" t="s">
        <v>324</v>
      </c>
      <c r="BB37" s="71"/>
      <c r="BC37" s="96">
        <f t="shared" si="143"/>
        <v>0</v>
      </c>
      <c r="BD37" s="96">
        <f t="shared" si="144"/>
        <v>0</v>
      </c>
      <c r="BE37" s="96">
        <v>0</v>
      </c>
      <c r="BF37" s="96">
        <f>37</f>
        <v>37</v>
      </c>
      <c r="BG37" s="71"/>
      <c r="BH37" s="94">
        <f t="shared" si="145"/>
        <v>0</v>
      </c>
      <c r="BI37" s="94">
        <f t="shared" si="146"/>
        <v>0</v>
      </c>
      <c r="BJ37" s="94">
        <f t="shared" si="147"/>
        <v>0</v>
      </c>
      <c r="BK37" s="94" t="s">
        <v>325</v>
      </c>
      <c r="BL37" s="96">
        <v>784</v>
      </c>
    </row>
    <row r="38" spans="1:64" ht="12.75" customHeight="1">
      <c r="A38" s="92" t="s">
        <v>404</v>
      </c>
      <c r="B38" s="93" t="s">
        <v>405</v>
      </c>
      <c r="C38" s="124" t="s">
        <v>406</v>
      </c>
      <c r="D38" s="117"/>
      <c r="E38" s="117"/>
      <c r="F38" s="117"/>
      <c r="G38" s="117"/>
      <c r="H38" s="93" t="s">
        <v>321</v>
      </c>
      <c r="I38" s="94">
        <v>21.14</v>
      </c>
      <c r="J38" s="94">
        <v>0</v>
      </c>
      <c r="K38" s="94">
        <f t="shared" si="126"/>
        <v>0</v>
      </c>
      <c r="L38" s="94">
        <f t="shared" si="127"/>
        <v>0</v>
      </c>
      <c r="M38" s="95">
        <f t="shared" si="128"/>
        <v>0</v>
      </c>
      <c r="N38" s="72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96">
        <f t="shared" si="129"/>
        <v>0</v>
      </c>
      <c r="AA38" s="71"/>
      <c r="AB38" s="96">
        <f t="shared" si="130"/>
        <v>0</v>
      </c>
      <c r="AC38" s="96">
        <f t="shared" si="131"/>
        <v>0</v>
      </c>
      <c r="AD38" s="96">
        <f t="shared" si="132"/>
        <v>0</v>
      </c>
      <c r="AE38" s="96">
        <f t="shared" si="133"/>
        <v>0</v>
      </c>
      <c r="AF38" s="96">
        <f t="shared" si="134"/>
        <v>0</v>
      </c>
      <c r="AG38" s="96">
        <f t="shared" si="135"/>
        <v>0</v>
      </c>
      <c r="AH38" s="96">
        <f t="shared" si="136"/>
        <v>0</v>
      </c>
      <c r="AI38" s="78"/>
      <c r="AJ38" s="94">
        <f t="shared" si="137"/>
        <v>0</v>
      </c>
      <c r="AK38" s="94">
        <f t="shared" si="138"/>
        <v>0</v>
      </c>
      <c r="AL38" s="94">
        <f t="shared" si="139"/>
        <v>0</v>
      </c>
      <c r="AM38" s="71"/>
      <c r="AN38" s="96">
        <v>15</v>
      </c>
      <c r="AO38" s="96">
        <f>J38*0.263816587035584</f>
        <v>0</v>
      </c>
      <c r="AP38" s="96">
        <f>J38*(1-0.263816587035584)</f>
        <v>0</v>
      </c>
      <c r="AQ38" s="97" t="s">
        <v>348</v>
      </c>
      <c r="AR38" s="71"/>
      <c r="AS38" s="71"/>
      <c r="AT38" s="71"/>
      <c r="AU38" s="71"/>
      <c r="AV38" s="96">
        <f t="shared" si="140"/>
        <v>0</v>
      </c>
      <c r="AW38" s="96">
        <f t="shared" si="141"/>
        <v>0</v>
      </c>
      <c r="AX38" s="96">
        <f t="shared" si="142"/>
        <v>0</v>
      </c>
      <c r="AY38" s="98" t="s">
        <v>400</v>
      </c>
      <c r="AZ38" s="98" t="s">
        <v>385</v>
      </c>
      <c r="BA38" s="78" t="s">
        <v>324</v>
      </c>
      <c r="BB38" s="71"/>
      <c r="BC38" s="96">
        <f t="shared" si="143"/>
        <v>0</v>
      </c>
      <c r="BD38" s="96">
        <f t="shared" si="144"/>
        <v>0</v>
      </c>
      <c r="BE38" s="96">
        <v>0</v>
      </c>
      <c r="BF38" s="96">
        <f>38</f>
        <v>38</v>
      </c>
      <c r="BG38" s="71"/>
      <c r="BH38" s="94">
        <f t="shared" si="145"/>
        <v>0</v>
      </c>
      <c r="BI38" s="94">
        <f t="shared" si="146"/>
        <v>0</v>
      </c>
      <c r="BJ38" s="94">
        <f t="shared" si="147"/>
        <v>0</v>
      </c>
      <c r="BK38" s="94" t="s">
        <v>325</v>
      </c>
      <c r="BL38" s="96">
        <v>784</v>
      </c>
    </row>
    <row r="39" spans="1:64" ht="12.75" customHeight="1">
      <c r="A39" s="92" t="s">
        <v>407</v>
      </c>
      <c r="B39" s="93" t="s">
        <v>408</v>
      </c>
      <c r="C39" s="124" t="s">
        <v>409</v>
      </c>
      <c r="D39" s="117"/>
      <c r="E39" s="117"/>
      <c r="F39" s="117"/>
      <c r="G39" s="117"/>
      <c r="H39" s="93" t="s">
        <v>321</v>
      </c>
      <c r="I39" s="94">
        <v>76.82</v>
      </c>
      <c r="J39" s="94">
        <v>0</v>
      </c>
      <c r="K39" s="94">
        <f t="shared" si="126"/>
        <v>0</v>
      </c>
      <c r="L39" s="94">
        <f t="shared" si="127"/>
        <v>0</v>
      </c>
      <c r="M39" s="95">
        <f t="shared" si="128"/>
        <v>0</v>
      </c>
      <c r="N39" s="72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96">
        <f t="shared" si="129"/>
        <v>0</v>
      </c>
      <c r="AA39" s="71"/>
      <c r="AB39" s="96">
        <f t="shared" si="130"/>
        <v>0</v>
      </c>
      <c r="AC39" s="96">
        <f t="shared" si="131"/>
        <v>0</v>
      </c>
      <c r="AD39" s="96">
        <f t="shared" si="132"/>
        <v>0</v>
      </c>
      <c r="AE39" s="96">
        <f t="shared" si="133"/>
        <v>0</v>
      </c>
      <c r="AF39" s="96">
        <f t="shared" si="134"/>
        <v>0</v>
      </c>
      <c r="AG39" s="96">
        <f t="shared" si="135"/>
        <v>0</v>
      </c>
      <c r="AH39" s="96">
        <f t="shared" si="136"/>
        <v>0</v>
      </c>
      <c r="AI39" s="78"/>
      <c r="AJ39" s="94">
        <f t="shared" si="137"/>
        <v>0</v>
      </c>
      <c r="AK39" s="94">
        <f t="shared" si="138"/>
        <v>0</v>
      </c>
      <c r="AL39" s="94">
        <f t="shared" si="139"/>
        <v>0</v>
      </c>
      <c r="AM39" s="71"/>
      <c r="AN39" s="96">
        <v>15</v>
      </c>
      <c r="AO39" s="96">
        <f>J39*0.426981132075472</f>
        <v>0</v>
      </c>
      <c r="AP39" s="96">
        <f>J39*(1-0.426981132075472)</f>
        <v>0</v>
      </c>
      <c r="AQ39" s="97" t="s">
        <v>348</v>
      </c>
      <c r="AR39" s="71"/>
      <c r="AS39" s="71"/>
      <c r="AT39" s="71"/>
      <c r="AU39" s="71"/>
      <c r="AV39" s="96">
        <f t="shared" si="140"/>
        <v>0</v>
      </c>
      <c r="AW39" s="96">
        <f t="shared" si="141"/>
        <v>0</v>
      </c>
      <c r="AX39" s="96">
        <f t="shared" si="142"/>
        <v>0</v>
      </c>
      <c r="AY39" s="98" t="s">
        <v>400</v>
      </c>
      <c r="AZ39" s="98" t="s">
        <v>385</v>
      </c>
      <c r="BA39" s="78" t="s">
        <v>324</v>
      </c>
      <c r="BB39" s="71"/>
      <c r="BC39" s="96">
        <f t="shared" si="143"/>
        <v>0</v>
      </c>
      <c r="BD39" s="96">
        <f t="shared" si="144"/>
        <v>0</v>
      </c>
      <c r="BE39" s="96">
        <v>0</v>
      </c>
      <c r="BF39" s="96">
        <f>39</f>
        <v>39</v>
      </c>
      <c r="BG39" s="71"/>
      <c r="BH39" s="94">
        <f t="shared" si="145"/>
        <v>0</v>
      </c>
      <c r="BI39" s="94">
        <f t="shared" si="146"/>
        <v>0</v>
      </c>
      <c r="BJ39" s="94">
        <f t="shared" si="147"/>
        <v>0</v>
      </c>
      <c r="BK39" s="94" t="s">
        <v>325</v>
      </c>
      <c r="BL39" s="96">
        <v>784</v>
      </c>
    </row>
    <row r="40" spans="1:64" ht="12.75" customHeight="1">
      <c r="A40" s="92" t="s">
        <v>410</v>
      </c>
      <c r="B40" s="93" t="s">
        <v>411</v>
      </c>
      <c r="C40" s="124" t="s">
        <v>412</v>
      </c>
      <c r="D40" s="117"/>
      <c r="E40" s="117"/>
      <c r="F40" s="117"/>
      <c r="G40" s="117"/>
      <c r="H40" s="93" t="s">
        <v>321</v>
      </c>
      <c r="I40" s="94">
        <v>76.82</v>
      </c>
      <c r="J40" s="94">
        <v>0</v>
      </c>
      <c r="K40" s="94">
        <f t="shared" si="126"/>
        <v>0</v>
      </c>
      <c r="L40" s="94">
        <f t="shared" si="127"/>
        <v>0</v>
      </c>
      <c r="M40" s="95">
        <f t="shared" si="128"/>
        <v>0</v>
      </c>
      <c r="N40" s="72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96">
        <f t="shared" si="129"/>
        <v>0</v>
      </c>
      <c r="AA40" s="71"/>
      <c r="AB40" s="96">
        <f t="shared" si="130"/>
        <v>0</v>
      </c>
      <c r="AC40" s="96">
        <f t="shared" si="131"/>
        <v>0</v>
      </c>
      <c r="AD40" s="96">
        <f t="shared" si="132"/>
        <v>0</v>
      </c>
      <c r="AE40" s="96">
        <f t="shared" si="133"/>
        <v>0</v>
      </c>
      <c r="AF40" s="96">
        <f t="shared" si="134"/>
        <v>0</v>
      </c>
      <c r="AG40" s="96">
        <f t="shared" si="135"/>
        <v>0</v>
      </c>
      <c r="AH40" s="96">
        <f t="shared" si="136"/>
        <v>0</v>
      </c>
      <c r="AI40" s="78"/>
      <c r="AJ40" s="94">
        <f t="shared" si="137"/>
        <v>0</v>
      </c>
      <c r="AK40" s="94">
        <f t="shared" si="138"/>
        <v>0</v>
      </c>
      <c r="AL40" s="94">
        <f t="shared" si="139"/>
        <v>0</v>
      </c>
      <c r="AM40" s="71"/>
      <c r="AN40" s="96">
        <v>15</v>
      </c>
      <c r="AO40" s="96">
        <f>J40*0.176827228501497</f>
        <v>0</v>
      </c>
      <c r="AP40" s="96">
        <f>J40*(1-0.176827228501497)</f>
        <v>0</v>
      </c>
      <c r="AQ40" s="97" t="s">
        <v>348</v>
      </c>
      <c r="AR40" s="71"/>
      <c r="AS40" s="71"/>
      <c r="AT40" s="71"/>
      <c r="AU40" s="71"/>
      <c r="AV40" s="96">
        <f t="shared" si="140"/>
        <v>0</v>
      </c>
      <c r="AW40" s="96">
        <f t="shared" si="141"/>
        <v>0</v>
      </c>
      <c r="AX40" s="96">
        <f t="shared" si="142"/>
        <v>0</v>
      </c>
      <c r="AY40" s="98" t="s">
        <v>400</v>
      </c>
      <c r="AZ40" s="98" t="s">
        <v>385</v>
      </c>
      <c r="BA40" s="78" t="s">
        <v>324</v>
      </c>
      <c r="BB40" s="71"/>
      <c r="BC40" s="96">
        <f t="shared" si="143"/>
        <v>0</v>
      </c>
      <c r="BD40" s="96">
        <f t="shared" si="144"/>
        <v>0</v>
      </c>
      <c r="BE40" s="96">
        <v>0</v>
      </c>
      <c r="BF40" s="96">
        <f>40</f>
        <v>40</v>
      </c>
      <c r="BG40" s="71"/>
      <c r="BH40" s="94">
        <f t="shared" si="145"/>
        <v>0</v>
      </c>
      <c r="BI40" s="94">
        <f t="shared" si="146"/>
        <v>0</v>
      </c>
      <c r="BJ40" s="94">
        <f t="shared" si="147"/>
        <v>0</v>
      </c>
      <c r="BK40" s="94" t="s">
        <v>325</v>
      </c>
      <c r="BL40" s="96">
        <v>784</v>
      </c>
    </row>
    <row r="41" spans="1:64" ht="12.75" customHeight="1">
      <c r="A41" s="99"/>
      <c r="B41" s="100" t="s">
        <v>413</v>
      </c>
      <c r="C41" s="121" t="s">
        <v>414</v>
      </c>
      <c r="D41" s="122"/>
      <c r="E41" s="122"/>
      <c r="F41" s="122"/>
      <c r="G41" s="123"/>
      <c r="H41" s="101" t="s">
        <v>273</v>
      </c>
      <c r="I41" s="101" t="s">
        <v>273</v>
      </c>
      <c r="J41" s="101" t="s">
        <v>273</v>
      </c>
      <c r="K41" s="91">
        <f aca="true" t="shared" si="148" ref="K41:M41">SUM(K42:K43)</f>
        <v>0</v>
      </c>
      <c r="L41" s="91">
        <f t="shared" si="148"/>
        <v>0</v>
      </c>
      <c r="M41" s="102">
        <f t="shared" si="148"/>
        <v>0</v>
      </c>
      <c r="N41" s="72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8"/>
      <c r="AJ41" s="71"/>
      <c r="AK41" s="71"/>
      <c r="AL41" s="71"/>
      <c r="AM41" s="71"/>
      <c r="AN41" s="71"/>
      <c r="AO41" s="71"/>
      <c r="AP41" s="71"/>
      <c r="AQ41" s="71"/>
      <c r="AR41" s="71"/>
      <c r="AS41" s="91">
        <f aca="true" t="shared" si="149" ref="AS41:AU41">SUM(AJ42:AJ43)</f>
        <v>0</v>
      </c>
      <c r="AT41" s="91">
        <f t="shared" si="149"/>
        <v>0</v>
      </c>
      <c r="AU41" s="91">
        <f t="shared" si="149"/>
        <v>0</v>
      </c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</row>
    <row r="42" spans="1:64" ht="12.75" customHeight="1">
      <c r="A42" s="92" t="s">
        <v>415</v>
      </c>
      <c r="B42" s="93" t="s">
        <v>416</v>
      </c>
      <c r="C42" s="124" t="s">
        <v>417</v>
      </c>
      <c r="D42" s="117"/>
      <c r="E42" s="117"/>
      <c r="F42" s="117"/>
      <c r="G42" s="117"/>
      <c r="H42" s="93" t="s">
        <v>345</v>
      </c>
      <c r="I42" s="94">
        <v>2</v>
      </c>
      <c r="J42" s="94">
        <v>0</v>
      </c>
      <c r="K42" s="94">
        <f aca="true" t="shared" si="150" ref="K42:K43">I42*AO42</f>
        <v>0</v>
      </c>
      <c r="L42" s="94">
        <f aca="true" t="shared" si="151" ref="L42:L43">I42*AP42</f>
        <v>0</v>
      </c>
      <c r="M42" s="95">
        <f aca="true" t="shared" si="152" ref="M42:M43">I42*J42</f>
        <v>0</v>
      </c>
      <c r="N42" s="72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96">
        <f aca="true" t="shared" si="153" ref="Z42:Z43">IF(AQ42="5",BJ42,0)</f>
        <v>0</v>
      </c>
      <c r="AA42" s="71"/>
      <c r="AB42" s="96">
        <f aca="true" t="shared" si="154" ref="AB42:AB43">IF(AQ42="1",BH42,0)</f>
        <v>0</v>
      </c>
      <c r="AC42" s="96">
        <f aca="true" t="shared" si="155" ref="AC42:AC43">IF(AQ42="1",BI42,0)</f>
        <v>0</v>
      </c>
      <c r="AD42" s="96">
        <f aca="true" t="shared" si="156" ref="AD42:AD43">IF(AQ42="7",BH42,0)</f>
        <v>0</v>
      </c>
      <c r="AE42" s="96">
        <f aca="true" t="shared" si="157" ref="AE42:AE43">IF(AQ42="7",BI42,0)</f>
        <v>0</v>
      </c>
      <c r="AF42" s="96">
        <f aca="true" t="shared" si="158" ref="AF42:AF43">IF(AQ42="2",BH42,0)</f>
        <v>0</v>
      </c>
      <c r="AG42" s="96">
        <f aca="true" t="shared" si="159" ref="AG42:AG43">IF(AQ42="2",BI42,0)</f>
        <v>0</v>
      </c>
      <c r="AH42" s="96">
        <f aca="true" t="shared" si="160" ref="AH42:AH43">IF(AQ42="0",BJ42,0)</f>
        <v>0</v>
      </c>
      <c r="AI42" s="78"/>
      <c r="AJ42" s="94">
        <f aca="true" t="shared" si="161" ref="AJ42:AJ43">IF(AN42=0,M42,0)</f>
        <v>0</v>
      </c>
      <c r="AK42" s="94">
        <f aca="true" t="shared" si="162" ref="AK42:AK43">IF(AN42=15,M42,0)</f>
        <v>0</v>
      </c>
      <c r="AL42" s="94">
        <f aca="true" t="shared" si="163" ref="AL42:AL43">IF(AN42=21,M42,0)</f>
        <v>0</v>
      </c>
      <c r="AM42" s="71"/>
      <c r="AN42" s="96">
        <v>15</v>
      </c>
      <c r="AO42" s="96">
        <f aca="true" t="shared" si="164" ref="AO42:AO43">J42*1</f>
        <v>0</v>
      </c>
      <c r="AP42" s="96">
        <f aca="true" t="shared" si="165" ref="AP42:AP43">J42*(1-1)</f>
        <v>0</v>
      </c>
      <c r="AQ42" s="97" t="s">
        <v>348</v>
      </c>
      <c r="AR42" s="71"/>
      <c r="AS42" s="71"/>
      <c r="AT42" s="71"/>
      <c r="AU42" s="71"/>
      <c r="AV42" s="96">
        <f aca="true" t="shared" si="166" ref="AV42:AV43">AW42+AX42</f>
        <v>0</v>
      </c>
      <c r="AW42" s="96">
        <f aca="true" t="shared" si="167" ref="AW42:AW43">I42*AO42</f>
        <v>0</v>
      </c>
      <c r="AX42" s="96">
        <f aca="true" t="shared" si="168" ref="AX42:AX43">I42*AP42</f>
        <v>0</v>
      </c>
      <c r="AY42" s="98" t="s">
        <v>418</v>
      </c>
      <c r="AZ42" s="98" t="s">
        <v>385</v>
      </c>
      <c r="BA42" s="78" t="s">
        <v>324</v>
      </c>
      <c r="BB42" s="71"/>
      <c r="BC42" s="96">
        <f aca="true" t="shared" si="169" ref="BC42:BC43">AW42+AX42</f>
        <v>0</v>
      </c>
      <c r="BD42" s="96">
        <f aca="true" t="shared" si="170" ref="BD42:BD43">J42/(100-BE42)*100</f>
        <v>0</v>
      </c>
      <c r="BE42" s="96">
        <v>0</v>
      </c>
      <c r="BF42" s="96">
        <f>42</f>
        <v>42</v>
      </c>
      <c r="BG42" s="71"/>
      <c r="BH42" s="94">
        <f aca="true" t="shared" si="171" ref="BH42:BH43">I42*AO42</f>
        <v>0</v>
      </c>
      <c r="BI42" s="94">
        <f aca="true" t="shared" si="172" ref="BI42:BI43">I42*AP42</f>
        <v>0</v>
      </c>
      <c r="BJ42" s="94">
        <f aca="true" t="shared" si="173" ref="BJ42:BJ43">I42*J42</f>
        <v>0</v>
      </c>
      <c r="BK42" s="94" t="s">
        <v>325</v>
      </c>
      <c r="BL42" s="96">
        <v>787</v>
      </c>
    </row>
    <row r="43" spans="1:64" ht="12.75" customHeight="1">
      <c r="A43" s="103" t="s">
        <v>419</v>
      </c>
      <c r="B43" s="103" t="s">
        <v>420</v>
      </c>
      <c r="C43" s="118" t="s">
        <v>421</v>
      </c>
      <c r="D43" s="119"/>
      <c r="E43" s="119"/>
      <c r="F43" s="119"/>
      <c r="G43" s="120"/>
      <c r="H43" s="103" t="s">
        <v>345</v>
      </c>
      <c r="I43" s="104">
        <v>1</v>
      </c>
      <c r="J43" s="104">
        <v>0</v>
      </c>
      <c r="K43" s="104">
        <f t="shared" si="150"/>
        <v>0</v>
      </c>
      <c r="L43" s="104">
        <f t="shared" si="151"/>
        <v>0</v>
      </c>
      <c r="M43" s="105">
        <f t="shared" si="152"/>
        <v>0</v>
      </c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96">
        <f t="shared" si="153"/>
        <v>0</v>
      </c>
      <c r="AA43" s="71"/>
      <c r="AB43" s="96">
        <f t="shared" si="154"/>
        <v>0</v>
      </c>
      <c r="AC43" s="96">
        <f t="shared" si="155"/>
        <v>0</v>
      </c>
      <c r="AD43" s="96">
        <f t="shared" si="156"/>
        <v>0</v>
      </c>
      <c r="AE43" s="96">
        <f t="shared" si="157"/>
        <v>0</v>
      </c>
      <c r="AF43" s="96">
        <f t="shared" si="158"/>
        <v>0</v>
      </c>
      <c r="AG43" s="96">
        <f t="shared" si="159"/>
        <v>0</v>
      </c>
      <c r="AH43" s="96">
        <f t="shared" si="160"/>
        <v>0</v>
      </c>
      <c r="AI43" s="78"/>
      <c r="AJ43" s="94">
        <f t="shared" si="161"/>
        <v>0</v>
      </c>
      <c r="AK43" s="94">
        <f t="shared" si="162"/>
        <v>0</v>
      </c>
      <c r="AL43" s="94">
        <f t="shared" si="163"/>
        <v>0</v>
      </c>
      <c r="AM43" s="71"/>
      <c r="AN43" s="96">
        <v>15</v>
      </c>
      <c r="AO43" s="96">
        <f t="shared" si="164"/>
        <v>0</v>
      </c>
      <c r="AP43" s="96">
        <f t="shared" si="165"/>
        <v>0</v>
      </c>
      <c r="AQ43" s="97" t="s">
        <v>348</v>
      </c>
      <c r="AR43" s="71"/>
      <c r="AS43" s="71"/>
      <c r="AT43" s="71"/>
      <c r="AU43" s="71"/>
      <c r="AV43" s="96">
        <f t="shared" si="166"/>
        <v>0</v>
      </c>
      <c r="AW43" s="96">
        <f t="shared" si="167"/>
        <v>0</v>
      </c>
      <c r="AX43" s="96">
        <f t="shared" si="168"/>
        <v>0</v>
      </c>
      <c r="AY43" s="98" t="s">
        <v>418</v>
      </c>
      <c r="AZ43" s="98" t="s">
        <v>385</v>
      </c>
      <c r="BA43" s="78" t="s">
        <v>324</v>
      </c>
      <c r="BB43" s="71"/>
      <c r="BC43" s="96">
        <f t="shared" si="169"/>
        <v>0</v>
      </c>
      <c r="BD43" s="96">
        <f t="shared" si="170"/>
        <v>0</v>
      </c>
      <c r="BE43" s="96">
        <v>0</v>
      </c>
      <c r="BF43" s="96">
        <f>43</f>
        <v>43</v>
      </c>
      <c r="BG43" s="71"/>
      <c r="BH43" s="94">
        <f t="shared" si="171"/>
        <v>0</v>
      </c>
      <c r="BI43" s="94">
        <f t="shared" si="172"/>
        <v>0</v>
      </c>
      <c r="BJ43" s="94">
        <f t="shared" si="173"/>
        <v>0</v>
      </c>
      <c r="BK43" s="94" t="s">
        <v>325</v>
      </c>
      <c r="BL43" s="96">
        <v>787</v>
      </c>
    </row>
    <row r="44" spans="1:64" ht="12.75" customHeight="1">
      <c r="A44" s="99"/>
      <c r="B44" s="100" t="s">
        <v>422</v>
      </c>
      <c r="C44" s="121" t="s">
        <v>423</v>
      </c>
      <c r="D44" s="122"/>
      <c r="E44" s="122"/>
      <c r="F44" s="122"/>
      <c r="G44" s="123"/>
      <c r="H44" s="101" t="s">
        <v>273</v>
      </c>
      <c r="I44" s="101" t="s">
        <v>273</v>
      </c>
      <c r="J44" s="101" t="s">
        <v>273</v>
      </c>
      <c r="K44" s="91">
        <f aca="true" t="shared" si="174" ref="K44:M44">SUM(K45:K46)</f>
        <v>0</v>
      </c>
      <c r="L44" s="91">
        <f t="shared" si="174"/>
        <v>0</v>
      </c>
      <c r="M44" s="102">
        <f t="shared" si="174"/>
        <v>0</v>
      </c>
      <c r="N44" s="72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8"/>
      <c r="AJ44" s="71"/>
      <c r="AK44" s="71"/>
      <c r="AL44" s="71"/>
      <c r="AM44" s="71"/>
      <c r="AN44" s="71"/>
      <c r="AO44" s="71"/>
      <c r="AP44" s="71"/>
      <c r="AQ44" s="71"/>
      <c r="AR44" s="71"/>
      <c r="AS44" s="91">
        <f aca="true" t="shared" si="175" ref="AS44:AU44">SUM(AJ45:AJ46)</f>
        <v>0</v>
      </c>
      <c r="AT44" s="91">
        <f t="shared" si="175"/>
        <v>0</v>
      </c>
      <c r="AU44" s="91">
        <f t="shared" si="175"/>
        <v>0</v>
      </c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</row>
    <row r="45" spans="1:64" ht="12.75" customHeight="1">
      <c r="A45" s="92" t="s">
        <v>424</v>
      </c>
      <c r="B45" s="93" t="s">
        <v>425</v>
      </c>
      <c r="C45" s="124" t="s">
        <v>426</v>
      </c>
      <c r="D45" s="117"/>
      <c r="E45" s="117"/>
      <c r="F45" s="117"/>
      <c r="G45" s="117"/>
      <c r="H45" s="93" t="s">
        <v>321</v>
      </c>
      <c r="I45" s="94">
        <v>3</v>
      </c>
      <c r="J45" s="94">
        <v>0</v>
      </c>
      <c r="K45" s="94">
        <f aca="true" t="shared" si="176" ref="K45:K46">I45*AO45</f>
        <v>0</v>
      </c>
      <c r="L45" s="94">
        <f aca="true" t="shared" si="177" ref="L45:L46">I45*AP45</f>
        <v>0</v>
      </c>
      <c r="M45" s="95">
        <f aca="true" t="shared" si="178" ref="M45:M46">I45*J45</f>
        <v>0</v>
      </c>
      <c r="N45" s="72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96">
        <f aca="true" t="shared" si="179" ref="Z45:Z46">IF(AQ45="5",BJ45,0)</f>
        <v>0</v>
      </c>
      <c r="AA45" s="71"/>
      <c r="AB45" s="96">
        <f aca="true" t="shared" si="180" ref="AB45:AB46">IF(AQ45="1",BH45,0)</f>
        <v>0</v>
      </c>
      <c r="AC45" s="96">
        <f aca="true" t="shared" si="181" ref="AC45:AC46">IF(AQ45="1",BI45,0)</f>
        <v>0</v>
      </c>
      <c r="AD45" s="96">
        <f aca="true" t="shared" si="182" ref="AD45:AD46">IF(AQ45="7",BH45,0)</f>
        <v>0</v>
      </c>
      <c r="AE45" s="96">
        <f aca="true" t="shared" si="183" ref="AE45:AE46">IF(AQ45="7",BI45,0)</f>
        <v>0</v>
      </c>
      <c r="AF45" s="96">
        <f aca="true" t="shared" si="184" ref="AF45:AF46">IF(AQ45="2",BH45,0)</f>
        <v>0</v>
      </c>
      <c r="AG45" s="96">
        <f aca="true" t="shared" si="185" ref="AG45:AG46">IF(AQ45="2",BI45,0)</f>
        <v>0</v>
      </c>
      <c r="AH45" s="96">
        <f aca="true" t="shared" si="186" ref="AH45:AH46">IF(AQ45="0",BJ45,0)</f>
        <v>0</v>
      </c>
      <c r="AI45" s="78"/>
      <c r="AJ45" s="94">
        <f aca="true" t="shared" si="187" ref="AJ45:AJ46">IF(AN45=0,M45,0)</f>
        <v>0</v>
      </c>
      <c r="AK45" s="94">
        <f aca="true" t="shared" si="188" ref="AK45:AK46">IF(AN45=15,M45,0)</f>
        <v>0</v>
      </c>
      <c r="AL45" s="94">
        <f aca="true" t="shared" si="189" ref="AL45:AL46">IF(AN45=21,M45,0)</f>
        <v>0</v>
      </c>
      <c r="AM45" s="71"/>
      <c r="AN45" s="96">
        <v>15</v>
      </c>
      <c r="AO45" s="96">
        <f>J45*0.000587371512481645</f>
        <v>0</v>
      </c>
      <c r="AP45" s="96">
        <f>J45*(1-0.000587371512481645)</f>
        <v>0</v>
      </c>
      <c r="AQ45" s="97" t="s">
        <v>318</v>
      </c>
      <c r="AR45" s="71"/>
      <c r="AS45" s="71"/>
      <c r="AT45" s="71"/>
      <c r="AU45" s="71"/>
      <c r="AV45" s="96">
        <f aca="true" t="shared" si="190" ref="AV45:AV46">AW45+AX45</f>
        <v>0</v>
      </c>
      <c r="AW45" s="96">
        <f aca="true" t="shared" si="191" ref="AW45:AW46">I45*AO45</f>
        <v>0</v>
      </c>
      <c r="AX45" s="96">
        <f aca="true" t="shared" si="192" ref="AX45:AX46">I45*AP45</f>
        <v>0</v>
      </c>
      <c r="AY45" s="98" t="s">
        <v>427</v>
      </c>
      <c r="AZ45" s="98" t="s">
        <v>428</v>
      </c>
      <c r="BA45" s="78" t="s">
        <v>324</v>
      </c>
      <c r="BB45" s="71"/>
      <c r="BC45" s="96">
        <f aca="true" t="shared" si="193" ref="BC45:BC46">AW45+AX45</f>
        <v>0</v>
      </c>
      <c r="BD45" s="96">
        <f aca="true" t="shared" si="194" ref="BD45:BD46">J45/(100-BE45)*100</f>
        <v>0</v>
      </c>
      <c r="BE45" s="96">
        <v>0</v>
      </c>
      <c r="BF45" s="96">
        <f>45</f>
        <v>45</v>
      </c>
      <c r="BG45" s="71"/>
      <c r="BH45" s="94">
        <f aca="true" t="shared" si="195" ref="BH45:BH46">I45*AO45</f>
        <v>0</v>
      </c>
      <c r="BI45" s="94">
        <f aca="true" t="shared" si="196" ref="BI45:BI46">I45*AP45</f>
        <v>0</v>
      </c>
      <c r="BJ45" s="94">
        <f aca="true" t="shared" si="197" ref="BJ45:BJ46">I45*J45</f>
        <v>0</v>
      </c>
      <c r="BK45" s="94" t="s">
        <v>325</v>
      </c>
      <c r="BL45" s="96">
        <v>94</v>
      </c>
    </row>
    <row r="46" spans="1:64" ht="12.75" customHeight="1">
      <c r="A46" s="92" t="s">
        <v>429</v>
      </c>
      <c r="B46" s="93" t="s">
        <v>430</v>
      </c>
      <c r="C46" s="124" t="s">
        <v>431</v>
      </c>
      <c r="D46" s="117"/>
      <c r="E46" s="117"/>
      <c r="F46" s="117"/>
      <c r="G46" s="117"/>
      <c r="H46" s="93" t="s">
        <v>321</v>
      </c>
      <c r="I46" s="94">
        <v>3</v>
      </c>
      <c r="J46" s="94">
        <v>0</v>
      </c>
      <c r="K46" s="94">
        <f t="shared" si="176"/>
        <v>0</v>
      </c>
      <c r="L46" s="94">
        <f t="shared" si="177"/>
        <v>0</v>
      </c>
      <c r="M46" s="95">
        <f t="shared" si="178"/>
        <v>0</v>
      </c>
      <c r="N46" s="72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96">
        <f t="shared" si="179"/>
        <v>0</v>
      </c>
      <c r="AA46" s="71"/>
      <c r="AB46" s="96">
        <f t="shared" si="180"/>
        <v>0</v>
      </c>
      <c r="AC46" s="96">
        <f t="shared" si="181"/>
        <v>0</v>
      </c>
      <c r="AD46" s="96">
        <f t="shared" si="182"/>
        <v>0</v>
      </c>
      <c r="AE46" s="96">
        <f t="shared" si="183"/>
        <v>0</v>
      </c>
      <c r="AF46" s="96">
        <f t="shared" si="184"/>
        <v>0</v>
      </c>
      <c r="AG46" s="96">
        <f t="shared" si="185"/>
        <v>0</v>
      </c>
      <c r="AH46" s="96">
        <f t="shared" si="186"/>
        <v>0</v>
      </c>
      <c r="AI46" s="78"/>
      <c r="AJ46" s="94">
        <f t="shared" si="187"/>
        <v>0</v>
      </c>
      <c r="AK46" s="94">
        <f t="shared" si="188"/>
        <v>0</v>
      </c>
      <c r="AL46" s="94">
        <f t="shared" si="189"/>
        <v>0</v>
      </c>
      <c r="AM46" s="71"/>
      <c r="AN46" s="96">
        <v>15</v>
      </c>
      <c r="AO46" s="96">
        <f>J46*0</f>
        <v>0</v>
      </c>
      <c r="AP46" s="96">
        <f>J46*(1-0)</f>
        <v>0</v>
      </c>
      <c r="AQ46" s="97" t="s">
        <v>318</v>
      </c>
      <c r="AR46" s="71"/>
      <c r="AS46" s="71"/>
      <c r="AT46" s="71"/>
      <c r="AU46" s="71"/>
      <c r="AV46" s="96">
        <f t="shared" si="190"/>
        <v>0</v>
      </c>
      <c r="AW46" s="96">
        <f t="shared" si="191"/>
        <v>0</v>
      </c>
      <c r="AX46" s="96">
        <f t="shared" si="192"/>
        <v>0</v>
      </c>
      <c r="AY46" s="98" t="s">
        <v>427</v>
      </c>
      <c r="AZ46" s="98" t="s">
        <v>428</v>
      </c>
      <c r="BA46" s="78" t="s">
        <v>324</v>
      </c>
      <c r="BB46" s="71"/>
      <c r="BC46" s="96">
        <f t="shared" si="193"/>
        <v>0</v>
      </c>
      <c r="BD46" s="96">
        <f t="shared" si="194"/>
        <v>0</v>
      </c>
      <c r="BE46" s="96">
        <v>0</v>
      </c>
      <c r="BF46" s="96">
        <f>46</f>
        <v>46</v>
      </c>
      <c r="BG46" s="71"/>
      <c r="BH46" s="94">
        <f t="shared" si="195"/>
        <v>0</v>
      </c>
      <c r="BI46" s="94">
        <f t="shared" si="196"/>
        <v>0</v>
      </c>
      <c r="BJ46" s="94">
        <f t="shared" si="197"/>
        <v>0</v>
      </c>
      <c r="BK46" s="94" t="s">
        <v>325</v>
      </c>
      <c r="BL46" s="96">
        <v>94</v>
      </c>
    </row>
    <row r="47" spans="1:64" ht="12.75" customHeight="1">
      <c r="A47" s="99"/>
      <c r="B47" s="100" t="s">
        <v>138</v>
      </c>
      <c r="C47" s="121" t="s">
        <v>432</v>
      </c>
      <c r="D47" s="122"/>
      <c r="E47" s="122"/>
      <c r="F47" s="122"/>
      <c r="G47" s="123"/>
      <c r="H47" s="101" t="s">
        <v>273</v>
      </c>
      <c r="I47" s="101" t="s">
        <v>273</v>
      </c>
      <c r="J47" s="101" t="s">
        <v>273</v>
      </c>
      <c r="K47" s="91">
        <f aca="true" t="shared" si="198" ref="K47:M47">SUM(K48:K49)</f>
        <v>0</v>
      </c>
      <c r="L47" s="91">
        <f t="shared" si="198"/>
        <v>0</v>
      </c>
      <c r="M47" s="102">
        <f t="shared" si="198"/>
        <v>0</v>
      </c>
      <c r="N47" s="72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8"/>
      <c r="AJ47" s="71"/>
      <c r="AK47" s="71"/>
      <c r="AL47" s="71"/>
      <c r="AM47" s="71"/>
      <c r="AN47" s="71"/>
      <c r="AO47" s="71"/>
      <c r="AP47" s="71"/>
      <c r="AQ47" s="71"/>
      <c r="AR47" s="71"/>
      <c r="AS47" s="91">
        <f aca="true" t="shared" si="199" ref="AS47:AU47">SUM(AJ48:AJ49)</f>
        <v>0</v>
      </c>
      <c r="AT47" s="91">
        <f t="shared" si="199"/>
        <v>0</v>
      </c>
      <c r="AU47" s="91">
        <f t="shared" si="199"/>
        <v>0</v>
      </c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</row>
    <row r="48" spans="1:64" ht="12.75" customHeight="1">
      <c r="A48" s="106" t="s">
        <v>433</v>
      </c>
      <c r="B48" s="106" t="s">
        <v>434</v>
      </c>
      <c r="C48" s="154" t="s">
        <v>435</v>
      </c>
      <c r="D48" s="155"/>
      <c r="E48" s="155"/>
      <c r="F48" s="155"/>
      <c r="G48" s="156"/>
      <c r="H48" s="106" t="s">
        <v>321</v>
      </c>
      <c r="I48" s="107">
        <v>0.36</v>
      </c>
      <c r="J48" s="107">
        <v>0</v>
      </c>
      <c r="K48" s="107">
        <f aca="true" t="shared" si="200" ref="K48:K49">I48*AO48</f>
        <v>0</v>
      </c>
      <c r="L48" s="107">
        <f aca="true" t="shared" si="201" ref="L48:L49">I48*AP48</f>
        <v>0</v>
      </c>
      <c r="M48" s="108">
        <f aca="true" t="shared" si="202" ref="M48:M49">I48*J48</f>
        <v>0</v>
      </c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96">
        <f aca="true" t="shared" si="203" ref="Z48:Z49">IF(AQ48="5",BJ48,0)</f>
        <v>0</v>
      </c>
      <c r="AA48" s="71"/>
      <c r="AB48" s="96">
        <f aca="true" t="shared" si="204" ref="AB48:AB49">IF(AQ48="1",BH48,0)</f>
        <v>0</v>
      </c>
      <c r="AC48" s="96">
        <f aca="true" t="shared" si="205" ref="AC48:AC49">IF(AQ48="1",BI48,0)</f>
        <v>0</v>
      </c>
      <c r="AD48" s="96">
        <f aca="true" t="shared" si="206" ref="AD48:AD49">IF(AQ48="7",BH48,0)</f>
        <v>0</v>
      </c>
      <c r="AE48" s="96">
        <f aca="true" t="shared" si="207" ref="AE48:AE49">IF(AQ48="7",BI48,0)</f>
        <v>0</v>
      </c>
      <c r="AF48" s="96">
        <f aca="true" t="shared" si="208" ref="AF48:AF49">IF(AQ48="2",BH48,0)</f>
        <v>0</v>
      </c>
      <c r="AG48" s="96">
        <f aca="true" t="shared" si="209" ref="AG48:AG49">IF(AQ48="2",BI48,0)</f>
        <v>0</v>
      </c>
      <c r="AH48" s="96">
        <f aca="true" t="shared" si="210" ref="AH48:AH49">IF(AQ48="0",BJ48,0)</f>
        <v>0</v>
      </c>
      <c r="AI48" s="78"/>
      <c r="AJ48" s="94">
        <f aca="true" t="shared" si="211" ref="AJ48:AJ49">IF(AN48=0,M48,0)</f>
        <v>0</v>
      </c>
      <c r="AK48" s="94">
        <f aca="true" t="shared" si="212" ref="AK48:AK49">IF(AN48=15,M48,0)</f>
        <v>0</v>
      </c>
      <c r="AL48" s="94">
        <f aca="true" t="shared" si="213" ref="AL48:AL49">IF(AN48=21,M48,0)</f>
        <v>0</v>
      </c>
      <c r="AM48" s="71"/>
      <c r="AN48" s="96">
        <v>15</v>
      </c>
      <c r="AO48" s="96">
        <f>J48*0.212313296903461</f>
        <v>0</v>
      </c>
      <c r="AP48" s="96">
        <f>J48*(1-0.212313296903461)</f>
        <v>0</v>
      </c>
      <c r="AQ48" s="97" t="s">
        <v>318</v>
      </c>
      <c r="AR48" s="71"/>
      <c r="AS48" s="71"/>
      <c r="AT48" s="71"/>
      <c r="AU48" s="71"/>
      <c r="AV48" s="96">
        <f aca="true" t="shared" si="214" ref="AV48:AV49">AW48+AX48</f>
        <v>0</v>
      </c>
      <c r="AW48" s="96">
        <f aca="true" t="shared" si="215" ref="AW48:AW49">I48*AO48</f>
        <v>0</v>
      </c>
      <c r="AX48" s="96">
        <f aca="true" t="shared" si="216" ref="AX48:AX49">I48*AP48</f>
        <v>0</v>
      </c>
      <c r="AY48" s="98" t="s">
        <v>436</v>
      </c>
      <c r="AZ48" s="98" t="s">
        <v>428</v>
      </c>
      <c r="BA48" s="78" t="s">
        <v>324</v>
      </c>
      <c r="BB48" s="71"/>
      <c r="BC48" s="96">
        <f aca="true" t="shared" si="217" ref="BC48:BC49">AW48+AX48</f>
        <v>0</v>
      </c>
      <c r="BD48" s="96">
        <f aca="true" t="shared" si="218" ref="BD48:BD49">J48/(100-BE48)*100</f>
        <v>0</v>
      </c>
      <c r="BE48" s="96">
        <v>0</v>
      </c>
      <c r="BF48" s="96">
        <f>48</f>
        <v>48</v>
      </c>
      <c r="BG48" s="71"/>
      <c r="BH48" s="94">
        <f aca="true" t="shared" si="219" ref="BH48:BH49">I48*AO48</f>
        <v>0</v>
      </c>
      <c r="BI48" s="94">
        <f aca="true" t="shared" si="220" ref="BI48:BI49">I48*AP48</f>
        <v>0</v>
      </c>
      <c r="BJ48" s="94">
        <f aca="true" t="shared" si="221" ref="BJ48:BJ49">I48*J48</f>
        <v>0</v>
      </c>
      <c r="BK48" s="94" t="s">
        <v>325</v>
      </c>
      <c r="BL48" s="96">
        <v>96</v>
      </c>
    </row>
    <row r="49" spans="1:64" ht="12.75" customHeight="1">
      <c r="A49" s="103" t="s">
        <v>437</v>
      </c>
      <c r="B49" s="103" t="s">
        <v>438</v>
      </c>
      <c r="C49" s="118" t="s">
        <v>439</v>
      </c>
      <c r="D49" s="119"/>
      <c r="E49" s="119"/>
      <c r="F49" s="119"/>
      <c r="G49" s="120"/>
      <c r="H49" s="103" t="s">
        <v>360</v>
      </c>
      <c r="I49" s="104">
        <v>1</v>
      </c>
      <c r="J49" s="104">
        <v>0</v>
      </c>
      <c r="K49" s="104">
        <f t="shared" si="200"/>
        <v>0</v>
      </c>
      <c r="L49" s="104">
        <f t="shared" si="201"/>
        <v>0</v>
      </c>
      <c r="M49" s="105">
        <f t="shared" si="202"/>
        <v>0</v>
      </c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96">
        <f t="shared" si="203"/>
        <v>0</v>
      </c>
      <c r="AA49" s="71"/>
      <c r="AB49" s="96">
        <f t="shared" si="204"/>
        <v>0</v>
      </c>
      <c r="AC49" s="96">
        <f t="shared" si="205"/>
        <v>0</v>
      </c>
      <c r="AD49" s="96">
        <f t="shared" si="206"/>
        <v>0</v>
      </c>
      <c r="AE49" s="96">
        <f t="shared" si="207"/>
        <v>0</v>
      </c>
      <c r="AF49" s="96">
        <f t="shared" si="208"/>
        <v>0</v>
      </c>
      <c r="AG49" s="96">
        <f t="shared" si="209"/>
        <v>0</v>
      </c>
      <c r="AH49" s="96">
        <f t="shared" si="210"/>
        <v>0</v>
      </c>
      <c r="AI49" s="78"/>
      <c r="AJ49" s="94">
        <f t="shared" si="211"/>
        <v>0</v>
      </c>
      <c r="AK49" s="94">
        <f t="shared" si="212"/>
        <v>0</v>
      </c>
      <c r="AL49" s="94">
        <f t="shared" si="213"/>
        <v>0</v>
      </c>
      <c r="AM49" s="71"/>
      <c r="AN49" s="96">
        <v>15</v>
      </c>
      <c r="AO49" s="96">
        <f>J49*0</f>
        <v>0</v>
      </c>
      <c r="AP49" s="96">
        <f>J49*(1-0)</f>
        <v>0</v>
      </c>
      <c r="AQ49" s="97" t="s">
        <v>318</v>
      </c>
      <c r="AR49" s="71"/>
      <c r="AS49" s="71"/>
      <c r="AT49" s="71"/>
      <c r="AU49" s="71"/>
      <c r="AV49" s="96">
        <f t="shared" si="214"/>
        <v>0</v>
      </c>
      <c r="AW49" s="96">
        <f t="shared" si="215"/>
        <v>0</v>
      </c>
      <c r="AX49" s="96">
        <f t="shared" si="216"/>
        <v>0</v>
      </c>
      <c r="AY49" s="98" t="s">
        <v>436</v>
      </c>
      <c r="AZ49" s="98" t="s">
        <v>428</v>
      </c>
      <c r="BA49" s="78" t="s">
        <v>324</v>
      </c>
      <c r="BB49" s="71"/>
      <c r="BC49" s="96">
        <f t="shared" si="217"/>
        <v>0</v>
      </c>
      <c r="BD49" s="96">
        <f t="shared" si="218"/>
        <v>0</v>
      </c>
      <c r="BE49" s="96">
        <v>0</v>
      </c>
      <c r="BF49" s="96">
        <f>49</f>
        <v>49</v>
      </c>
      <c r="BG49" s="71"/>
      <c r="BH49" s="94">
        <f t="shared" si="219"/>
        <v>0</v>
      </c>
      <c r="BI49" s="94">
        <f t="shared" si="220"/>
        <v>0</v>
      </c>
      <c r="BJ49" s="94">
        <f t="shared" si="221"/>
        <v>0</v>
      </c>
      <c r="BK49" s="94" t="s">
        <v>325</v>
      </c>
      <c r="BL49" s="96">
        <v>96</v>
      </c>
    </row>
    <row r="50" spans="1:64" ht="12.75" customHeight="1">
      <c r="A50" s="99"/>
      <c r="B50" s="100" t="s">
        <v>140</v>
      </c>
      <c r="C50" s="121" t="s">
        <v>440</v>
      </c>
      <c r="D50" s="122"/>
      <c r="E50" s="122"/>
      <c r="F50" s="122"/>
      <c r="G50" s="123"/>
      <c r="H50" s="101" t="s">
        <v>273</v>
      </c>
      <c r="I50" s="101" t="s">
        <v>273</v>
      </c>
      <c r="J50" s="101" t="s">
        <v>273</v>
      </c>
      <c r="K50" s="91">
        <f aca="true" t="shared" si="222" ref="K50:M50">SUM(K51)</f>
        <v>0</v>
      </c>
      <c r="L50" s="91">
        <f t="shared" si="222"/>
        <v>0</v>
      </c>
      <c r="M50" s="102">
        <f t="shared" si="222"/>
        <v>0</v>
      </c>
      <c r="N50" s="72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8"/>
      <c r="AJ50" s="71"/>
      <c r="AK50" s="71"/>
      <c r="AL50" s="71"/>
      <c r="AM50" s="71"/>
      <c r="AN50" s="71"/>
      <c r="AO50" s="71"/>
      <c r="AP50" s="71"/>
      <c r="AQ50" s="71"/>
      <c r="AR50" s="71"/>
      <c r="AS50" s="91">
        <f aca="true" t="shared" si="223" ref="AS50:AU50">SUM(AJ51)</f>
        <v>0</v>
      </c>
      <c r="AT50" s="91">
        <f t="shared" si="223"/>
        <v>0</v>
      </c>
      <c r="AU50" s="91">
        <f t="shared" si="223"/>
        <v>0</v>
      </c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</row>
    <row r="51" spans="1:64" ht="12.75" customHeight="1">
      <c r="A51" s="103" t="s">
        <v>441</v>
      </c>
      <c r="B51" s="103" t="s">
        <v>442</v>
      </c>
      <c r="C51" s="118" t="s">
        <v>443</v>
      </c>
      <c r="D51" s="119"/>
      <c r="E51" s="119"/>
      <c r="F51" s="119"/>
      <c r="G51" s="120"/>
      <c r="H51" s="103" t="s">
        <v>146</v>
      </c>
      <c r="I51" s="104">
        <v>3</v>
      </c>
      <c r="J51" s="104">
        <v>0</v>
      </c>
      <c r="K51" s="104">
        <f>I51*AO51</f>
        <v>0</v>
      </c>
      <c r="L51" s="104">
        <f>I51*AP51</f>
        <v>0</v>
      </c>
      <c r="M51" s="105">
        <f>I51*J51</f>
        <v>0</v>
      </c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96">
        <f>IF(AQ51="5",BJ51,0)</f>
        <v>0</v>
      </c>
      <c r="AA51" s="71"/>
      <c r="AB51" s="96">
        <f>IF(AQ51="1",BH51,0)</f>
        <v>0</v>
      </c>
      <c r="AC51" s="96">
        <f>IF(AQ51="1",BI51,0)</f>
        <v>0</v>
      </c>
      <c r="AD51" s="96">
        <f>IF(AQ51="7",BH51,0)</f>
        <v>0</v>
      </c>
      <c r="AE51" s="96">
        <f>IF(AQ51="7",BI51,0)</f>
        <v>0</v>
      </c>
      <c r="AF51" s="96">
        <f>IF(AQ51="2",BH51,0)</f>
        <v>0</v>
      </c>
      <c r="AG51" s="96">
        <f>IF(AQ51="2",BI51,0)</f>
        <v>0</v>
      </c>
      <c r="AH51" s="96">
        <f>IF(AQ51="0",BJ51,0)</f>
        <v>0</v>
      </c>
      <c r="AI51" s="78"/>
      <c r="AJ51" s="94">
        <f>IF(AN51=0,M51,0)</f>
        <v>0</v>
      </c>
      <c r="AK51" s="94">
        <f>IF(AN51=15,M51,0)</f>
        <v>0</v>
      </c>
      <c r="AL51" s="94">
        <f>IF(AN51=21,M51,0)</f>
        <v>0</v>
      </c>
      <c r="AM51" s="71"/>
      <c r="AN51" s="96">
        <v>15</v>
      </c>
      <c r="AO51" s="96">
        <f>J51*0</f>
        <v>0</v>
      </c>
      <c r="AP51" s="96">
        <f>J51*(1-0)</f>
        <v>0</v>
      </c>
      <c r="AQ51" s="97" t="s">
        <v>318</v>
      </c>
      <c r="AR51" s="71"/>
      <c r="AS51" s="71"/>
      <c r="AT51" s="71"/>
      <c r="AU51" s="71"/>
      <c r="AV51" s="96">
        <f>AW51+AX51</f>
        <v>0</v>
      </c>
      <c r="AW51" s="96">
        <f>I51*AO51</f>
        <v>0</v>
      </c>
      <c r="AX51" s="96">
        <f>I51*AP51</f>
        <v>0</v>
      </c>
      <c r="AY51" s="98" t="s">
        <v>444</v>
      </c>
      <c r="AZ51" s="98" t="s">
        <v>428</v>
      </c>
      <c r="BA51" s="78" t="s">
        <v>324</v>
      </c>
      <c r="BB51" s="71"/>
      <c r="BC51" s="96">
        <f>AW51+AX51</f>
        <v>0</v>
      </c>
      <c r="BD51" s="96">
        <f>J51/(100-BE51)*100</f>
        <v>0</v>
      </c>
      <c r="BE51" s="96">
        <v>0</v>
      </c>
      <c r="BF51" s="96">
        <f>51</f>
        <v>51</v>
      </c>
      <c r="BG51" s="71"/>
      <c r="BH51" s="94">
        <f>I51*AO51</f>
        <v>0</v>
      </c>
      <c r="BI51" s="94">
        <f>I51*AP51</f>
        <v>0</v>
      </c>
      <c r="BJ51" s="94">
        <f>I51*J51</f>
        <v>0</v>
      </c>
      <c r="BK51" s="94" t="s">
        <v>325</v>
      </c>
      <c r="BL51" s="96">
        <v>97</v>
      </c>
    </row>
    <row r="52" spans="1:64" ht="12.75" customHeight="1">
      <c r="A52" s="99"/>
      <c r="B52" s="100" t="s">
        <v>445</v>
      </c>
      <c r="C52" s="121" t="s">
        <v>446</v>
      </c>
      <c r="D52" s="122"/>
      <c r="E52" s="122"/>
      <c r="F52" s="122"/>
      <c r="G52" s="123"/>
      <c r="H52" s="101" t="s">
        <v>273</v>
      </c>
      <c r="I52" s="101" t="s">
        <v>273</v>
      </c>
      <c r="J52" s="101" t="s">
        <v>273</v>
      </c>
      <c r="K52" s="91">
        <f aca="true" t="shared" si="224" ref="K52:M52">SUM(K53)</f>
        <v>0</v>
      </c>
      <c r="L52" s="91">
        <f t="shared" si="224"/>
        <v>0</v>
      </c>
      <c r="M52" s="102">
        <f t="shared" si="224"/>
        <v>0</v>
      </c>
      <c r="N52" s="72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8"/>
      <c r="AJ52" s="71"/>
      <c r="AK52" s="71"/>
      <c r="AL52" s="71"/>
      <c r="AM52" s="71"/>
      <c r="AN52" s="71"/>
      <c r="AO52" s="71"/>
      <c r="AP52" s="71"/>
      <c r="AQ52" s="71"/>
      <c r="AR52" s="71"/>
      <c r="AS52" s="91">
        <f aca="true" t="shared" si="225" ref="AS52:AU52">SUM(AJ53)</f>
        <v>0</v>
      </c>
      <c r="AT52" s="91">
        <f t="shared" si="225"/>
        <v>0</v>
      </c>
      <c r="AU52" s="91">
        <f t="shared" si="225"/>
        <v>0</v>
      </c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2.75" customHeight="1">
      <c r="A53" s="92" t="s">
        <v>447</v>
      </c>
      <c r="B53" s="93" t="s">
        <v>448</v>
      </c>
      <c r="C53" s="124" t="s">
        <v>449</v>
      </c>
      <c r="D53" s="117"/>
      <c r="E53" s="117"/>
      <c r="F53" s="117"/>
      <c r="G53" s="117"/>
      <c r="H53" s="93" t="s">
        <v>450</v>
      </c>
      <c r="I53" s="94">
        <v>1.6611</v>
      </c>
      <c r="J53" s="94">
        <v>0</v>
      </c>
      <c r="K53" s="94">
        <f>I53*AO53</f>
        <v>0</v>
      </c>
      <c r="L53" s="94">
        <f>I53*AP53</f>
        <v>0</v>
      </c>
      <c r="M53" s="95">
        <f>I53*J53</f>
        <v>0</v>
      </c>
      <c r="N53" s="72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96">
        <f>IF(AQ53="5",BJ53,0)</f>
        <v>0</v>
      </c>
      <c r="AA53" s="71"/>
      <c r="AB53" s="96">
        <f>IF(AQ53="1",BH53,0)</f>
        <v>0</v>
      </c>
      <c r="AC53" s="96">
        <f>IF(AQ53="1",BI53,0)</f>
        <v>0</v>
      </c>
      <c r="AD53" s="96">
        <f>IF(AQ53="7",BH53,0)</f>
        <v>0</v>
      </c>
      <c r="AE53" s="96">
        <f>IF(AQ53="7",BI53,0)</f>
        <v>0</v>
      </c>
      <c r="AF53" s="96">
        <f>IF(AQ53="2",BH53,0)</f>
        <v>0</v>
      </c>
      <c r="AG53" s="96">
        <f>IF(AQ53="2",BI53,0)</f>
        <v>0</v>
      </c>
      <c r="AH53" s="96">
        <f>IF(AQ53="0",BJ53,0)</f>
        <v>0</v>
      </c>
      <c r="AI53" s="78"/>
      <c r="AJ53" s="94">
        <f>IF(AN53=0,M53,0)</f>
        <v>0</v>
      </c>
      <c r="AK53" s="94">
        <f>IF(AN53=15,M53,0)</f>
        <v>0</v>
      </c>
      <c r="AL53" s="94">
        <f>IF(AN53=21,M53,0)</f>
        <v>0</v>
      </c>
      <c r="AM53" s="71"/>
      <c r="AN53" s="96">
        <v>15</v>
      </c>
      <c r="AO53" s="96">
        <f>J53*0</f>
        <v>0</v>
      </c>
      <c r="AP53" s="96">
        <f>J53*(1-0)</f>
        <v>0</v>
      </c>
      <c r="AQ53" s="97" t="s">
        <v>339</v>
      </c>
      <c r="AR53" s="71"/>
      <c r="AS53" s="71"/>
      <c r="AT53" s="71"/>
      <c r="AU53" s="71"/>
      <c r="AV53" s="96">
        <f>AW53+AX53</f>
        <v>0</v>
      </c>
      <c r="AW53" s="96">
        <f>I53*AO53</f>
        <v>0</v>
      </c>
      <c r="AX53" s="96">
        <f>I53*AP53</f>
        <v>0</v>
      </c>
      <c r="AY53" s="98" t="s">
        <v>451</v>
      </c>
      <c r="AZ53" s="98" t="s">
        <v>428</v>
      </c>
      <c r="BA53" s="78" t="s">
        <v>324</v>
      </c>
      <c r="BB53" s="71"/>
      <c r="BC53" s="96">
        <f>AW53+AX53</f>
        <v>0</v>
      </c>
      <c r="BD53" s="96">
        <f>J53/(100-BE53)*100</f>
        <v>0</v>
      </c>
      <c r="BE53" s="96">
        <v>0</v>
      </c>
      <c r="BF53" s="96">
        <f>53</f>
        <v>53</v>
      </c>
      <c r="BG53" s="71"/>
      <c r="BH53" s="94">
        <f>I53*AO53</f>
        <v>0</v>
      </c>
      <c r="BI53" s="94">
        <f>I53*AP53</f>
        <v>0</v>
      </c>
      <c r="BJ53" s="94">
        <f>I53*J53</f>
        <v>0</v>
      </c>
      <c r="BK53" s="94" t="s">
        <v>325</v>
      </c>
      <c r="BL53" s="96" t="s">
        <v>445</v>
      </c>
    </row>
    <row r="54" spans="1:64" ht="12.75" customHeight="1">
      <c r="A54" s="99"/>
      <c r="B54" s="100" t="s">
        <v>452</v>
      </c>
      <c r="C54" s="121" t="s">
        <v>453</v>
      </c>
      <c r="D54" s="122"/>
      <c r="E54" s="122"/>
      <c r="F54" s="122"/>
      <c r="G54" s="123"/>
      <c r="H54" s="101" t="s">
        <v>273</v>
      </c>
      <c r="I54" s="101" t="s">
        <v>273</v>
      </c>
      <c r="J54" s="101" t="s">
        <v>273</v>
      </c>
      <c r="K54" s="91">
        <f aca="true" t="shared" si="226" ref="K54:M54">SUM(K55)</f>
        <v>0</v>
      </c>
      <c r="L54" s="91">
        <f t="shared" si="226"/>
        <v>0</v>
      </c>
      <c r="M54" s="102">
        <f t="shared" si="226"/>
        <v>0</v>
      </c>
      <c r="N54" s="72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8"/>
      <c r="AJ54" s="71"/>
      <c r="AK54" s="71"/>
      <c r="AL54" s="71"/>
      <c r="AM54" s="71"/>
      <c r="AN54" s="71"/>
      <c r="AO54" s="71"/>
      <c r="AP54" s="71"/>
      <c r="AQ54" s="71"/>
      <c r="AR54" s="71"/>
      <c r="AS54" s="91">
        <f aca="true" t="shared" si="227" ref="AS54:AU54">SUM(AJ55)</f>
        <v>0</v>
      </c>
      <c r="AT54" s="91">
        <f t="shared" si="227"/>
        <v>0</v>
      </c>
      <c r="AU54" s="91">
        <f t="shared" si="227"/>
        <v>0</v>
      </c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64" ht="12.75" customHeight="1">
      <c r="A55" s="103" t="s">
        <v>454</v>
      </c>
      <c r="B55" s="103" t="s">
        <v>455</v>
      </c>
      <c r="C55" s="118" t="s">
        <v>456</v>
      </c>
      <c r="D55" s="119"/>
      <c r="E55" s="119"/>
      <c r="F55" s="119"/>
      <c r="G55" s="120"/>
      <c r="H55" s="103" t="s">
        <v>457</v>
      </c>
      <c r="I55" s="104">
        <v>19</v>
      </c>
      <c r="J55" s="104">
        <v>0</v>
      </c>
      <c r="K55" s="104">
        <f>I55*AO55</f>
        <v>0</v>
      </c>
      <c r="L55" s="104">
        <f>I55*AP55</f>
        <v>0</v>
      </c>
      <c r="M55" s="105">
        <f>I55*J55</f>
        <v>0</v>
      </c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96">
        <f>IF(AQ55="5",BJ55,0)</f>
        <v>0</v>
      </c>
      <c r="AA55" s="71"/>
      <c r="AB55" s="96">
        <f>IF(AQ55="1",BH55,0)</f>
        <v>0</v>
      </c>
      <c r="AC55" s="96">
        <f>IF(AQ55="1",BI55,0)</f>
        <v>0</v>
      </c>
      <c r="AD55" s="96">
        <f>IF(AQ55="7",BH55,0)</f>
        <v>0</v>
      </c>
      <c r="AE55" s="96">
        <f>IF(AQ55="7",BI55,0)</f>
        <v>0</v>
      </c>
      <c r="AF55" s="96">
        <f>IF(AQ55="2",BH55,0)</f>
        <v>0</v>
      </c>
      <c r="AG55" s="96">
        <f>IF(AQ55="2",BI55,0)</f>
        <v>0</v>
      </c>
      <c r="AH55" s="96">
        <f>IF(AQ55="0",BJ55,0)</f>
        <v>0</v>
      </c>
      <c r="AI55" s="78"/>
      <c r="AJ55" s="94">
        <f>IF(AN55=0,M55,0)</f>
        <v>0</v>
      </c>
      <c r="AK55" s="94">
        <f>IF(AN55=15,M55,0)</f>
        <v>0</v>
      </c>
      <c r="AL55" s="94">
        <f>IF(AN55=21,M55,0)</f>
        <v>0</v>
      </c>
      <c r="AM55" s="71"/>
      <c r="AN55" s="96">
        <v>15</v>
      </c>
      <c r="AO55" s="96">
        <f>J55*0</f>
        <v>0</v>
      </c>
      <c r="AP55" s="96">
        <f>J55*(1-0)</f>
        <v>0</v>
      </c>
      <c r="AQ55" s="97" t="s">
        <v>326</v>
      </c>
      <c r="AR55" s="71"/>
      <c r="AS55" s="71"/>
      <c r="AT55" s="71"/>
      <c r="AU55" s="71"/>
      <c r="AV55" s="96">
        <f>AW55+AX55</f>
        <v>0</v>
      </c>
      <c r="AW55" s="96">
        <f>I55*AO55</f>
        <v>0</v>
      </c>
      <c r="AX55" s="96">
        <f>I55*AP55</f>
        <v>0</v>
      </c>
      <c r="AY55" s="98" t="s">
        <v>458</v>
      </c>
      <c r="AZ55" s="98" t="s">
        <v>428</v>
      </c>
      <c r="BA55" s="78" t="s">
        <v>324</v>
      </c>
      <c r="BB55" s="71"/>
      <c r="BC55" s="96">
        <f>AW55+AX55</f>
        <v>0</v>
      </c>
      <c r="BD55" s="96">
        <f>J55/(100-BE55)*100</f>
        <v>0</v>
      </c>
      <c r="BE55" s="96">
        <v>0</v>
      </c>
      <c r="BF55" s="96">
        <f>55</f>
        <v>55</v>
      </c>
      <c r="BG55" s="71"/>
      <c r="BH55" s="94">
        <f>I55*AO55</f>
        <v>0</v>
      </c>
      <c r="BI55" s="94">
        <f>I55*AP55</f>
        <v>0</v>
      </c>
      <c r="BJ55" s="94">
        <f>I55*J55</f>
        <v>0</v>
      </c>
      <c r="BK55" s="94" t="s">
        <v>325</v>
      </c>
      <c r="BL55" s="96" t="s">
        <v>452</v>
      </c>
    </row>
    <row r="56" spans="1:64" ht="12.75" customHeight="1">
      <c r="A56" s="99"/>
      <c r="B56" s="100" t="s">
        <v>459</v>
      </c>
      <c r="C56" s="121" t="s">
        <v>460</v>
      </c>
      <c r="D56" s="122"/>
      <c r="E56" s="122"/>
      <c r="F56" s="122"/>
      <c r="G56" s="123"/>
      <c r="H56" s="101" t="s">
        <v>273</v>
      </c>
      <c r="I56" s="101" t="s">
        <v>273</v>
      </c>
      <c r="J56" s="101" t="s">
        <v>273</v>
      </c>
      <c r="K56" s="91">
        <f aca="true" t="shared" si="228" ref="K56:M56">SUM(K57:K64)</f>
        <v>0</v>
      </c>
      <c r="L56" s="91">
        <f t="shared" si="228"/>
        <v>0</v>
      </c>
      <c r="M56" s="102">
        <f t="shared" si="228"/>
        <v>0</v>
      </c>
      <c r="N56" s="72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8"/>
      <c r="AJ56" s="71"/>
      <c r="AK56" s="71"/>
      <c r="AL56" s="71"/>
      <c r="AM56" s="71"/>
      <c r="AN56" s="71"/>
      <c r="AO56" s="71"/>
      <c r="AP56" s="71"/>
      <c r="AQ56" s="71"/>
      <c r="AR56" s="71"/>
      <c r="AS56" s="91">
        <f aca="true" t="shared" si="229" ref="AS56:AU56">SUM(AJ57:AJ64)</f>
        <v>0</v>
      </c>
      <c r="AT56" s="91">
        <f t="shared" si="229"/>
        <v>0</v>
      </c>
      <c r="AU56" s="91">
        <f t="shared" si="229"/>
        <v>0</v>
      </c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</row>
    <row r="57" spans="1:64" ht="12.75" customHeight="1">
      <c r="A57" s="92" t="s">
        <v>316</v>
      </c>
      <c r="B57" s="93" t="s">
        <v>461</v>
      </c>
      <c r="C57" s="124" t="s">
        <v>462</v>
      </c>
      <c r="D57" s="117"/>
      <c r="E57" s="117"/>
      <c r="F57" s="117"/>
      <c r="G57" s="117"/>
      <c r="H57" s="93" t="s">
        <v>450</v>
      </c>
      <c r="I57" s="94">
        <v>0.394</v>
      </c>
      <c r="J57" s="94">
        <v>0</v>
      </c>
      <c r="K57" s="94">
        <f aca="true" t="shared" si="230" ref="K57:K64">I57*AO57</f>
        <v>0</v>
      </c>
      <c r="L57" s="94">
        <f aca="true" t="shared" si="231" ref="L57:L64">I57*AP57</f>
        <v>0</v>
      </c>
      <c r="M57" s="95">
        <f aca="true" t="shared" si="232" ref="M57:M64">I57*J57</f>
        <v>0</v>
      </c>
      <c r="N57" s="72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96">
        <f aca="true" t="shared" si="233" ref="Z57:Z64">IF(AQ57="5",BJ57,0)</f>
        <v>0</v>
      </c>
      <c r="AA57" s="71"/>
      <c r="AB57" s="96">
        <f aca="true" t="shared" si="234" ref="AB57:AB64">IF(AQ57="1",BH57,0)</f>
        <v>0</v>
      </c>
      <c r="AC57" s="96">
        <f aca="true" t="shared" si="235" ref="AC57:AC64">IF(AQ57="1",BI57,0)</f>
        <v>0</v>
      </c>
      <c r="AD57" s="96">
        <f aca="true" t="shared" si="236" ref="AD57:AD64">IF(AQ57="7",BH57,0)</f>
        <v>0</v>
      </c>
      <c r="AE57" s="96">
        <f aca="true" t="shared" si="237" ref="AE57:AE64">IF(AQ57="7",BI57,0)</f>
        <v>0</v>
      </c>
      <c r="AF57" s="96">
        <f aca="true" t="shared" si="238" ref="AF57:AF64">IF(AQ57="2",BH57,0)</f>
        <v>0</v>
      </c>
      <c r="AG57" s="96">
        <f aca="true" t="shared" si="239" ref="AG57:AG64">IF(AQ57="2",BI57,0)</f>
        <v>0</v>
      </c>
      <c r="AH57" s="96">
        <f aca="true" t="shared" si="240" ref="AH57:AH64">IF(AQ57="0",BJ57,0)</f>
        <v>0</v>
      </c>
      <c r="AI57" s="78"/>
      <c r="AJ57" s="94">
        <f aca="true" t="shared" si="241" ref="AJ57:AJ64">IF(AN57=0,M57,0)</f>
        <v>0</v>
      </c>
      <c r="AK57" s="94">
        <f aca="true" t="shared" si="242" ref="AK57:AK64">IF(AN57=15,M57,0)</f>
        <v>0</v>
      </c>
      <c r="AL57" s="94">
        <f aca="true" t="shared" si="243" ref="AL57:AL64">IF(AN57=21,M57,0)</f>
        <v>0</v>
      </c>
      <c r="AM57" s="71"/>
      <c r="AN57" s="96">
        <v>15</v>
      </c>
      <c r="AO57" s="96">
        <f aca="true" t="shared" si="244" ref="AO57:AO64">J57*0</f>
        <v>0</v>
      </c>
      <c r="AP57" s="96">
        <f aca="true" t="shared" si="245" ref="AP57:AP64">J57*(1-0)</f>
        <v>0</v>
      </c>
      <c r="AQ57" s="97" t="s">
        <v>339</v>
      </c>
      <c r="AR57" s="71"/>
      <c r="AS57" s="71"/>
      <c r="AT57" s="71"/>
      <c r="AU57" s="71"/>
      <c r="AV57" s="96">
        <f aca="true" t="shared" si="246" ref="AV57:AV64">AW57+AX57</f>
        <v>0</v>
      </c>
      <c r="AW57" s="96">
        <f aca="true" t="shared" si="247" ref="AW57:AW64">I57*AO57</f>
        <v>0</v>
      </c>
      <c r="AX57" s="96">
        <f aca="true" t="shared" si="248" ref="AX57:AX64">I57*AP57</f>
        <v>0</v>
      </c>
      <c r="AY57" s="98" t="s">
        <v>463</v>
      </c>
      <c r="AZ57" s="98" t="s">
        <v>428</v>
      </c>
      <c r="BA57" s="78" t="s">
        <v>324</v>
      </c>
      <c r="BB57" s="71"/>
      <c r="BC57" s="96">
        <f aca="true" t="shared" si="249" ref="BC57:BC64">AW57+AX57</f>
        <v>0</v>
      </c>
      <c r="BD57" s="96">
        <f aca="true" t="shared" si="250" ref="BD57:BD64">J57/(100-BE57)*100</f>
        <v>0</v>
      </c>
      <c r="BE57" s="96">
        <v>0</v>
      </c>
      <c r="BF57" s="96">
        <f>57</f>
        <v>57</v>
      </c>
      <c r="BG57" s="71"/>
      <c r="BH57" s="94">
        <f aca="true" t="shared" si="251" ref="BH57:BH64">I57*AO57</f>
        <v>0</v>
      </c>
      <c r="BI57" s="94">
        <f aca="true" t="shared" si="252" ref="BI57:BI64">I57*AP57</f>
        <v>0</v>
      </c>
      <c r="BJ57" s="94">
        <f aca="true" t="shared" si="253" ref="BJ57:BJ64">I57*J57</f>
        <v>0</v>
      </c>
      <c r="BK57" s="94" t="s">
        <v>325</v>
      </c>
      <c r="BL57" s="96" t="s">
        <v>459</v>
      </c>
    </row>
    <row r="58" spans="1:64" ht="12.75" customHeight="1">
      <c r="A58" s="92" t="s">
        <v>464</v>
      </c>
      <c r="B58" s="93" t="s">
        <v>465</v>
      </c>
      <c r="C58" s="124" t="s">
        <v>466</v>
      </c>
      <c r="D58" s="117"/>
      <c r="E58" s="117"/>
      <c r="F58" s="117"/>
      <c r="G58" s="117"/>
      <c r="H58" s="93" t="s">
        <v>450</v>
      </c>
      <c r="I58" s="94">
        <v>0.394</v>
      </c>
      <c r="J58" s="94">
        <v>0</v>
      </c>
      <c r="K58" s="94">
        <f t="shared" si="230"/>
        <v>0</v>
      </c>
      <c r="L58" s="94">
        <f t="shared" si="231"/>
        <v>0</v>
      </c>
      <c r="M58" s="95">
        <f t="shared" si="232"/>
        <v>0</v>
      </c>
      <c r="N58" s="72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96">
        <f t="shared" si="233"/>
        <v>0</v>
      </c>
      <c r="AA58" s="71"/>
      <c r="AB58" s="96">
        <f t="shared" si="234"/>
        <v>0</v>
      </c>
      <c r="AC58" s="96">
        <f t="shared" si="235"/>
        <v>0</v>
      </c>
      <c r="AD58" s="96">
        <f t="shared" si="236"/>
        <v>0</v>
      </c>
      <c r="AE58" s="96">
        <f t="shared" si="237"/>
        <v>0</v>
      </c>
      <c r="AF58" s="96">
        <f t="shared" si="238"/>
        <v>0</v>
      </c>
      <c r="AG58" s="96">
        <f t="shared" si="239"/>
        <v>0</v>
      </c>
      <c r="AH58" s="96">
        <f t="shared" si="240"/>
        <v>0</v>
      </c>
      <c r="AI58" s="78"/>
      <c r="AJ58" s="94">
        <f t="shared" si="241"/>
        <v>0</v>
      </c>
      <c r="AK58" s="94">
        <f t="shared" si="242"/>
        <v>0</v>
      </c>
      <c r="AL58" s="94">
        <f t="shared" si="243"/>
        <v>0</v>
      </c>
      <c r="AM58" s="71"/>
      <c r="AN58" s="96">
        <v>15</v>
      </c>
      <c r="AO58" s="96">
        <f t="shared" si="244"/>
        <v>0</v>
      </c>
      <c r="AP58" s="96">
        <f t="shared" si="245"/>
        <v>0</v>
      </c>
      <c r="AQ58" s="97" t="s">
        <v>339</v>
      </c>
      <c r="AR58" s="71"/>
      <c r="AS58" s="71"/>
      <c r="AT58" s="71"/>
      <c r="AU58" s="71"/>
      <c r="AV58" s="96">
        <f t="shared" si="246"/>
        <v>0</v>
      </c>
      <c r="AW58" s="96">
        <f t="shared" si="247"/>
        <v>0</v>
      </c>
      <c r="AX58" s="96">
        <f t="shared" si="248"/>
        <v>0</v>
      </c>
      <c r="AY58" s="98" t="s">
        <v>463</v>
      </c>
      <c r="AZ58" s="98" t="s">
        <v>428</v>
      </c>
      <c r="BA58" s="78" t="s">
        <v>324</v>
      </c>
      <c r="BB58" s="71"/>
      <c r="BC58" s="96">
        <f t="shared" si="249"/>
        <v>0</v>
      </c>
      <c r="BD58" s="96">
        <f t="shared" si="250"/>
        <v>0</v>
      </c>
      <c r="BE58" s="96">
        <v>0</v>
      </c>
      <c r="BF58" s="96">
        <f>58</f>
        <v>58</v>
      </c>
      <c r="BG58" s="71"/>
      <c r="BH58" s="94">
        <f t="shared" si="251"/>
        <v>0</v>
      </c>
      <c r="BI58" s="94">
        <f t="shared" si="252"/>
        <v>0</v>
      </c>
      <c r="BJ58" s="94">
        <f t="shared" si="253"/>
        <v>0</v>
      </c>
      <c r="BK58" s="94" t="s">
        <v>325</v>
      </c>
      <c r="BL58" s="96" t="s">
        <v>459</v>
      </c>
    </row>
    <row r="59" spans="1:64" ht="12.75" customHeight="1">
      <c r="A59" s="92" t="s">
        <v>467</v>
      </c>
      <c r="B59" s="93" t="s">
        <v>468</v>
      </c>
      <c r="C59" s="124" t="s">
        <v>469</v>
      </c>
      <c r="D59" s="117"/>
      <c r="E59" s="117"/>
      <c r="F59" s="117"/>
      <c r="G59" s="117"/>
      <c r="H59" s="93" t="s">
        <v>450</v>
      </c>
      <c r="I59" s="94">
        <v>0.394</v>
      </c>
      <c r="J59" s="94">
        <v>0</v>
      </c>
      <c r="K59" s="94">
        <f t="shared" si="230"/>
        <v>0</v>
      </c>
      <c r="L59" s="94">
        <f t="shared" si="231"/>
        <v>0</v>
      </c>
      <c r="M59" s="95">
        <f t="shared" si="232"/>
        <v>0</v>
      </c>
      <c r="N59" s="72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96">
        <f t="shared" si="233"/>
        <v>0</v>
      </c>
      <c r="AA59" s="71"/>
      <c r="AB59" s="96">
        <f t="shared" si="234"/>
        <v>0</v>
      </c>
      <c r="AC59" s="96">
        <f t="shared" si="235"/>
        <v>0</v>
      </c>
      <c r="AD59" s="96">
        <f t="shared" si="236"/>
        <v>0</v>
      </c>
      <c r="AE59" s="96">
        <f t="shared" si="237"/>
        <v>0</v>
      </c>
      <c r="AF59" s="96">
        <f t="shared" si="238"/>
        <v>0</v>
      </c>
      <c r="AG59" s="96">
        <f t="shared" si="239"/>
        <v>0</v>
      </c>
      <c r="AH59" s="96">
        <f t="shared" si="240"/>
        <v>0</v>
      </c>
      <c r="AI59" s="78"/>
      <c r="AJ59" s="94">
        <f t="shared" si="241"/>
        <v>0</v>
      </c>
      <c r="AK59" s="94">
        <f t="shared" si="242"/>
        <v>0</v>
      </c>
      <c r="AL59" s="94">
        <f t="shared" si="243"/>
        <v>0</v>
      </c>
      <c r="AM59" s="71"/>
      <c r="AN59" s="96">
        <v>15</v>
      </c>
      <c r="AO59" s="96">
        <f t="shared" si="244"/>
        <v>0</v>
      </c>
      <c r="AP59" s="96">
        <f t="shared" si="245"/>
        <v>0</v>
      </c>
      <c r="AQ59" s="97" t="s">
        <v>339</v>
      </c>
      <c r="AR59" s="71"/>
      <c r="AS59" s="71"/>
      <c r="AT59" s="71"/>
      <c r="AU59" s="71"/>
      <c r="AV59" s="96">
        <f t="shared" si="246"/>
        <v>0</v>
      </c>
      <c r="AW59" s="96">
        <f t="shared" si="247"/>
        <v>0</v>
      </c>
      <c r="AX59" s="96">
        <f t="shared" si="248"/>
        <v>0</v>
      </c>
      <c r="AY59" s="98" t="s">
        <v>463</v>
      </c>
      <c r="AZ59" s="98" t="s">
        <v>428</v>
      </c>
      <c r="BA59" s="78" t="s">
        <v>324</v>
      </c>
      <c r="BB59" s="71"/>
      <c r="BC59" s="96">
        <f t="shared" si="249"/>
        <v>0</v>
      </c>
      <c r="BD59" s="96">
        <f t="shared" si="250"/>
        <v>0</v>
      </c>
      <c r="BE59" s="96">
        <v>0</v>
      </c>
      <c r="BF59" s="96">
        <f>59</f>
        <v>59</v>
      </c>
      <c r="BG59" s="71"/>
      <c r="BH59" s="94">
        <f t="shared" si="251"/>
        <v>0</v>
      </c>
      <c r="BI59" s="94">
        <f t="shared" si="252"/>
        <v>0</v>
      </c>
      <c r="BJ59" s="94">
        <f t="shared" si="253"/>
        <v>0</v>
      </c>
      <c r="BK59" s="94" t="s">
        <v>325</v>
      </c>
      <c r="BL59" s="96" t="s">
        <v>459</v>
      </c>
    </row>
    <row r="60" spans="1:64" ht="12.75" customHeight="1">
      <c r="A60" s="92" t="s">
        <v>470</v>
      </c>
      <c r="B60" s="93" t="s">
        <v>471</v>
      </c>
      <c r="C60" s="124" t="s">
        <v>472</v>
      </c>
      <c r="D60" s="117"/>
      <c r="E60" s="117"/>
      <c r="F60" s="117"/>
      <c r="G60" s="117"/>
      <c r="H60" s="93" t="s">
        <v>450</v>
      </c>
      <c r="I60" s="94">
        <v>1.576</v>
      </c>
      <c r="J60" s="94">
        <v>0</v>
      </c>
      <c r="K60" s="94">
        <f t="shared" si="230"/>
        <v>0</v>
      </c>
      <c r="L60" s="94">
        <f t="shared" si="231"/>
        <v>0</v>
      </c>
      <c r="M60" s="95">
        <f t="shared" si="232"/>
        <v>0</v>
      </c>
      <c r="N60" s="72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96">
        <f t="shared" si="233"/>
        <v>0</v>
      </c>
      <c r="AA60" s="71"/>
      <c r="AB60" s="96">
        <f t="shared" si="234"/>
        <v>0</v>
      </c>
      <c r="AC60" s="96">
        <f t="shared" si="235"/>
        <v>0</v>
      </c>
      <c r="AD60" s="96">
        <f t="shared" si="236"/>
        <v>0</v>
      </c>
      <c r="AE60" s="96">
        <f t="shared" si="237"/>
        <v>0</v>
      </c>
      <c r="AF60" s="96">
        <f t="shared" si="238"/>
        <v>0</v>
      </c>
      <c r="AG60" s="96">
        <f t="shared" si="239"/>
        <v>0</v>
      </c>
      <c r="AH60" s="96">
        <f t="shared" si="240"/>
        <v>0</v>
      </c>
      <c r="AI60" s="78"/>
      <c r="AJ60" s="94">
        <f t="shared" si="241"/>
        <v>0</v>
      </c>
      <c r="AK60" s="94">
        <f t="shared" si="242"/>
        <v>0</v>
      </c>
      <c r="AL60" s="94">
        <f t="shared" si="243"/>
        <v>0</v>
      </c>
      <c r="AM60" s="71"/>
      <c r="AN60" s="96">
        <v>15</v>
      </c>
      <c r="AO60" s="96">
        <f t="shared" si="244"/>
        <v>0</v>
      </c>
      <c r="AP60" s="96">
        <f t="shared" si="245"/>
        <v>0</v>
      </c>
      <c r="AQ60" s="97" t="s">
        <v>339</v>
      </c>
      <c r="AR60" s="71"/>
      <c r="AS60" s="71"/>
      <c r="AT60" s="71"/>
      <c r="AU60" s="71"/>
      <c r="AV60" s="96">
        <f t="shared" si="246"/>
        <v>0</v>
      </c>
      <c r="AW60" s="96">
        <f t="shared" si="247"/>
        <v>0</v>
      </c>
      <c r="AX60" s="96">
        <f t="shared" si="248"/>
        <v>0</v>
      </c>
      <c r="AY60" s="98" t="s">
        <v>463</v>
      </c>
      <c r="AZ60" s="98" t="s">
        <v>428</v>
      </c>
      <c r="BA60" s="78" t="s">
        <v>324</v>
      </c>
      <c r="BB60" s="71"/>
      <c r="BC60" s="96">
        <f t="shared" si="249"/>
        <v>0</v>
      </c>
      <c r="BD60" s="96">
        <f t="shared" si="250"/>
        <v>0</v>
      </c>
      <c r="BE60" s="96">
        <v>0</v>
      </c>
      <c r="BF60" s="96">
        <f>60</f>
        <v>60</v>
      </c>
      <c r="BG60" s="71"/>
      <c r="BH60" s="94">
        <f t="shared" si="251"/>
        <v>0</v>
      </c>
      <c r="BI60" s="94">
        <f t="shared" si="252"/>
        <v>0</v>
      </c>
      <c r="BJ60" s="94">
        <f t="shared" si="253"/>
        <v>0</v>
      </c>
      <c r="BK60" s="94" t="s">
        <v>325</v>
      </c>
      <c r="BL60" s="96" t="s">
        <v>459</v>
      </c>
    </row>
    <row r="61" spans="1:64" ht="12.75" customHeight="1">
      <c r="A61" s="92" t="s">
        <v>473</v>
      </c>
      <c r="B61" s="93" t="s">
        <v>474</v>
      </c>
      <c r="C61" s="124" t="s">
        <v>475</v>
      </c>
      <c r="D61" s="117"/>
      <c r="E61" s="117"/>
      <c r="F61" s="117"/>
      <c r="G61" s="117"/>
      <c r="H61" s="93" t="s">
        <v>450</v>
      </c>
      <c r="I61" s="94">
        <v>0.394</v>
      </c>
      <c r="J61" s="94">
        <v>0</v>
      </c>
      <c r="K61" s="94">
        <f t="shared" si="230"/>
        <v>0</v>
      </c>
      <c r="L61" s="94">
        <f t="shared" si="231"/>
        <v>0</v>
      </c>
      <c r="M61" s="95">
        <f t="shared" si="232"/>
        <v>0</v>
      </c>
      <c r="N61" s="72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96">
        <f t="shared" si="233"/>
        <v>0</v>
      </c>
      <c r="AA61" s="71"/>
      <c r="AB61" s="96">
        <f t="shared" si="234"/>
        <v>0</v>
      </c>
      <c r="AC61" s="96">
        <f t="shared" si="235"/>
        <v>0</v>
      </c>
      <c r="AD61" s="96">
        <f t="shared" si="236"/>
        <v>0</v>
      </c>
      <c r="AE61" s="96">
        <f t="shared" si="237"/>
        <v>0</v>
      </c>
      <c r="AF61" s="96">
        <f t="shared" si="238"/>
        <v>0</v>
      </c>
      <c r="AG61" s="96">
        <f t="shared" si="239"/>
        <v>0</v>
      </c>
      <c r="AH61" s="96">
        <f t="shared" si="240"/>
        <v>0</v>
      </c>
      <c r="AI61" s="78"/>
      <c r="AJ61" s="94">
        <f t="shared" si="241"/>
        <v>0</v>
      </c>
      <c r="AK61" s="94">
        <f t="shared" si="242"/>
        <v>0</v>
      </c>
      <c r="AL61" s="94">
        <f t="shared" si="243"/>
        <v>0</v>
      </c>
      <c r="AM61" s="71"/>
      <c r="AN61" s="96">
        <v>15</v>
      </c>
      <c r="AO61" s="96">
        <f t="shared" si="244"/>
        <v>0</v>
      </c>
      <c r="AP61" s="96">
        <f t="shared" si="245"/>
        <v>0</v>
      </c>
      <c r="AQ61" s="97" t="s">
        <v>339</v>
      </c>
      <c r="AR61" s="71"/>
      <c r="AS61" s="71"/>
      <c r="AT61" s="71"/>
      <c r="AU61" s="71"/>
      <c r="AV61" s="96">
        <f t="shared" si="246"/>
        <v>0</v>
      </c>
      <c r="AW61" s="96">
        <f t="shared" si="247"/>
        <v>0</v>
      </c>
      <c r="AX61" s="96">
        <f t="shared" si="248"/>
        <v>0</v>
      </c>
      <c r="AY61" s="98" t="s">
        <v>463</v>
      </c>
      <c r="AZ61" s="98" t="s">
        <v>428</v>
      </c>
      <c r="BA61" s="78" t="s">
        <v>324</v>
      </c>
      <c r="BB61" s="71"/>
      <c r="BC61" s="96">
        <f t="shared" si="249"/>
        <v>0</v>
      </c>
      <c r="BD61" s="96">
        <f t="shared" si="250"/>
        <v>0</v>
      </c>
      <c r="BE61" s="96">
        <v>0</v>
      </c>
      <c r="BF61" s="96">
        <f>61</f>
        <v>61</v>
      </c>
      <c r="BG61" s="71"/>
      <c r="BH61" s="94">
        <f t="shared" si="251"/>
        <v>0</v>
      </c>
      <c r="BI61" s="94">
        <f t="shared" si="252"/>
        <v>0</v>
      </c>
      <c r="BJ61" s="94">
        <f t="shared" si="253"/>
        <v>0</v>
      </c>
      <c r="BK61" s="94" t="s">
        <v>325</v>
      </c>
      <c r="BL61" s="96" t="s">
        <v>459</v>
      </c>
    </row>
    <row r="62" spans="1:64" ht="12.75" customHeight="1">
      <c r="A62" s="92" t="s">
        <v>476</v>
      </c>
      <c r="B62" s="93" t="s">
        <v>477</v>
      </c>
      <c r="C62" s="124" t="s">
        <v>478</v>
      </c>
      <c r="D62" s="117"/>
      <c r="E62" s="117"/>
      <c r="F62" s="117"/>
      <c r="G62" s="117"/>
      <c r="H62" s="93" t="s">
        <v>450</v>
      </c>
      <c r="I62" s="94">
        <v>0.394</v>
      </c>
      <c r="J62" s="94">
        <v>0</v>
      </c>
      <c r="K62" s="94">
        <f t="shared" si="230"/>
        <v>0</v>
      </c>
      <c r="L62" s="94">
        <f t="shared" si="231"/>
        <v>0</v>
      </c>
      <c r="M62" s="95">
        <f t="shared" si="232"/>
        <v>0</v>
      </c>
      <c r="N62" s="72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96">
        <f t="shared" si="233"/>
        <v>0</v>
      </c>
      <c r="AA62" s="71"/>
      <c r="AB62" s="96">
        <f t="shared" si="234"/>
        <v>0</v>
      </c>
      <c r="AC62" s="96">
        <f t="shared" si="235"/>
        <v>0</v>
      </c>
      <c r="AD62" s="96">
        <f t="shared" si="236"/>
        <v>0</v>
      </c>
      <c r="AE62" s="96">
        <f t="shared" si="237"/>
        <v>0</v>
      </c>
      <c r="AF62" s="96">
        <f t="shared" si="238"/>
        <v>0</v>
      </c>
      <c r="AG62" s="96">
        <f t="shared" si="239"/>
        <v>0</v>
      </c>
      <c r="AH62" s="96">
        <f t="shared" si="240"/>
        <v>0</v>
      </c>
      <c r="AI62" s="78"/>
      <c r="AJ62" s="94">
        <f t="shared" si="241"/>
        <v>0</v>
      </c>
      <c r="AK62" s="94">
        <f t="shared" si="242"/>
        <v>0</v>
      </c>
      <c r="AL62" s="94">
        <f t="shared" si="243"/>
        <v>0</v>
      </c>
      <c r="AM62" s="71"/>
      <c r="AN62" s="96">
        <v>15</v>
      </c>
      <c r="AO62" s="96">
        <f t="shared" si="244"/>
        <v>0</v>
      </c>
      <c r="AP62" s="96">
        <f t="shared" si="245"/>
        <v>0</v>
      </c>
      <c r="AQ62" s="97" t="s">
        <v>339</v>
      </c>
      <c r="AR62" s="71"/>
      <c r="AS62" s="71"/>
      <c r="AT62" s="71"/>
      <c r="AU62" s="71"/>
      <c r="AV62" s="96">
        <f t="shared" si="246"/>
        <v>0</v>
      </c>
      <c r="AW62" s="96">
        <f t="shared" si="247"/>
        <v>0</v>
      </c>
      <c r="AX62" s="96">
        <f t="shared" si="248"/>
        <v>0</v>
      </c>
      <c r="AY62" s="98" t="s">
        <v>463</v>
      </c>
      <c r="AZ62" s="98" t="s">
        <v>428</v>
      </c>
      <c r="BA62" s="78" t="s">
        <v>324</v>
      </c>
      <c r="BB62" s="71"/>
      <c r="BC62" s="96">
        <f t="shared" si="249"/>
        <v>0</v>
      </c>
      <c r="BD62" s="96">
        <f t="shared" si="250"/>
        <v>0</v>
      </c>
      <c r="BE62" s="96">
        <v>0</v>
      </c>
      <c r="BF62" s="96">
        <f>62</f>
        <v>62</v>
      </c>
      <c r="BG62" s="71"/>
      <c r="BH62" s="94">
        <f t="shared" si="251"/>
        <v>0</v>
      </c>
      <c r="BI62" s="94">
        <f t="shared" si="252"/>
        <v>0</v>
      </c>
      <c r="BJ62" s="94">
        <f t="shared" si="253"/>
        <v>0</v>
      </c>
      <c r="BK62" s="94" t="s">
        <v>325</v>
      </c>
      <c r="BL62" s="96" t="s">
        <v>459</v>
      </c>
    </row>
    <row r="63" spans="1:64" ht="12.75" customHeight="1">
      <c r="A63" s="92" t="s">
        <v>479</v>
      </c>
      <c r="B63" s="93" t="s">
        <v>480</v>
      </c>
      <c r="C63" s="124" t="s">
        <v>481</v>
      </c>
      <c r="D63" s="117"/>
      <c r="E63" s="117"/>
      <c r="F63" s="117"/>
      <c r="G63" s="117"/>
      <c r="H63" s="93" t="s">
        <v>450</v>
      </c>
      <c r="I63" s="94">
        <v>0.394</v>
      </c>
      <c r="J63" s="94">
        <v>0</v>
      </c>
      <c r="K63" s="94">
        <f t="shared" si="230"/>
        <v>0</v>
      </c>
      <c r="L63" s="94">
        <f t="shared" si="231"/>
        <v>0</v>
      </c>
      <c r="M63" s="95">
        <f t="shared" si="232"/>
        <v>0</v>
      </c>
      <c r="N63" s="72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96">
        <f t="shared" si="233"/>
        <v>0</v>
      </c>
      <c r="AA63" s="71"/>
      <c r="AB63" s="96">
        <f t="shared" si="234"/>
        <v>0</v>
      </c>
      <c r="AC63" s="96">
        <f t="shared" si="235"/>
        <v>0</v>
      </c>
      <c r="AD63" s="96">
        <f t="shared" si="236"/>
        <v>0</v>
      </c>
      <c r="AE63" s="96">
        <f t="shared" si="237"/>
        <v>0</v>
      </c>
      <c r="AF63" s="96">
        <f t="shared" si="238"/>
        <v>0</v>
      </c>
      <c r="AG63" s="96">
        <f t="shared" si="239"/>
        <v>0</v>
      </c>
      <c r="AH63" s="96">
        <f t="shared" si="240"/>
        <v>0</v>
      </c>
      <c r="AI63" s="78"/>
      <c r="AJ63" s="94">
        <f t="shared" si="241"/>
        <v>0</v>
      </c>
      <c r="AK63" s="94">
        <f t="shared" si="242"/>
        <v>0</v>
      </c>
      <c r="AL63" s="94">
        <f t="shared" si="243"/>
        <v>0</v>
      </c>
      <c r="AM63" s="71"/>
      <c r="AN63" s="96">
        <v>15</v>
      </c>
      <c r="AO63" s="96">
        <f t="shared" si="244"/>
        <v>0</v>
      </c>
      <c r="AP63" s="96">
        <f t="shared" si="245"/>
        <v>0</v>
      </c>
      <c r="AQ63" s="97" t="s">
        <v>339</v>
      </c>
      <c r="AR63" s="71"/>
      <c r="AS63" s="71"/>
      <c r="AT63" s="71"/>
      <c r="AU63" s="71"/>
      <c r="AV63" s="96">
        <f t="shared" si="246"/>
        <v>0</v>
      </c>
      <c r="AW63" s="96">
        <f t="shared" si="247"/>
        <v>0</v>
      </c>
      <c r="AX63" s="96">
        <f t="shared" si="248"/>
        <v>0</v>
      </c>
      <c r="AY63" s="98" t="s">
        <v>463</v>
      </c>
      <c r="AZ63" s="98" t="s">
        <v>428</v>
      </c>
      <c r="BA63" s="78" t="s">
        <v>324</v>
      </c>
      <c r="BB63" s="71"/>
      <c r="BC63" s="96">
        <f t="shared" si="249"/>
        <v>0</v>
      </c>
      <c r="BD63" s="96">
        <f t="shared" si="250"/>
        <v>0</v>
      </c>
      <c r="BE63" s="96">
        <v>0</v>
      </c>
      <c r="BF63" s="96">
        <f>63</f>
        <v>63</v>
      </c>
      <c r="BG63" s="71"/>
      <c r="BH63" s="94">
        <f t="shared" si="251"/>
        <v>0</v>
      </c>
      <c r="BI63" s="94">
        <f t="shared" si="252"/>
        <v>0</v>
      </c>
      <c r="BJ63" s="94">
        <f t="shared" si="253"/>
        <v>0</v>
      </c>
      <c r="BK63" s="94" t="s">
        <v>325</v>
      </c>
      <c r="BL63" s="96" t="s">
        <v>459</v>
      </c>
    </row>
    <row r="64" spans="1:64" ht="12.75" customHeight="1">
      <c r="A64" s="109" t="s">
        <v>482</v>
      </c>
      <c r="B64" s="110" t="s">
        <v>483</v>
      </c>
      <c r="C64" s="152" t="s">
        <v>484</v>
      </c>
      <c r="D64" s="144"/>
      <c r="E64" s="144"/>
      <c r="F64" s="144"/>
      <c r="G64" s="144"/>
      <c r="H64" s="110" t="s">
        <v>345</v>
      </c>
      <c r="I64" s="111">
        <v>1</v>
      </c>
      <c r="J64" s="111">
        <v>0</v>
      </c>
      <c r="K64" s="111">
        <f t="shared" si="230"/>
        <v>0</v>
      </c>
      <c r="L64" s="111">
        <f t="shared" si="231"/>
        <v>0</v>
      </c>
      <c r="M64" s="112">
        <f t="shared" si="232"/>
        <v>0</v>
      </c>
      <c r="N64" s="72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96">
        <f t="shared" si="233"/>
        <v>0</v>
      </c>
      <c r="AA64" s="71"/>
      <c r="AB64" s="96">
        <f t="shared" si="234"/>
        <v>0</v>
      </c>
      <c r="AC64" s="96">
        <f t="shared" si="235"/>
        <v>0</v>
      </c>
      <c r="AD64" s="96">
        <f t="shared" si="236"/>
        <v>0</v>
      </c>
      <c r="AE64" s="96">
        <f t="shared" si="237"/>
        <v>0</v>
      </c>
      <c r="AF64" s="96">
        <f t="shared" si="238"/>
        <v>0</v>
      </c>
      <c r="AG64" s="96">
        <f t="shared" si="239"/>
        <v>0</v>
      </c>
      <c r="AH64" s="96">
        <f t="shared" si="240"/>
        <v>0</v>
      </c>
      <c r="AI64" s="78"/>
      <c r="AJ64" s="94">
        <f t="shared" si="241"/>
        <v>0</v>
      </c>
      <c r="AK64" s="94">
        <f t="shared" si="242"/>
        <v>0</v>
      </c>
      <c r="AL64" s="94">
        <f t="shared" si="243"/>
        <v>0</v>
      </c>
      <c r="AM64" s="71"/>
      <c r="AN64" s="96">
        <v>15</v>
      </c>
      <c r="AO64" s="96">
        <f t="shared" si="244"/>
        <v>0</v>
      </c>
      <c r="AP64" s="96">
        <f t="shared" si="245"/>
        <v>0</v>
      </c>
      <c r="AQ64" s="97" t="s">
        <v>318</v>
      </c>
      <c r="AR64" s="71"/>
      <c r="AS64" s="71"/>
      <c r="AT64" s="71"/>
      <c r="AU64" s="71"/>
      <c r="AV64" s="96">
        <f t="shared" si="246"/>
        <v>0</v>
      </c>
      <c r="AW64" s="96">
        <f t="shared" si="247"/>
        <v>0</v>
      </c>
      <c r="AX64" s="96">
        <f t="shared" si="248"/>
        <v>0</v>
      </c>
      <c r="AY64" s="98" t="s">
        <v>463</v>
      </c>
      <c r="AZ64" s="98" t="s">
        <v>428</v>
      </c>
      <c r="BA64" s="78" t="s">
        <v>324</v>
      </c>
      <c r="BB64" s="71"/>
      <c r="BC64" s="96">
        <f t="shared" si="249"/>
        <v>0</v>
      </c>
      <c r="BD64" s="96">
        <f t="shared" si="250"/>
        <v>0</v>
      </c>
      <c r="BE64" s="96">
        <v>0</v>
      </c>
      <c r="BF64" s="96">
        <f>64</f>
        <v>64</v>
      </c>
      <c r="BG64" s="71"/>
      <c r="BH64" s="94">
        <f t="shared" si="251"/>
        <v>0</v>
      </c>
      <c r="BI64" s="94">
        <f t="shared" si="252"/>
        <v>0</v>
      </c>
      <c r="BJ64" s="94">
        <f t="shared" si="253"/>
        <v>0</v>
      </c>
      <c r="BK64" s="94" t="s">
        <v>325</v>
      </c>
      <c r="BL64" s="96" t="s">
        <v>459</v>
      </c>
    </row>
    <row r="65" spans="1:64" ht="12.7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53" t="s">
        <v>485</v>
      </c>
      <c r="L65" s="146"/>
      <c r="M65" s="114">
        <f>M12+M15+M20+M23+M25+M27+M30+M35+M41+M44+M47+M50+M52+M54+M56</f>
        <v>0</v>
      </c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</row>
    <row r="66" spans="1:64" ht="11.25" customHeight="1">
      <c r="A66" s="115" t="s">
        <v>486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</row>
    <row r="67" spans="1:64" ht="12.75" customHeight="1">
      <c r="A67" s="133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</row>
    <row r="68" spans="1:64" ht="12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69" spans="1:64" ht="12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</row>
    <row r="70" spans="1:64" ht="12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64" ht="12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</row>
    <row r="72" spans="1:64" ht="12.7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</row>
    <row r="73" spans="1:64" ht="12.7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</row>
    <row r="74" spans="1:64" ht="12.7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</row>
    <row r="75" spans="1:64" ht="12.7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</row>
    <row r="76" spans="1:64" ht="12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</row>
    <row r="77" spans="1:64" ht="12.7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</row>
    <row r="78" spans="1:64" ht="12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</row>
    <row r="79" spans="1:64" ht="12.7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</row>
    <row r="80" spans="1:64" ht="12.7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</row>
    <row r="81" spans="1:64" ht="12.7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</row>
    <row r="82" spans="1:64" ht="12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</row>
    <row r="83" spans="1:64" ht="12.7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</row>
    <row r="84" spans="1:64" ht="12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</row>
    <row r="85" spans="1:64" ht="12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</row>
    <row r="86" spans="1:64" ht="12.7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</row>
    <row r="87" spans="1:64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</row>
    <row r="88" spans="1:64" ht="12.7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</row>
    <row r="89" spans="1:64" ht="12.7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</row>
    <row r="90" spans="1:64" ht="12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</row>
    <row r="91" spans="1:64" ht="12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</row>
    <row r="92" spans="1:64" ht="12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</row>
    <row r="93" spans="1:64" ht="12.7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</row>
    <row r="94" spans="1:64" ht="12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</row>
    <row r="95" spans="1:64" ht="12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</row>
    <row r="96" spans="1:64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</row>
    <row r="97" spans="1:64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64" ht="12.7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2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64" ht="12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64" ht="12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2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64" ht="12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64" ht="12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64" ht="12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6" spans="1:64" ht="12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2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2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64" ht="12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64" ht="12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64" ht="12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</row>
    <row r="112" spans="1:64" ht="12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</row>
    <row r="113" spans="1:64" ht="12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</row>
    <row r="114" spans="1:64" ht="12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</row>
    <row r="115" spans="1:64" ht="12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</row>
    <row r="116" spans="1:64" ht="12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</row>
    <row r="117" spans="1:64" ht="12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</row>
    <row r="118" spans="1:64" ht="12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</row>
    <row r="119" spans="1:64" ht="12.7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</row>
    <row r="120" spans="1:64" ht="12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</row>
    <row r="121" spans="1:64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</row>
    <row r="122" spans="1:64" ht="12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</row>
    <row r="123" spans="1:64" ht="12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</row>
    <row r="124" spans="1:64" ht="12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</row>
    <row r="125" spans="1:64" ht="12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</row>
    <row r="126" spans="1:64" ht="12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</row>
    <row r="127" spans="1:64" ht="12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</row>
    <row r="128" spans="1:64" ht="12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</row>
    <row r="129" spans="1:64" ht="12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</row>
    <row r="130" spans="1:64" ht="12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</row>
    <row r="131" spans="1:64" ht="12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</row>
    <row r="132" spans="1:64" ht="12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</row>
    <row r="133" spans="1:64" ht="12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</row>
    <row r="134" spans="1:64" ht="12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</row>
    <row r="135" spans="1:64" ht="12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</row>
    <row r="136" spans="1:64" ht="12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</row>
    <row r="137" spans="1:64" ht="12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</row>
    <row r="138" spans="1:64" ht="12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</row>
    <row r="139" spans="1:64" ht="12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</row>
    <row r="140" spans="1:64" ht="12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</row>
    <row r="141" spans="1:64" ht="12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</row>
    <row r="142" spans="1:64" ht="12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</row>
    <row r="143" spans="1:64" ht="12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</row>
    <row r="144" spans="1:64" ht="12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</row>
    <row r="145" spans="1:64" ht="12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</row>
    <row r="146" spans="1:64" ht="12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</row>
    <row r="147" spans="1:64" ht="12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</row>
    <row r="148" spans="1:64" ht="12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</row>
    <row r="149" spans="1:64" ht="12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</row>
    <row r="150" spans="1:64" ht="12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</row>
    <row r="151" spans="1:64" ht="12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</row>
    <row r="152" spans="1:64" ht="12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</row>
    <row r="153" spans="1:64" ht="12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</row>
    <row r="154" spans="1:64" ht="12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</row>
    <row r="155" spans="1:64" ht="12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</row>
    <row r="156" spans="1:64" ht="12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</row>
    <row r="157" spans="1:64" ht="12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</row>
    <row r="158" spans="1:64" ht="12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</row>
    <row r="159" spans="1:64" ht="12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</row>
    <row r="160" spans="1:64" ht="12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</row>
    <row r="161" spans="1:64" ht="12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</row>
    <row r="162" spans="1:64" ht="12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</row>
    <row r="163" spans="1:64" ht="12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</row>
    <row r="164" spans="1:64" ht="12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</row>
    <row r="165" spans="1:64" ht="12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</row>
    <row r="166" spans="1:64" ht="12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</row>
    <row r="167" spans="1:64" ht="12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</row>
    <row r="168" spans="1:64" ht="12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</row>
    <row r="169" spans="1:64" ht="12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</row>
    <row r="170" spans="1:64" ht="12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</row>
    <row r="171" spans="1:64" ht="12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</row>
    <row r="172" spans="1:64" ht="12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</row>
    <row r="173" spans="1:64" ht="12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</row>
    <row r="174" spans="1:64" ht="12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</row>
    <row r="175" spans="1:64" ht="12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</row>
    <row r="176" spans="1:64" ht="12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</row>
    <row r="177" spans="1:64" ht="12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</row>
    <row r="178" spans="1:64" ht="12.7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</row>
    <row r="179" spans="1:64" ht="12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</row>
    <row r="180" spans="1:64" ht="12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</row>
    <row r="181" spans="1:64" ht="12.7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</row>
    <row r="182" spans="1:64" ht="12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</row>
    <row r="183" spans="1:64" ht="12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</row>
    <row r="184" spans="1:64" ht="12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</row>
    <row r="185" spans="1:64" ht="12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</row>
    <row r="186" spans="1:64" ht="12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</row>
    <row r="187" spans="1:64" ht="12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</row>
    <row r="188" spans="1:64" ht="12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</row>
    <row r="189" spans="1:64" ht="12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</row>
    <row r="190" spans="1:64" ht="12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</row>
    <row r="191" spans="1:64" ht="12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</row>
    <row r="192" spans="1:64" ht="12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</row>
    <row r="193" spans="1:64" ht="12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</row>
    <row r="194" spans="1:64" ht="12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</row>
    <row r="195" spans="1:64" ht="12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</row>
    <row r="196" spans="1:64" ht="12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</row>
    <row r="197" spans="1:64" ht="12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</row>
    <row r="198" spans="1:64" ht="12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</row>
    <row r="199" spans="1:64" ht="12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</row>
    <row r="200" spans="1:64" ht="12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</row>
    <row r="201" spans="1:64" ht="12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</row>
    <row r="202" spans="1:64" ht="12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</row>
    <row r="203" spans="1:64" ht="12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</row>
    <row r="204" spans="1:64" ht="12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</row>
    <row r="205" spans="1:64" ht="12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</row>
    <row r="206" spans="1:64" ht="12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</row>
    <row r="207" spans="1:64" ht="12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</row>
    <row r="208" spans="1:64" ht="12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</row>
    <row r="209" spans="1:64" ht="12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</row>
    <row r="210" spans="1:64" ht="12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</row>
    <row r="211" spans="1:64" ht="12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</row>
    <row r="212" spans="1:64" ht="12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</row>
    <row r="213" spans="1:64" ht="12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</row>
    <row r="214" spans="1:64" ht="12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</row>
    <row r="215" spans="1:64" ht="12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</row>
    <row r="216" spans="1:64" ht="12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</row>
    <row r="217" spans="1:64" ht="12.7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</row>
    <row r="218" spans="1:64" ht="12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</row>
    <row r="219" spans="1:64" ht="12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</row>
    <row r="220" spans="1:64" ht="12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</row>
    <row r="221" spans="1:64" ht="12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</row>
    <row r="222" spans="1:64" ht="12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</row>
    <row r="223" spans="1:64" ht="12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</row>
    <row r="224" spans="1:64" ht="12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</row>
    <row r="225" spans="1:64" ht="12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</row>
    <row r="226" spans="1:64" ht="12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</row>
    <row r="227" spans="1:64" ht="12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</row>
    <row r="228" spans="1:64" ht="12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</row>
    <row r="229" spans="1:64" ht="12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</row>
    <row r="230" spans="1:64" ht="12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</row>
    <row r="231" spans="1:64" ht="12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</row>
    <row r="232" spans="1:64" ht="12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</row>
    <row r="233" spans="1:64" ht="12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</row>
    <row r="234" spans="1:64" ht="12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</row>
    <row r="235" spans="1:64" ht="12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</row>
    <row r="236" spans="1:64" ht="12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</row>
    <row r="237" spans="1:64" ht="12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</row>
    <row r="238" spans="1:64" ht="12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</row>
    <row r="239" spans="1:64" ht="12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</row>
    <row r="240" spans="1:64" ht="12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</row>
    <row r="241" spans="1:64" ht="12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</row>
    <row r="242" spans="1:64" ht="12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</row>
    <row r="243" spans="1:64" ht="12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</row>
    <row r="244" spans="1:64" ht="12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</row>
    <row r="245" spans="1:64" ht="12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</row>
    <row r="246" spans="1:64" ht="12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</row>
    <row r="247" spans="1:64" ht="12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</row>
    <row r="248" spans="1:64" ht="12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</row>
    <row r="249" spans="1:64" ht="12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</row>
    <row r="250" spans="1:64" ht="12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</row>
    <row r="251" spans="1:64" ht="12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</row>
    <row r="252" spans="1:64" ht="12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</row>
    <row r="253" spans="1:64" ht="12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</row>
    <row r="254" spans="1:64" ht="12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</row>
    <row r="255" spans="1:64" ht="12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</row>
    <row r="256" spans="1:64" ht="12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</row>
    <row r="257" spans="1:64" ht="12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</row>
    <row r="258" spans="1:64" ht="12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</row>
    <row r="259" spans="1:64" ht="12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</row>
    <row r="260" spans="1:64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</row>
    <row r="261" spans="1:64" ht="12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</row>
    <row r="262" spans="1:64" ht="12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</row>
    <row r="263" spans="1:64" ht="12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</row>
    <row r="264" spans="1:64" ht="12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</row>
    <row r="265" spans="1:64" ht="12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</row>
    <row r="266" spans="1:64" ht="12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</row>
    <row r="267" spans="1:64" ht="12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</row>
    <row r="268" spans="1:64" ht="12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</row>
    <row r="269" spans="1:64" ht="12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</row>
    <row r="270" spans="1:64" ht="12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</row>
    <row r="271" spans="1:64" ht="12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</row>
    <row r="272" spans="1:64" ht="12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</row>
    <row r="273" spans="1:64" ht="12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</row>
    <row r="274" spans="1:64" ht="12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</row>
    <row r="275" spans="1:64" ht="12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</row>
    <row r="276" spans="1:64" ht="12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</row>
    <row r="277" spans="1:64" ht="12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</row>
    <row r="278" spans="1:64" ht="12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</row>
    <row r="279" spans="1:64" ht="12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</row>
    <row r="280" spans="1:64" ht="12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</row>
    <row r="281" spans="1:64" ht="12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</row>
    <row r="282" spans="1:64" ht="12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</row>
    <row r="283" spans="1:64" ht="12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</row>
    <row r="284" spans="1:64" ht="12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</row>
    <row r="285" spans="1:64" ht="12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</row>
    <row r="286" spans="1:64" ht="12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</row>
    <row r="287" spans="1:64" ht="12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</row>
    <row r="288" spans="1:64" ht="12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</row>
    <row r="289" spans="1:64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</row>
    <row r="290" spans="1:64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</row>
    <row r="291" spans="1:64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</row>
    <row r="292" spans="1:64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</row>
    <row r="293" spans="1:64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</row>
    <row r="294" spans="1:64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</row>
    <row r="295" spans="1:64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</row>
    <row r="296" spans="1:64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</row>
    <row r="297" spans="1:64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</row>
    <row r="298" spans="1:64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</row>
    <row r="299" spans="1:64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</row>
    <row r="300" spans="1:64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</row>
    <row r="301" spans="1:64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</row>
    <row r="302" spans="1:64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</row>
    <row r="303" spans="1:64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</row>
    <row r="304" spans="1:64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</row>
    <row r="305" spans="1:64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</row>
    <row r="306" spans="1:64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</row>
    <row r="307" spans="1:64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</row>
    <row r="308" spans="1:64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</row>
    <row r="309" spans="1:64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</row>
    <row r="310" spans="1:64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</row>
    <row r="311" spans="1:64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</row>
    <row r="312" spans="1:64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</row>
    <row r="313" spans="1:64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</row>
    <row r="314" spans="1:64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</row>
    <row r="315" spans="1:64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</row>
    <row r="316" spans="1:64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</row>
    <row r="317" spans="1:64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</row>
    <row r="318" spans="1:64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</row>
    <row r="319" spans="1:64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</row>
    <row r="320" spans="1:64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</row>
    <row r="321" spans="1:64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</row>
    <row r="322" spans="1:64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</row>
    <row r="323" spans="1:64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</row>
    <row r="324" spans="1:64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</row>
    <row r="325" spans="1:64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</row>
    <row r="326" spans="1:64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</row>
    <row r="327" spans="1:64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</row>
    <row r="328" spans="1:64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</row>
    <row r="329" spans="1:64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</row>
    <row r="330" spans="1:64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</row>
    <row r="331" spans="1:64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</row>
    <row r="332" spans="1:64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</row>
    <row r="333" spans="1:64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</row>
    <row r="334" spans="1:64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</row>
    <row r="335" spans="1:64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</row>
    <row r="336" spans="1:64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</row>
    <row r="337" spans="1:64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</row>
    <row r="338" spans="1:64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</row>
    <row r="339" spans="1:64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</row>
    <row r="340" spans="1:64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</row>
    <row r="341" spans="1:64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</row>
    <row r="342" spans="1:64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</row>
    <row r="343" spans="1:64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</row>
    <row r="344" spans="1:64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</row>
    <row r="345" spans="1:64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</row>
    <row r="346" spans="1:64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</row>
    <row r="347" spans="1:64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</row>
    <row r="348" spans="1:64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</row>
    <row r="349" spans="1:64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</row>
    <row r="350" spans="1:64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</row>
    <row r="351" spans="1:64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</row>
    <row r="352" spans="1:64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</row>
    <row r="353" spans="1:64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</row>
    <row r="354" spans="1:64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</row>
    <row r="355" spans="1:64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</row>
    <row r="356" spans="1:64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</row>
    <row r="357" spans="1:64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</row>
    <row r="358" spans="1:64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</row>
    <row r="359" spans="1:64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</row>
    <row r="360" spans="1:64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</row>
    <row r="361" spans="1:64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</row>
    <row r="362" spans="1:64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</row>
    <row r="363" spans="1:64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</row>
    <row r="364" spans="1:64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</row>
    <row r="365" spans="1:64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</row>
    <row r="366" spans="1:64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</row>
    <row r="367" spans="1:64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</row>
    <row r="368" spans="1:64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</row>
    <row r="369" spans="1:64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</row>
    <row r="370" spans="1:64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</row>
    <row r="371" spans="1:64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</row>
    <row r="372" spans="1:64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</row>
    <row r="373" spans="1:64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</row>
    <row r="374" spans="1:64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</row>
    <row r="375" spans="1:64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</row>
    <row r="376" spans="1:64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</row>
    <row r="377" spans="1:64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</row>
    <row r="378" spans="1:64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</row>
    <row r="379" spans="1:64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</row>
    <row r="380" spans="1:64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</row>
    <row r="381" spans="1:64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</row>
    <row r="382" spans="1:64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</row>
    <row r="383" spans="1:64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</row>
    <row r="384" spans="1:64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</row>
    <row r="385" spans="1:64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</row>
    <row r="386" spans="1:64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</row>
    <row r="387" spans="1:64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</row>
    <row r="388" spans="1:64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</row>
    <row r="389" spans="1:64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</row>
    <row r="390" spans="1:64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</row>
    <row r="391" spans="1:64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</row>
    <row r="392" spans="1:64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</row>
    <row r="393" spans="1:64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</row>
    <row r="394" spans="1:64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</row>
    <row r="395" spans="1:64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</row>
    <row r="396" spans="1:64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</row>
    <row r="397" spans="1:64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</row>
    <row r="398" spans="1:64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</row>
    <row r="399" spans="1:64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</row>
    <row r="400" spans="1:64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</row>
    <row r="401" spans="1:64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</row>
    <row r="402" spans="1:64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</row>
    <row r="403" spans="1:64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</row>
    <row r="404" spans="1:64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</row>
    <row r="405" spans="1:64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</row>
    <row r="406" spans="1:64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</row>
    <row r="407" spans="1:64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</row>
    <row r="408" spans="1:64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</row>
    <row r="409" spans="1:64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</row>
    <row r="410" spans="1:64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</row>
    <row r="411" spans="1:64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</row>
    <row r="412" spans="1:64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</row>
    <row r="413" spans="1:64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</row>
    <row r="414" spans="1:64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</row>
    <row r="415" spans="1:64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</row>
    <row r="416" spans="1:64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</row>
    <row r="417" spans="1:64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</row>
    <row r="418" spans="1:64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</row>
    <row r="419" spans="1:64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</row>
    <row r="420" spans="1:64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</row>
    <row r="421" spans="1:64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</row>
    <row r="422" spans="1:64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</row>
    <row r="423" spans="1:64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</row>
    <row r="424" spans="1:64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</row>
    <row r="425" spans="1:64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</row>
    <row r="426" spans="1:64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</row>
    <row r="427" spans="1:64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</row>
    <row r="428" spans="1:64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</row>
    <row r="429" spans="1:64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</row>
    <row r="430" spans="1:64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</row>
    <row r="431" spans="1:64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</row>
    <row r="432" spans="1:64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</row>
    <row r="433" spans="1:64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</row>
    <row r="434" spans="1:64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</row>
    <row r="435" spans="1:64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</row>
    <row r="436" spans="1:64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</row>
    <row r="437" spans="1:64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</row>
    <row r="438" spans="1:64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</row>
    <row r="439" spans="1:64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</row>
    <row r="440" spans="1:64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</row>
    <row r="441" spans="1:64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</row>
    <row r="442" spans="1:64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</row>
    <row r="443" spans="1:64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</row>
    <row r="444" spans="1:64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</row>
    <row r="445" spans="1:64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</row>
    <row r="446" spans="1:64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</row>
    <row r="447" spans="1:64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</row>
    <row r="448" spans="1:64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</row>
    <row r="449" spans="1:64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</row>
    <row r="450" spans="1:64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</row>
    <row r="451" spans="1:64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</row>
    <row r="452" spans="1:64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</row>
    <row r="453" spans="1:64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</row>
    <row r="454" spans="1:64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</row>
    <row r="455" spans="1:64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</row>
    <row r="456" spans="1:64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</row>
    <row r="457" spans="1:64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</row>
    <row r="458" spans="1:64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</row>
    <row r="459" spans="1:64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</row>
    <row r="460" spans="1:64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</row>
    <row r="461" spans="1:64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</row>
    <row r="462" spans="1:64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</row>
    <row r="463" spans="1:64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</row>
    <row r="464" spans="1:64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</row>
    <row r="465" spans="1:64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</row>
    <row r="466" spans="1:64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</row>
    <row r="467" spans="1:64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  <c r="AR467" s="71"/>
      <c r="AS467" s="71"/>
      <c r="AT467" s="71"/>
      <c r="AU467" s="71"/>
      <c r="AV467" s="71"/>
      <c r="AW467" s="71"/>
      <c r="AX467" s="71"/>
      <c r="AY467" s="71"/>
      <c r="AZ467" s="71"/>
      <c r="BA467" s="71"/>
      <c r="BB467" s="71"/>
      <c r="BC467" s="71"/>
      <c r="BD467" s="71"/>
      <c r="BE467" s="71"/>
      <c r="BF467" s="71"/>
      <c r="BG467" s="71"/>
      <c r="BH467" s="71"/>
      <c r="BI467" s="71"/>
      <c r="BJ467" s="71"/>
      <c r="BK467" s="71"/>
      <c r="BL467" s="71"/>
    </row>
    <row r="468" spans="1:64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  <c r="AR468" s="71"/>
      <c r="AS468" s="71"/>
      <c r="AT468" s="71"/>
      <c r="AU468" s="71"/>
      <c r="AV468" s="71"/>
      <c r="AW468" s="71"/>
      <c r="AX468" s="71"/>
      <c r="AY468" s="71"/>
      <c r="AZ468" s="71"/>
      <c r="BA468" s="71"/>
      <c r="BB468" s="71"/>
      <c r="BC468" s="71"/>
      <c r="BD468" s="71"/>
      <c r="BE468" s="71"/>
      <c r="BF468" s="71"/>
      <c r="BG468" s="71"/>
      <c r="BH468" s="71"/>
      <c r="BI468" s="71"/>
      <c r="BJ468" s="71"/>
      <c r="BK468" s="71"/>
      <c r="BL468" s="71"/>
    </row>
    <row r="469" spans="1:64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  <c r="AR469" s="71"/>
      <c r="AS469" s="71"/>
      <c r="AT469" s="71"/>
      <c r="AU469" s="71"/>
      <c r="AV469" s="71"/>
      <c r="AW469" s="71"/>
      <c r="AX469" s="71"/>
      <c r="AY469" s="71"/>
      <c r="AZ469" s="71"/>
      <c r="BA469" s="71"/>
      <c r="BB469" s="71"/>
      <c r="BC469" s="71"/>
      <c r="BD469" s="71"/>
      <c r="BE469" s="71"/>
      <c r="BF469" s="71"/>
      <c r="BG469" s="71"/>
      <c r="BH469" s="71"/>
      <c r="BI469" s="71"/>
      <c r="BJ469" s="71"/>
      <c r="BK469" s="71"/>
      <c r="BL469" s="71"/>
    </row>
    <row r="470" spans="1:64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1"/>
      <c r="BA470" s="71"/>
      <c r="BB470" s="71"/>
      <c r="BC470" s="71"/>
      <c r="BD470" s="71"/>
      <c r="BE470" s="71"/>
      <c r="BF470" s="71"/>
      <c r="BG470" s="71"/>
      <c r="BH470" s="71"/>
      <c r="BI470" s="71"/>
      <c r="BJ470" s="71"/>
      <c r="BK470" s="71"/>
      <c r="BL470" s="71"/>
    </row>
    <row r="471" spans="1:64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  <c r="AR471" s="71"/>
      <c r="AS471" s="71"/>
      <c r="AT471" s="71"/>
      <c r="AU471" s="71"/>
      <c r="AV471" s="71"/>
      <c r="AW471" s="71"/>
      <c r="AX471" s="71"/>
      <c r="AY471" s="71"/>
      <c r="AZ471" s="71"/>
      <c r="BA471" s="71"/>
      <c r="BB471" s="71"/>
      <c r="BC471" s="71"/>
      <c r="BD471" s="71"/>
      <c r="BE471" s="71"/>
      <c r="BF471" s="71"/>
      <c r="BG471" s="71"/>
      <c r="BH471" s="71"/>
      <c r="BI471" s="71"/>
      <c r="BJ471" s="71"/>
      <c r="BK471" s="71"/>
      <c r="BL471" s="71"/>
    </row>
    <row r="472" spans="1:64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  <c r="AR472" s="71"/>
      <c r="AS472" s="71"/>
      <c r="AT472" s="71"/>
      <c r="AU472" s="71"/>
      <c r="AV472" s="71"/>
      <c r="AW472" s="71"/>
      <c r="AX472" s="71"/>
      <c r="AY472" s="71"/>
      <c r="AZ472" s="71"/>
      <c r="BA472" s="71"/>
      <c r="BB472" s="71"/>
      <c r="BC472" s="71"/>
      <c r="BD472" s="71"/>
      <c r="BE472" s="71"/>
      <c r="BF472" s="71"/>
      <c r="BG472" s="71"/>
      <c r="BH472" s="71"/>
      <c r="BI472" s="71"/>
      <c r="BJ472" s="71"/>
      <c r="BK472" s="71"/>
      <c r="BL472" s="71"/>
    </row>
    <row r="473" spans="1:64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/>
      <c r="AW473" s="71"/>
      <c r="AX473" s="71"/>
      <c r="AY473" s="71"/>
      <c r="AZ473" s="71"/>
      <c r="BA473" s="71"/>
      <c r="BB473" s="71"/>
      <c r="BC473" s="71"/>
      <c r="BD473" s="71"/>
      <c r="BE473" s="71"/>
      <c r="BF473" s="71"/>
      <c r="BG473" s="71"/>
      <c r="BH473" s="71"/>
      <c r="BI473" s="71"/>
      <c r="BJ473" s="71"/>
      <c r="BK473" s="71"/>
      <c r="BL473" s="71"/>
    </row>
    <row r="474" spans="1:64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  <c r="AR474" s="71"/>
      <c r="AS474" s="71"/>
      <c r="AT474" s="71"/>
      <c r="AU474" s="71"/>
      <c r="AV474" s="71"/>
      <c r="AW474" s="71"/>
      <c r="AX474" s="71"/>
      <c r="AY474" s="71"/>
      <c r="AZ474" s="71"/>
      <c r="BA474" s="71"/>
      <c r="BB474" s="71"/>
      <c r="BC474" s="71"/>
      <c r="BD474" s="71"/>
      <c r="BE474" s="71"/>
      <c r="BF474" s="71"/>
      <c r="BG474" s="71"/>
      <c r="BH474" s="71"/>
      <c r="BI474" s="71"/>
      <c r="BJ474" s="71"/>
      <c r="BK474" s="71"/>
      <c r="BL474" s="71"/>
    </row>
    <row r="475" spans="1:64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  <c r="AR475" s="71"/>
      <c r="AS475" s="71"/>
      <c r="AT475" s="71"/>
      <c r="AU475" s="71"/>
      <c r="AV475" s="71"/>
      <c r="AW475" s="71"/>
      <c r="AX475" s="71"/>
      <c r="AY475" s="71"/>
      <c r="AZ475" s="71"/>
      <c r="BA475" s="71"/>
      <c r="BB475" s="71"/>
      <c r="BC475" s="71"/>
      <c r="BD475" s="71"/>
      <c r="BE475" s="71"/>
      <c r="BF475" s="71"/>
      <c r="BG475" s="71"/>
      <c r="BH475" s="71"/>
      <c r="BI475" s="71"/>
      <c r="BJ475" s="71"/>
      <c r="BK475" s="71"/>
      <c r="BL475" s="71"/>
    </row>
    <row r="476" spans="1:64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  <c r="AR476" s="71"/>
      <c r="AS476" s="71"/>
      <c r="AT476" s="71"/>
      <c r="AU476" s="71"/>
      <c r="AV476" s="71"/>
      <c r="AW476" s="71"/>
      <c r="AX476" s="71"/>
      <c r="AY476" s="71"/>
      <c r="AZ476" s="71"/>
      <c r="BA476" s="71"/>
      <c r="BB476" s="71"/>
      <c r="BC476" s="71"/>
      <c r="BD476" s="71"/>
      <c r="BE476" s="71"/>
      <c r="BF476" s="71"/>
      <c r="BG476" s="71"/>
      <c r="BH476" s="71"/>
      <c r="BI476" s="71"/>
      <c r="BJ476" s="71"/>
      <c r="BK476" s="71"/>
      <c r="BL476" s="71"/>
    </row>
    <row r="477" spans="1:64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  <c r="AR477" s="71"/>
      <c r="AS477" s="71"/>
      <c r="AT477" s="71"/>
      <c r="AU477" s="71"/>
      <c r="AV477" s="71"/>
      <c r="AW477" s="71"/>
      <c r="AX477" s="71"/>
      <c r="AY477" s="71"/>
      <c r="AZ477" s="71"/>
      <c r="BA477" s="71"/>
      <c r="BB477" s="71"/>
      <c r="BC477" s="71"/>
      <c r="BD477" s="71"/>
      <c r="BE477" s="71"/>
      <c r="BF477" s="71"/>
      <c r="BG477" s="71"/>
      <c r="BH477" s="71"/>
      <c r="BI477" s="71"/>
      <c r="BJ477" s="71"/>
      <c r="BK477" s="71"/>
      <c r="BL477" s="71"/>
    </row>
    <row r="478" spans="1:64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  <c r="AR478" s="71"/>
      <c r="AS478" s="71"/>
      <c r="AT478" s="71"/>
      <c r="AU478" s="71"/>
      <c r="AV478" s="71"/>
      <c r="AW478" s="71"/>
      <c r="AX478" s="71"/>
      <c r="AY478" s="71"/>
      <c r="AZ478" s="71"/>
      <c r="BA478" s="71"/>
      <c r="BB478" s="71"/>
      <c r="BC478" s="71"/>
      <c r="BD478" s="71"/>
      <c r="BE478" s="71"/>
      <c r="BF478" s="71"/>
      <c r="BG478" s="71"/>
      <c r="BH478" s="71"/>
      <c r="BI478" s="71"/>
      <c r="BJ478" s="71"/>
      <c r="BK478" s="71"/>
      <c r="BL478" s="71"/>
    </row>
    <row r="479" spans="1:64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  <c r="AR479" s="71"/>
      <c r="AS479" s="71"/>
      <c r="AT479" s="71"/>
      <c r="AU479" s="71"/>
      <c r="AV479" s="71"/>
      <c r="AW479" s="71"/>
      <c r="AX479" s="71"/>
      <c r="AY479" s="71"/>
      <c r="AZ479" s="71"/>
      <c r="BA479" s="71"/>
      <c r="BB479" s="71"/>
      <c r="BC479" s="71"/>
      <c r="BD479" s="71"/>
      <c r="BE479" s="71"/>
      <c r="BF479" s="71"/>
      <c r="BG479" s="71"/>
      <c r="BH479" s="71"/>
      <c r="BI479" s="71"/>
      <c r="BJ479" s="71"/>
      <c r="BK479" s="71"/>
      <c r="BL479" s="71"/>
    </row>
    <row r="480" spans="1:64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  <c r="AR480" s="71"/>
      <c r="AS480" s="71"/>
      <c r="AT480" s="71"/>
      <c r="AU480" s="71"/>
      <c r="AV480" s="71"/>
      <c r="AW480" s="71"/>
      <c r="AX480" s="71"/>
      <c r="AY480" s="71"/>
      <c r="AZ480" s="71"/>
      <c r="BA480" s="71"/>
      <c r="BB480" s="71"/>
      <c r="BC480" s="71"/>
      <c r="BD480" s="71"/>
      <c r="BE480" s="71"/>
      <c r="BF480" s="71"/>
      <c r="BG480" s="71"/>
      <c r="BH480" s="71"/>
      <c r="BI480" s="71"/>
      <c r="BJ480" s="71"/>
      <c r="BK480" s="71"/>
      <c r="BL480" s="71"/>
    </row>
    <row r="481" spans="1:64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  <c r="AR481" s="71"/>
      <c r="AS481" s="71"/>
      <c r="AT481" s="71"/>
      <c r="AU481" s="71"/>
      <c r="AV481" s="71"/>
      <c r="AW481" s="71"/>
      <c r="AX481" s="71"/>
      <c r="AY481" s="71"/>
      <c r="AZ481" s="71"/>
      <c r="BA481" s="71"/>
      <c r="BB481" s="71"/>
      <c r="BC481" s="71"/>
      <c r="BD481" s="71"/>
      <c r="BE481" s="71"/>
      <c r="BF481" s="71"/>
      <c r="BG481" s="71"/>
      <c r="BH481" s="71"/>
      <c r="BI481" s="71"/>
      <c r="BJ481" s="71"/>
      <c r="BK481" s="71"/>
      <c r="BL481" s="71"/>
    </row>
    <row r="482" spans="1:64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  <c r="AR482" s="71"/>
      <c r="AS482" s="71"/>
      <c r="AT482" s="71"/>
      <c r="AU482" s="71"/>
      <c r="AV482" s="71"/>
      <c r="AW482" s="71"/>
      <c r="AX482" s="71"/>
      <c r="AY482" s="71"/>
      <c r="AZ482" s="71"/>
      <c r="BA482" s="71"/>
      <c r="BB482" s="71"/>
      <c r="BC482" s="71"/>
      <c r="BD482" s="71"/>
      <c r="BE482" s="71"/>
      <c r="BF482" s="71"/>
      <c r="BG482" s="71"/>
      <c r="BH482" s="71"/>
      <c r="BI482" s="71"/>
      <c r="BJ482" s="71"/>
      <c r="BK482" s="71"/>
      <c r="BL482" s="71"/>
    </row>
    <row r="483" spans="1:64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  <c r="AR483" s="71"/>
      <c r="AS483" s="71"/>
      <c r="AT483" s="71"/>
      <c r="AU483" s="71"/>
      <c r="AV483" s="71"/>
      <c r="AW483" s="71"/>
      <c r="AX483" s="71"/>
      <c r="AY483" s="71"/>
      <c r="AZ483" s="71"/>
      <c r="BA483" s="71"/>
      <c r="BB483" s="71"/>
      <c r="BC483" s="71"/>
      <c r="BD483" s="71"/>
      <c r="BE483" s="71"/>
      <c r="BF483" s="71"/>
      <c r="BG483" s="71"/>
      <c r="BH483" s="71"/>
      <c r="BI483" s="71"/>
      <c r="BJ483" s="71"/>
      <c r="BK483" s="71"/>
      <c r="BL483" s="71"/>
    </row>
    <row r="484" spans="1:64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  <c r="AR484" s="71"/>
      <c r="AS484" s="71"/>
      <c r="AT484" s="71"/>
      <c r="AU484" s="71"/>
      <c r="AV484" s="71"/>
      <c r="AW484" s="71"/>
      <c r="AX484" s="71"/>
      <c r="AY484" s="71"/>
      <c r="AZ484" s="71"/>
      <c r="BA484" s="71"/>
      <c r="BB484" s="71"/>
      <c r="BC484" s="71"/>
      <c r="BD484" s="71"/>
      <c r="BE484" s="71"/>
      <c r="BF484" s="71"/>
      <c r="BG484" s="71"/>
      <c r="BH484" s="71"/>
      <c r="BI484" s="71"/>
      <c r="BJ484" s="71"/>
      <c r="BK484" s="71"/>
      <c r="BL484" s="71"/>
    </row>
    <row r="485" spans="1:64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  <c r="AV485" s="71"/>
      <c r="AW485" s="71"/>
      <c r="AX485" s="71"/>
      <c r="AY485" s="71"/>
      <c r="AZ485" s="71"/>
      <c r="BA485" s="71"/>
      <c r="BB485" s="71"/>
      <c r="BC485" s="71"/>
      <c r="BD485" s="71"/>
      <c r="BE485" s="71"/>
      <c r="BF485" s="71"/>
      <c r="BG485" s="71"/>
      <c r="BH485" s="71"/>
      <c r="BI485" s="71"/>
      <c r="BJ485" s="71"/>
      <c r="BK485" s="71"/>
      <c r="BL485" s="71"/>
    </row>
    <row r="486" spans="1:64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</row>
    <row r="487" spans="1:64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  <c r="AV487" s="71"/>
      <c r="AW487" s="71"/>
      <c r="AX487" s="71"/>
      <c r="AY487" s="71"/>
      <c r="AZ487" s="71"/>
      <c r="BA487" s="71"/>
      <c r="BB487" s="71"/>
      <c r="BC487" s="71"/>
      <c r="BD487" s="71"/>
      <c r="BE487" s="71"/>
      <c r="BF487" s="71"/>
      <c r="BG487" s="71"/>
      <c r="BH487" s="71"/>
      <c r="BI487" s="71"/>
      <c r="BJ487" s="71"/>
      <c r="BK487" s="71"/>
      <c r="BL487" s="71"/>
    </row>
    <row r="488" spans="1:64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  <c r="AV488" s="71"/>
      <c r="AW488" s="71"/>
      <c r="AX488" s="71"/>
      <c r="AY488" s="71"/>
      <c r="AZ488" s="71"/>
      <c r="BA488" s="71"/>
      <c r="BB488" s="71"/>
      <c r="BC488" s="71"/>
      <c r="BD488" s="71"/>
      <c r="BE488" s="71"/>
      <c r="BF488" s="71"/>
      <c r="BG488" s="71"/>
      <c r="BH488" s="71"/>
      <c r="BI488" s="71"/>
      <c r="BJ488" s="71"/>
      <c r="BK488" s="71"/>
      <c r="BL488" s="71"/>
    </row>
    <row r="489" spans="1:64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  <c r="AV489" s="71"/>
      <c r="AW489" s="71"/>
      <c r="AX489" s="71"/>
      <c r="AY489" s="71"/>
      <c r="AZ489" s="71"/>
      <c r="BA489" s="71"/>
      <c r="BB489" s="71"/>
      <c r="BC489" s="71"/>
      <c r="BD489" s="71"/>
      <c r="BE489" s="71"/>
      <c r="BF489" s="71"/>
      <c r="BG489" s="71"/>
      <c r="BH489" s="71"/>
      <c r="BI489" s="71"/>
      <c r="BJ489" s="71"/>
      <c r="BK489" s="71"/>
      <c r="BL489" s="71"/>
    </row>
    <row r="490" spans="1:64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  <c r="AV490" s="71"/>
      <c r="AW490" s="71"/>
      <c r="AX490" s="71"/>
      <c r="AY490" s="71"/>
      <c r="AZ490" s="71"/>
      <c r="BA490" s="71"/>
      <c r="BB490" s="71"/>
      <c r="BC490" s="71"/>
      <c r="BD490" s="71"/>
      <c r="BE490" s="71"/>
      <c r="BF490" s="71"/>
      <c r="BG490" s="71"/>
      <c r="BH490" s="71"/>
      <c r="BI490" s="71"/>
      <c r="BJ490" s="71"/>
      <c r="BK490" s="71"/>
      <c r="BL490" s="71"/>
    </row>
    <row r="491" spans="1:64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  <c r="AV491" s="71"/>
      <c r="AW491" s="71"/>
      <c r="AX491" s="71"/>
      <c r="AY491" s="71"/>
      <c r="AZ491" s="71"/>
      <c r="BA491" s="71"/>
      <c r="BB491" s="71"/>
      <c r="BC491" s="71"/>
      <c r="BD491" s="71"/>
      <c r="BE491" s="71"/>
      <c r="BF491" s="71"/>
      <c r="BG491" s="71"/>
      <c r="BH491" s="71"/>
      <c r="BI491" s="71"/>
      <c r="BJ491" s="71"/>
      <c r="BK491" s="71"/>
      <c r="BL491" s="71"/>
    </row>
    <row r="492" spans="1:64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  <c r="AV492" s="71"/>
      <c r="AW492" s="71"/>
      <c r="AX492" s="71"/>
      <c r="AY492" s="71"/>
      <c r="AZ492" s="71"/>
      <c r="BA492" s="71"/>
      <c r="BB492" s="71"/>
      <c r="BC492" s="71"/>
      <c r="BD492" s="71"/>
      <c r="BE492" s="71"/>
      <c r="BF492" s="71"/>
      <c r="BG492" s="71"/>
      <c r="BH492" s="71"/>
      <c r="BI492" s="71"/>
      <c r="BJ492" s="71"/>
      <c r="BK492" s="71"/>
      <c r="BL492" s="71"/>
    </row>
    <row r="493" spans="1:64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1"/>
      <c r="BD493" s="71"/>
      <c r="BE493" s="71"/>
      <c r="BF493" s="71"/>
      <c r="BG493" s="71"/>
      <c r="BH493" s="71"/>
      <c r="BI493" s="71"/>
      <c r="BJ493" s="71"/>
      <c r="BK493" s="71"/>
      <c r="BL493" s="71"/>
    </row>
    <row r="494" spans="1:64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1"/>
      <c r="BD494" s="71"/>
      <c r="BE494" s="71"/>
      <c r="BF494" s="71"/>
      <c r="BG494" s="71"/>
      <c r="BH494" s="71"/>
      <c r="BI494" s="71"/>
      <c r="BJ494" s="71"/>
      <c r="BK494" s="71"/>
      <c r="BL494" s="71"/>
    </row>
    <row r="495" spans="1:64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1"/>
      <c r="BD495" s="71"/>
      <c r="BE495" s="71"/>
      <c r="BF495" s="71"/>
      <c r="BG495" s="71"/>
      <c r="BH495" s="71"/>
      <c r="BI495" s="71"/>
      <c r="BJ495" s="71"/>
      <c r="BK495" s="71"/>
      <c r="BL495" s="71"/>
    </row>
    <row r="496" spans="1:64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  <c r="AV496" s="71"/>
      <c r="AW496" s="71"/>
      <c r="AX496" s="71"/>
      <c r="AY496" s="71"/>
      <c r="AZ496" s="71"/>
      <c r="BA496" s="71"/>
      <c r="BB496" s="71"/>
      <c r="BC496" s="71"/>
      <c r="BD496" s="71"/>
      <c r="BE496" s="71"/>
      <c r="BF496" s="71"/>
      <c r="BG496" s="71"/>
      <c r="BH496" s="71"/>
      <c r="BI496" s="71"/>
      <c r="BJ496" s="71"/>
      <c r="BK496" s="71"/>
      <c r="BL496" s="71"/>
    </row>
    <row r="497" spans="1:64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  <c r="AV497" s="71"/>
      <c r="AW497" s="71"/>
      <c r="AX497" s="71"/>
      <c r="AY497" s="71"/>
      <c r="AZ497" s="71"/>
      <c r="BA497" s="71"/>
      <c r="BB497" s="71"/>
      <c r="BC497" s="71"/>
      <c r="BD497" s="71"/>
      <c r="BE497" s="71"/>
      <c r="BF497" s="71"/>
      <c r="BG497" s="71"/>
      <c r="BH497" s="71"/>
      <c r="BI497" s="71"/>
      <c r="BJ497" s="71"/>
      <c r="BK497" s="71"/>
      <c r="BL497" s="71"/>
    </row>
    <row r="498" spans="1:64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</row>
    <row r="499" spans="1:64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</row>
    <row r="500" spans="1:64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  <c r="AV500" s="71"/>
      <c r="AW500" s="71"/>
      <c r="AX500" s="71"/>
      <c r="AY500" s="71"/>
      <c r="AZ500" s="71"/>
      <c r="BA500" s="71"/>
      <c r="BB500" s="71"/>
      <c r="BC500" s="71"/>
      <c r="BD500" s="71"/>
      <c r="BE500" s="71"/>
      <c r="BF500" s="71"/>
      <c r="BG500" s="71"/>
      <c r="BH500" s="71"/>
      <c r="BI500" s="71"/>
      <c r="BJ500" s="71"/>
      <c r="BK500" s="71"/>
      <c r="BL500" s="71"/>
    </row>
    <row r="501" spans="1:64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  <c r="AV501" s="71"/>
      <c r="AW501" s="71"/>
      <c r="AX501" s="71"/>
      <c r="AY501" s="71"/>
      <c r="AZ501" s="71"/>
      <c r="BA501" s="71"/>
      <c r="BB501" s="71"/>
      <c r="BC501" s="71"/>
      <c r="BD501" s="71"/>
      <c r="BE501" s="71"/>
      <c r="BF501" s="71"/>
      <c r="BG501" s="71"/>
      <c r="BH501" s="71"/>
      <c r="BI501" s="71"/>
      <c r="BJ501" s="71"/>
      <c r="BK501" s="71"/>
      <c r="BL501" s="71"/>
    </row>
    <row r="502" spans="1:64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  <c r="BG502" s="71"/>
      <c r="BH502" s="71"/>
      <c r="BI502" s="71"/>
      <c r="BJ502" s="71"/>
      <c r="BK502" s="71"/>
      <c r="BL502" s="71"/>
    </row>
    <row r="503" spans="1:64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  <c r="AV503" s="71"/>
      <c r="AW503" s="71"/>
      <c r="AX503" s="71"/>
      <c r="AY503" s="71"/>
      <c r="AZ503" s="71"/>
      <c r="BA503" s="71"/>
      <c r="BB503" s="71"/>
      <c r="BC503" s="71"/>
      <c r="BD503" s="71"/>
      <c r="BE503" s="71"/>
      <c r="BF503" s="71"/>
      <c r="BG503" s="71"/>
      <c r="BH503" s="71"/>
      <c r="BI503" s="71"/>
      <c r="BJ503" s="71"/>
      <c r="BK503" s="71"/>
      <c r="BL503" s="71"/>
    </row>
    <row r="504" spans="1:64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  <c r="AV504" s="71"/>
      <c r="AW504" s="71"/>
      <c r="AX504" s="71"/>
      <c r="AY504" s="71"/>
      <c r="AZ504" s="71"/>
      <c r="BA504" s="71"/>
      <c r="BB504" s="71"/>
      <c r="BC504" s="71"/>
      <c r="BD504" s="71"/>
      <c r="BE504" s="71"/>
      <c r="BF504" s="71"/>
      <c r="BG504" s="71"/>
      <c r="BH504" s="71"/>
      <c r="BI504" s="71"/>
      <c r="BJ504" s="71"/>
      <c r="BK504" s="71"/>
      <c r="BL504" s="71"/>
    </row>
    <row r="505" spans="1:64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  <c r="AV505" s="71"/>
      <c r="AW505" s="71"/>
      <c r="AX505" s="71"/>
      <c r="AY505" s="71"/>
      <c r="AZ505" s="71"/>
      <c r="BA505" s="71"/>
      <c r="BB505" s="71"/>
      <c r="BC505" s="71"/>
      <c r="BD505" s="71"/>
      <c r="BE505" s="71"/>
      <c r="BF505" s="71"/>
      <c r="BG505" s="71"/>
      <c r="BH505" s="71"/>
      <c r="BI505" s="71"/>
      <c r="BJ505" s="71"/>
      <c r="BK505" s="71"/>
      <c r="BL505" s="71"/>
    </row>
    <row r="506" spans="1:64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</row>
    <row r="507" spans="1:64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</row>
    <row r="508" spans="1:64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</row>
    <row r="509" spans="1:64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</row>
    <row r="510" spans="1:64" ht="12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  <c r="AR510" s="71"/>
      <c r="AS510" s="71"/>
      <c r="AT510" s="71"/>
      <c r="AU510" s="71"/>
      <c r="AV510" s="71"/>
      <c r="AW510" s="71"/>
      <c r="AX510" s="71"/>
      <c r="AY510" s="71"/>
      <c r="AZ510" s="71"/>
      <c r="BA510" s="71"/>
      <c r="BB510" s="71"/>
      <c r="BC510" s="71"/>
      <c r="BD510" s="71"/>
      <c r="BE510" s="71"/>
      <c r="BF510" s="71"/>
      <c r="BG510" s="71"/>
      <c r="BH510" s="71"/>
      <c r="BI510" s="71"/>
      <c r="BJ510" s="71"/>
      <c r="BK510" s="71"/>
      <c r="BL510" s="71"/>
    </row>
    <row r="511" spans="1:64" ht="12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  <c r="AR511" s="71"/>
      <c r="AS511" s="71"/>
      <c r="AT511" s="71"/>
      <c r="AU511" s="71"/>
      <c r="AV511" s="71"/>
      <c r="AW511" s="71"/>
      <c r="AX511" s="71"/>
      <c r="AY511" s="71"/>
      <c r="AZ511" s="71"/>
      <c r="BA511" s="71"/>
      <c r="BB511" s="71"/>
      <c r="BC511" s="71"/>
      <c r="BD511" s="71"/>
      <c r="BE511" s="71"/>
      <c r="BF511" s="71"/>
      <c r="BG511" s="71"/>
      <c r="BH511" s="71"/>
      <c r="BI511" s="71"/>
      <c r="BJ511" s="71"/>
      <c r="BK511" s="71"/>
      <c r="BL511" s="71"/>
    </row>
    <row r="512" spans="1:64" ht="12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  <c r="AR512" s="71"/>
      <c r="AS512" s="71"/>
      <c r="AT512" s="71"/>
      <c r="AU512" s="71"/>
      <c r="AV512" s="71"/>
      <c r="AW512" s="71"/>
      <c r="AX512" s="71"/>
      <c r="AY512" s="71"/>
      <c r="AZ512" s="71"/>
      <c r="BA512" s="71"/>
      <c r="BB512" s="71"/>
      <c r="BC512" s="71"/>
      <c r="BD512" s="71"/>
      <c r="BE512" s="71"/>
      <c r="BF512" s="71"/>
      <c r="BG512" s="71"/>
      <c r="BH512" s="71"/>
      <c r="BI512" s="71"/>
      <c r="BJ512" s="71"/>
      <c r="BK512" s="71"/>
      <c r="BL512" s="71"/>
    </row>
    <row r="513" spans="1:64" ht="12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  <c r="AR513" s="71"/>
      <c r="AS513" s="71"/>
      <c r="AT513" s="71"/>
      <c r="AU513" s="71"/>
      <c r="AV513" s="71"/>
      <c r="AW513" s="71"/>
      <c r="AX513" s="71"/>
      <c r="AY513" s="71"/>
      <c r="AZ513" s="71"/>
      <c r="BA513" s="71"/>
      <c r="BB513" s="71"/>
      <c r="BC513" s="71"/>
      <c r="BD513" s="71"/>
      <c r="BE513" s="71"/>
      <c r="BF513" s="71"/>
      <c r="BG513" s="71"/>
      <c r="BH513" s="71"/>
      <c r="BI513" s="71"/>
      <c r="BJ513" s="71"/>
      <c r="BK513" s="71"/>
      <c r="BL513" s="71"/>
    </row>
    <row r="514" spans="1:64" ht="12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</row>
    <row r="515" spans="1:64" ht="12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</row>
    <row r="516" spans="1:64" ht="12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</row>
    <row r="517" spans="1:64" ht="12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</row>
    <row r="518" spans="1:64" ht="12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</row>
    <row r="519" spans="1:64" ht="12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  <c r="BG519" s="71"/>
      <c r="BH519" s="71"/>
      <c r="BI519" s="71"/>
      <c r="BJ519" s="71"/>
      <c r="BK519" s="71"/>
      <c r="BL519" s="71"/>
    </row>
    <row r="520" spans="1:64" ht="12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</row>
    <row r="521" spans="1:64" ht="12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</row>
    <row r="522" spans="1:64" ht="12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</row>
    <row r="523" spans="1:64" ht="12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</row>
    <row r="524" spans="1:64" ht="12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</row>
    <row r="525" spans="1:64" ht="12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</row>
    <row r="526" spans="1:64" ht="12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71"/>
      <c r="BH526" s="71"/>
      <c r="BI526" s="71"/>
      <c r="BJ526" s="71"/>
      <c r="BK526" s="71"/>
      <c r="BL526" s="71"/>
    </row>
    <row r="527" spans="1:64" ht="12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</row>
    <row r="528" spans="1:64" ht="12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</row>
    <row r="529" spans="1:64" ht="12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</row>
    <row r="530" spans="1:64" ht="12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71"/>
      <c r="BH530" s="71"/>
      <c r="BI530" s="71"/>
      <c r="BJ530" s="71"/>
      <c r="BK530" s="71"/>
      <c r="BL530" s="71"/>
    </row>
    <row r="531" spans="1:64" ht="12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71"/>
      <c r="BH531" s="71"/>
      <c r="BI531" s="71"/>
      <c r="BJ531" s="71"/>
      <c r="BK531" s="71"/>
      <c r="BL531" s="71"/>
    </row>
    <row r="532" spans="1:64" ht="12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71"/>
      <c r="BH532" s="71"/>
      <c r="BI532" s="71"/>
      <c r="BJ532" s="71"/>
      <c r="BK532" s="71"/>
      <c r="BL532" s="71"/>
    </row>
    <row r="533" spans="1:64" ht="12.75" customHeight="1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</row>
    <row r="534" spans="1:64" ht="12.75" customHeight="1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  <c r="AR534" s="71"/>
      <c r="AS534" s="71"/>
      <c r="AT534" s="71"/>
      <c r="AU534" s="71"/>
      <c r="AV534" s="71"/>
      <c r="AW534" s="71"/>
      <c r="AX534" s="71"/>
      <c r="AY534" s="71"/>
      <c r="AZ534" s="71"/>
      <c r="BA534" s="71"/>
      <c r="BB534" s="71"/>
      <c r="BC534" s="71"/>
      <c r="BD534" s="71"/>
      <c r="BE534" s="71"/>
      <c r="BF534" s="71"/>
      <c r="BG534" s="71"/>
      <c r="BH534" s="71"/>
      <c r="BI534" s="71"/>
      <c r="BJ534" s="71"/>
      <c r="BK534" s="71"/>
      <c r="BL534" s="71"/>
    </row>
    <row r="535" spans="1:64" ht="12.75" customHeight="1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  <c r="AR535" s="71"/>
      <c r="AS535" s="71"/>
      <c r="AT535" s="71"/>
      <c r="AU535" s="71"/>
      <c r="AV535" s="71"/>
      <c r="AW535" s="71"/>
      <c r="AX535" s="71"/>
      <c r="AY535" s="71"/>
      <c r="AZ535" s="71"/>
      <c r="BA535" s="71"/>
      <c r="BB535" s="71"/>
      <c r="BC535" s="71"/>
      <c r="BD535" s="71"/>
      <c r="BE535" s="71"/>
      <c r="BF535" s="71"/>
      <c r="BG535" s="71"/>
      <c r="BH535" s="71"/>
      <c r="BI535" s="71"/>
      <c r="BJ535" s="71"/>
      <c r="BK535" s="71"/>
      <c r="BL535" s="71"/>
    </row>
    <row r="536" spans="1:64" ht="12.75" customHeight="1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  <c r="AR536" s="71"/>
      <c r="AS536" s="71"/>
      <c r="AT536" s="71"/>
      <c r="AU536" s="71"/>
      <c r="AV536" s="71"/>
      <c r="AW536" s="71"/>
      <c r="AX536" s="71"/>
      <c r="AY536" s="71"/>
      <c r="AZ536" s="71"/>
      <c r="BA536" s="71"/>
      <c r="BB536" s="71"/>
      <c r="BC536" s="71"/>
      <c r="BD536" s="71"/>
      <c r="BE536" s="71"/>
      <c r="BF536" s="71"/>
      <c r="BG536" s="71"/>
      <c r="BH536" s="71"/>
      <c r="BI536" s="71"/>
      <c r="BJ536" s="71"/>
      <c r="BK536" s="71"/>
      <c r="BL536" s="71"/>
    </row>
    <row r="537" spans="1:64" ht="12.75" customHeight="1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  <c r="AR537" s="71"/>
      <c r="AS537" s="71"/>
      <c r="AT537" s="71"/>
      <c r="AU537" s="71"/>
      <c r="AV537" s="71"/>
      <c r="AW537" s="71"/>
      <c r="AX537" s="71"/>
      <c r="AY537" s="71"/>
      <c r="AZ537" s="71"/>
      <c r="BA537" s="71"/>
      <c r="BB537" s="71"/>
      <c r="BC537" s="71"/>
      <c r="BD537" s="71"/>
      <c r="BE537" s="71"/>
      <c r="BF537" s="71"/>
      <c r="BG537" s="71"/>
      <c r="BH537" s="71"/>
      <c r="BI537" s="71"/>
      <c r="BJ537" s="71"/>
      <c r="BK537" s="71"/>
      <c r="BL537" s="71"/>
    </row>
    <row r="538" spans="1:64" ht="12.75" customHeight="1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  <c r="AR538" s="71"/>
      <c r="AS538" s="71"/>
      <c r="AT538" s="71"/>
      <c r="AU538" s="71"/>
      <c r="AV538" s="71"/>
      <c r="AW538" s="71"/>
      <c r="AX538" s="71"/>
      <c r="AY538" s="71"/>
      <c r="AZ538" s="71"/>
      <c r="BA538" s="71"/>
      <c r="BB538" s="71"/>
      <c r="BC538" s="71"/>
      <c r="BD538" s="71"/>
      <c r="BE538" s="71"/>
      <c r="BF538" s="71"/>
      <c r="BG538" s="71"/>
      <c r="BH538" s="71"/>
      <c r="BI538" s="71"/>
      <c r="BJ538" s="71"/>
      <c r="BK538" s="71"/>
      <c r="BL538" s="71"/>
    </row>
    <row r="539" spans="1:64" ht="12.75" customHeight="1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  <c r="AR539" s="71"/>
      <c r="AS539" s="71"/>
      <c r="AT539" s="71"/>
      <c r="AU539" s="71"/>
      <c r="AV539" s="71"/>
      <c r="AW539" s="71"/>
      <c r="AX539" s="71"/>
      <c r="AY539" s="71"/>
      <c r="AZ539" s="71"/>
      <c r="BA539" s="71"/>
      <c r="BB539" s="71"/>
      <c r="BC539" s="71"/>
      <c r="BD539" s="71"/>
      <c r="BE539" s="71"/>
      <c r="BF539" s="71"/>
      <c r="BG539" s="71"/>
      <c r="BH539" s="71"/>
      <c r="BI539" s="71"/>
      <c r="BJ539" s="71"/>
      <c r="BK539" s="71"/>
      <c r="BL539" s="71"/>
    </row>
    <row r="540" spans="1:64" ht="12.75" customHeight="1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  <c r="AR540" s="71"/>
      <c r="AS540" s="71"/>
      <c r="AT540" s="71"/>
      <c r="AU540" s="71"/>
      <c r="AV540" s="71"/>
      <c r="AW540" s="71"/>
      <c r="AX540" s="71"/>
      <c r="AY540" s="71"/>
      <c r="AZ540" s="71"/>
      <c r="BA540" s="71"/>
      <c r="BB540" s="71"/>
      <c r="BC540" s="71"/>
      <c r="BD540" s="71"/>
      <c r="BE540" s="71"/>
      <c r="BF540" s="71"/>
      <c r="BG540" s="71"/>
      <c r="BH540" s="71"/>
      <c r="BI540" s="71"/>
      <c r="BJ540" s="71"/>
      <c r="BK540" s="71"/>
      <c r="BL540" s="71"/>
    </row>
    <row r="541" spans="1:64" ht="12.75" customHeight="1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  <c r="AR541" s="71"/>
      <c r="AS541" s="71"/>
      <c r="AT541" s="71"/>
      <c r="AU541" s="71"/>
      <c r="AV541" s="71"/>
      <c r="AW541" s="71"/>
      <c r="AX541" s="71"/>
      <c r="AY541" s="71"/>
      <c r="AZ541" s="71"/>
      <c r="BA541" s="71"/>
      <c r="BB541" s="71"/>
      <c r="BC541" s="71"/>
      <c r="BD541" s="71"/>
      <c r="BE541" s="71"/>
      <c r="BF541" s="71"/>
      <c r="BG541" s="71"/>
      <c r="BH541" s="71"/>
      <c r="BI541" s="71"/>
      <c r="BJ541" s="71"/>
      <c r="BK541" s="71"/>
      <c r="BL541" s="71"/>
    </row>
    <row r="542" spans="1:64" ht="12.75" customHeight="1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  <c r="AR542" s="71"/>
      <c r="AS542" s="71"/>
      <c r="AT542" s="71"/>
      <c r="AU542" s="71"/>
      <c r="AV542" s="71"/>
      <c r="AW542" s="71"/>
      <c r="AX542" s="71"/>
      <c r="AY542" s="71"/>
      <c r="AZ542" s="71"/>
      <c r="BA542" s="71"/>
      <c r="BB542" s="71"/>
      <c r="BC542" s="71"/>
      <c r="BD542" s="71"/>
      <c r="BE542" s="71"/>
      <c r="BF542" s="71"/>
      <c r="BG542" s="71"/>
      <c r="BH542" s="71"/>
      <c r="BI542" s="71"/>
      <c r="BJ542" s="71"/>
      <c r="BK542" s="71"/>
      <c r="BL542" s="71"/>
    </row>
    <row r="543" spans="1:64" ht="12.75" customHeight="1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  <c r="AR543" s="71"/>
      <c r="AS543" s="71"/>
      <c r="AT543" s="71"/>
      <c r="AU543" s="71"/>
      <c r="AV543" s="71"/>
      <c r="AW543" s="71"/>
      <c r="AX543" s="71"/>
      <c r="AY543" s="71"/>
      <c r="AZ543" s="71"/>
      <c r="BA543" s="71"/>
      <c r="BB543" s="71"/>
      <c r="BC543" s="71"/>
      <c r="BD543" s="71"/>
      <c r="BE543" s="71"/>
      <c r="BF543" s="71"/>
      <c r="BG543" s="71"/>
      <c r="BH543" s="71"/>
      <c r="BI543" s="71"/>
      <c r="BJ543" s="71"/>
      <c r="BK543" s="71"/>
      <c r="BL543" s="71"/>
    </row>
    <row r="544" spans="1:64" ht="12.75" customHeight="1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  <c r="AR544" s="71"/>
      <c r="AS544" s="71"/>
      <c r="AT544" s="71"/>
      <c r="AU544" s="71"/>
      <c r="AV544" s="71"/>
      <c r="AW544" s="71"/>
      <c r="AX544" s="71"/>
      <c r="AY544" s="71"/>
      <c r="AZ544" s="71"/>
      <c r="BA544" s="71"/>
      <c r="BB544" s="71"/>
      <c r="BC544" s="71"/>
      <c r="BD544" s="71"/>
      <c r="BE544" s="71"/>
      <c r="BF544" s="71"/>
      <c r="BG544" s="71"/>
      <c r="BH544" s="71"/>
      <c r="BI544" s="71"/>
      <c r="BJ544" s="71"/>
      <c r="BK544" s="71"/>
      <c r="BL544" s="71"/>
    </row>
    <row r="545" spans="1:64" ht="12.75" customHeight="1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  <c r="AR545" s="71"/>
      <c r="AS545" s="71"/>
      <c r="AT545" s="71"/>
      <c r="AU545" s="71"/>
      <c r="AV545" s="71"/>
      <c r="AW545" s="71"/>
      <c r="AX545" s="71"/>
      <c r="AY545" s="71"/>
      <c r="AZ545" s="71"/>
      <c r="BA545" s="71"/>
      <c r="BB545" s="71"/>
      <c r="BC545" s="71"/>
      <c r="BD545" s="71"/>
      <c r="BE545" s="71"/>
      <c r="BF545" s="71"/>
      <c r="BG545" s="71"/>
      <c r="BH545" s="71"/>
      <c r="BI545" s="71"/>
      <c r="BJ545" s="71"/>
      <c r="BK545" s="71"/>
      <c r="BL545" s="71"/>
    </row>
    <row r="546" spans="1:64" ht="12.75" customHeight="1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  <c r="AR546" s="71"/>
      <c r="AS546" s="71"/>
      <c r="AT546" s="71"/>
      <c r="AU546" s="71"/>
      <c r="AV546" s="71"/>
      <c r="AW546" s="71"/>
      <c r="AX546" s="71"/>
      <c r="AY546" s="71"/>
      <c r="AZ546" s="71"/>
      <c r="BA546" s="71"/>
      <c r="BB546" s="71"/>
      <c r="BC546" s="71"/>
      <c r="BD546" s="71"/>
      <c r="BE546" s="71"/>
      <c r="BF546" s="71"/>
      <c r="BG546" s="71"/>
      <c r="BH546" s="71"/>
      <c r="BI546" s="71"/>
      <c r="BJ546" s="71"/>
      <c r="BK546" s="71"/>
      <c r="BL546" s="71"/>
    </row>
    <row r="547" spans="1:64" ht="12.75" customHeight="1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  <c r="AR547" s="71"/>
      <c r="AS547" s="71"/>
      <c r="AT547" s="71"/>
      <c r="AU547" s="71"/>
      <c r="AV547" s="71"/>
      <c r="AW547" s="71"/>
      <c r="AX547" s="71"/>
      <c r="AY547" s="71"/>
      <c r="AZ547" s="71"/>
      <c r="BA547" s="71"/>
      <c r="BB547" s="71"/>
      <c r="BC547" s="71"/>
      <c r="BD547" s="71"/>
      <c r="BE547" s="71"/>
      <c r="BF547" s="71"/>
      <c r="BG547" s="71"/>
      <c r="BH547" s="71"/>
      <c r="BI547" s="71"/>
      <c r="BJ547" s="71"/>
      <c r="BK547" s="71"/>
      <c r="BL547" s="71"/>
    </row>
    <row r="548" spans="1:64" ht="12.75" customHeight="1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  <c r="AR548" s="71"/>
      <c r="AS548" s="71"/>
      <c r="AT548" s="71"/>
      <c r="AU548" s="71"/>
      <c r="AV548" s="71"/>
      <c r="AW548" s="71"/>
      <c r="AX548" s="71"/>
      <c r="AY548" s="71"/>
      <c r="AZ548" s="71"/>
      <c r="BA548" s="71"/>
      <c r="BB548" s="71"/>
      <c r="BC548" s="71"/>
      <c r="BD548" s="71"/>
      <c r="BE548" s="71"/>
      <c r="BF548" s="71"/>
      <c r="BG548" s="71"/>
      <c r="BH548" s="71"/>
      <c r="BI548" s="71"/>
      <c r="BJ548" s="71"/>
      <c r="BK548" s="71"/>
      <c r="BL548" s="71"/>
    </row>
    <row r="549" spans="1:64" ht="12.75" customHeight="1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  <c r="AR549" s="71"/>
      <c r="AS549" s="71"/>
      <c r="AT549" s="71"/>
      <c r="AU549" s="71"/>
      <c r="AV549" s="71"/>
      <c r="AW549" s="71"/>
      <c r="AX549" s="71"/>
      <c r="AY549" s="71"/>
      <c r="AZ549" s="71"/>
      <c r="BA549" s="71"/>
      <c r="BB549" s="71"/>
      <c r="BC549" s="71"/>
      <c r="BD549" s="71"/>
      <c r="BE549" s="71"/>
      <c r="BF549" s="71"/>
      <c r="BG549" s="71"/>
      <c r="BH549" s="71"/>
      <c r="BI549" s="71"/>
      <c r="BJ549" s="71"/>
      <c r="BK549" s="71"/>
      <c r="BL549" s="71"/>
    </row>
    <row r="550" spans="1:64" ht="12.75" customHeight="1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  <c r="AR550" s="71"/>
      <c r="AS550" s="71"/>
      <c r="AT550" s="71"/>
      <c r="AU550" s="71"/>
      <c r="AV550" s="71"/>
      <c r="AW550" s="71"/>
      <c r="AX550" s="71"/>
      <c r="AY550" s="71"/>
      <c r="AZ550" s="71"/>
      <c r="BA550" s="71"/>
      <c r="BB550" s="71"/>
      <c r="BC550" s="71"/>
      <c r="BD550" s="71"/>
      <c r="BE550" s="71"/>
      <c r="BF550" s="71"/>
      <c r="BG550" s="71"/>
      <c r="BH550" s="71"/>
      <c r="BI550" s="71"/>
      <c r="BJ550" s="71"/>
      <c r="BK550" s="71"/>
      <c r="BL550" s="71"/>
    </row>
    <row r="551" spans="1:64" ht="12.75" customHeight="1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  <c r="AR551" s="71"/>
      <c r="AS551" s="71"/>
      <c r="AT551" s="71"/>
      <c r="AU551" s="71"/>
      <c r="AV551" s="71"/>
      <c r="AW551" s="71"/>
      <c r="AX551" s="71"/>
      <c r="AY551" s="71"/>
      <c r="AZ551" s="71"/>
      <c r="BA551" s="71"/>
      <c r="BB551" s="71"/>
      <c r="BC551" s="71"/>
      <c r="BD551" s="71"/>
      <c r="BE551" s="71"/>
      <c r="BF551" s="71"/>
      <c r="BG551" s="71"/>
      <c r="BH551" s="71"/>
      <c r="BI551" s="71"/>
      <c r="BJ551" s="71"/>
      <c r="BK551" s="71"/>
      <c r="BL551" s="71"/>
    </row>
    <row r="552" spans="1:64" ht="12.75" customHeight="1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71"/>
      <c r="BH552" s="71"/>
      <c r="BI552" s="71"/>
      <c r="BJ552" s="71"/>
      <c r="BK552" s="71"/>
      <c r="BL552" s="71"/>
    </row>
    <row r="553" spans="1:64" ht="12.75" customHeight="1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71"/>
      <c r="BH553" s="71"/>
      <c r="BI553" s="71"/>
      <c r="BJ553" s="71"/>
      <c r="BK553" s="71"/>
      <c r="BL553" s="71"/>
    </row>
    <row r="554" spans="1:64" ht="12.75" customHeight="1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</row>
    <row r="555" spans="1:64" ht="12.75" customHeight="1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1"/>
      <c r="BD555" s="71"/>
      <c r="BE555" s="71"/>
      <c r="BF555" s="71"/>
      <c r="BG555" s="71"/>
      <c r="BH555" s="71"/>
      <c r="BI555" s="71"/>
      <c r="BJ555" s="71"/>
      <c r="BK555" s="71"/>
      <c r="BL555" s="71"/>
    </row>
    <row r="556" spans="1:64" ht="12.75" customHeight="1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  <c r="AR556" s="71"/>
      <c r="AS556" s="71"/>
      <c r="AT556" s="71"/>
      <c r="AU556" s="71"/>
      <c r="AV556" s="71"/>
      <c r="AW556" s="71"/>
      <c r="AX556" s="71"/>
      <c r="AY556" s="71"/>
      <c r="AZ556" s="71"/>
      <c r="BA556" s="71"/>
      <c r="BB556" s="71"/>
      <c r="BC556" s="71"/>
      <c r="BD556" s="71"/>
      <c r="BE556" s="71"/>
      <c r="BF556" s="71"/>
      <c r="BG556" s="71"/>
      <c r="BH556" s="71"/>
      <c r="BI556" s="71"/>
      <c r="BJ556" s="71"/>
      <c r="BK556" s="71"/>
      <c r="BL556" s="71"/>
    </row>
    <row r="557" spans="1:64" ht="12.75" customHeight="1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1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</row>
    <row r="558" spans="1:64" ht="12.75" customHeight="1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  <c r="AR558" s="71"/>
      <c r="AS558" s="71"/>
      <c r="AT558" s="71"/>
      <c r="AU558" s="71"/>
      <c r="AV558" s="71"/>
      <c r="AW558" s="71"/>
      <c r="AX558" s="71"/>
      <c r="AY558" s="71"/>
      <c r="AZ558" s="71"/>
      <c r="BA558" s="71"/>
      <c r="BB558" s="71"/>
      <c r="BC558" s="71"/>
      <c r="BD558" s="71"/>
      <c r="BE558" s="71"/>
      <c r="BF558" s="71"/>
      <c r="BG558" s="71"/>
      <c r="BH558" s="71"/>
      <c r="BI558" s="71"/>
      <c r="BJ558" s="71"/>
      <c r="BK558" s="71"/>
      <c r="BL558" s="71"/>
    </row>
    <row r="559" spans="1:64" ht="12.75" customHeight="1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</row>
    <row r="560" spans="1:64" ht="12.75" customHeight="1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</row>
    <row r="561" spans="1:64" ht="12.75" customHeight="1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  <c r="AR561" s="71"/>
      <c r="AS561" s="71"/>
      <c r="AT561" s="71"/>
      <c r="AU561" s="71"/>
      <c r="AV561" s="71"/>
      <c r="AW561" s="71"/>
      <c r="AX561" s="71"/>
      <c r="AY561" s="71"/>
      <c r="AZ561" s="71"/>
      <c r="BA561" s="71"/>
      <c r="BB561" s="71"/>
      <c r="BC561" s="71"/>
      <c r="BD561" s="71"/>
      <c r="BE561" s="71"/>
      <c r="BF561" s="71"/>
      <c r="BG561" s="71"/>
      <c r="BH561" s="71"/>
      <c r="BI561" s="71"/>
      <c r="BJ561" s="71"/>
      <c r="BK561" s="71"/>
      <c r="BL561" s="71"/>
    </row>
    <row r="562" spans="1:64" ht="12.75" customHeight="1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  <c r="AR562" s="71"/>
      <c r="AS562" s="71"/>
      <c r="AT562" s="71"/>
      <c r="AU562" s="71"/>
      <c r="AV562" s="71"/>
      <c r="AW562" s="71"/>
      <c r="AX562" s="71"/>
      <c r="AY562" s="71"/>
      <c r="AZ562" s="71"/>
      <c r="BA562" s="71"/>
      <c r="BB562" s="71"/>
      <c r="BC562" s="71"/>
      <c r="BD562" s="71"/>
      <c r="BE562" s="71"/>
      <c r="BF562" s="71"/>
      <c r="BG562" s="71"/>
      <c r="BH562" s="71"/>
      <c r="BI562" s="71"/>
      <c r="BJ562" s="71"/>
      <c r="BK562" s="71"/>
      <c r="BL562" s="71"/>
    </row>
    <row r="563" spans="1:64" ht="12.75" customHeight="1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  <c r="AR563" s="71"/>
      <c r="AS563" s="71"/>
      <c r="AT563" s="71"/>
      <c r="AU563" s="71"/>
      <c r="AV563" s="71"/>
      <c r="AW563" s="71"/>
      <c r="AX563" s="71"/>
      <c r="AY563" s="71"/>
      <c r="AZ563" s="71"/>
      <c r="BA563" s="71"/>
      <c r="BB563" s="71"/>
      <c r="BC563" s="71"/>
      <c r="BD563" s="71"/>
      <c r="BE563" s="71"/>
      <c r="BF563" s="71"/>
      <c r="BG563" s="71"/>
      <c r="BH563" s="71"/>
      <c r="BI563" s="71"/>
      <c r="BJ563" s="71"/>
      <c r="BK563" s="71"/>
      <c r="BL563" s="71"/>
    </row>
    <row r="564" spans="1:64" ht="12.75" customHeight="1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  <c r="AR564" s="71"/>
      <c r="AS564" s="71"/>
      <c r="AT564" s="71"/>
      <c r="AU564" s="71"/>
      <c r="AV564" s="71"/>
      <c r="AW564" s="71"/>
      <c r="AX564" s="71"/>
      <c r="AY564" s="71"/>
      <c r="AZ564" s="71"/>
      <c r="BA564" s="71"/>
      <c r="BB564" s="71"/>
      <c r="BC564" s="71"/>
      <c r="BD564" s="71"/>
      <c r="BE564" s="71"/>
      <c r="BF564" s="71"/>
      <c r="BG564" s="71"/>
      <c r="BH564" s="71"/>
      <c r="BI564" s="71"/>
      <c r="BJ564" s="71"/>
      <c r="BK564" s="71"/>
      <c r="BL564" s="71"/>
    </row>
    <row r="565" spans="1:64" ht="12.75" customHeight="1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  <c r="AR565" s="71"/>
      <c r="AS565" s="71"/>
      <c r="AT565" s="71"/>
      <c r="AU565" s="71"/>
      <c r="AV565" s="71"/>
      <c r="AW565" s="71"/>
      <c r="AX565" s="71"/>
      <c r="AY565" s="71"/>
      <c r="AZ565" s="71"/>
      <c r="BA565" s="71"/>
      <c r="BB565" s="71"/>
      <c r="BC565" s="71"/>
      <c r="BD565" s="71"/>
      <c r="BE565" s="71"/>
      <c r="BF565" s="71"/>
      <c r="BG565" s="71"/>
      <c r="BH565" s="71"/>
      <c r="BI565" s="71"/>
      <c r="BJ565" s="71"/>
      <c r="BK565" s="71"/>
      <c r="BL565" s="71"/>
    </row>
    <row r="566" spans="1:64" ht="12.75" customHeight="1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  <c r="AR566" s="71"/>
      <c r="AS566" s="71"/>
      <c r="AT566" s="71"/>
      <c r="AU566" s="71"/>
      <c r="AV566" s="71"/>
      <c r="AW566" s="71"/>
      <c r="AX566" s="71"/>
      <c r="AY566" s="71"/>
      <c r="AZ566" s="71"/>
      <c r="BA566" s="71"/>
      <c r="BB566" s="71"/>
      <c r="BC566" s="71"/>
      <c r="BD566" s="71"/>
      <c r="BE566" s="71"/>
      <c r="BF566" s="71"/>
      <c r="BG566" s="71"/>
      <c r="BH566" s="71"/>
      <c r="BI566" s="71"/>
      <c r="BJ566" s="71"/>
      <c r="BK566" s="71"/>
      <c r="BL566" s="71"/>
    </row>
    <row r="567" spans="1:64" ht="12.75" customHeight="1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  <c r="AR567" s="71"/>
      <c r="AS567" s="71"/>
      <c r="AT567" s="71"/>
      <c r="AU567" s="71"/>
      <c r="AV567" s="71"/>
      <c r="AW567" s="71"/>
      <c r="AX567" s="71"/>
      <c r="AY567" s="71"/>
      <c r="AZ567" s="71"/>
      <c r="BA567" s="71"/>
      <c r="BB567" s="71"/>
      <c r="BC567" s="71"/>
      <c r="BD567" s="71"/>
      <c r="BE567" s="71"/>
      <c r="BF567" s="71"/>
      <c r="BG567" s="71"/>
      <c r="BH567" s="71"/>
      <c r="BI567" s="71"/>
      <c r="BJ567" s="71"/>
      <c r="BK567" s="71"/>
      <c r="BL567" s="71"/>
    </row>
    <row r="568" spans="1:64" ht="12.75" customHeight="1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  <c r="AR568" s="71"/>
      <c r="AS568" s="71"/>
      <c r="AT568" s="71"/>
      <c r="AU568" s="71"/>
      <c r="AV568" s="71"/>
      <c r="AW568" s="71"/>
      <c r="AX568" s="71"/>
      <c r="AY568" s="71"/>
      <c r="AZ568" s="71"/>
      <c r="BA568" s="71"/>
      <c r="BB568" s="71"/>
      <c r="BC568" s="71"/>
      <c r="BD568" s="71"/>
      <c r="BE568" s="71"/>
      <c r="BF568" s="71"/>
      <c r="BG568" s="71"/>
      <c r="BH568" s="71"/>
      <c r="BI568" s="71"/>
      <c r="BJ568" s="71"/>
      <c r="BK568" s="71"/>
      <c r="BL568" s="71"/>
    </row>
    <row r="569" spans="1:64" ht="12.75" customHeight="1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1"/>
      <c r="BA569" s="71"/>
      <c r="BB569" s="71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</row>
    <row r="570" spans="1:64" ht="12.75" customHeight="1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  <c r="AR570" s="71"/>
      <c r="AS570" s="71"/>
      <c r="AT570" s="71"/>
      <c r="AU570" s="71"/>
      <c r="AV570" s="71"/>
      <c r="AW570" s="71"/>
      <c r="AX570" s="71"/>
      <c r="AY570" s="71"/>
      <c r="AZ570" s="71"/>
      <c r="BA570" s="71"/>
      <c r="BB570" s="71"/>
      <c r="BC570" s="71"/>
      <c r="BD570" s="71"/>
      <c r="BE570" s="71"/>
      <c r="BF570" s="71"/>
      <c r="BG570" s="71"/>
      <c r="BH570" s="71"/>
      <c r="BI570" s="71"/>
      <c r="BJ570" s="71"/>
      <c r="BK570" s="71"/>
      <c r="BL570" s="71"/>
    </row>
    <row r="571" spans="1:64" ht="12.75" customHeight="1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  <c r="AR571" s="71"/>
      <c r="AS571" s="71"/>
      <c r="AT571" s="71"/>
      <c r="AU571" s="71"/>
      <c r="AV571" s="71"/>
      <c r="AW571" s="71"/>
      <c r="AX571" s="71"/>
      <c r="AY571" s="71"/>
      <c r="AZ571" s="71"/>
      <c r="BA571" s="71"/>
      <c r="BB571" s="71"/>
      <c r="BC571" s="71"/>
      <c r="BD571" s="71"/>
      <c r="BE571" s="71"/>
      <c r="BF571" s="71"/>
      <c r="BG571" s="71"/>
      <c r="BH571" s="71"/>
      <c r="BI571" s="71"/>
      <c r="BJ571" s="71"/>
      <c r="BK571" s="71"/>
      <c r="BL571" s="71"/>
    </row>
    <row r="572" spans="1:64" ht="12.75" customHeight="1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  <c r="AR572" s="71"/>
      <c r="AS572" s="71"/>
      <c r="AT572" s="71"/>
      <c r="AU572" s="71"/>
      <c r="AV572" s="71"/>
      <c r="AW572" s="71"/>
      <c r="AX572" s="71"/>
      <c r="AY572" s="71"/>
      <c r="AZ572" s="71"/>
      <c r="BA572" s="71"/>
      <c r="BB572" s="71"/>
      <c r="BC572" s="71"/>
      <c r="BD572" s="71"/>
      <c r="BE572" s="71"/>
      <c r="BF572" s="71"/>
      <c r="BG572" s="71"/>
      <c r="BH572" s="71"/>
      <c r="BI572" s="71"/>
      <c r="BJ572" s="71"/>
      <c r="BK572" s="71"/>
      <c r="BL572" s="71"/>
    </row>
    <row r="573" spans="1:64" ht="12.75" customHeight="1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</row>
    <row r="574" spans="1:64" ht="12.75" customHeight="1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</row>
    <row r="575" spans="1:64" ht="12.75" customHeight="1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</row>
    <row r="576" spans="1:64" ht="12.75" customHeight="1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</row>
    <row r="577" spans="1:64" ht="12.75" customHeight="1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</row>
    <row r="578" spans="1:64" ht="12.75" customHeight="1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</row>
    <row r="579" spans="1:64" ht="12.75" customHeight="1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</row>
    <row r="580" spans="1:64" ht="12.75" customHeight="1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</row>
    <row r="581" spans="1:64" ht="12.75" customHeight="1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71"/>
      <c r="BH581" s="71"/>
      <c r="BI581" s="71"/>
      <c r="BJ581" s="71"/>
      <c r="BK581" s="71"/>
      <c r="BL581" s="71"/>
    </row>
    <row r="582" spans="1:64" ht="12.75" customHeight="1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71"/>
      <c r="BH582" s="71"/>
      <c r="BI582" s="71"/>
      <c r="BJ582" s="71"/>
      <c r="BK582" s="71"/>
      <c r="BL582" s="71"/>
    </row>
    <row r="583" spans="1:64" ht="12.75" customHeight="1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71"/>
      <c r="BH583" s="71"/>
      <c r="BI583" s="71"/>
      <c r="BJ583" s="71"/>
      <c r="BK583" s="71"/>
      <c r="BL583" s="71"/>
    </row>
    <row r="584" spans="1:64" ht="12.75" customHeight="1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71"/>
      <c r="BH584" s="71"/>
      <c r="BI584" s="71"/>
      <c r="BJ584" s="71"/>
      <c r="BK584" s="71"/>
      <c r="BL584" s="71"/>
    </row>
    <row r="585" spans="1:64" ht="12.75" customHeight="1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</row>
    <row r="586" spans="1:64" ht="12.75" customHeight="1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</row>
    <row r="587" spans="1:64" ht="12.75" customHeight="1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</row>
    <row r="588" spans="1:64" ht="12.75" customHeight="1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71"/>
      <c r="BH588" s="71"/>
      <c r="BI588" s="71"/>
      <c r="BJ588" s="71"/>
      <c r="BK588" s="71"/>
      <c r="BL588" s="71"/>
    </row>
    <row r="589" spans="1:64" ht="12.75" customHeight="1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</row>
    <row r="590" spans="1:64" ht="12.75" customHeight="1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71"/>
      <c r="BH590" s="71"/>
      <c r="BI590" s="71"/>
      <c r="BJ590" s="71"/>
      <c r="BK590" s="71"/>
      <c r="BL590" s="71"/>
    </row>
    <row r="591" spans="1:64" ht="12.75" customHeight="1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71"/>
      <c r="BH591" s="71"/>
      <c r="BI591" s="71"/>
      <c r="BJ591" s="71"/>
      <c r="BK591" s="71"/>
      <c r="BL591" s="71"/>
    </row>
    <row r="592" spans="1:64" ht="12.75" customHeight="1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71"/>
      <c r="BH592" s="71"/>
      <c r="BI592" s="71"/>
      <c r="BJ592" s="71"/>
      <c r="BK592" s="71"/>
      <c r="BL592" s="71"/>
    </row>
    <row r="593" spans="1:64" ht="12.75" customHeight="1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  <c r="AR593" s="71"/>
      <c r="AS593" s="71"/>
      <c r="AT593" s="71"/>
      <c r="AU593" s="71"/>
      <c r="AV593" s="71"/>
      <c r="AW593" s="71"/>
      <c r="AX593" s="71"/>
      <c r="AY593" s="71"/>
      <c r="AZ593" s="71"/>
      <c r="BA593" s="71"/>
      <c r="BB593" s="71"/>
      <c r="BC593" s="71"/>
      <c r="BD593" s="71"/>
      <c r="BE593" s="71"/>
      <c r="BF593" s="71"/>
      <c r="BG593" s="71"/>
      <c r="BH593" s="71"/>
      <c r="BI593" s="71"/>
      <c r="BJ593" s="71"/>
      <c r="BK593" s="71"/>
      <c r="BL593" s="71"/>
    </row>
    <row r="594" spans="1:64" ht="12.75" customHeight="1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  <c r="AR594" s="71"/>
      <c r="AS594" s="71"/>
      <c r="AT594" s="71"/>
      <c r="AU594" s="71"/>
      <c r="AV594" s="71"/>
      <c r="AW594" s="71"/>
      <c r="AX594" s="71"/>
      <c r="AY594" s="71"/>
      <c r="AZ594" s="71"/>
      <c r="BA594" s="71"/>
      <c r="BB594" s="71"/>
      <c r="BC594" s="71"/>
      <c r="BD594" s="71"/>
      <c r="BE594" s="71"/>
      <c r="BF594" s="71"/>
      <c r="BG594" s="71"/>
      <c r="BH594" s="71"/>
      <c r="BI594" s="71"/>
      <c r="BJ594" s="71"/>
      <c r="BK594" s="71"/>
      <c r="BL594" s="71"/>
    </row>
    <row r="595" spans="1:64" ht="12.75" customHeight="1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  <c r="AR595" s="71"/>
      <c r="AS595" s="71"/>
      <c r="AT595" s="71"/>
      <c r="AU595" s="71"/>
      <c r="AV595" s="71"/>
      <c r="AW595" s="71"/>
      <c r="AX595" s="71"/>
      <c r="AY595" s="71"/>
      <c r="AZ595" s="71"/>
      <c r="BA595" s="71"/>
      <c r="BB595" s="71"/>
      <c r="BC595" s="71"/>
      <c r="BD595" s="71"/>
      <c r="BE595" s="71"/>
      <c r="BF595" s="71"/>
      <c r="BG595" s="71"/>
      <c r="BH595" s="71"/>
      <c r="BI595" s="71"/>
      <c r="BJ595" s="71"/>
      <c r="BK595" s="71"/>
      <c r="BL595" s="71"/>
    </row>
    <row r="596" spans="1:64" ht="12.75" customHeight="1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71"/>
      <c r="BH596" s="71"/>
      <c r="BI596" s="71"/>
      <c r="BJ596" s="71"/>
      <c r="BK596" s="71"/>
      <c r="BL596" s="71"/>
    </row>
    <row r="597" spans="1:64" ht="12.75" customHeight="1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71"/>
      <c r="BH597" s="71"/>
      <c r="BI597" s="71"/>
      <c r="BJ597" s="71"/>
      <c r="BK597" s="71"/>
      <c r="BL597" s="71"/>
    </row>
    <row r="598" spans="1:64" ht="12.75" customHeight="1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71"/>
      <c r="BH598" s="71"/>
      <c r="BI598" s="71"/>
      <c r="BJ598" s="71"/>
      <c r="BK598" s="71"/>
      <c r="BL598" s="71"/>
    </row>
    <row r="599" spans="1:64" ht="12.75" customHeight="1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71"/>
      <c r="BH599" s="71"/>
      <c r="BI599" s="71"/>
      <c r="BJ599" s="71"/>
      <c r="BK599" s="71"/>
      <c r="BL599" s="71"/>
    </row>
    <row r="600" spans="1:64" ht="12.75" customHeight="1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71"/>
      <c r="BH600" s="71"/>
      <c r="BI600" s="71"/>
      <c r="BJ600" s="71"/>
      <c r="BK600" s="71"/>
      <c r="BL600" s="71"/>
    </row>
    <row r="601" spans="1:64" ht="12.75" customHeight="1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71"/>
      <c r="BH601" s="71"/>
      <c r="BI601" s="71"/>
      <c r="BJ601" s="71"/>
      <c r="BK601" s="71"/>
      <c r="BL601" s="71"/>
    </row>
    <row r="602" spans="1:64" ht="12.75" customHeight="1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</row>
    <row r="603" spans="1:64" ht="12.75" customHeight="1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</row>
    <row r="604" spans="1:64" ht="12.75" customHeight="1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</row>
    <row r="605" spans="1:64" ht="12.75" customHeight="1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</row>
    <row r="606" spans="1:64" ht="12.75" customHeight="1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</row>
    <row r="607" spans="1:64" ht="12.75" customHeight="1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</row>
    <row r="608" spans="1:64" ht="12.75" customHeight="1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</row>
    <row r="609" spans="1:64" ht="12.75" customHeight="1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71"/>
      <c r="BH609" s="71"/>
      <c r="BI609" s="71"/>
      <c r="BJ609" s="71"/>
      <c r="BK609" s="71"/>
      <c r="BL609" s="71"/>
    </row>
    <row r="610" spans="1:64" ht="12.75" customHeight="1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71"/>
      <c r="BH610" s="71"/>
      <c r="BI610" s="71"/>
      <c r="BJ610" s="71"/>
      <c r="BK610" s="71"/>
      <c r="BL610" s="71"/>
    </row>
    <row r="611" spans="1:64" ht="12.75" customHeight="1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71"/>
      <c r="BH611" s="71"/>
      <c r="BI611" s="71"/>
      <c r="BJ611" s="71"/>
      <c r="BK611" s="71"/>
      <c r="BL611" s="71"/>
    </row>
    <row r="612" spans="1:64" ht="12.75" customHeight="1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71"/>
      <c r="BH612" s="71"/>
      <c r="BI612" s="71"/>
      <c r="BJ612" s="71"/>
      <c r="BK612" s="71"/>
      <c r="BL612" s="71"/>
    </row>
    <row r="613" spans="1:64" ht="12.75" customHeight="1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71"/>
      <c r="BH613" s="71"/>
      <c r="BI613" s="71"/>
      <c r="BJ613" s="71"/>
      <c r="BK613" s="71"/>
      <c r="BL613" s="71"/>
    </row>
    <row r="614" spans="1:64" ht="12.75" customHeight="1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</row>
    <row r="615" spans="1:64" ht="12.75" customHeight="1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</row>
    <row r="616" spans="1:64" ht="12.75" customHeight="1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  <c r="AR616" s="71"/>
      <c r="AS616" s="71"/>
      <c r="AT616" s="71"/>
      <c r="AU616" s="71"/>
      <c r="AV616" s="71"/>
      <c r="AW616" s="71"/>
      <c r="AX616" s="71"/>
      <c r="AY616" s="71"/>
      <c r="AZ616" s="71"/>
      <c r="BA616" s="71"/>
      <c r="BB616" s="71"/>
      <c r="BC616" s="71"/>
      <c r="BD616" s="71"/>
      <c r="BE616" s="71"/>
      <c r="BF616" s="71"/>
      <c r="BG616" s="71"/>
      <c r="BH616" s="71"/>
      <c r="BI616" s="71"/>
      <c r="BJ616" s="71"/>
      <c r="BK616" s="71"/>
      <c r="BL616" s="71"/>
    </row>
    <row r="617" spans="1:64" ht="12.75" customHeight="1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  <c r="AR617" s="71"/>
      <c r="AS617" s="71"/>
      <c r="AT617" s="71"/>
      <c r="AU617" s="71"/>
      <c r="AV617" s="71"/>
      <c r="AW617" s="71"/>
      <c r="AX617" s="71"/>
      <c r="AY617" s="71"/>
      <c r="AZ617" s="71"/>
      <c r="BA617" s="71"/>
      <c r="BB617" s="71"/>
      <c r="BC617" s="71"/>
      <c r="BD617" s="71"/>
      <c r="BE617" s="71"/>
      <c r="BF617" s="71"/>
      <c r="BG617" s="71"/>
      <c r="BH617" s="71"/>
      <c r="BI617" s="71"/>
      <c r="BJ617" s="71"/>
      <c r="BK617" s="71"/>
      <c r="BL617" s="71"/>
    </row>
    <row r="618" spans="1:64" ht="12.75" customHeight="1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  <c r="AR618" s="71"/>
      <c r="AS618" s="71"/>
      <c r="AT618" s="71"/>
      <c r="AU618" s="71"/>
      <c r="AV618" s="71"/>
      <c r="AW618" s="71"/>
      <c r="AX618" s="71"/>
      <c r="AY618" s="71"/>
      <c r="AZ618" s="71"/>
      <c r="BA618" s="71"/>
      <c r="BB618" s="71"/>
      <c r="BC618" s="71"/>
      <c r="BD618" s="71"/>
      <c r="BE618" s="71"/>
      <c r="BF618" s="71"/>
      <c r="BG618" s="71"/>
      <c r="BH618" s="71"/>
      <c r="BI618" s="71"/>
      <c r="BJ618" s="71"/>
      <c r="BK618" s="71"/>
      <c r="BL618" s="71"/>
    </row>
    <row r="619" spans="1:64" ht="12.75" customHeight="1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  <c r="AR619" s="71"/>
      <c r="AS619" s="71"/>
      <c r="AT619" s="71"/>
      <c r="AU619" s="71"/>
      <c r="AV619" s="71"/>
      <c r="AW619" s="71"/>
      <c r="AX619" s="71"/>
      <c r="AY619" s="71"/>
      <c r="AZ619" s="71"/>
      <c r="BA619" s="71"/>
      <c r="BB619" s="71"/>
      <c r="BC619" s="71"/>
      <c r="BD619" s="71"/>
      <c r="BE619" s="71"/>
      <c r="BF619" s="71"/>
      <c r="BG619" s="71"/>
      <c r="BH619" s="71"/>
      <c r="BI619" s="71"/>
      <c r="BJ619" s="71"/>
      <c r="BK619" s="71"/>
      <c r="BL619" s="71"/>
    </row>
    <row r="620" spans="1:64" ht="12.75" customHeight="1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  <c r="AR620" s="71"/>
      <c r="AS620" s="71"/>
      <c r="AT620" s="71"/>
      <c r="AU620" s="71"/>
      <c r="AV620" s="71"/>
      <c r="AW620" s="71"/>
      <c r="AX620" s="71"/>
      <c r="AY620" s="71"/>
      <c r="AZ620" s="71"/>
      <c r="BA620" s="71"/>
      <c r="BB620" s="71"/>
      <c r="BC620" s="71"/>
      <c r="BD620" s="71"/>
      <c r="BE620" s="71"/>
      <c r="BF620" s="71"/>
      <c r="BG620" s="71"/>
      <c r="BH620" s="71"/>
      <c r="BI620" s="71"/>
      <c r="BJ620" s="71"/>
      <c r="BK620" s="71"/>
      <c r="BL620" s="71"/>
    </row>
    <row r="621" spans="1:64" ht="12.75" customHeight="1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</row>
    <row r="622" spans="1:64" ht="12.75" customHeight="1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</row>
    <row r="623" spans="1:64" ht="12.75" customHeight="1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</row>
    <row r="624" spans="1:64" ht="12.75" customHeight="1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71"/>
      <c r="BH624" s="71"/>
      <c r="BI624" s="71"/>
      <c r="BJ624" s="71"/>
      <c r="BK624" s="71"/>
      <c r="BL624" s="71"/>
    </row>
    <row r="625" spans="1:64" ht="12.75" customHeight="1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71"/>
      <c r="BH625" s="71"/>
      <c r="BI625" s="71"/>
      <c r="BJ625" s="71"/>
      <c r="BK625" s="71"/>
      <c r="BL625" s="71"/>
    </row>
    <row r="626" spans="1:64" ht="12.75" customHeight="1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71"/>
      <c r="BH626" s="71"/>
      <c r="BI626" s="71"/>
      <c r="BJ626" s="71"/>
      <c r="BK626" s="71"/>
      <c r="BL626" s="71"/>
    </row>
    <row r="627" spans="1:64" ht="12.75" customHeight="1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71"/>
      <c r="BH627" s="71"/>
      <c r="BI627" s="71"/>
      <c r="BJ627" s="71"/>
      <c r="BK627" s="71"/>
      <c r="BL627" s="71"/>
    </row>
    <row r="628" spans="1:64" ht="12.75" customHeight="1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71"/>
      <c r="BH628" s="71"/>
      <c r="BI628" s="71"/>
      <c r="BJ628" s="71"/>
      <c r="BK628" s="71"/>
      <c r="BL628" s="71"/>
    </row>
    <row r="629" spans="1:64" ht="12.75" customHeight="1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71"/>
      <c r="BH629" s="71"/>
      <c r="BI629" s="71"/>
      <c r="BJ629" s="71"/>
      <c r="BK629" s="71"/>
      <c r="BL629" s="71"/>
    </row>
    <row r="630" spans="1:64" ht="12.75" customHeight="1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71"/>
      <c r="BH630" s="71"/>
      <c r="BI630" s="71"/>
      <c r="BJ630" s="71"/>
      <c r="BK630" s="71"/>
      <c r="BL630" s="71"/>
    </row>
    <row r="631" spans="1:64" ht="12.75" customHeight="1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</row>
    <row r="632" spans="1:64" ht="12.75" customHeight="1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</row>
    <row r="633" spans="1:64" ht="12.75" customHeight="1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</row>
    <row r="634" spans="1:64" ht="12.75" customHeight="1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</row>
    <row r="635" spans="1:64" ht="12.75" customHeight="1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71"/>
      <c r="BH635" s="71"/>
      <c r="BI635" s="71"/>
      <c r="BJ635" s="71"/>
      <c r="BK635" s="71"/>
      <c r="BL635" s="71"/>
    </row>
    <row r="636" spans="1:64" ht="12.75" customHeight="1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71"/>
      <c r="BH636" s="71"/>
      <c r="BI636" s="71"/>
      <c r="BJ636" s="71"/>
      <c r="BK636" s="71"/>
      <c r="BL636" s="71"/>
    </row>
    <row r="637" spans="1:64" ht="12.75" customHeight="1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71"/>
      <c r="BH637" s="71"/>
      <c r="BI637" s="71"/>
      <c r="BJ637" s="71"/>
      <c r="BK637" s="71"/>
      <c r="BL637" s="71"/>
    </row>
    <row r="638" spans="1:64" ht="12.75" customHeight="1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</row>
    <row r="639" spans="1:64" ht="12.75" customHeight="1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71"/>
      <c r="BH639" s="71"/>
      <c r="BI639" s="71"/>
      <c r="BJ639" s="71"/>
      <c r="BK639" s="71"/>
      <c r="BL639" s="71"/>
    </row>
    <row r="640" spans="1:64" ht="12.75" customHeight="1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71"/>
      <c r="BH640" s="71"/>
      <c r="BI640" s="71"/>
      <c r="BJ640" s="71"/>
      <c r="BK640" s="71"/>
      <c r="BL640" s="71"/>
    </row>
    <row r="641" spans="1:64" ht="12.75" customHeight="1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  <c r="AR641" s="71"/>
      <c r="AS641" s="71"/>
      <c r="AT641" s="71"/>
      <c r="AU641" s="71"/>
      <c r="AV641" s="71"/>
      <c r="AW641" s="71"/>
      <c r="AX641" s="71"/>
      <c r="AY641" s="71"/>
      <c r="AZ641" s="71"/>
      <c r="BA641" s="71"/>
      <c r="BB641" s="71"/>
      <c r="BC641" s="71"/>
      <c r="BD641" s="71"/>
      <c r="BE641" s="71"/>
      <c r="BF641" s="71"/>
      <c r="BG641" s="71"/>
      <c r="BH641" s="71"/>
      <c r="BI641" s="71"/>
      <c r="BJ641" s="71"/>
      <c r="BK641" s="71"/>
      <c r="BL641" s="71"/>
    </row>
    <row r="642" spans="1:64" ht="12.75" customHeight="1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  <c r="AR642" s="71"/>
      <c r="AS642" s="71"/>
      <c r="AT642" s="71"/>
      <c r="AU642" s="71"/>
      <c r="AV642" s="71"/>
      <c r="AW642" s="71"/>
      <c r="AX642" s="71"/>
      <c r="AY642" s="71"/>
      <c r="AZ642" s="71"/>
      <c r="BA642" s="71"/>
      <c r="BB642" s="71"/>
      <c r="BC642" s="71"/>
      <c r="BD642" s="71"/>
      <c r="BE642" s="71"/>
      <c r="BF642" s="71"/>
      <c r="BG642" s="71"/>
      <c r="BH642" s="71"/>
      <c r="BI642" s="71"/>
      <c r="BJ642" s="71"/>
      <c r="BK642" s="71"/>
      <c r="BL642" s="71"/>
    </row>
    <row r="643" spans="1:64" ht="12.75" customHeight="1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  <c r="AR643" s="71"/>
      <c r="AS643" s="71"/>
      <c r="AT643" s="71"/>
      <c r="AU643" s="71"/>
      <c r="AV643" s="71"/>
      <c r="AW643" s="71"/>
      <c r="AX643" s="71"/>
      <c r="AY643" s="71"/>
      <c r="AZ643" s="71"/>
      <c r="BA643" s="71"/>
      <c r="BB643" s="71"/>
      <c r="BC643" s="71"/>
      <c r="BD643" s="71"/>
      <c r="BE643" s="71"/>
      <c r="BF643" s="71"/>
      <c r="BG643" s="71"/>
      <c r="BH643" s="71"/>
      <c r="BI643" s="71"/>
      <c r="BJ643" s="71"/>
      <c r="BK643" s="71"/>
      <c r="BL643" s="71"/>
    </row>
    <row r="644" spans="1:64" ht="12.75" customHeight="1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  <c r="AR644" s="71"/>
      <c r="AS644" s="71"/>
      <c r="AT644" s="71"/>
      <c r="AU644" s="71"/>
      <c r="AV644" s="71"/>
      <c r="AW644" s="71"/>
      <c r="AX644" s="71"/>
      <c r="AY644" s="71"/>
      <c r="AZ644" s="71"/>
      <c r="BA644" s="71"/>
      <c r="BB644" s="71"/>
      <c r="BC644" s="71"/>
      <c r="BD644" s="71"/>
      <c r="BE644" s="71"/>
      <c r="BF644" s="71"/>
      <c r="BG644" s="71"/>
      <c r="BH644" s="71"/>
      <c r="BI644" s="71"/>
      <c r="BJ644" s="71"/>
      <c r="BK644" s="71"/>
      <c r="BL644" s="71"/>
    </row>
    <row r="645" spans="1:64" ht="12.75" customHeight="1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  <c r="AR645" s="71"/>
      <c r="AS645" s="71"/>
      <c r="AT645" s="71"/>
      <c r="AU645" s="71"/>
      <c r="AV645" s="71"/>
      <c r="AW645" s="71"/>
      <c r="AX645" s="71"/>
      <c r="AY645" s="71"/>
      <c r="AZ645" s="71"/>
      <c r="BA645" s="71"/>
      <c r="BB645" s="71"/>
      <c r="BC645" s="71"/>
      <c r="BD645" s="71"/>
      <c r="BE645" s="71"/>
      <c r="BF645" s="71"/>
      <c r="BG645" s="71"/>
      <c r="BH645" s="71"/>
      <c r="BI645" s="71"/>
      <c r="BJ645" s="71"/>
      <c r="BK645" s="71"/>
      <c r="BL645" s="71"/>
    </row>
    <row r="646" spans="1:64" ht="12.75" customHeight="1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  <c r="AR646" s="71"/>
      <c r="AS646" s="71"/>
      <c r="AT646" s="71"/>
      <c r="AU646" s="71"/>
      <c r="AV646" s="71"/>
      <c r="AW646" s="71"/>
      <c r="AX646" s="71"/>
      <c r="AY646" s="71"/>
      <c r="AZ646" s="71"/>
      <c r="BA646" s="71"/>
      <c r="BB646" s="71"/>
      <c r="BC646" s="71"/>
      <c r="BD646" s="71"/>
      <c r="BE646" s="71"/>
      <c r="BF646" s="71"/>
      <c r="BG646" s="71"/>
      <c r="BH646" s="71"/>
      <c r="BI646" s="71"/>
      <c r="BJ646" s="71"/>
      <c r="BK646" s="71"/>
      <c r="BL646" s="71"/>
    </row>
    <row r="647" spans="1:64" ht="12.75" customHeight="1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  <c r="AR647" s="71"/>
      <c r="AS647" s="71"/>
      <c r="AT647" s="71"/>
      <c r="AU647" s="71"/>
      <c r="AV647" s="71"/>
      <c r="AW647" s="71"/>
      <c r="AX647" s="71"/>
      <c r="AY647" s="71"/>
      <c r="AZ647" s="71"/>
      <c r="BA647" s="71"/>
      <c r="BB647" s="71"/>
      <c r="BC647" s="71"/>
      <c r="BD647" s="71"/>
      <c r="BE647" s="71"/>
      <c r="BF647" s="71"/>
      <c r="BG647" s="71"/>
      <c r="BH647" s="71"/>
      <c r="BI647" s="71"/>
      <c r="BJ647" s="71"/>
      <c r="BK647" s="71"/>
      <c r="BL647" s="71"/>
    </row>
    <row r="648" spans="1:64" ht="12.75" customHeight="1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  <c r="AR648" s="71"/>
      <c r="AS648" s="71"/>
      <c r="AT648" s="71"/>
      <c r="AU648" s="71"/>
      <c r="AV648" s="71"/>
      <c r="AW648" s="71"/>
      <c r="AX648" s="71"/>
      <c r="AY648" s="71"/>
      <c r="AZ648" s="71"/>
      <c r="BA648" s="71"/>
      <c r="BB648" s="71"/>
      <c r="BC648" s="71"/>
      <c r="BD648" s="71"/>
      <c r="BE648" s="71"/>
      <c r="BF648" s="71"/>
      <c r="BG648" s="71"/>
      <c r="BH648" s="71"/>
      <c r="BI648" s="71"/>
      <c r="BJ648" s="71"/>
      <c r="BK648" s="71"/>
      <c r="BL648" s="71"/>
    </row>
    <row r="649" spans="1:64" ht="12.75" customHeight="1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  <c r="AR649" s="71"/>
      <c r="AS649" s="71"/>
      <c r="AT649" s="71"/>
      <c r="AU649" s="71"/>
      <c r="AV649" s="71"/>
      <c r="AW649" s="71"/>
      <c r="AX649" s="71"/>
      <c r="AY649" s="71"/>
      <c r="AZ649" s="71"/>
      <c r="BA649" s="71"/>
      <c r="BB649" s="71"/>
      <c r="BC649" s="71"/>
      <c r="BD649" s="71"/>
      <c r="BE649" s="71"/>
      <c r="BF649" s="71"/>
      <c r="BG649" s="71"/>
      <c r="BH649" s="71"/>
      <c r="BI649" s="71"/>
      <c r="BJ649" s="71"/>
      <c r="BK649" s="71"/>
      <c r="BL649" s="71"/>
    </row>
    <row r="650" spans="1:64" ht="12.75" customHeight="1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  <c r="AR650" s="71"/>
      <c r="AS650" s="71"/>
      <c r="AT650" s="71"/>
      <c r="AU650" s="71"/>
      <c r="AV650" s="71"/>
      <c r="AW650" s="71"/>
      <c r="AX650" s="71"/>
      <c r="AY650" s="71"/>
      <c r="AZ650" s="71"/>
      <c r="BA650" s="71"/>
      <c r="BB650" s="71"/>
      <c r="BC650" s="71"/>
      <c r="BD650" s="71"/>
      <c r="BE650" s="71"/>
      <c r="BF650" s="71"/>
      <c r="BG650" s="71"/>
      <c r="BH650" s="71"/>
      <c r="BI650" s="71"/>
      <c r="BJ650" s="71"/>
      <c r="BK650" s="71"/>
      <c r="BL650" s="71"/>
    </row>
    <row r="651" spans="1:64" ht="12.75" customHeight="1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  <c r="AR651" s="71"/>
      <c r="AS651" s="71"/>
      <c r="AT651" s="71"/>
      <c r="AU651" s="71"/>
      <c r="AV651" s="71"/>
      <c r="AW651" s="71"/>
      <c r="AX651" s="71"/>
      <c r="AY651" s="71"/>
      <c r="AZ651" s="71"/>
      <c r="BA651" s="71"/>
      <c r="BB651" s="71"/>
      <c r="BC651" s="71"/>
      <c r="BD651" s="71"/>
      <c r="BE651" s="71"/>
      <c r="BF651" s="71"/>
      <c r="BG651" s="71"/>
      <c r="BH651" s="71"/>
      <c r="BI651" s="71"/>
      <c r="BJ651" s="71"/>
      <c r="BK651" s="71"/>
      <c r="BL651" s="71"/>
    </row>
    <row r="652" spans="1:64" ht="12.75" customHeight="1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  <c r="AR652" s="71"/>
      <c r="AS652" s="71"/>
      <c r="AT652" s="71"/>
      <c r="AU652" s="71"/>
      <c r="AV652" s="71"/>
      <c r="AW652" s="71"/>
      <c r="AX652" s="71"/>
      <c r="AY652" s="71"/>
      <c r="AZ652" s="71"/>
      <c r="BA652" s="71"/>
      <c r="BB652" s="71"/>
      <c r="BC652" s="71"/>
      <c r="BD652" s="71"/>
      <c r="BE652" s="71"/>
      <c r="BF652" s="71"/>
      <c r="BG652" s="71"/>
      <c r="BH652" s="71"/>
      <c r="BI652" s="71"/>
      <c r="BJ652" s="71"/>
      <c r="BK652" s="71"/>
      <c r="BL652" s="71"/>
    </row>
    <row r="653" spans="1:64" ht="12.75" customHeight="1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  <c r="AR653" s="71"/>
      <c r="AS653" s="71"/>
      <c r="AT653" s="71"/>
      <c r="AU653" s="71"/>
      <c r="AV653" s="71"/>
      <c r="AW653" s="71"/>
      <c r="AX653" s="71"/>
      <c r="AY653" s="71"/>
      <c r="AZ653" s="71"/>
      <c r="BA653" s="71"/>
      <c r="BB653" s="71"/>
      <c r="BC653" s="71"/>
      <c r="BD653" s="71"/>
      <c r="BE653" s="71"/>
      <c r="BF653" s="71"/>
      <c r="BG653" s="71"/>
      <c r="BH653" s="71"/>
      <c r="BI653" s="71"/>
      <c r="BJ653" s="71"/>
      <c r="BK653" s="71"/>
      <c r="BL653" s="71"/>
    </row>
    <row r="654" spans="1:64" ht="12.75" customHeight="1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  <c r="AR654" s="71"/>
      <c r="AS654" s="71"/>
      <c r="AT654" s="71"/>
      <c r="AU654" s="71"/>
      <c r="AV654" s="71"/>
      <c r="AW654" s="71"/>
      <c r="AX654" s="71"/>
      <c r="AY654" s="71"/>
      <c r="AZ654" s="71"/>
      <c r="BA654" s="71"/>
      <c r="BB654" s="71"/>
      <c r="BC654" s="71"/>
      <c r="BD654" s="71"/>
      <c r="BE654" s="71"/>
      <c r="BF654" s="71"/>
      <c r="BG654" s="71"/>
      <c r="BH654" s="71"/>
      <c r="BI654" s="71"/>
      <c r="BJ654" s="71"/>
      <c r="BK654" s="71"/>
      <c r="BL654" s="71"/>
    </row>
    <row r="655" spans="1:64" ht="12.75" customHeight="1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  <c r="AR655" s="71"/>
      <c r="AS655" s="71"/>
      <c r="AT655" s="71"/>
      <c r="AU655" s="71"/>
      <c r="AV655" s="71"/>
      <c r="AW655" s="71"/>
      <c r="AX655" s="71"/>
      <c r="AY655" s="71"/>
      <c r="AZ655" s="71"/>
      <c r="BA655" s="71"/>
      <c r="BB655" s="71"/>
      <c r="BC655" s="71"/>
      <c r="BD655" s="71"/>
      <c r="BE655" s="71"/>
      <c r="BF655" s="71"/>
      <c r="BG655" s="71"/>
      <c r="BH655" s="71"/>
      <c r="BI655" s="71"/>
      <c r="BJ655" s="71"/>
      <c r="BK655" s="71"/>
      <c r="BL655" s="71"/>
    </row>
    <row r="656" spans="1:64" ht="12.75" customHeight="1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  <c r="AR656" s="71"/>
      <c r="AS656" s="71"/>
      <c r="AT656" s="71"/>
      <c r="AU656" s="71"/>
      <c r="AV656" s="71"/>
      <c r="AW656" s="71"/>
      <c r="AX656" s="71"/>
      <c r="AY656" s="71"/>
      <c r="AZ656" s="71"/>
      <c r="BA656" s="71"/>
      <c r="BB656" s="71"/>
      <c r="BC656" s="71"/>
      <c r="BD656" s="71"/>
      <c r="BE656" s="71"/>
      <c r="BF656" s="71"/>
      <c r="BG656" s="71"/>
      <c r="BH656" s="71"/>
      <c r="BI656" s="71"/>
      <c r="BJ656" s="71"/>
      <c r="BK656" s="71"/>
      <c r="BL656" s="71"/>
    </row>
    <row r="657" spans="1:64" ht="12.75" customHeight="1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  <c r="AR657" s="71"/>
      <c r="AS657" s="71"/>
      <c r="AT657" s="71"/>
      <c r="AU657" s="71"/>
      <c r="AV657" s="71"/>
      <c r="AW657" s="71"/>
      <c r="AX657" s="71"/>
      <c r="AY657" s="71"/>
      <c r="AZ657" s="71"/>
      <c r="BA657" s="71"/>
      <c r="BB657" s="71"/>
      <c r="BC657" s="71"/>
      <c r="BD657" s="71"/>
      <c r="BE657" s="71"/>
      <c r="BF657" s="71"/>
      <c r="BG657" s="71"/>
      <c r="BH657" s="71"/>
      <c r="BI657" s="71"/>
      <c r="BJ657" s="71"/>
      <c r="BK657" s="71"/>
      <c r="BL657" s="71"/>
    </row>
    <row r="658" spans="1:64" ht="12.75" customHeight="1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  <c r="AR658" s="71"/>
      <c r="AS658" s="71"/>
      <c r="AT658" s="71"/>
      <c r="AU658" s="71"/>
      <c r="AV658" s="71"/>
      <c r="AW658" s="71"/>
      <c r="AX658" s="71"/>
      <c r="AY658" s="71"/>
      <c r="AZ658" s="71"/>
      <c r="BA658" s="71"/>
      <c r="BB658" s="71"/>
      <c r="BC658" s="71"/>
      <c r="BD658" s="71"/>
      <c r="BE658" s="71"/>
      <c r="BF658" s="71"/>
      <c r="BG658" s="71"/>
      <c r="BH658" s="71"/>
      <c r="BI658" s="71"/>
      <c r="BJ658" s="71"/>
      <c r="BK658" s="71"/>
      <c r="BL658" s="71"/>
    </row>
    <row r="659" spans="1:64" ht="12.75" customHeight="1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  <c r="AR659" s="71"/>
      <c r="AS659" s="71"/>
      <c r="AT659" s="71"/>
      <c r="AU659" s="71"/>
      <c r="AV659" s="71"/>
      <c r="AW659" s="71"/>
      <c r="AX659" s="71"/>
      <c r="AY659" s="71"/>
      <c r="AZ659" s="71"/>
      <c r="BA659" s="71"/>
      <c r="BB659" s="71"/>
      <c r="BC659" s="71"/>
      <c r="BD659" s="71"/>
      <c r="BE659" s="71"/>
      <c r="BF659" s="71"/>
      <c r="BG659" s="71"/>
      <c r="BH659" s="71"/>
      <c r="BI659" s="71"/>
      <c r="BJ659" s="71"/>
      <c r="BK659" s="71"/>
      <c r="BL659" s="71"/>
    </row>
    <row r="660" spans="1:64" ht="12.75" customHeight="1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  <c r="AR660" s="71"/>
      <c r="AS660" s="71"/>
      <c r="AT660" s="71"/>
      <c r="AU660" s="71"/>
      <c r="AV660" s="71"/>
      <c r="AW660" s="71"/>
      <c r="AX660" s="71"/>
      <c r="AY660" s="71"/>
      <c r="AZ660" s="71"/>
      <c r="BA660" s="71"/>
      <c r="BB660" s="71"/>
      <c r="BC660" s="71"/>
      <c r="BD660" s="71"/>
      <c r="BE660" s="71"/>
      <c r="BF660" s="71"/>
      <c r="BG660" s="71"/>
      <c r="BH660" s="71"/>
      <c r="BI660" s="71"/>
      <c r="BJ660" s="71"/>
      <c r="BK660" s="71"/>
      <c r="BL660" s="71"/>
    </row>
    <row r="661" spans="1:64" ht="12.75" customHeight="1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  <c r="AR661" s="71"/>
      <c r="AS661" s="71"/>
      <c r="AT661" s="71"/>
      <c r="AU661" s="71"/>
      <c r="AV661" s="71"/>
      <c r="AW661" s="71"/>
      <c r="AX661" s="71"/>
      <c r="AY661" s="71"/>
      <c r="AZ661" s="71"/>
      <c r="BA661" s="71"/>
      <c r="BB661" s="71"/>
      <c r="BC661" s="71"/>
      <c r="BD661" s="71"/>
      <c r="BE661" s="71"/>
      <c r="BF661" s="71"/>
      <c r="BG661" s="71"/>
      <c r="BH661" s="71"/>
      <c r="BI661" s="71"/>
      <c r="BJ661" s="71"/>
      <c r="BK661" s="71"/>
      <c r="BL661" s="71"/>
    </row>
    <row r="662" spans="1:64" ht="12.75" customHeight="1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  <c r="AR662" s="71"/>
      <c r="AS662" s="71"/>
      <c r="AT662" s="71"/>
      <c r="AU662" s="71"/>
      <c r="AV662" s="71"/>
      <c r="AW662" s="71"/>
      <c r="AX662" s="71"/>
      <c r="AY662" s="71"/>
      <c r="AZ662" s="71"/>
      <c r="BA662" s="71"/>
      <c r="BB662" s="71"/>
      <c r="BC662" s="71"/>
      <c r="BD662" s="71"/>
      <c r="BE662" s="71"/>
      <c r="BF662" s="71"/>
      <c r="BG662" s="71"/>
      <c r="BH662" s="71"/>
      <c r="BI662" s="71"/>
      <c r="BJ662" s="71"/>
      <c r="BK662" s="71"/>
      <c r="BL662" s="71"/>
    </row>
    <row r="663" spans="1:64" ht="12.75" customHeight="1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  <c r="AR663" s="71"/>
      <c r="AS663" s="71"/>
      <c r="AT663" s="71"/>
      <c r="AU663" s="71"/>
      <c r="AV663" s="71"/>
      <c r="AW663" s="71"/>
      <c r="AX663" s="71"/>
      <c r="AY663" s="71"/>
      <c r="AZ663" s="71"/>
      <c r="BA663" s="71"/>
      <c r="BB663" s="71"/>
      <c r="BC663" s="71"/>
      <c r="BD663" s="71"/>
      <c r="BE663" s="71"/>
      <c r="BF663" s="71"/>
      <c r="BG663" s="71"/>
      <c r="BH663" s="71"/>
      <c r="BI663" s="71"/>
      <c r="BJ663" s="71"/>
      <c r="BK663" s="71"/>
      <c r="BL663" s="71"/>
    </row>
    <row r="664" spans="1:64" ht="12.75" customHeight="1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  <c r="AR664" s="71"/>
      <c r="AS664" s="71"/>
      <c r="AT664" s="71"/>
      <c r="AU664" s="71"/>
      <c r="AV664" s="71"/>
      <c r="AW664" s="71"/>
      <c r="AX664" s="71"/>
      <c r="AY664" s="71"/>
      <c r="AZ664" s="71"/>
      <c r="BA664" s="71"/>
      <c r="BB664" s="71"/>
      <c r="BC664" s="71"/>
      <c r="BD664" s="71"/>
      <c r="BE664" s="71"/>
      <c r="BF664" s="71"/>
      <c r="BG664" s="71"/>
      <c r="BH664" s="71"/>
      <c r="BI664" s="71"/>
      <c r="BJ664" s="71"/>
      <c r="BK664" s="71"/>
      <c r="BL664" s="71"/>
    </row>
    <row r="665" spans="1:64" ht="12.75" customHeight="1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  <c r="AR665" s="71"/>
      <c r="AS665" s="71"/>
      <c r="AT665" s="71"/>
      <c r="AU665" s="71"/>
      <c r="AV665" s="71"/>
      <c r="AW665" s="71"/>
      <c r="AX665" s="71"/>
      <c r="AY665" s="71"/>
      <c r="AZ665" s="71"/>
      <c r="BA665" s="71"/>
      <c r="BB665" s="71"/>
      <c r="BC665" s="71"/>
      <c r="BD665" s="71"/>
      <c r="BE665" s="71"/>
      <c r="BF665" s="71"/>
      <c r="BG665" s="71"/>
      <c r="BH665" s="71"/>
      <c r="BI665" s="71"/>
      <c r="BJ665" s="71"/>
      <c r="BK665" s="71"/>
      <c r="BL665" s="71"/>
    </row>
    <row r="666" spans="1:64" ht="12.75" customHeight="1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  <c r="AR666" s="71"/>
      <c r="AS666" s="71"/>
      <c r="AT666" s="71"/>
      <c r="AU666" s="71"/>
      <c r="AV666" s="71"/>
      <c r="AW666" s="71"/>
      <c r="AX666" s="71"/>
      <c r="AY666" s="71"/>
      <c r="AZ666" s="71"/>
      <c r="BA666" s="71"/>
      <c r="BB666" s="71"/>
      <c r="BC666" s="71"/>
      <c r="BD666" s="71"/>
      <c r="BE666" s="71"/>
      <c r="BF666" s="71"/>
      <c r="BG666" s="71"/>
      <c r="BH666" s="71"/>
      <c r="BI666" s="71"/>
      <c r="BJ666" s="71"/>
      <c r="BK666" s="71"/>
      <c r="BL666" s="71"/>
    </row>
    <row r="667" spans="1:64" ht="12.75" customHeight="1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  <c r="AR667" s="71"/>
      <c r="AS667" s="71"/>
      <c r="AT667" s="71"/>
      <c r="AU667" s="71"/>
      <c r="AV667" s="71"/>
      <c r="AW667" s="71"/>
      <c r="AX667" s="71"/>
      <c r="AY667" s="71"/>
      <c r="AZ667" s="71"/>
      <c r="BA667" s="71"/>
      <c r="BB667" s="71"/>
      <c r="BC667" s="71"/>
      <c r="BD667" s="71"/>
      <c r="BE667" s="71"/>
      <c r="BF667" s="71"/>
      <c r="BG667" s="71"/>
      <c r="BH667" s="71"/>
      <c r="BI667" s="71"/>
      <c r="BJ667" s="71"/>
      <c r="BK667" s="71"/>
      <c r="BL667" s="71"/>
    </row>
    <row r="668" spans="1:64" ht="12.75" customHeight="1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  <c r="AR668" s="71"/>
      <c r="AS668" s="71"/>
      <c r="AT668" s="71"/>
      <c r="AU668" s="71"/>
      <c r="AV668" s="71"/>
      <c r="AW668" s="71"/>
      <c r="AX668" s="71"/>
      <c r="AY668" s="71"/>
      <c r="AZ668" s="71"/>
      <c r="BA668" s="71"/>
      <c r="BB668" s="71"/>
      <c r="BC668" s="71"/>
      <c r="BD668" s="71"/>
      <c r="BE668" s="71"/>
      <c r="BF668" s="71"/>
      <c r="BG668" s="71"/>
      <c r="BH668" s="71"/>
      <c r="BI668" s="71"/>
      <c r="BJ668" s="71"/>
      <c r="BK668" s="71"/>
      <c r="BL668" s="71"/>
    </row>
    <row r="669" spans="1:64" ht="12.75" customHeight="1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  <c r="AR669" s="71"/>
      <c r="AS669" s="71"/>
      <c r="AT669" s="71"/>
      <c r="AU669" s="71"/>
      <c r="AV669" s="71"/>
      <c r="AW669" s="71"/>
      <c r="AX669" s="71"/>
      <c r="AY669" s="71"/>
      <c r="AZ669" s="71"/>
      <c r="BA669" s="71"/>
      <c r="BB669" s="71"/>
      <c r="BC669" s="71"/>
      <c r="BD669" s="71"/>
      <c r="BE669" s="71"/>
      <c r="BF669" s="71"/>
      <c r="BG669" s="71"/>
      <c r="BH669" s="71"/>
      <c r="BI669" s="71"/>
      <c r="BJ669" s="71"/>
      <c r="BK669" s="71"/>
      <c r="BL669" s="71"/>
    </row>
    <row r="670" spans="1:64" ht="12.75" customHeight="1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  <c r="AR670" s="71"/>
      <c r="AS670" s="71"/>
      <c r="AT670" s="71"/>
      <c r="AU670" s="71"/>
      <c r="AV670" s="71"/>
      <c r="AW670" s="71"/>
      <c r="AX670" s="71"/>
      <c r="AY670" s="71"/>
      <c r="AZ670" s="71"/>
      <c r="BA670" s="71"/>
      <c r="BB670" s="71"/>
      <c r="BC670" s="71"/>
      <c r="BD670" s="71"/>
      <c r="BE670" s="71"/>
      <c r="BF670" s="71"/>
      <c r="BG670" s="71"/>
      <c r="BH670" s="71"/>
      <c r="BI670" s="71"/>
      <c r="BJ670" s="71"/>
      <c r="BK670" s="71"/>
      <c r="BL670" s="71"/>
    </row>
    <row r="671" spans="1:64" ht="12.75" customHeight="1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  <c r="AR671" s="71"/>
      <c r="AS671" s="71"/>
      <c r="AT671" s="71"/>
      <c r="AU671" s="71"/>
      <c r="AV671" s="71"/>
      <c r="AW671" s="71"/>
      <c r="AX671" s="71"/>
      <c r="AY671" s="71"/>
      <c r="AZ671" s="71"/>
      <c r="BA671" s="71"/>
      <c r="BB671" s="71"/>
      <c r="BC671" s="71"/>
      <c r="BD671" s="71"/>
      <c r="BE671" s="71"/>
      <c r="BF671" s="71"/>
      <c r="BG671" s="71"/>
      <c r="BH671" s="71"/>
      <c r="BI671" s="71"/>
      <c r="BJ671" s="71"/>
      <c r="BK671" s="71"/>
      <c r="BL671" s="71"/>
    </row>
    <row r="672" spans="1:64" ht="12.75" customHeight="1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1"/>
      <c r="BD672" s="71"/>
      <c r="BE672" s="71"/>
      <c r="BF672" s="71"/>
      <c r="BG672" s="71"/>
      <c r="BH672" s="71"/>
      <c r="BI672" s="71"/>
      <c r="BJ672" s="71"/>
      <c r="BK672" s="71"/>
      <c r="BL672" s="71"/>
    </row>
    <row r="673" spans="1:64" ht="12.75" customHeight="1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1"/>
      <c r="BD673" s="71"/>
      <c r="BE673" s="71"/>
      <c r="BF673" s="71"/>
      <c r="BG673" s="71"/>
      <c r="BH673" s="71"/>
      <c r="BI673" s="71"/>
      <c r="BJ673" s="71"/>
      <c r="BK673" s="71"/>
      <c r="BL673" s="71"/>
    </row>
    <row r="674" spans="1:64" ht="12.75" customHeight="1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1"/>
      <c r="BD674" s="71"/>
      <c r="BE674" s="71"/>
      <c r="BF674" s="71"/>
      <c r="BG674" s="71"/>
      <c r="BH674" s="71"/>
      <c r="BI674" s="71"/>
      <c r="BJ674" s="71"/>
      <c r="BK674" s="71"/>
      <c r="BL674" s="71"/>
    </row>
    <row r="675" spans="1:64" ht="12.75" customHeight="1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  <c r="AR675" s="71"/>
      <c r="AS675" s="71"/>
      <c r="AT675" s="71"/>
      <c r="AU675" s="71"/>
      <c r="AV675" s="71"/>
      <c r="AW675" s="71"/>
      <c r="AX675" s="71"/>
      <c r="AY675" s="71"/>
      <c r="AZ675" s="71"/>
      <c r="BA675" s="71"/>
      <c r="BB675" s="71"/>
      <c r="BC675" s="71"/>
      <c r="BD675" s="71"/>
      <c r="BE675" s="71"/>
      <c r="BF675" s="71"/>
      <c r="BG675" s="71"/>
      <c r="BH675" s="71"/>
      <c r="BI675" s="71"/>
      <c r="BJ675" s="71"/>
      <c r="BK675" s="71"/>
      <c r="BL675" s="71"/>
    </row>
    <row r="676" spans="1:64" ht="12.75" customHeight="1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  <c r="AR676" s="71"/>
      <c r="AS676" s="71"/>
      <c r="AT676" s="71"/>
      <c r="AU676" s="71"/>
      <c r="AV676" s="71"/>
      <c r="AW676" s="71"/>
      <c r="AX676" s="71"/>
      <c r="AY676" s="71"/>
      <c r="AZ676" s="71"/>
      <c r="BA676" s="71"/>
      <c r="BB676" s="71"/>
      <c r="BC676" s="71"/>
      <c r="BD676" s="71"/>
      <c r="BE676" s="71"/>
      <c r="BF676" s="71"/>
      <c r="BG676" s="71"/>
      <c r="BH676" s="71"/>
      <c r="BI676" s="71"/>
      <c r="BJ676" s="71"/>
      <c r="BK676" s="71"/>
      <c r="BL676" s="71"/>
    </row>
    <row r="677" spans="1:64" ht="12.75" customHeight="1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  <c r="AR677" s="71"/>
      <c r="AS677" s="71"/>
      <c r="AT677" s="71"/>
      <c r="AU677" s="71"/>
      <c r="AV677" s="71"/>
      <c r="AW677" s="71"/>
      <c r="AX677" s="71"/>
      <c r="AY677" s="71"/>
      <c r="AZ677" s="71"/>
      <c r="BA677" s="71"/>
      <c r="BB677" s="71"/>
      <c r="BC677" s="71"/>
      <c r="BD677" s="71"/>
      <c r="BE677" s="71"/>
      <c r="BF677" s="71"/>
      <c r="BG677" s="71"/>
      <c r="BH677" s="71"/>
      <c r="BI677" s="71"/>
      <c r="BJ677" s="71"/>
      <c r="BK677" s="71"/>
      <c r="BL677" s="71"/>
    </row>
    <row r="678" spans="1:64" ht="12.75" customHeight="1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  <c r="AR678" s="71"/>
      <c r="AS678" s="71"/>
      <c r="AT678" s="71"/>
      <c r="AU678" s="71"/>
      <c r="AV678" s="71"/>
      <c r="AW678" s="71"/>
      <c r="AX678" s="71"/>
      <c r="AY678" s="71"/>
      <c r="AZ678" s="71"/>
      <c r="BA678" s="71"/>
      <c r="BB678" s="71"/>
      <c r="BC678" s="71"/>
      <c r="BD678" s="71"/>
      <c r="BE678" s="71"/>
      <c r="BF678" s="71"/>
      <c r="BG678" s="71"/>
      <c r="BH678" s="71"/>
      <c r="BI678" s="71"/>
      <c r="BJ678" s="71"/>
      <c r="BK678" s="71"/>
      <c r="BL678" s="71"/>
    </row>
    <row r="679" spans="1:64" ht="12.75" customHeight="1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  <c r="AR679" s="71"/>
      <c r="AS679" s="71"/>
      <c r="AT679" s="71"/>
      <c r="AU679" s="71"/>
      <c r="AV679" s="71"/>
      <c r="AW679" s="71"/>
      <c r="AX679" s="71"/>
      <c r="AY679" s="71"/>
      <c r="AZ679" s="71"/>
      <c r="BA679" s="71"/>
      <c r="BB679" s="71"/>
      <c r="BC679" s="71"/>
      <c r="BD679" s="71"/>
      <c r="BE679" s="71"/>
      <c r="BF679" s="71"/>
      <c r="BG679" s="71"/>
      <c r="BH679" s="71"/>
      <c r="BI679" s="71"/>
      <c r="BJ679" s="71"/>
      <c r="BK679" s="71"/>
      <c r="BL679" s="71"/>
    </row>
    <row r="680" spans="1:64" ht="12.75" customHeight="1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  <c r="AR680" s="71"/>
      <c r="AS680" s="71"/>
      <c r="AT680" s="71"/>
      <c r="AU680" s="71"/>
      <c r="AV680" s="71"/>
      <c r="AW680" s="71"/>
      <c r="AX680" s="71"/>
      <c r="AY680" s="71"/>
      <c r="AZ680" s="71"/>
      <c r="BA680" s="71"/>
      <c r="BB680" s="71"/>
      <c r="BC680" s="71"/>
      <c r="BD680" s="71"/>
      <c r="BE680" s="71"/>
      <c r="BF680" s="71"/>
      <c r="BG680" s="71"/>
      <c r="BH680" s="71"/>
      <c r="BI680" s="71"/>
      <c r="BJ680" s="71"/>
      <c r="BK680" s="71"/>
      <c r="BL680" s="71"/>
    </row>
    <row r="681" spans="1:64" ht="12.75" customHeight="1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  <c r="AR681" s="71"/>
      <c r="AS681" s="71"/>
      <c r="AT681" s="71"/>
      <c r="AU681" s="71"/>
      <c r="AV681" s="71"/>
      <c r="AW681" s="71"/>
      <c r="AX681" s="71"/>
      <c r="AY681" s="71"/>
      <c r="AZ681" s="71"/>
      <c r="BA681" s="71"/>
      <c r="BB681" s="71"/>
      <c r="BC681" s="71"/>
      <c r="BD681" s="71"/>
      <c r="BE681" s="71"/>
      <c r="BF681" s="71"/>
      <c r="BG681" s="71"/>
      <c r="BH681" s="71"/>
      <c r="BI681" s="71"/>
      <c r="BJ681" s="71"/>
      <c r="BK681" s="71"/>
      <c r="BL681" s="71"/>
    </row>
    <row r="682" spans="1:64" ht="12.75" customHeight="1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  <c r="AR682" s="71"/>
      <c r="AS682" s="71"/>
      <c r="AT682" s="71"/>
      <c r="AU682" s="71"/>
      <c r="AV682" s="71"/>
      <c r="AW682" s="71"/>
      <c r="AX682" s="71"/>
      <c r="AY682" s="71"/>
      <c r="AZ682" s="71"/>
      <c r="BA682" s="71"/>
      <c r="BB682" s="71"/>
      <c r="BC682" s="71"/>
      <c r="BD682" s="71"/>
      <c r="BE682" s="71"/>
      <c r="BF682" s="71"/>
      <c r="BG682" s="71"/>
      <c r="BH682" s="71"/>
      <c r="BI682" s="71"/>
      <c r="BJ682" s="71"/>
      <c r="BK682" s="71"/>
      <c r="BL682" s="71"/>
    </row>
    <row r="683" spans="1:64" ht="12.75" customHeight="1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  <c r="AR683" s="71"/>
      <c r="AS683" s="71"/>
      <c r="AT683" s="71"/>
      <c r="AU683" s="71"/>
      <c r="AV683" s="71"/>
      <c r="AW683" s="71"/>
      <c r="AX683" s="71"/>
      <c r="AY683" s="71"/>
      <c r="AZ683" s="71"/>
      <c r="BA683" s="71"/>
      <c r="BB683" s="71"/>
      <c r="BC683" s="71"/>
      <c r="BD683" s="71"/>
      <c r="BE683" s="71"/>
      <c r="BF683" s="71"/>
      <c r="BG683" s="71"/>
      <c r="BH683" s="71"/>
      <c r="BI683" s="71"/>
      <c r="BJ683" s="71"/>
      <c r="BK683" s="71"/>
      <c r="BL683" s="71"/>
    </row>
    <row r="684" spans="1:64" ht="12.75" customHeight="1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  <c r="AR684" s="71"/>
      <c r="AS684" s="71"/>
      <c r="AT684" s="71"/>
      <c r="AU684" s="71"/>
      <c r="AV684" s="71"/>
      <c r="AW684" s="71"/>
      <c r="AX684" s="71"/>
      <c r="AY684" s="71"/>
      <c r="AZ684" s="71"/>
      <c r="BA684" s="71"/>
      <c r="BB684" s="71"/>
      <c r="BC684" s="71"/>
      <c r="BD684" s="71"/>
      <c r="BE684" s="71"/>
      <c r="BF684" s="71"/>
      <c r="BG684" s="71"/>
      <c r="BH684" s="71"/>
      <c r="BI684" s="71"/>
      <c r="BJ684" s="71"/>
      <c r="BK684" s="71"/>
      <c r="BL684" s="71"/>
    </row>
    <row r="685" spans="1:64" ht="12.75" customHeight="1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  <c r="AR685" s="71"/>
      <c r="AS685" s="71"/>
      <c r="AT685" s="71"/>
      <c r="AU685" s="71"/>
      <c r="AV685" s="71"/>
      <c r="AW685" s="71"/>
      <c r="AX685" s="71"/>
      <c r="AY685" s="71"/>
      <c r="AZ685" s="71"/>
      <c r="BA685" s="71"/>
      <c r="BB685" s="71"/>
      <c r="BC685" s="71"/>
      <c r="BD685" s="71"/>
      <c r="BE685" s="71"/>
      <c r="BF685" s="71"/>
      <c r="BG685" s="71"/>
      <c r="BH685" s="71"/>
      <c r="BI685" s="71"/>
      <c r="BJ685" s="71"/>
      <c r="BK685" s="71"/>
      <c r="BL685" s="71"/>
    </row>
    <row r="686" spans="1:64" ht="12.75" customHeight="1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  <c r="AR686" s="71"/>
      <c r="AS686" s="71"/>
      <c r="AT686" s="71"/>
      <c r="AU686" s="71"/>
      <c r="AV686" s="71"/>
      <c r="AW686" s="71"/>
      <c r="AX686" s="71"/>
      <c r="AY686" s="71"/>
      <c r="AZ686" s="71"/>
      <c r="BA686" s="71"/>
      <c r="BB686" s="71"/>
      <c r="BC686" s="71"/>
      <c r="BD686" s="71"/>
      <c r="BE686" s="71"/>
      <c r="BF686" s="71"/>
      <c r="BG686" s="71"/>
      <c r="BH686" s="71"/>
      <c r="BI686" s="71"/>
      <c r="BJ686" s="71"/>
      <c r="BK686" s="71"/>
      <c r="BL686" s="71"/>
    </row>
    <row r="687" spans="1:64" ht="12.75" customHeight="1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  <c r="AR687" s="71"/>
      <c r="AS687" s="71"/>
      <c r="AT687" s="71"/>
      <c r="AU687" s="71"/>
      <c r="AV687" s="71"/>
      <c r="AW687" s="71"/>
      <c r="AX687" s="71"/>
      <c r="AY687" s="71"/>
      <c r="AZ687" s="71"/>
      <c r="BA687" s="71"/>
      <c r="BB687" s="71"/>
      <c r="BC687" s="71"/>
      <c r="BD687" s="71"/>
      <c r="BE687" s="71"/>
      <c r="BF687" s="71"/>
      <c r="BG687" s="71"/>
      <c r="BH687" s="71"/>
      <c r="BI687" s="71"/>
      <c r="BJ687" s="71"/>
      <c r="BK687" s="71"/>
      <c r="BL687" s="71"/>
    </row>
    <row r="688" spans="1:64" ht="12.75" customHeight="1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  <c r="AR688" s="71"/>
      <c r="AS688" s="71"/>
      <c r="AT688" s="71"/>
      <c r="AU688" s="71"/>
      <c r="AV688" s="71"/>
      <c r="AW688" s="71"/>
      <c r="AX688" s="71"/>
      <c r="AY688" s="71"/>
      <c r="AZ688" s="71"/>
      <c r="BA688" s="71"/>
      <c r="BB688" s="71"/>
      <c r="BC688" s="71"/>
      <c r="BD688" s="71"/>
      <c r="BE688" s="71"/>
      <c r="BF688" s="71"/>
      <c r="BG688" s="71"/>
      <c r="BH688" s="71"/>
      <c r="BI688" s="71"/>
      <c r="BJ688" s="71"/>
      <c r="BK688" s="71"/>
      <c r="BL688" s="71"/>
    </row>
    <row r="689" spans="1:64" ht="12.75" customHeight="1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  <c r="AR689" s="71"/>
      <c r="AS689" s="71"/>
      <c r="AT689" s="71"/>
      <c r="AU689" s="71"/>
      <c r="AV689" s="71"/>
      <c r="AW689" s="71"/>
      <c r="AX689" s="71"/>
      <c r="AY689" s="71"/>
      <c r="AZ689" s="71"/>
      <c r="BA689" s="71"/>
      <c r="BB689" s="71"/>
      <c r="BC689" s="71"/>
      <c r="BD689" s="71"/>
      <c r="BE689" s="71"/>
      <c r="BF689" s="71"/>
      <c r="BG689" s="71"/>
      <c r="BH689" s="71"/>
      <c r="BI689" s="71"/>
      <c r="BJ689" s="71"/>
      <c r="BK689" s="71"/>
      <c r="BL689" s="71"/>
    </row>
    <row r="690" spans="1:64" ht="12.75" customHeight="1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  <c r="AR690" s="71"/>
      <c r="AS690" s="71"/>
      <c r="AT690" s="71"/>
      <c r="AU690" s="71"/>
      <c r="AV690" s="71"/>
      <c r="AW690" s="71"/>
      <c r="AX690" s="71"/>
      <c r="AY690" s="71"/>
      <c r="AZ690" s="71"/>
      <c r="BA690" s="71"/>
      <c r="BB690" s="71"/>
      <c r="BC690" s="71"/>
      <c r="BD690" s="71"/>
      <c r="BE690" s="71"/>
      <c r="BF690" s="71"/>
      <c r="BG690" s="71"/>
      <c r="BH690" s="71"/>
      <c r="BI690" s="71"/>
      <c r="BJ690" s="71"/>
      <c r="BK690" s="71"/>
      <c r="BL690" s="71"/>
    </row>
    <row r="691" spans="1:64" ht="12.75" customHeight="1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  <c r="AR691" s="71"/>
      <c r="AS691" s="71"/>
      <c r="AT691" s="71"/>
      <c r="AU691" s="71"/>
      <c r="AV691" s="71"/>
      <c r="AW691" s="71"/>
      <c r="AX691" s="71"/>
      <c r="AY691" s="71"/>
      <c r="AZ691" s="71"/>
      <c r="BA691" s="71"/>
      <c r="BB691" s="71"/>
      <c r="BC691" s="71"/>
      <c r="BD691" s="71"/>
      <c r="BE691" s="71"/>
      <c r="BF691" s="71"/>
      <c r="BG691" s="71"/>
      <c r="BH691" s="71"/>
      <c r="BI691" s="71"/>
      <c r="BJ691" s="71"/>
      <c r="BK691" s="71"/>
      <c r="BL691" s="71"/>
    </row>
    <row r="692" spans="1:64" ht="12.75" customHeight="1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  <c r="AR692" s="71"/>
      <c r="AS692" s="71"/>
      <c r="AT692" s="71"/>
      <c r="AU692" s="71"/>
      <c r="AV692" s="71"/>
      <c r="AW692" s="71"/>
      <c r="AX692" s="71"/>
      <c r="AY692" s="71"/>
      <c r="AZ692" s="71"/>
      <c r="BA692" s="71"/>
      <c r="BB692" s="71"/>
      <c r="BC692" s="71"/>
      <c r="BD692" s="71"/>
      <c r="BE692" s="71"/>
      <c r="BF692" s="71"/>
      <c r="BG692" s="71"/>
      <c r="BH692" s="71"/>
      <c r="BI692" s="71"/>
      <c r="BJ692" s="71"/>
      <c r="BK692" s="71"/>
      <c r="BL692" s="71"/>
    </row>
    <row r="693" spans="1:64" ht="12.75" customHeight="1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  <c r="AR693" s="71"/>
      <c r="AS693" s="71"/>
      <c r="AT693" s="71"/>
      <c r="AU693" s="71"/>
      <c r="AV693" s="71"/>
      <c r="AW693" s="71"/>
      <c r="AX693" s="71"/>
      <c r="AY693" s="71"/>
      <c r="AZ693" s="71"/>
      <c r="BA693" s="71"/>
      <c r="BB693" s="71"/>
      <c r="BC693" s="71"/>
      <c r="BD693" s="71"/>
      <c r="BE693" s="71"/>
      <c r="BF693" s="71"/>
      <c r="BG693" s="71"/>
      <c r="BH693" s="71"/>
      <c r="BI693" s="71"/>
      <c r="BJ693" s="71"/>
      <c r="BK693" s="71"/>
      <c r="BL693" s="71"/>
    </row>
    <row r="694" spans="1:64" ht="12.75" customHeight="1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  <c r="AR694" s="71"/>
      <c r="AS694" s="71"/>
      <c r="AT694" s="71"/>
      <c r="AU694" s="71"/>
      <c r="AV694" s="71"/>
      <c r="AW694" s="71"/>
      <c r="AX694" s="71"/>
      <c r="AY694" s="71"/>
      <c r="AZ694" s="71"/>
      <c r="BA694" s="71"/>
      <c r="BB694" s="71"/>
      <c r="BC694" s="71"/>
      <c r="BD694" s="71"/>
      <c r="BE694" s="71"/>
      <c r="BF694" s="71"/>
      <c r="BG694" s="71"/>
      <c r="BH694" s="71"/>
      <c r="BI694" s="71"/>
      <c r="BJ694" s="71"/>
      <c r="BK694" s="71"/>
      <c r="BL694" s="71"/>
    </row>
    <row r="695" spans="1:64" ht="12.75" customHeight="1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  <c r="AR695" s="71"/>
      <c r="AS695" s="71"/>
      <c r="AT695" s="71"/>
      <c r="AU695" s="71"/>
      <c r="AV695" s="71"/>
      <c r="AW695" s="71"/>
      <c r="AX695" s="71"/>
      <c r="AY695" s="71"/>
      <c r="AZ695" s="71"/>
      <c r="BA695" s="71"/>
      <c r="BB695" s="71"/>
      <c r="BC695" s="71"/>
      <c r="BD695" s="71"/>
      <c r="BE695" s="71"/>
      <c r="BF695" s="71"/>
      <c r="BG695" s="71"/>
      <c r="BH695" s="71"/>
      <c r="BI695" s="71"/>
      <c r="BJ695" s="71"/>
      <c r="BK695" s="71"/>
      <c r="BL695" s="71"/>
    </row>
    <row r="696" spans="1:64" ht="12.75" customHeight="1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  <c r="AR696" s="71"/>
      <c r="AS696" s="71"/>
      <c r="AT696" s="71"/>
      <c r="AU696" s="71"/>
      <c r="AV696" s="71"/>
      <c r="AW696" s="71"/>
      <c r="AX696" s="71"/>
      <c r="AY696" s="71"/>
      <c r="AZ696" s="71"/>
      <c r="BA696" s="71"/>
      <c r="BB696" s="71"/>
      <c r="BC696" s="71"/>
      <c r="BD696" s="71"/>
      <c r="BE696" s="71"/>
      <c r="BF696" s="71"/>
      <c r="BG696" s="71"/>
      <c r="BH696" s="71"/>
      <c r="BI696" s="71"/>
      <c r="BJ696" s="71"/>
      <c r="BK696" s="71"/>
      <c r="BL696" s="71"/>
    </row>
    <row r="697" spans="1:64" ht="12.75" customHeight="1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  <c r="AR697" s="71"/>
      <c r="AS697" s="71"/>
      <c r="AT697" s="71"/>
      <c r="AU697" s="71"/>
      <c r="AV697" s="71"/>
      <c r="AW697" s="71"/>
      <c r="AX697" s="71"/>
      <c r="AY697" s="71"/>
      <c r="AZ697" s="71"/>
      <c r="BA697" s="71"/>
      <c r="BB697" s="71"/>
      <c r="BC697" s="71"/>
      <c r="BD697" s="71"/>
      <c r="BE697" s="71"/>
      <c r="BF697" s="71"/>
      <c r="BG697" s="71"/>
      <c r="BH697" s="71"/>
      <c r="BI697" s="71"/>
      <c r="BJ697" s="71"/>
      <c r="BK697" s="71"/>
      <c r="BL697" s="71"/>
    </row>
    <row r="698" spans="1:64" ht="12.75" customHeight="1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  <c r="AR698" s="71"/>
      <c r="AS698" s="71"/>
      <c r="AT698" s="71"/>
      <c r="AU698" s="71"/>
      <c r="AV698" s="71"/>
      <c r="AW698" s="71"/>
      <c r="AX698" s="71"/>
      <c r="AY698" s="71"/>
      <c r="AZ698" s="71"/>
      <c r="BA698" s="71"/>
      <c r="BB698" s="71"/>
      <c r="BC698" s="71"/>
      <c r="BD698" s="71"/>
      <c r="BE698" s="71"/>
      <c r="BF698" s="71"/>
      <c r="BG698" s="71"/>
      <c r="BH698" s="71"/>
      <c r="BI698" s="71"/>
      <c r="BJ698" s="71"/>
      <c r="BK698" s="71"/>
      <c r="BL698" s="71"/>
    </row>
    <row r="699" spans="1:64" ht="12.75" customHeight="1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  <c r="AR699" s="71"/>
      <c r="AS699" s="71"/>
      <c r="AT699" s="71"/>
      <c r="AU699" s="71"/>
      <c r="AV699" s="71"/>
      <c r="AW699" s="71"/>
      <c r="AX699" s="71"/>
      <c r="AY699" s="71"/>
      <c r="AZ699" s="71"/>
      <c r="BA699" s="71"/>
      <c r="BB699" s="71"/>
      <c r="BC699" s="71"/>
      <c r="BD699" s="71"/>
      <c r="BE699" s="71"/>
      <c r="BF699" s="71"/>
      <c r="BG699" s="71"/>
      <c r="BH699" s="71"/>
      <c r="BI699" s="71"/>
      <c r="BJ699" s="71"/>
      <c r="BK699" s="71"/>
      <c r="BL699" s="71"/>
    </row>
    <row r="700" spans="1:64" ht="12.75" customHeight="1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  <c r="AR700" s="71"/>
      <c r="AS700" s="71"/>
      <c r="AT700" s="71"/>
      <c r="AU700" s="71"/>
      <c r="AV700" s="71"/>
      <c r="AW700" s="71"/>
      <c r="AX700" s="71"/>
      <c r="AY700" s="71"/>
      <c r="AZ700" s="71"/>
      <c r="BA700" s="71"/>
      <c r="BB700" s="71"/>
      <c r="BC700" s="71"/>
      <c r="BD700" s="71"/>
      <c r="BE700" s="71"/>
      <c r="BF700" s="71"/>
      <c r="BG700" s="71"/>
      <c r="BH700" s="71"/>
      <c r="BI700" s="71"/>
      <c r="BJ700" s="71"/>
      <c r="BK700" s="71"/>
      <c r="BL700" s="71"/>
    </row>
    <row r="701" spans="1:64" ht="12.75" customHeight="1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  <c r="AR701" s="71"/>
      <c r="AS701" s="71"/>
      <c r="AT701" s="71"/>
      <c r="AU701" s="71"/>
      <c r="AV701" s="71"/>
      <c r="AW701" s="71"/>
      <c r="AX701" s="71"/>
      <c r="AY701" s="71"/>
      <c r="AZ701" s="71"/>
      <c r="BA701" s="71"/>
      <c r="BB701" s="71"/>
      <c r="BC701" s="71"/>
      <c r="BD701" s="71"/>
      <c r="BE701" s="71"/>
      <c r="BF701" s="71"/>
      <c r="BG701" s="71"/>
      <c r="BH701" s="71"/>
      <c r="BI701" s="71"/>
      <c r="BJ701" s="71"/>
      <c r="BK701" s="71"/>
      <c r="BL701" s="71"/>
    </row>
    <row r="702" spans="1:64" ht="12.75" customHeight="1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  <c r="AR702" s="71"/>
      <c r="AS702" s="71"/>
      <c r="AT702" s="71"/>
      <c r="AU702" s="71"/>
      <c r="AV702" s="71"/>
      <c r="AW702" s="71"/>
      <c r="AX702" s="71"/>
      <c r="AY702" s="71"/>
      <c r="AZ702" s="71"/>
      <c r="BA702" s="71"/>
      <c r="BB702" s="71"/>
      <c r="BC702" s="71"/>
      <c r="BD702" s="71"/>
      <c r="BE702" s="71"/>
      <c r="BF702" s="71"/>
      <c r="BG702" s="71"/>
      <c r="BH702" s="71"/>
      <c r="BI702" s="71"/>
      <c r="BJ702" s="71"/>
      <c r="BK702" s="71"/>
      <c r="BL702" s="71"/>
    </row>
    <row r="703" spans="1:64" ht="12.75" customHeight="1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  <c r="AR703" s="71"/>
      <c r="AS703" s="71"/>
      <c r="AT703" s="71"/>
      <c r="AU703" s="71"/>
      <c r="AV703" s="71"/>
      <c r="AW703" s="71"/>
      <c r="AX703" s="71"/>
      <c r="AY703" s="71"/>
      <c r="AZ703" s="71"/>
      <c r="BA703" s="71"/>
      <c r="BB703" s="71"/>
      <c r="BC703" s="71"/>
      <c r="BD703" s="71"/>
      <c r="BE703" s="71"/>
      <c r="BF703" s="71"/>
      <c r="BG703" s="71"/>
      <c r="BH703" s="71"/>
      <c r="BI703" s="71"/>
      <c r="BJ703" s="71"/>
      <c r="BK703" s="71"/>
      <c r="BL703" s="71"/>
    </row>
    <row r="704" spans="1:64" ht="12.75" customHeight="1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  <c r="AR704" s="71"/>
      <c r="AS704" s="71"/>
      <c r="AT704" s="71"/>
      <c r="AU704" s="71"/>
      <c r="AV704" s="71"/>
      <c r="AW704" s="71"/>
      <c r="AX704" s="71"/>
      <c r="AY704" s="71"/>
      <c r="AZ704" s="71"/>
      <c r="BA704" s="71"/>
      <c r="BB704" s="71"/>
      <c r="BC704" s="71"/>
      <c r="BD704" s="71"/>
      <c r="BE704" s="71"/>
      <c r="BF704" s="71"/>
      <c r="BG704" s="71"/>
      <c r="BH704" s="71"/>
      <c r="BI704" s="71"/>
      <c r="BJ704" s="71"/>
      <c r="BK704" s="71"/>
      <c r="BL704" s="71"/>
    </row>
    <row r="705" spans="1:64" ht="12.75" customHeight="1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  <c r="AR705" s="71"/>
      <c r="AS705" s="71"/>
      <c r="AT705" s="71"/>
      <c r="AU705" s="71"/>
      <c r="AV705" s="71"/>
      <c r="AW705" s="71"/>
      <c r="AX705" s="71"/>
      <c r="AY705" s="71"/>
      <c r="AZ705" s="71"/>
      <c r="BA705" s="71"/>
      <c r="BB705" s="71"/>
      <c r="BC705" s="71"/>
      <c r="BD705" s="71"/>
      <c r="BE705" s="71"/>
      <c r="BF705" s="71"/>
      <c r="BG705" s="71"/>
      <c r="BH705" s="71"/>
      <c r="BI705" s="71"/>
      <c r="BJ705" s="71"/>
      <c r="BK705" s="71"/>
      <c r="BL705" s="71"/>
    </row>
    <row r="706" spans="1:64" ht="12.75" customHeight="1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  <c r="AR706" s="71"/>
      <c r="AS706" s="71"/>
      <c r="AT706" s="71"/>
      <c r="AU706" s="71"/>
      <c r="AV706" s="71"/>
      <c r="AW706" s="71"/>
      <c r="AX706" s="71"/>
      <c r="AY706" s="71"/>
      <c r="AZ706" s="71"/>
      <c r="BA706" s="71"/>
      <c r="BB706" s="71"/>
      <c r="BC706" s="71"/>
      <c r="BD706" s="71"/>
      <c r="BE706" s="71"/>
      <c r="BF706" s="71"/>
      <c r="BG706" s="71"/>
      <c r="BH706" s="71"/>
      <c r="BI706" s="71"/>
      <c r="BJ706" s="71"/>
      <c r="BK706" s="71"/>
      <c r="BL706" s="71"/>
    </row>
    <row r="707" spans="1:64" ht="12.75" customHeight="1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  <c r="AR707" s="71"/>
      <c r="AS707" s="71"/>
      <c r="AT707" s="71"/>
      <c r="AU707" s="71"/>
      <c r="AV707" s="71"/>
      <c r="AW707" s="71"/>
      <c r="AX707" s="71"/>
      <c r="AY707" s="71"/>
      <c r="AZ707" s="71"/>
      <c r="BA707" s="71"/>
      <c r="BB707" s="71"/>
      <c r="BC707" s="71"/>
      <c r="BD707" s="71"/>
      <c r="BE707" s="71"/>
      <c r="BF707" s="71"/>
      <c r="BG707" s="71"/>
      <c r="BH707" s="71"/>
      <c r="BI707" s="71"/>
      <c r="BJ707" s="71"/>
      <c r="BK707" s="71"/>
      <c r="BL707" s="71"/>
    </row>
    <row r="708" spans="1:64" ht="12.75" customHeight="1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  <c r="AR708" s="71"/>
      <c r="AS708" s="71"/>
      <c r="AT708" s="71"/>
      <c r="AU708" s="71"/>
      <c r="AV708" s="71"/>
      <c r="AW708" s="71"/>
      <c r="AX708" s="71"/>
      <c r="AY708" s="71"/>
      <c r="AZ708" s="71"/>
      <c r="BA708" s="71"/>
      <c r="BB708" s="71"/>
      <c r="BC708" s="71"/>
      <c r="BD708" s="71"/>
      <c r="BE708" s="71"/>
      <c r="BF708" s="71"/>
      <c r="BG708" s="71"/>
      <c r="BH708" s="71"/>
      <c r="BI708" s="71"/>
      <c r="BJ708" s="71"/>
      <c r="BK708" s="71"/>
      <c r="BL708" s="71"/>
    </row>
    <row r="709" spans="1:64" ht="12.75" customHeight="1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  <c r="AR709" s="71"/>
      <c r="AS709" s="71"/>
      <c r="AT709" s="71"/>
      <c r="AU709" s="71"/>
      <c r="AV709" s="71"/>
      <c r="AW709" s="71"/>
      <c r="AX709" s="71"/>
      <c r="AY709" s="71"/>
      <c r="AZ709" s="71"/>
      <c r="BA709" s="71"/>
      <c r="BB709" s="71"/>
      <c r="BC709" s="71"/>
      <c r="BD709" s="71"/>
      <c r="BE709" s="71"/>
      <c r="BF709" s="71"/>
      <c r="BG709" s="71"/>
      <c r="BH709" s="71"/>
      <c r="BI709" s="71"/>
      <c r="BJ709" s="71"/>
      <c r="BK709" s="71"/>
      <c r="BL709" s="71"/>
    </row>
    <row r="710" spans="1:64" ht="12.75" customHeight="1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  <c r="BC710" s="71"/>
      <c r="BD710" s="71"/>
      <c r="BE710" s="71"/>
      <c r="BF710" s="71"/>
      <c r="BG710" s="71"/>
      <c r="BH710" s="71"/>
      <c r="BI710" s="71"/>
      <c r="BJ710" s="71"/>
      <c r="BK710" s="71"/>
      <c r="BL710" s="71"/>
    </row>
    <row r="711" spans="1:64" ht="12.75" customHeight="1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  <c r="AR711" s="71"/>
      <c r="AS711" s="71"/>
      <c r="AT711" s="71"/>
      <c r="AU711" s="71"/>
      <c r="AV711" s="71"/>
      <c r="AW711" s="71"/>
      <c r="AX711" s="71"/>
      <c r="AY711" s="71"/>
      <c r="AZ711" s="71"/>
      <c r="BA711" s="71"/>
      <c r="BB711" s="71"/>
      <c r="BC711" s="71"/>
      <c r="BD711" s="71"/>
      <c r="BE711" s="71"/>
      <c r="BF711" s="71"/>
      <c r="BG711" s="71"/>
      <c r="BH711" s="71"/>
      <c r="BI711" s="71"/>
      <c r="BJ711" s="71"/>
      <c r="BK711" s="71"/>
      <c r="BL711" s="71"/>
    </row>
    <row r="712" spans="1:64" ht="12.75" customHeight="1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  <c r="AR712" s="71"/>
      <c r="AS712" s="71"/>
      <c r="AT712" s="71"/>
      <c r="AU712" s="71"/>
      <c r="AV712" s="71"/>
      <c r="AW712" s="71"/>
      <c r="AX712" s="71"/>
      <c r="AY712" s="71"/>
      <c r="AZ712" s="71"/>
      <c r="BA712" s="71"/>
      <c r="BB712" s="71"/>
      <c r="BC712" s="71"/>
      <c r="BD712" s="71"/>
      <c r="BE712" s="71"/>
      <c r="BF712" s="71"/>
      <c r="BG712" s="71"/>
      <c r="BH712" s="71"/>
      <c r="BI712" s="71"/>
      <c r="BJ712" s="71"/>
      <c r="BK712" s="71"/>
      <c r="BL712" s="71"/>
    </row>
    <row r="713" spans="1:64" ht="12.75" customHeight="1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  <c r="AR713" s="71"/>
      <c r="AS713" s="71"/>
      <c r="AT713" s="71"/>
      <c r="AU713" s="71"/>
      <c r="AV713" s="71"/>
      <c r="AW713" s="71"/>
      <c r="AX713" s="71"/>
      <c r="AY713" s="71"/>
      <c r="AZ713" s="71"/>
      <c r="BA713" s="71"/>
      <c r="BB713" s="71"/>
      <c r="BC713" s="71"/>
      <c r="BD713" s="71"/>
      <c r="BE713" s="71"/>
      <c r="BF713" s="71"/>
      <c r="BG713" s="71"/>
      <c r="BH713" s="71"/>
      <c r="BI713" s="71"/>
      <c r="BJ713" s="71"/>
      <c r="BK713" s="71"/>
      <c r="BL713" s="71"/>
    </row>
    <row r="714" spans="1:64" ht="12.75" customHeight="1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  <c r="AR714" s="71"/>
      <c r="AS714" s="71"/>
      <c r="AT714" s="71"/>
      <c r="AU714" s="71"/>
      <c r="AV714" s="71"/>
      <c r="AW714" s="71"/>
      <c r="AX714" s="71"/>
      <c r="AY714" s="71"/>
      <c r="AZ714" s="71"/>
      <c r="BA714" s="71"/>
      <c r="BB714" s="71"/>
      <c r="BC714" s="71"/>
      <c r="BD714" s="71"/>
      <c r="BE714" s="71"/>
      <c r="BF714" s="71"/>
      <c r="BG714" s="71"/>
      <c r="BH714" s="71"/>
      <c r="BI714" s="71"/>
      <c r="BJ714" s="71"/>
      <c r="BK714" s="71"/>
      <c r="BL714" s="71"/>
    </row>
    <row r="715" spans="1:64" ht="12.75" customHeight="1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  <c r="AR715" s="71"/>
      <c r="AS715" s="71"/>
      <c r="AT715" s="71"/>
      <c r="AU715" s="71"/>
      <c r="AV715" s="71"/>
      <c r="AW715" s="71"/>
      <c r="AX715" s="71"/>
      <c r="AY715" s="71"/>
      <c r="AZ715" s="71"/>
      <c r="BA715" s="71"/>
      <c r="BB715" s="71"/>
      <c r="BC715" s="71"/>
      <c r="BD715" s="71"/>
      <c r="BE715" s="71"/>
      <c r="BF715" s="71"/>
      <c r="BG715" s="71"/>
      <c r="BH715" s="71"/>
      <c r="BI715" s="71"/>
      <c r="BJ715" s="71"/>
      <c r="BK715" s="71"/>
      <c r="BL715" s="71"/>
    </row>
    <row r="716" spans="1:64" ht="12.75" customHeight="1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  <c r="AR716" s="71"/>
      <c r="AS716" s="71"/>
      <c r="AT716" s="71"/>
      <c r="AU716" s="71"/>
      <c r="AV716" s="71"/>
      <c r="AW716" s="71"/>
      <c r="AX716" s="71"/>
      <c r="AY716" s="71"/>
      <c r="AZ716" s="71"/>
      <c r="BA716" s="71"/>
      <c r="BB716" s="71"/>
      <c r="BC716" s="71"/>
      <c r="BD716" s="71"/>
      <c r="BE716" s="71"/>
      <c r="BF716" s="71"/>
      <c r="BG716" s="71"/>
      <c r="BH716" s="71"/>
      <c r="BI716" s="71"/>
      <c r="BJ716" s="71"/>
      <c r="BK716" s="71"/>
      <c r="BL716" s="71"/>
    </row>
    <row r="717" spans="1:64" ht="12.75" customHeight="1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  <c r="AR717" s="71"/>
      <c r="AS717" s="71"/>
      <c r="AT717" s="71"/>
      <c r="AU717" s="71"/>
      <c r="AV717" s="71"/>
      <c r="AW717" s="71"/>
      <c r="AX717" s="71"/>
      <c r="AY717" s="71"/>
      <c r="AZ717" s="71"/>
      <c r="BA717" s="71"/>
      <c r="BB717" s="71"/>
      <c r="BC717" s="71"/>
      <c r="BD717" s="71"/>
      <c r="BE717" s="71"/>
      <c r="BF717" s="71"/>
      <c r="BG717" s="71"/>
      <c r="BH717" s="71"/>
      <c r="BI717" s="71"/>
      <c r="BJ717" s="71"/>
      <c r="BK717" s="71"/>
      <c r="BL717" s="71"/>
    </row>
    <row r="718" spans="1:64" ht="12.75" customHeight="1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  <c r="AR718" s="71"/>
      <c r="AS718" s="71"/>
      <c r="AT718" s="71"/>
      <c r="AU718" s="71"/>
      <c r="AV718" s="71"/>
      <c r="AW718" s="71"/>
      <c r="AX718" s="71"/>
      <c r="AY718" s="71"/>
      <c r="AZ718" s="71"/>
      <c r="BA718" s="71"/>
      <c r="BB718" s="71"/>
      <c r="BC718" s="71"/>
      <c r="BD718" s="71"/>
      <c r="BE718" s="71"/>
      <c r="BF718" s="71"/>
      <c r="BG718" s="71"/>
      <c r="BH718" s="71"/>
      <c r="BI718" s="71"/>
      <c r="BJ718" s="71"/>
      <c r="BK718" s="71"/>
      <c r="BL718" s="71"/>
    </row>
    <row r="719" spans="1:64" ht="12.75" customHeight="1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  <c r="AR719" s="71"/>
      <c r="AS719" s="71"/>
      <c r="AT719" s="71"/>
      <c r="AU719" s="71"/>
      <c r="AV719" s="71"/>
      <c r="AW719" s="71"/>
      <c r="AX719" s="71"/>
      <c r="AY719" s="71"/>
      <c r="AZ719" s="71"/>
      <c r="BA719" s="71"/>
      <c r="BB719" s="71"/>
      <c r="BC719" s="71"/>
      <c r="BD719" s="71"/>
      <c r="BE719" s="71"/>
      <c r="BF719" s="71"/>
      <c r="BG719" s="71"/>
      <c r="BH719" s="71"/>
      <c r="BI719" s="71"/>
      <c r="BJ719" s="71"/>
      <c r="BK719" s="71"/>
      <c r="BL719" s="71"/>
    </row>
    <row r="720" spans="1:64" ht="12.75" customHeight="1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  <c r="AR720" s="71"/>
      <c r="AS720" s="71"/>
      <c r="AT720" s="71"/>
      <c r="AU720" s="71"/>
      <c r="AV720" s="71"/>
      <c r="AW720" s="71"/>
      <c r="AX720" s="71"/>
      <c r="AY720" s="71"/>
      <c r="AZ720" s="71"/>
      <c r="BA720" s="71"/>
      <c r="BB720" s="71"/>
      <c r="BC720" s="71"/>
      <c r="BD720" s="71"/>
      <c r="BE720" s="71"/>
      <c r="BF720" s="71"/>
      <c r="BG720" s="71"/>
      <c r="BH720" s="71"/>
      <c r="BI720" s="71"/>
      <c r="BJ720" s="71"/>
      <c r="BK720" s="71"/>
      <c r="BL720" s="71"/>
    </row>
    <row r="721" spans="1:64" ht="12.75" customHeight="1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  <c r="AR721" s="71"/>
      <c r="AS721" s="71"/>
      <c r="AT721" s="71"/>
      <c r="AU721" s="71"/>
      <c r="AV721" s="71"/>
      <c r="AW721" s="71"/>
      <c r="AX721" s="71"/>
      <c r="AY721" s="71"/>
      <c r="AZ721" s="71"/>
      <c r="BA721" s="71"/>
      <c r="BB721" s="71"/>
      <c r="BC721" s="71"/>
      <c r="BD721" s="71"/>
      <c r="BE721" s="71"/>
      <c r="BF721" s="71"/>
      <c r="BG721" s="71"/>
      <c r="BH721" s="71"/>
      <c r="BI721" s="71"/>
      <c r="BJ721" s="71"/>
      <c r="BK721" s="71"/>
      <c r="BL721" s="71"/>
    </row>
    <row r="722" spans="1:64" ht="12.75" customHeight="1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  <c r="AR722" s="71"/>
      <c r="AS722" s="71"/>
      <c r="AT722" s="71"/>
      <c r="AU722" s="71"/>
      <c r="AV722" s="71"/>
      <c r="AW722" s="71"/>
      <c r="AX722" s="71"/>
      <c r="AY722" s="71"/>
      <c r="AZ722" s="71"/>
      <c r="BA722" s="71"/>
      <c r="BB722" s="71"/>
      <c r="BC722" s="71"/>
      <c r="BD722" s="71"/>
      <c r="BE722" s="71"/>
      <c r="BF722" s="71"/>
      <c r="BG722" s="71"/>
      <c r="BH722" s="71"/>
      <c r="BI722" s="71"/>
      <c r="BJ722" s="71"/>
      <c r="BK722" s="71"/>
      <c r="BL722" s="71"/>
    </row>
    <row r="723" spans="1:64" ht="12.75" customHeight="1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  <c r="AR723" s="71"/>
      <c r="AS723" s="71"/>
      <c r="AT723" s="71"/>
      <c r="AU723" s="71"/>
      <c r="AV723" s="71"/>
      <c r="AW723" s="71"/>
      <c r="AX723" s="71"/>
      <c r="AY723" s="71"/>
      <c r="AZ723" s="71"/>
      <c r="BA723" s="71"/>
      <c r="BB723" s="71"/>
      <c r="BC723" s="71"/>
      <c r="BD723" s="71"/>
      <c r="BE723" s="71"/>
      <c r="BF723" s="71"/>
      <c r="BG723" s="71"/>
      <c r="BH723" s="71"/>
      <c r="BI723" s="71"/>
      <c r="BJ723" s="71"/>
      <c r="BK723" s="71"/>
      <c r="BL723" s="71"/>
    </row>
    <row r="724" spans="1:64" ht="12.75" customHeight="1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  <c r="AR724" s="71"/>
      <c r="AS724" s="71"/>
      <c r="AT724" s="71"/>
      <c r="AU724" s="71"/>
      <c r="AV724" s="71"/>
      <c r="AW724" s="71"/>
      <c r="AX724" s="71"/>
      <c r="AY724" s="71"/>
      <c r="AZ724" s="71"/>
      <c r="BA724" s="71"/>
      <c r="BB724" s="71"/>
      <c r="BC724" s="71"/>
      <c r="BD724" s="71"/>
      <c r="BE724" s="71"/>
      <c r="BF724" s="71"/>
      <c r="BG724" s="71"/>
      <c r="BH724" s="71"/>
      <c r="BI724" s="71"/>
      <c r="BJ724" s="71"/>
      <c r="BK724" s="71"/>
      <c r="BL724" s="71"/>
    </row>
    <row r="725" spans="1:64" ht="12.75" customHeight="1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  <c r="AR725" s="71"/>
      <c r="AS725" s="71"/>
      <c r="AT725" s="71"/>
      <c r="AU725" s="71"/>
      <c r="AV725" s="71"/>
      <c r="AW725" s="71"/>
      <c r="AX725" s="71"/>
      <c r="AY725" s="71"/>
      <c r="AZ725" s="71"/>
      <c r="BA725" s="71"/>
      <c r="BB725" s="71"/>
      <c r="BC725" s="71"/>
      <c r="BD725" s="71"/>
      <c r="BE725" s="71"/>
      <c r="BF725" s="71"/>
      <c r="BG725" s="71"/>
      <c r="BH725" s="71"/>
      <c r="BI725" s="71"/>
      <c r="BJ725" s="71"/>
      <c r="BK725" s="71"/>
      <c r="BL725" s="71"/>
    </row>
    <row r="726" spans="1:64" ht="12.75" customHeight="1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  <c r="AR726" s="71"/>
      <c r="AS726" s="71"/>
      <c r="AT726" s="71"/>
      <c r="AU726" s="71"/>
      <c r="AV726" s="71"/>
      <c r="AW726" s="71"/>
      <c r="AX726" s="71"/>
      <c r="AY726" s="71"/>
      <c r="AZ726" s="71"/>
      <c r="BA726" s="71"/>
      <c r="BB726" s="71"/>
      <c r="BC726" s="71"/>
      <c r="BD726" s="71"/>
      <c r="BE726" s="71"/>
      <c r="BF726" s="71"/>
      <c r="BG726" s="71"/>
      <c r="BH726" s="71"/>
      <c r="BI726" s="71"/>
      <c r="BJ726" s="71"/>
      <c r="BK726" s="71"/>
      <c r="BL726" s="71"/>
    </row>
    <row r="727" spans="1:64" ht="12.75" customHeight="1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1"/>
      <c r="BD727" s="71"/>
      <c r="BE727" s="71"/>
      <c r="BF727" s="71"/>
      <c r="BG727" s="71"/>
      <c r="BH727" s="71"/>
      <c r="BI727" s="71"/>
      <c r="BJ727" s="71"/>
      <c r="BK727" s="71"/>
      <c r="BL727" s="71"/>
    </row>
    <row r="728" spans="1:64" ht="12.75" customHeight="1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1"/>
      <c r="BD728" s="71"/>
      <c r="BE728" s="71"/>
      <c r="BF728" s="71"/>
      <c r="BG728" s="71"/>
      <c r="BH728" s="71"/>
      <c r="BI728" s="71"/>
      <c r="BJ728" s="71"/>
      <c r="BK728" s="71"/>
      <c r="BL728" s="71"/>
    </row>
    <row r="729" spans="1:64" ht="12.75" customHeight="1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1"/>
      <c r="BD729" s="71"/>
      <c r="BE729" s="71"/>
      <c r="BF729" s="71"/>
      <c r="BG729" s="71"/>
      <c r="BH729" s="71"/>
      <c r="BI729" s="71"/>
      <c r="BJ729" s="71"/>
      <c r="BK729" s="71"/>
      <c r="BL729" s="71"/>
    </row>
    <row r="730" spans="1:64" ht="12.75" customHeight="1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  <c r="AR730" s="71"/>
      <c r="AS730" s="71"/>
      <c r="AT730" s="71"/>
      <c r="AU730" s="71"/>
      <c r="AV730" s="71"/>
      <c r="AW730" s="71"/>
      <c r="AX730" s="71"/>
      <c r="AY730" s="71"/>
      <c r="AZ730" s="71"/>
      <c r="BA730" s="71"/>
      <c r="BB730" s="71"/>
      <c r="BC730" s="71"/>
      <c r="BD730" s="71"/>
      <c r="BE730" s="71"/>
      <c r="BF730" s="71"/>
      <c r="BG730" s="71"/>
      <c r="BH730" s="71"/>
      <c r="BI730" s="71"/>
      <c r="BJ730" s="71"/>
      <c r="BK730" s="71"/>
      <c r="BL730" s="71"/>
    </row>
    <row r="731" spans="1:64" ht="12.75" customHeight="1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  <c r="AR731" s="71"/>
      <c r="AS731" s="71"/>
      <c r="AT731" s="71"/>
      <c r="AU731" s="71"/>
      <c r="AV731" s="71"/>
      <c r="AW731" s="71"/>
      <c r="AX731" s="71"/>
      <c r="AY731" s="71"/>
      <c r="AZ731" s="71"/>
      <c r="BA731" s="71"/>
      <c r="BB731" s="71"/>
      <c r="BC731" s="71"/>
      <c r="BD731" s="71"/>
      <c r="BE731" s="71"/>
      <c r="BF731" s="71"/>
      <c r="BG731" s="71"/>
      <c r="BH731" s="71"/>
      <c r="BI731" s="71"/>
      <c r="BJ731" s="71"/>
      <c r="BK731" s="71"/>
      <c r="BL731" s="71"/>
    </row>
    <row r="732" spans="1:64" ht="12.75" customHeight="1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  <c r="AR732" s="71"/>
      <c r="AS732" s="71"/>
      <c r="AT732" s="71"/>
      <c r="AU732" s="71"/>
      <c r="AV732" s="71"/>
      <c r="AW732" s="71"/>
      <c r="AX732" s="71"/>
      <c r="AY732" s="71"/>
      <c r="AZ732" s="71"/>
      <c r="BA732" s="71"/>
      <c r="BB732" s="71"/>
      <c r="BC732" s="71"/>
      <c r="BD732" s="71"/>
      <c r="BE732" s="71"/>
      <c r="BF732" s="71"/>
      <c r="BG732" s="71"/>
      <c r="BH732" s="71"/>
      <c r="BI732" s="71"/>
      <c r="BJ732" s="71"/>
      <c r="BK732" s="71"/>
      <c r="BL732" s="71"/>
    </row>
    <row r="733" spans="1:64" ht="12.75" customHeight="1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  <c r="AR733" s="71"/>
      <c r="AS733" s="71"/>
      <c r="AT733" s="71"/>
      <c r="AU733" s="71"/>
      <c r="AV733" s="71"/>
      <c r="AW733" s="71"/>
      <c r="AX733" s="71"/>
      <c r="AY733" s="71"/>
      <c r="AZ733" s="71"/>
      <c r="BA733" s="71"/>
      <c r="BB733" s="71"/>
      <c r="BC733" s="71"/>
      <c r="BD733" s="71"/>
      <c r="BE733" s="71"/>
      <c r="BF733" s="71"/>
      <c r="BG733" s="71"/>
      <c r="BH733" s="71"/>
      <c r="BI733" s="71"/>
      <c r="BJ733" s="71"/>
      <c r="BK733" s="71"/>
      <c r="BL733" s="71"/>
    </row>
    <row r="734" spans="1:64" ht="12.75" customHeight="1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  <c r="AR734" s="71"/>
      <c r="AS734" s="71"/>
      <c r="AT734" s="71"/>
      <c r="AU734" s="71"/>
      <c r="AV734" s="71"/>
      <c r="AW734" s="71"/>
      <c r="AX734" s="71"/>
      <c r="AY734" s="71"/>
      <c r="AZ734" s="71"/>
      <c r="BA734" s="71"/>
      <c r="BB734" s="71"/>
      <c r="BC734" s="71"/>
      <c r="BD734" s="71"/>
      <c r="BE734" s="71"/>
      <c r="BF734" s="71"/>
      <c r="BG734" s="71"/>
      <c r="BH734" s="71"/>
      <c r="BI734" s="71"/>
      <c r="BJ734" s="71"/>
      <c r="BK734" s="71"/>
      <c r="BL734" s="71"/>
    </row>
    <row r="735" spans="1:64" ht="12.75" customHeight="1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  <c r="AR735" s="71"/>
      <c r="AS735" s="71"/>
      <c r="AT735" s="71"/>
      <c r="AU735" s="71"/>
      <c r="AV735" s="71"/>
      <c r="AW735" s="71"/>
      <c r="AX735" s="71"/>
      <c r="AY735" s="71"/>
      <c r="AZ735" s="71"/>
      <c r="BA735" s="71"/>
      <c r="BB735" s="71"/>
      <c r="BC735" s="71"/>
      <c r="BD735" s="71"/>
      <c r="BE735" s="71"/>
      <c r="BF735" s="71"/>
      <c r="BG735" s="71"/>
      <c r="BH735" s="71"/>
      <c r="BI735" s="71"/>
      <c r="BJ735" s="71"/>
      <c r="BK735" s="71"/>
      <c r="BL735" s="71"/>
    </row>
    <row r="736" spans="1:64" ht="12.75" customHeight="1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  <c r="AR736" s="71"/>
      <c r="AS736" s="71"/>
      <c r="AT736" s="71"/>
      <c r="AU736" s="71"/>
      <c r="AV736" s="71"/>
      <c r="AW736" s="71"/>
      <c r="AX736" s="71"/>
      <c r="AY736" s="71"/>
      <c r="AZ736" s="71"/>
      <c r="BA736" s="71"/>
      <c r="BB736" s="71"/>
      <c r="BC736" s="71"/>
      <c r="BD736" s="71"/>
      <c r="BE736" s="71"/>
      <c r="BF736" s="71"/>
      <c r="BG736" s="71"/>
      <c r="BH736" s="71"/>
      <c r="BI736" s="71"/>
      <c r="BJ736" s="71"/>
      <c r="BK736" s="71"/>
      <c r="BL736" s="71"/>
    </row>
    <row r="737" spans="1:64" ht="12.75" customHeight="1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  <c r="AR737" s="71"/>
      <c r="AS737" s="71"/>
      <c r="AT737" s="71"/>
      <c r="AU737" s="71"/>
      <c r="AV737" s="71"/>
      <c r="AW737" s="71"/>
      <c r="AX737" s="71"/>
      <c r="AY737" s="71"/>
      <c r="AZ737" s="71"/>
      <c r="BA737" s="71"/>
      <c r="BB737" s="71"/>
      <c r="BC737" s="71"/>
      <c r="BD737" s="71"/>
      <c r="BE737" s="71"/>
      <c r="BF737" s="71"/>
      <c r="BG737" s="71"/>
      <c r="BH737" s="71"/>
      <c r="BI737" s="71"/>
      <c r="BJ737" s="71"/>
      <c r="BK737" s="71"/>
      <c r="BL737" s="71"/>
    </row>
    <row r="738" spans="1:64" ht="12.75" customHeight="1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  <c r="AR738" s="71"/>
      <c r="AS738" s="71"/>
      <c r="AT738" s="71"/>
      <c r="AU738" s="71"/>
      <c r="AV738" s="71"/>
      <c r="AW738" s="71"/>
      <c r="AX738" s="71"/>
      <c r="AY738" s="71"/>
      <c r="AZ738" s="71"/>
      <c r="BA738" s="71"/>
      <c r="BB738" s="71"/>
      <c r="BC738" s="71"/>
      <c r="BD738" s="71"/>
      <c r="BE738" s="71"/>
      <c r="BF738" s="71"/>
      <c r="BG738" s="71"/>
      <c r="BH738" s="71"/>
      <c r="BI738" s="71"/>
      <c r="BJ738" s="71"/>
      <c r="BK738" s="71"/>
      <c r="BL738" s="71"/>
    </row>
    <row r="739" spans="1:64" ht="12.75" customHeight="1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  <c r="AR739" s="71"/>
      <c r="AS739" s="71"/>
      <c r="AT739" s="71"/>
      <c r="AU739" s="71"/>
      <c r="AV739" s="71"/>
      <c r="AW739" s="71"/>
      <c r="AX739" s="71"/>
      <c r="AY739" s="71"/>
      <c r="AZ739" s="71"/>
      <c r="BA739" s="71"/>
      <c r="BB739" s="71"/>
      <c r="BC739" s="71"/>
      <c r="BD739" s="71"/>
      <c r="BE739" s="71"/>
      <c r="BF739" s="71"/>
      <c r="BG739" s="71"/>
      <c r="BH739" s="71"/>
      <c r="BI739" s="71"/>
      <c r="BJ739" s="71"/>
      <c r="BK739" s="71"/>
      <c r="BL739" s="71"/>
    </row>
    <row r="740" spans="1:64" ht="12.75" customHeight="1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  <c r="AR740" s="71"/>
      <c r="AS740" s="71"/>
      <c r="AT740" s="71"/>
      <c r="AU740" s="71"/>
      <c r="AV740" s="71"/>
      <c r="AW740" s="71"/>
      <c r="AX740" s="71"/>
      <c r="AY740" s="71"/>
      <c r="AZ740" s="71"/>
      <c r="BA740" s="71"/>
      <c r="BB740" s="71"/>
      <c r="BC740" s="71"/>
      <c r="BD740" s="71"/>
      <c r="BE740" s="71"/>
      <c r="BF740" s="71"/>
      <c r="BG740" s="71"/>
      <c r="BH740" s="71"/>
      <c r="BI740" s="71"/>
      <c r="BJ740" s="71"/>
      <c r="BK740" s="71"/>
      <c r="BL740" s="71"/>
    </row>
    <row r="741" spans="1:64" ht="12.75" customHeight="1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  <c r="AR741" s="71"/>
      <c r="AS741" s="71"/>
      <c r="AT741" s="71"/>
      <c r="AU741" s="71"/>
      <c r="AV741" s="71"/>
      <c r="AW741" s="71"/>
      <c r="AX741" s="71"/>
      <c r="AY741" s="71"/>
      <c r="AZ741" s="71"/>
      <c r="BA741" s="71"/>
      <c r="BB741" s="71"/>
      <c r="BC741" s="71"/>
      <c r="BD741" s="71"/>
      <c r="BE741" s="71"/>
      <c r="BF741" s="71"/>
      <c r="BG741" s="71"/>
      <c r="BH741" s="71"/>
      <c r="BI741" s="71"/>
      <c r="BJ741" s="71"/>
      <c r="BK741" s="71"/>
      <c r="BL741" s="71"/>
    </row>
    <row r="742" spans="1:64" ht="12.75" customHeight="1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  <c r="AR742" s="71"/>
      <c r="AS742" s="71"/>
      <c r="AT742" s="71"/>
      <c r="AU742" s="71"/>
      <c r="AV742" s="71"/>
      <c r="AW742" s="71"/>
      <c r="AX742" s="71"/>
      <c r="AY742" s="71"/>
      <c r="AZ742" s="71"/>
      <c r="BA742" s="71"/>
      <c r="BB742" s="71"/>
      <c r="BC742" s="71"/>
      <c r="BD742" s="71"/>
      <c r="BE742" s="71"/>
      <c r="BF742" s="71"/>
      <c r="BG742" s="71"/>
      <c r="BH742" s="71"/>
      <c r="BI742" s="71"/>
      <c r="BJ742" s="71"/>
      <c r="BK742" s="71"/>
      <c r="BL742" s="71"/>
    </row>
    <row r="743" spans="1:64" ht="12.75" customHeight="1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  <c r="AR743" s="71"/>
      <c r="AS743" s="71"/>
      <c r="AT743" s="71"/>
      <c r="AU743" s="71"/>
      <c r="AV743" s="71"/>
      <c r="AW743" s="71"/>
      <c r="AX743" s="71"/>
      <c r="AY743" s="71"/>
      <c r="AZ743" s="71"/>
      <c r="BA743" s="71"/>
      <c r="BB743" s="71"/>
      <c r="BC743" s="71"/>
      <c r="BD743" s="71"/>
      <c r="BE743" s="71"/>
      <c r="BF743" s="71"/>
      <c r="BG743" s="71"/>
      <c r="BH743" s="71"/>
      <c r="BI743" s="71"/>
      <c r="BJ743" s="71"/>
      <c r="BK743" s="71"/>
      <c r="BL743" s="71"/>
    </row>
    <row r="744" spans="1:64" ht="12.75" customHeight="1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  <c r="AR744" s="71"/>
      <c r="AS744" s="71"/>
      <c r="AT744" s="71"/>
      <c r="AU744" s="71"/>
      <c r="AV744" s="71"/>
      <c r="AW744" s="71"/>
      <c r="AX744" s="71"/>
      <c r="AY744" s="71"/>
      <c r="AZ744" s="71"/>
      <c r="BA744" s="71"/>
      <c r="BB744" s="71"/>
      <c r="BC744" s="71"/>
      <c r="BD744" s="71"/>
      <c r="BE744" s="71"/>
      <c r="BF744" s="71"/>
      <c r="BG744" s="71"/>
      <c r="BH744" s="71"/>
      <c r="BI744" s="71"/>
      <c r="BJ744" s="71"/>
      <c r="BK744" s="71"/>
      <c r="BL744" s="71"/>
    </row>
    <row r="745" spans="1:64" ht="12.75" customHeight="1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  <c r="AR745" s="71"/>
      <c r="AS745" s="71"/>
      <c r="AT745" s="71"/>
      <c r="AU745" s="71"/>
      <c r="AV745" s="71"/>
      <c r="AW745" s="71"/>
      <c r="AX745" s="71"/>
      <c r="AY745" s="71"/>
      <c r="AZ745" s="71"/>
      <c r="BA745" s="71"/>
      <c r="BB745" s="71"/>
      <c r="BC745" s="71"/>
      <c r="BD745" s="71"/>
      <c r="BE745" s="71"/>
      <c r="BF745" s="71"/>
      <c r="BG745" s="71"/>
      <c r="BH745" s="71"/>
      <c r="BI745" s="71"/>
      <c r="BJ745" s="71"/>
      <c r="BK745" s="71"/>
      <c r="BL745" s="71"/>
    </row>
    <row r="746" spans="1:64" ht="12.75" customHeight="1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  <c r="AR746" s="71"/>
      <c r="AS746" s="71"/>
      <c r="AT746" s="71"/>
      <c r="AU746" s="71"/>
      <c r="AV746" s="71"/>
      <c r="AW746" s="71"/>
      <c r="AX746" s="71"/>
      <c r="AY746" s="71"/>
      <c r="AZ746" s="71"/>
      <c r="BA746" s="71"/>
      <c r="BB746" s="71"/>
      <c r="BC746" s="71"/>
      <c r="BD746" s="71"/>
      <c r="BE746" s="71"/>
      <c r="BF746" s="71"/>
      <c r="BG746" s="71"/>
      <c r="BH746" s="71"/>
      <c r="BI746" s="71"/>
      <c r="BJ746" s="71"/>
      <c r="BK746" s="71"/>
      <c r="BL746" s="71"/>
    </row>
    <row r="747" spans="1:64" ht="12.75" customHeight="1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  <c r="AR747" s="71"/>
      <c r="AS747" s="71"/>
      <c r="AT747" s="71"/>
      <c r="AU747" s="71"/>
      <c r="AV747" s="71"/>
      <c r="AW747" s="71"/>
      <c r="AX747" s="71"/>
      <c r="AY747" s="71"/>
      <c r="AZ747" s="71"/>
      <c r="BA747" s="71"/>
      <c r="BB747" s="71"/>
      <c r="BC747" s="71"/>
      <c r="BD747" s="71"/>
      <c r="BE747" s="71"/>
      <c r="BF747" s="71"/>
      <c r="BG747" s="71"/>
      <c r="BH747" s="71"/>
      <c r="BI747" s="71"/>
      <c r="BJ747" s="71"/>
      <c r="BK747" s="71"/>
      <c r="BL747" s="71"/>
    </row>
    <row r="748" spans="1:64" ht="12.75" customHeight="1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  <c r="AR748" s="71"/>
      <c r="AS748" s="71"/>
      <c r="AT748" s="71"/>
      <c r="AU748" s="71"/>
      <c r="AV748" s="71"/>
      <c r="AW748" s="71"/>
      <c r="AX748" s="71"/>
      <c r="AY748" s="71"/>
      <c r="AZ748" s="71"/>
      <c r="BA748" s="71"/>
      <c r="BB748" s="71"/>
      <c r="BC748" s="71"/>
      <c r="BD748" s="71"/>
      <c r="BE748" s="71"/>
      <c r="BF748" s="71"/>
      <c r="BG748" s="71"/>
      <c r="BH748" s="71"/>
      <c r="BI748" s="71"/>
      <c r="BJ748" s="71"/>
      <c r="BK748" s="71"/>
      <c r="BL748" s="71"/>
    </row>
    <row r="749" spans="1:64" ht="12.75" customHeight="1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  <c r="AR749" s="71"/>
      <c r="AS749" s="71"/>
      <c r="AT749" s="71"/>
      <c r="AU749" s="71"/>
      <c r="AV749" s="71"/>
      <c r="AW749" s="71"/>
      <c r="AX749" s="71"/>
      <c r="AY749" s="71"/>
      <c r="AZ749" s="71"/>
      <c r="BA749" s="71"/>
      <c r="BB749" s="71"/>
      <c r="BC749" s="71"/>
      <c r="BD749" s="71"/>
      <c r="BE749" s="71"/>
      <c r="BF749" s="71"/>
      <c r="BG749" s="71"/>
      <c r="BH749" s="71"/>
      <c r="BI749" s="71"/>
      <c r="BJ749" s="71"/>
      <c r="BK749" s="71"/>
      <c r="BL749" s="71"/>
    </row>
    <row r="750" spans="1:64" ht="12.75" customHeight="1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  <c r="AR750" s="71"/>
      <c r="AS750" s="71"/>
      <c r="AT750" s="71"/>
      <c r="AU750" s="71"/>
      <c r="AV750" s="71"/>
      <c r="AW750" s="71"/>
      <c r="AX750" s="71"/>
      <c r="AY750" s="71"/>
      <c r="AZ750" s="71"/>
      <c r="BA750" s="71"/>
      <c r="BB750" s="71"/>
      <c r="BC750" s="71"/>
      <c r="BD750" s="71"/>
      <c r="BE750" s="71"/>
      <c r="BF750" s="71"/>
      <c r="BG750" s="71"/>
      <c r="BH750" s="71"/>
      <c r="BI750" s="71"/>
      <c r="BJ750" s="71"/>
      <c r="BK750" s="71"/>
      <c r="BL750" s="71"/>
    </row>
    <row r="751" spans="1:64" ht="12.75" customHeight="1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  <c r="AR751" s="71"/>
      <c r="AS751" s="71"/>
      <c r="AT751" s="71"/>
      <c r="AU751" s="71"/>
      <c r="AV751" s="71"/>
      <c r="AW751" s="71"/>
      <c r="AX751" s="71"/>
      <c r="AY751" s="71"/>
      <c r="AZ751" s="71"/>
      <c r="BA751" s="71"/>
      <c r="BB751" s="71"/>
      <c r="BC751" s="71"/>
      <c r="BD751" s="71"/>
      <c r="BE751" s="71"/>
      <c r="BF751" s="71"/>
      <c r="BG751" s="71"/>
      <c r="BH751" s="71"/>
      <c r="BI751" s="71"/>
      <c r="BJ751" s="71"/>
      <c r="BK751" s="71"/>
      <c r="BL751" s="71"/>
    </row>
    <row r="752" spans="1:64" ht="12.75" customHeight="1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  <c r="AR752" s="71"/>
      <c r="AS752" s="71"/>
      <c r="AT752" s="71"/>
      <c r="AU752" s="71"/>
      <c r="AV752" s="71"/>
      <c r="AW752" s="71"/>
      <c r="AX752" s="71"/>
      <c r="AY752" s="71"/>
      <c r="AZ752" s="71"/>
      <c r="BA752" s="71"/>
      <c r="BB752" s="71"/>
      <c r="BC752" s="71"/>
      <c r="BD752" s="71"/>
      <c r="BE752" s="71"/>
      <c r="BF752" s="71"/>
      <c r="BG752" s="71"/>
      <c r="BH752" s="71"/>
      <c r="BI752" s="71"/>
      <c r="BJ752" s="71"/>
      <c r="BK752" s="71"/>
      <c r="BL752" s="71"/>
    </row>
    <row r="753" spans="1:64" ht="12.75" customHeight="1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  <c r="AR753" s="71"/>
      <c r="AS753" s="71"/>
      <c r="AT753" s="71"/>
      <c r="AU753" s="71"/>
      <c r="AV753" s="71"/>
      <c r="AW753" s="71"/>
      <c r="AX753" s="71"/>
      <c r="AY753" s="71"/>
      <c r="AZ753" s="71"/>
      <c r="BA753" s="71"/>
      <c r="BB753" s="71"/>
      <c r="BC753" s="71"/>
      <c r="BD753" s="71"/>
      <c r="BE753" s="71"/>
      <c r="BF753" s="71"/>
      <c r="BG753" s="71"/>
      <c r="BH753" s="71"/>
      <c r="BI753" s="71"/>
      <c r="BJ753" s="71"/>
      <c r="BK753" s="71"/>
      <c r="BL753" s="71"/>
    </row>
    <row r="754" spans="1:64" ht="12.75" customHeight="1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</row>
    <row r="755" spans="1:64" ht="12.75" customHeight="1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  <c r="AR755" s="71"/>
      <c r="AS755" s="71"/>
      <c r="AT755" s="71"/>
      <c r="AU755" s="71"/>
      <c r="AV755" s="71"/>
      <c r="AW755" s="71"/>
      <c r="AX755" s="71"/>
      <c r="AY755" s="71"/>
      <c r="AZ755" s="71"/>
      <c r="BA755" s="71"/>
      <c r="BB755" s="71"/>
      <c r="BC755" s="71"/>
      <c r="BD755" s="71"/>
      <c r="BE755" s="71"/>
      <c r="BF755" s="71"/>
      <c r="BG755" s="71"/>
      <c r="BH755" s="71"/>
      <c r="BI755" s="71"/>
      <c r="BJ755" s="71"/>
      <c r="BK755" s="71"/>
      <c r="BL755" s="71"/>
    </row>
    <row r="756" spans="1:64" ht="12.75" customHeight="1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  <c r="AR756" s="71"/>
      <c r="AS756" s="71"/>
      <c r="AT756" s="71"/>
      <c r="AU756" s="71"/>
      <c r="AV756" s="71"/>
      <c r="AW756" s="71"/>
      <c r="AX756" s="71"/>
      <c r="AY756" s="71"/>
      <c r="AZ756" s="71"/>
      <c r="BA756" s="71"/>
      <c r="BB756" s="71"/>
      <c r="BC756" s="71"/>
      <c r="BD756" s="71"/>
      <c r="BE756" s="71"/>
      <c r="BF756" s="71"/>
      <c r="BG756" s="71"/>
      <c r="BH756" s="71"/>
      <c r="BI756" s="71"/>
      <c r="BJ756" s="71"/>
      <c r="BK756" s="71"/>
      <c r="BL756" s="71"/>
    </row>
    <row r="757" spans="1:64" ht="12.75" customHeight="1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  <c r="AR757" s="71"/>
      <c r="AS757" s="71"/>
      <c r="AT757" s="71"/>
      <c r="AU757" s="71"/>
      <c r="AV757" s="71"/>
      <c r="AW757" s="71"/>
      <c r="AX757" s="71"/>
      <c r="AY757" s="71"/>
      <c r="AZ757" s="71"/>
      <c r="BA757" s="71"/>
      <c r="BB757" s="71"/>
      <c r="BC757" s="71"/>
      <c r="BD757" s="71"/>
      <c r="BE757" s="71"/>
      <c r="BF757" s="71"/>
      <c r="BG757" s="71"/>
      <c r="BH757" s="71"/>
      <c r="BI757" s="71"/>
      <c r="BJ757" s="71"/>
      <c r="BK757" s="71"/>
      <c r="BL757" s="71"/>
    </row>
    <row r="758" spans="1:64" ht="12.75" customHeight="1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  <c r="AR758" s="71"/>
      <c r="AS758" s="71"/>
      <c r="AT758" s="71"/>
      <c r="AU758" s="71"/>
      <c r="AV758" s="71"/>
      <c r="AW758" s="71"/>
      <c r="AX758" s="71"/>
      <c r="AY758" s="71"/>
      <c r="AZ758" s="71"/>
      <c r="BA758" s="71"/>
      <c r="BB758" s="71"/>
      <c r="BC758" s="71"/>
      <c r="BD758" s="71"/>
      <c r="BE758" s="71"/>
      <c r="BF758" s="71"/>
      <c r="BG758" s="71"/>
      <c r="BH758" s="71"/>
      <c r="BI758" s="71"/>
      <c r="BJ758" s="71"/>
      <c r="BK758" s="71"/>
      <c r="BL758" s="71"/>
    </row>
    <row r="759" spans="1:64" ht="12.75" customHeight="1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  <c r="AR759" s="71"/>
      <c r="AS759" s="71"/>
      <c r="AT759" s="71"/>
      <c r="AU759" s="71"/>
      <c r="AV759" s="71"/>
      <c r="AW759" s="71"/>
      <c r="AX759" s="71"/>
      <c r="AY759" s="71"/>
      <c r="AZ759" s="71"/>
      <c r="BA759" s="71"/>
      <c r="BB759" s="71"/>
      <c r="BC759" s="71"/>
      <c r="BD759" s="71"/>
      <c r="BE759" s="71"/>
      <c r="BF759" s="71"/>
      <c r="BG759" s="71"/>
      <c r="BH759" s="71"/>
      <c r="BI759" s="71"/>
      <c r="BJ759" s="71"/>
      <c r="BK759" s="71"/>
      <c r="BL759" s="71"/>
    </row>
    <row r="760" spans="1:64" ht="12.75" customHeight="1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  <c r="AR760" s="71"/>
      <c r="AS760" s="71"/>
      <c r="AT760" s="71"/>
      <c r="AU760" s="71"/>
      <c r="AV760" s="71"/>
      <c r="AW760" s="71"/>
      <c r="AX760" s="71"/>
      <c r="AY760" s="71"/>
      <c r="AZ760" s="71"/>
      <c r="BA760" s="71"/>
      <c r="BB760" s="71"/>
      <c r="BC760" s="71"/>
      <c r="BD760" s="71"/>
      <c r="BE760" s="71"/>
      <c r="BF760" s="71"/>
      <c r="BG760" s="71"/>
      <c r="BH760" s="71"/>
      <c r="BI760" s="71"/>
      <c r="BJ760" s="71"/>
      <c r="BK760" s="71"/>
      <c r="BL760" s="71"/>
    </row>
    <row r="761" spans="1:64" ht="12.75" customHeight="1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  <c r="AR761" s="71"/>
      <c r="AS761" s="71"/>
      <c r="AT761" s="71"/>
      <c r="AU761" s="71"/>
      <c r="AV761" s="71"/>
      <c r="AW761" s="71"/>
      <c r="AX761" s="71"/>
      <c r="AY761" s="71"/>
      <c r="AZ761" s="71"/>
      <c r="BA761" s="71"/>
      <c r="BB761" s="71"/>
      <c r="BC761" s="71"/>
      <c r="BD761" s="71"/>
      <c r="BE761" s="71"/>
      <c r="BF761" s="71"/>
      <c r="BG761" s="71"/>
      <c r="BH761" s="71"/>
      <c r="BI761" s="71"/>
      <c r="BJ761" s="71"/>
      <c r="BK761" s="71"/>
      <c r="BL761" s="71"/>
    </row>
    <row r="762" spans="1:64" ht="12.75" customHeight="1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  <c r="AR762" s="71"/>
      <c r="AS762" s="71"/>
      <c r="AT762" s="71"/>
      <c r="AU762" s="71"/>
      <c r="AV762" s="71"/>
      <c r="AW762" s="71"/>
      <c r="AX762" s="71"/>
      <c r="AY762" s="71"/>
      <c r="AZ762" s="71"/>
      <c r="BA762" s="71"/>
      <c r="BB762" s="71"/>
      <c r="BC762" s="71"/>
      <c r="BD762" s="71"/>
      <c r="BE762" s="71"/>
      <c r="BF762" s="71"/>
      <c r="BG762" s="71"/>
      <c r="BH762" s="71"/>
      <c r="BI762" s="71"/>
      <c r="BJ762" s="71"/>
      <c r="BK762" s="71"/>
      <c r="BL762" s="71"/>
    </row>
    <row r="763" spans="1:64" ht="12.75" customHeight="1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  <c r="AR763" s="71"/>
      <c r="AS763" s="71"/>
      <c r="AT763" s="71"/>
      <c r="AU763" s="71"/>
      <c r="AV763" s="71"/>
      <c r="AW763" s="71"/>
      <c r="AX763" s="71"/>
      <c r="AY763" s="71"/>
      <c r="AZ763" s="71"/>
      <c r="BA763" s="71"/>
      <c r="BB763" s="71"/>
      <c r="BC763" s="71"/>
      <c r="BD763" s="71"/>
      <c r="BE763" s="71"/>
      <c r="BF763" s="71"/>
      <c r="BG763" s="71"/>
      <c r="BH763" s="71"/>
      <c r="BI763" s="71"/>
      <c r="BJ763" s="71"/>
      <c r="BK763" s="71"/>
      <c r="BL763" s="71"/>
    </row>
    <row r="764" spans="1:64" ht="12.75" customHeight="1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  <c r="AR764" s="71"/>
      <c r="AS764" s="71"/>
      <c r="AT764" s="71"/>
      <c r="AU764" s="71"/>
      <c r="AV764" s="71"/>
      <c r="AW764" s="71"/>
      <c r="AX764" s="71"/>
      <c r="AY764" s="71"/>
      <c r="AZ764" s="71"/>
      <c r="BA764" s="71"/>
      <c r="BB764" s="71"/>
      <c r="BC764" s="71"/>
      <c r="BD764" s="71"/>
      <c r="BE764" s="71"/>
      <c r="BF764" s="71"/>
      <c r="BG764" s="71"/>
      <c r="BH764" s="71"/>
      <c r="BI764" s="71"/>
      <c r="BJ764" s="71"/>
      <c r="BK764" s="71"/>
      <c r="BL764" s="71"/>
    </row>
    <row r="765" spans="1:64" ht="12.75" customHeight="1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  <c r="AR765" s="71"/>
      <c r="AS765" s="71"/>
      <c r="AT765" s="71"/>
      <c r="AU765" s="71"/>
      <c r="AV765" s="71"/>
      <c r="AW765" s="71"/>
      <c r="AX765" s="71"/>
      <c r="AY765" s="71"/>
      <c r="AZ765" s="71"/>
      <c r="BA765" s="71"/>
      <c r="BB765" s="71"/>
      <c r="BC765" s="71"/>
      <c r="BD765" s="71"/>
      <c r="BE765" s="71"/>
      <c r="BF765" s="71"/>
      <c r="BG765" s="71"/>
      <c r="BH765" s="71"/>
      <c r="BI765" s="71"/>
      <c r="BJ765" s="71"/>
      <c r="BK765" s="71"/>
      <c r="BL765" s="71"/>
    </row>
    <row r="766" spans="1:64" ht="12.75" customHeight="1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  <c r="AR766" s="71"/>
      <c r="AS766" s="71"/>
      <c r="AT766" s="71"/>
      <c r="AU766" s="71"/>
      <c r="AV766" s="71"/>
      <c r="AW766" s="71"/>
      <c r="AX766" s="71"/>
      <c r="AY766" s="71"/>
      <c r="AZ766" s="71"/>
      <c r="BA766" s="71"/>
      <c r="BB766" s="71"/>
      <c r="BC766" s="71"/>
      <c r="BD766" s="71"/>
      <c r="BE766" s="71"/>
      <c r="BF766" s="71"/>
      <c r="BG766" s="71"/>
      <c r="BH766" s="71"/>
      <c r="BI766" s="71"/>
      <c r="BJ766" s="71"/>
      <c r="BK766" s="71"/>
      <c r="BL766" s="71"/>
    </row>
    <row r="767" spans="1:64" ht="12.75" customHeight="1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  <c r="AR767" s="71"/>
      <c r="AS767" s="71"/>
      <c r="AT767" s="71"/>
      <c r="AU767" s="71"/>
      <c r="AV767" s="71"/>
      <c r="AW767" s="71"/>
      <c r="AX767" s="71"/>
      <c r="AY767" s="71"/>
      <c r="AZ767" s="71"/>
      <c r="BA767" s="71"/>
      <c r="BB767" s="71"/>
      <c r="BC767" s="71"/>
      <c r="BD767" s="71"/>
      <c r="BE767" s="71"/>
      <c r="BF767" s="71"/>
      <c r="BG767" s="71"/>
      <c r="BH767" s="71"/>
      <c r="BI767" s="71"/>
      <c r="BJ767" s="71"/>
      <c r="BK767" s="71"/>
      <c r="BL767" s="71"/>
    </row>
    <row r="768" spans="1:64" ht="12.75" customHeight="1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  <c r="AR768" s="71"/>
      <c r="AS768" s="71"/>
      <c r="AT768" s="71"/>
      <c r="AU768" s="71"/>
      <c r="AV768" s="71"/>
      <c r="AW768" s="71"/>
      <c r="AX768" s="71"/>
      <c r="AY768" s="71"/>
      <c r="AZ768" s="71"/>
      <c r="BA768" s="71"/>
      <c r="BB768" s="71"/>
      <c r="BC768" s="71"/>
      <c r="BD768" s="71"/>
      <c r="BE768" s="71"/>
      <c r="BF768" s="71"/>
      <c r="BG768" s="71"/>
      <c r="BH768" s="71"/>
      <c r="BI768" s="71"/>
      <c r="BJ768" s="71"/>
      <c r="BK768" s="71"/>
      <c r="BL768" s="71"/>
    </row>
    <row r="769" spans="1:64" ht="12.75" customHeight="1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  <c r="AR769" s="71"/>
      <c r="AS769" s="71"/>
      <c r="AT769" s="71"/>
      <c r="AU769" s="71"/>
      <c r="AV769" s="71"/>
      <c r="AW769" s="71"/>
      <c r="AX769" s="71"/>
      <c r="AY769" s="71"/>
      <c r="AZ769" s="71"/>
      <c r="BA769" s="71"/>
      <c r="BB769" s="71"/>
      <c r="BC769" s="71"/>
      <c r="BD769" s="71"/>
      <c r="BE769" s="71"/>
      <c r="BF769" s="71"/>
      <c r="BG769" s="71"/>
      <c r="BH769" s="71"/>
      <c r="BI769" s="71"/>
      <c r="BJ769" s="71"/>
      <c r="BK769" s="71"/>
      <c r="BL769" s="71"/>
    </row>
    <row r="770" spans="1:64" ht="12.75" customHeight="1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  <c r="AR770" s="71"/>
      <c r="AS770" s="71"/>
      <c r="AT770" s="71"/>
      <c r="AU770" s="71"/>
      <c r="AV770" s="71"/>
      <c r="AW770" s="71"/>
      <c r="AX770" s="71"/>
      <c r="AY770" s="71"/>
      <c r="AZ770" s="71"/>
      <c r="BA770" s="71"/>
      <c r="BB770" s="71"/>
      <c r="BC770" s="71"/>
      <c r="BD770" s="71"/>
      <c r="BE770" s="71"/>
      <c r="BF770" s="71"/>
      <c r="BG770" s="71"/>
      <c r="BH770" s="71"/>
      <c r="BI770" s="71"/>
      <c r="BJ770" s="71"/>
      <c r="BK770" s="71"/>
      <c r="BL770" s="71"/>
    </row>
    <row r="771" spans="1:64" ht="12.75" customHeight="1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  <c r="AR771" s="71"/>
      <c r="AS771" s="71"/>
      <c r="AT771" s="71"/>
      <c r="AU771" s="71"/>
      <c r="AV771" s="71"/>
      <c r="AW771" s="71"/>
      <c r="AX771" s="71"/>
      <c r="AY771" s="71"/>
      <c r="AZ771" s="71"/>
      <c r="BA771" s="71"/>
      <c r="BB771" s="71"/>
      <c r="BC771" s="71"/>
      <c r="BD771" s="71"/>
      <c r="BE771" s="71"/>
      <c r="BF771" s="71"/>
      <c r="BG771" s="71"/>
      <c r="BH771" s="71"/>
      <c r="BI771" s="71"/>
      <c r="BJ771" s="71"/>
      <c r="BK771" s="71"/>
      <c r="BL771" s="71"/>
    </row>
    <row r="772" spans="1:64" ht="12.75" customHeight="1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  <c r="AR772" s="71"/>
      <c r="AS772" s="71"/>
      <c r="AT772" s="71"/>
      <c r="AU772" s="71"/>
      <c r="AV772" s="71"/>
      <c r="AW772" s="71"/>
      <c r="AX772" s="71"/>
      <c r="AY772" s="71"/>
      <c r="AZ772" s="71"/>
      <c r="BA772" s="71"/>
      <c r="BB772" s="71"/>
      <c r="BC772" s="71"/>
      <c r="BD772" s="71"/>
      <c r="BE772" s="71"/>
      <c r="BF772" s="71"/>
      <c r="BG772" s="71"/>
      <c r="BH772" s="71"/>
      <c r="BI772" s="71"/>
      <c r="BJ772" s="71"/>
      <c r="BK772" s="71"/>
      <c r="BL772" s="71"/>
    </row>
    <row r="773" spans="1:64" ht="12.75" customHeight="1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  <c r="AR773" s="71"/>
      <c r="AS773" s="71"/>
      <c r="AT773" s="71"/>
      <c r="AU773" s="71"/>
      <c r="AV773" s="71"/>
      <c r="AW773" s="71"/>
      <c r="AX773" s="71"/>
      <c r="AY773" s="71"/>
      <c r="AZ773" s="71"/>
      <c r="BA773" s="71"/>
      <c r="BB773" s="71"/>
      <c r="BC773" s="71"/>
      <c r="BD773" s="71"/>
      <c r="BE773" s="71"/>
      <c r="BF773" s="71"/>
      <c r="BG773" s="71"/>
      <c r="BH773" s="71"/>
      <c r="BI773" s="71"/>
      <c r="BJ773" s="71"/>
      <c r="BK773" s="71"/>
      <c r="BL773" s="71"/>
    </row>
    <row r="774" spans="1:64" ht="12.75" customHeight="1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  <c r="AR774" s="71"/>
      <c r="AS774" s="71"/>
      <c r="AT774" s="71"/>
      <c r="AU774" s="71"/>
      <c r="AV774" s="71"/>
      <c r="AW774" s="71"/>
      <c r="AX774" s="71"/>
      <c r="AY774" s="71"/>
      <c r="AZ774" s="71"/>
      <c r="BA774" s="71"/>
      <c r="BB774" s="71"/>
      <c r="BC774" s="71"/>
      <c r="BD774" s="71"/>
      <c r="BE774" s="71"/>
      <c r="BF774" s="71"/>
      <c r="BG774" s="71"/>
      <c r="BH774" s="71"/>
      <c r="BI774" s="71"/>
      <c r="BJ774" s="71"/>
      <c r="BK774" s="71"/>
      <c r="BL774" s="71"/>
    </row>
    <row r="775" spans="1:64" ht="12.75" customHeight="1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  <c r="AR775" s="71"/>
      <c r="AS775" s="71"/>
      <c r="AT775" s="71"/>
      <c r="AU775" s="71"/>
      <c r="AV775" s="71"/>
      <c r="AW775" s="71"/>
      <c r="AX775" s="71"/>
      <c r="AY775" s="71"/>
      <c r="AZ775" s="71"/>
      <c r="BA775" s="71"/>
      <c r="BB775" s="71"/>
      <c r="BC775" s="71"/>
      <c r="BD775" s="71"/>
      <c r="BE775" s="71"/>
      <c r="BF775" s="71"/>
      <c r="BG775" s="71"/>
      <c r="BH775" s="71"/>
      <c r="BI775" s="71"/>
      <c r="BJ775" s="71"/>
      <c r="BK775" s="71"/>
      <c r="BL775" s="71"/>
    </row>
    <row r="776" spans="1:64" ht="12.75" customHeight="1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  <c r="AR776" s="71"/>
      <c r="AS776" s="71"/>
      <c r="AT776" s="71"/>
      <c r="AU776" s="71"/>
      <c r="AV776" s="71"/>
      <c r="AW776" s="71"/>
      <c r="AX776" s="71"/>
      <c r="AY776" s="71"/>
      <c r="AZ776" s="71"/>
      <c r="BA776" s="71"/>
      <c r="BB776" s="71"/>
      <c r="BC776" s="71"/>
      <c r="BD776" s="71"/>
      <c r="BE776" s="71"/>
      <c r="BF776" s="71"/>
      <c r="BG776" s="71"/>
      <c r="BH776" s="71"/>
      <c r="BI776" s="71"/>
      <c r="BJ776" s="71"/>
      <c r="BK776" s="71"/>
      <c r="BL776" s="71"/>
    </row>
    <row r="777" spans="1:64" ht="12.75" customHeight="1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  <c r="AR777" s="71"/>
      <c r="AS777" s="71"/>
      <c r="AT777" s="71"/>
      <c r="AU777" s="71"/>
      <c r="AV777" s="71"/>
      <c r="AW777" s="71"/>
      <c r="AX777" s="71"/>
      <c r="AY777" s="71"/>
      <c r="AZ777" s="71"/>
      <c r="BA777" s="71"/>
      <c r="BB777" s="71"/>
      <c r="BC777" s="71"/>
      <c r="BD777" s="71"/>
      <c r="BE777" s="71"/>
      <c r="BF777" s="71"/>
      <c r="BG777" s="71"/>
      <c r="BH777" s="71"/>
      <c r="BI777" s="71"/>
      <c r="BJ777" s="71"/>
      <c r="BK777" s="71"/>
      <c r="BL777" s="71"/>
    </row>
    <row r="778" spans="1:64" ht="12.75" customHeight="1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  <c r="AR778" s="71"/>
      <c r="AS778" s="71"/>
      <c r="AT778" s="71"/>
      <c r="AU778" s="71"/>
      <c r="AV778" s="71"/>
      <c r="AW778" s="71"/>
      <c r="AX778" s="71"/>
      <c r="AY778" s="71"/>
      <c r="AZ778" s="71"/>
      <c r="BA778" s="71"/>
      <c r="BB778" s="71"/>
      <c r="BC778" s="71"/>
      <c r="BD778" s="71"/>
      <c r="BE778" s="71"/>
      <c r="BF778" s="71"/>
      <c r="BG778" s="71"/>
      <c r="BH778" s="71"/>
      <c r="BI778" s="71"/>
      <c r="BJ778" s="71"/>
      <c r="BK778" s="71"/>
      <c r="BL778" s="71"/>
    </row>
    <row r="779" spans="1:64" ht="12.75" customHeight="1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  <c r="AR779" s="71"/>
      <c r="AS779" s="71"/>
      <c r="AT779" s="71"/>
      <c r="AU779" s="71"/>
      <c r="AV779" s="71"/>
      <c r="AW779" s="71"/>
      <c r="AX779" s="71"/>
      <c r="AY779" s="71"/>
      <c r="AZ779" s="71"/>
      <c r="BA779" s="71"/>
      <c r="BB779" s="71"/>
      <c r="BC779" s="71"/>
      <c r="BD779" s="71"/>
      <c r="BE779" s="71"/>
      <c r="BF779" s="71"/>
      <c r="BG779" s="71"/>
      <c r="BH779" s="71"/>
      <c r="BI779" s="71"/>
      <c r="BJ779" s="71"/>
      <c r="BK779" s="71"/>
      <c r="BL779" s="71"/>
    </row>
    <row r="780" spans="1:64" ht="12.75" customHeight="1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  <c r="AR780" s="71"/>
      <c r="AS780" s="71"/>
      <c r="AT780" s="71"/>
      <c r="AU780" s="71"/>
      <c r="AV780" s="71"/>
      <c r="AW780" s="71"/>
      <c r="AX780" s="71"/>
      <c r="AY780" s="71"/>
      <c r="AZ780" s="71"/>
      <c r="BA780" s="71"/>
      <c r="BB780" s="71"/>
      <c r="BC780" s="71"/>
      <c r="BD780" s="71"/>
      <c r="BE780" s="71"/>
      <c r="BF780" s="71"/>
      <c r="BG780" s="71"/>
      <c r="BH780" s="71"/>
      <c r="BI780" s="71"/>
      <c r="BJ780" s="71"/>
      <c r="BK780" s="71"/>
      <c r="BL780" s="71"/>
    </row>
    <row r="781" spans="1:64" ht="12.75" customHeight="1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  <c r="AR781" s="71"/>
      <c r="AS781" s="71"/>
      <c r="AT781" s="71"/>
      <c r="AU781" s="71"/>
      <c r="AV781" s="71"/>
      <c r="AW781" s="71"/>
      <c r="AX781" s="71"/>
      <c r="AY781" s="71"/>
      <c r="AZ781" s="71"/>
      <c r="BA781" s="71"/>
      <c r="BB781" s="71"/>
      <c r="BC781" s="71"/>
      <c r="BD781" s="71"/>
      <c r="BE781" s="71"/>
      <c r="BF781" s="71"/>
      <c r="BG781" s="71"/>
      <c r="BH781" s="71"/>
      <c r="BI781" s="71"/>
      <c r="BJ781" s="71"/>
      <c r="BK781" s="71"/>
      <c r="BL781" s="71"/>
    </row>
    <row r="782" spans="1:64" ht="12.75" customHeight="1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  <c r="AR782" s="71"/>
      <c r="AS782" s="71"/>
      <c r="AT782" s="71"/>
      <c r="AU782" s="71"/>
      <c r="AV782" s="71"/>
      <c r="AW782" s="71"/>
      <c r="AX782" s="71"/>
      <c r="AY782" s="71"/>
      <c r="AZ782" s="71"/>
      <c r="BA782" s="71"/>
      <c r="BB782" s="71"/>
      <c r="BC782" s="71"/>
      <c r="BD782" s="71"/>
      <c r="BE782" s="71"/>
      <c r="BF782" s="71"/>
      <c r="BG782" s="71"/>
      <c r="BH782" s="71"/>
      <c r="BI782" s="71"/>
      <c r="BJ782" s="71"/>
      <c r="BK782" s="71"/>
      <c r="BL782" s="71"/>
    </row>
    <row r="783" spans="1:64" ht="12.75" customHeight="1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  <c r="BB783" s="71"/>
      <c r="BC783" s="71"/>
      <c r="BD783" s="71"/>
      <c r="BE783" s="71"/>
      <c r="BF783" s="71"/>
      <c r="BG783" s="71"/>
      <c r="BH783" s="71"/>
      <c r="BI783" s="71"/>
      <c r="BJ783" s="71"/>
      <c r="BK783" s="71"/>
      <c r="BL783" s="71"/>
    </row>
    <row r="784" spans="1:64" ht="12.75" customHeight="1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  <c r="BB784" s="71"/>
      <c r="BC784" s="71"/>
      <c r="BD784" s="71"/>
      <c r="BE784" s="71"/>
      <c r="BF784" s="71"/>
      <c r="BG784" s="71"/>
      <c r="BH784" s="71"/>
      <c r="BI784" s="71"/>
      <c r="BJ784" s="71"/>
      <c r="BK784" s="71"/>
      <c r="BL784" s="71"/>
    </row>
    <row r="785" spans="1:64" ht="12.75" customHeight="1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  <c r="BB785" s="71"/>
      <c r="BC785" s="71"/>
      <c r="BD785" s="71"/>
      <c r="BE785" s="71"/>
      <c r="BF785" s="71"/>
      <c r="BG785" s="71"/>
      <c r="BH785" s="71"/>
      <c r="BI785" s="71"/>
      <c r="BJ785" s="71"/>
      <c r="BK785" s="71"/>
      <c r="BL785" s="71"/>
    </row>
    <row r="786" spans="1:64" ht="12.75" customHeight="1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  <c r="AR786" s="71"/>
      <c r="AS786" s="71"/>
      <c r="AT786" s="71"/>
      <c r="AU786" s="71"/>
      <c r="AV786" s="71"/>
      <c r="AW786" s="71"/>
      <c r="AX786" s="71"/>
      <c r="AY786" s="71"/>
      <c r="AZ786" s="71"/>
      <c r="BA786" s="71"/>
      <c r="BB786" s="71"/>
      <c r="BC786" s="71"/>
      <c r="BD786" s="71"/>
      <c r="BE786" s="71"/>
      <c r="BF786" s="71"/>
      <c r="BG786" s="71"/>
      <c r="BH786" s="71"/>
      <c r="BI786" s="71"/>
      <c r="BJ786" s="71"/>
      <c r="BK786" s="71"/>
      <c r="BL786" s="71"/>
    </row>
    <row r="787" spans="1:64" ht="12.75" customHeight="1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  <c r="AR787" s="71"/>
      <c r="AS787" s="71"/>
      <c r="AT787" s="71"/>
      <c r="AU787" s="71"/>
      <c r="AV787" s="71"/>
      <c r="AW787" s="71"/>
      <c r="AX787" s="71"/>
      <c r="AY787" s="71"/>
      <c r="AZ787" s="71"/>
      <c r="BA787" s="71"/>
      <c r="BB787" s="71"/>
      <c r="BC787" s="71"/>
      <c r="BD787" s="71"/>
      <c r="BE787" s="71"/>
      <c r="BF787" s="71"/>
      <c r="BG787" s="71"/>
      <c r="BH787" s="71"/>
      <c r="BI787" s="71"/>
      <c r="BJ787" s="71"/>
      <c r="BK787" s="71"/>
      <c r="BL787" s="71"/>
    </row>
    <row r="788" spans="1:64" ht="12.75" customHeight="1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  <c r="AR788" s="71"/>
      <c r="AS788" s="71"/>
      <c r="AT788" s="71"/>
      <c r="AU788" s="71"/>
      <c r="AV788" s="71"/>
      <c r="AW788" s="71"/>
      <c r="AX788" s="71"/>
      <c r="AY788" s="71"/>
      <c r="AZ788" s="71"/>
      <c r="BA788" s="71"/>
      <c r="BB788" s="71"/>
      <c r="BC788" s="71"/>
      <c r="BD788" s="71"/>
      <c r="BE788" s="71"/>
      <c r="BF788" s="71"/>
      <c r="BG788" s="71"/>
      <c r="BH788" s="71"/>
      <c r="BI788" s="71"/>
      <c r="BJ788" s="71"/>
      <c r="BK788" s="71"/>
      <c r="BL788" s="71"/>
    </row>
    <row r="789" spans="1:64" ht="12.75" customHeight="1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  <c r="AR789" s="71"/>
      <c r="AS789" s="71"/>
      <c r="AT789" s="71"/>
      <c r="AU789" s="71"/>
      <c r="AV789" s="71"/>
      <c r="AW789" s="71"/>
      <c r="AX789" s="71"/>
      <c r="AY789" s="71"/>
      <c r="AZ789" s="71"/>
      <c r="BA789" s="71"/>
      <c r="BB789" s="71"/>
      <c r="BC789" s="71"/>
      <c r="BD789" s="71"/>
      <c r="BE789" s="71"/>
      <c r="BF789" s="71"/>
      <c r="BG789" s="71"/>
      <c r="BH789" s="71"/>
      <c r="BI789" s="71"/>
      <c r="BJ789" s="71"/>
      <c r="BK789" s="71"/>
      <c r="BL789" s="71"/>
    </row>
    <row r="790" spans="1:64" ht="12.75" customHeight="1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  <c r="AR790" s="71"/>
      <c r="AS790" s="71"/>
      <c r="AT790" s="71"/>
      <c r="AU790" s="71"/>
      <c r="AV790" s="71"/>
      <c r="AW790" s="71"/>
      <c r="AX790" s="71"/>
      <c r="AY790" s="71"/>
      <c r="AZ790" s="71"/>
      <c r="BA790" s="71"/>
      <c r="BB790" s="71"/>
      <c r="BC790" s="71"/>
      <c r="BD790" s="71"/>
      <c r="BE790" s="71"/>
      <c r="BF790" s="71"/>
      <c r="BG790" s="71"/>
      <c r="BH790" s="71"/>
      <c r="BI790" s="71"/>
      <c r="BJ790" s="71"/>
      <c r="BK790" s="71"/>
      <c r="BL790" s="71"/>
    </row>
    <row r="791" spans="1:64" ht="12.75" customHeight="1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  <c r="AR791" s="71"/>
      <c r="AS791" s="71"/>
      <c r="AT791" s="71"/>
      <c r="AU791" s="71"/>
      <c r="AV791" s="71"/>
      <c r="AW791" s="71"/>
      <c r="AX791" s="71"/>
      <c r="AY791" s="71"/>
      <c r="AZ791" s="71"/>
      <c r="BA791" s="71"/>
      <c r="BB791" s="71"/>
      <c r="BC791" s="71"/>
      <c r="BD791" s="71"/>
      <c r="BE791" s="71"/>
      <c r="BF791" s="71"/>
      <c r="BG791" s="71"/>
      <c r="BH791" s="71"/>
      <c r="BI791" s="71"/>
      <c r="BJ791" s="71"/>
      <c r="BK791" s="71"/>
      <c r="BL791" s="71"/>
    </row>
    <row r="792" spans="1:64" ht="12.75" customHeight="1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  <c r="AR792" s="71"/>
      <c r="AS792" s="71"/>
      <c r="AT792" s="71"/>
      <c r="AU792" s="71"/>
      <c r="AV792" s="71"/>
      <c r="AW792" s="71"/>
      <c r="AX792" s="71"/>
      <c r="AY792" s="71"/>
      <c r="AZ792" s="71"/>
      <c r="BA792" s="71"/>
      <c r="BB792" s="71"/>
      <c r="BC792" s="71"/>
      <c r="BD792" s="71"/>
      <c r="BE792" s="71"/>
      <c r="BF792" s="71"/>
      <c r="BG792" s="71"/>
      <c r="BH792" s="71"/>
      <c r="BI792" s="71"/>
      <c r="BJ792" s="71"/>
      <c r="BK792" s="71"/>
      <c r="BL792" s="71"/>
    </row>
    <row r="793" spans="1:64" ht="12.75" customHeight="1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  <c r="AR793" s="71"/>
      <c r="AS793" s="71"/>
      <c r="AT793" s="71"/>
      <c r="AU793" s="71"/>
      <c r="AV793" s="71"/>
      <c r="AW793" s="71"/>
      <c r="AX793" s="71"/>
      <c r="AY793" s="71"/>
      <c r="AZ793" s="71"/>
      <c r="BA793" s="71"/>
      <c r="BB793" s="71"/>
      <c r="BC793" s="71"/>
      <c r="BD793" s="71"/>
      <c r="BE793" s="71"/>
      <c r="BF793" s="71"/>
      <c r="BG793" s="71"/>
      <c r="BH793" s="71"/>
      <c r="BI793" s="71"/>
      <c r="BJ793" s="71"/>
      <c r="BK793" s="71"/>
      <c r="BL793" s="71"/>
    </row>
    <row r="794" spans="1:64" ht="12.75" customHeight="1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  <c r="AR794" s="71"/>
      <c r="AS794" s="71"/>
      <c r="AT794" s="71"/>
      <c r="AU794" s="71"/>
      <c r="AV794" s="71"/>
      <c r="AW794" s="71"/>
      <c r="AX794" s="71"/>
      <c r="AY794" s="71"/>
      <c r="AZ794" s="71"/>
      <c r="BA794" s="71"/>
      <c r="BB794" s="71"/>
      <c r="BC794" s="71"/>
      <c r="BD794" s="71"/>
      <c r="BE794" s="71"/>
      <c r="BF794" s="71"/>
      <c r="BG794" s="71"/>
      <c r="BH794" s="71"/>
      <c r="BI794" s="71"/>
      <c r="BJ794" s="71"/>
      <c r="BK794" s="71"/>
      <c r="BL794" s="71"/>
    </row>
    <row r="795" spans="1:64" ht="12.75" customHeight="1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  <c r="AR795" s="71"/>
      <c r="AS795" s="71"/>
      <c r="AT795" s="71"/>
      <c r="AU795" s="71"/>
      <c r="AV795" s="71"/>
      <c r="AW795" s="71"/>
      <c r="AX795" s="71"/>
      <c r="AY795" s="71"/>
      <c r="AZ795" s="71"/>
      <c r="BA795" s="71"/>
      <c r="BB795" s="71"/>
      <c r="BC795" s="71"/>
      <c r="BD795" s="71"/>
      <c r="BE795" s="71"/>
      <c r="BF795" s="71"/>
      <c r="BG795" s="71"/>
      <c r="BH795" s="71"/>
      <c r="BI795" s="71"/>
      <c r="BJ795" s="71"/>
      <c r="BK795" s="71"/>
      <c r="BL795" s="71"/>
    </row>
    <row r="796" spans="1:64" ht="12.75" customHeight="1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  <c r="AR796" s="71"/>
      <c r="AS796" s="71"/>
      <c r="AT796" s="71"/>
      <c r="AU796" s="71"/>
      <c r="AV796" s="71"/>
      <c r="AW796" s="71"/>
      <c r="AX796" s="71"/>
      <c r="AY796" s="71"/>
      <c r="AZ796" s="71"/>
      <c r="BA796" s="71"/>
      <c r="BB796" s="71"/>
      <c r="BC796" s="71"/>
      <c r="BD796" s="71"/>
      <c r="BE796" s="71"/>
      <c r="BF796" s="71"/>
      <c r="BG796" s="71"/>
      <c r="BH796" s="71"/>
      <c r="BI796" s="71"/>
      <c r="BJ796" s="71"/>
      <c r="BK796" s="71"/>
      <c r="BL796" s="71"/>
    </row>
    <row r="797" spans="1:64" ht="12.75" customHeight="1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  <c r="AR797" s="71"/>
      <c r="AS797" s="71"/>
      <c r="AT797" s="71"/>
      <c r="AU797" s="71"/>
      <c r="AV797" s="71"/>
      <c r="AW797" s="71"/>
      <c r="AX797" s="71"/>
      <c r="AY797" s="71"/>
      <c r="AZ797" s="71"/>
      <c r="BA797" s="71"/>
      <c r="BB797" s="71"/>
      <c r="BC797" s="71"/>
      <c r="BD797" s="71"/>
      <c r="BE797" s="71"/>
      <c r="BF797" s="71"/>
      <c r="BG797" s="71"/>
      <c r="BH797" s="71"/>
      <c r="BI797" s="71"/>
      <c r="BJ797" s="71"/>
      <c r="BK797" s="71"/>
      <c r="BL797" s="71"/>
    </row>
    <row r="798" spans="1:64" ht="12.75" customHeight="1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  <c r="AR798" s="71"/>
      <c r="AS798" s="71"/>
      <c r="AT798" s="71"/>
      <c r="AU798" s="71"/>
      <c r="AV798" s="71"/>
      <c r="AW798" s="71"/>
      <c r="AX798" s="71"/>
      <c r="AY798" s="71"/>
      <c r="AZ798" s="71"/>
      <c r="BA798" s="71"/>
      <c r="BB798" s="71"/>
      <c r="BC798" s="71"/>
      <c r="BD798" s="71"/>
      <c r="BE798" s="71"/>
      <c r="BF798" s="71"/>
      <c r="BG798" s="71"/>
      <c r="BH798" s="71"/>
      <c r="BI798" s="71"/>
      <c r="BJ798" s="71"/>
      <c r="BK798" s="71"/>
      <c r="BL798" s="71"/>
    </row>
    <row r="799" spans="1:64" ht="12.75" customHeight="1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  <c r="AR799" s="71"/>
      <c r="AS799" s="71"/>
      <c r="AT799" s="71"/>
      <c r="AU799" s="71"/>
      <c r="AV799" s="71"/>
      <c r="AW799" s="71"/>
      <c r="AX799" s="71"/>
      <c r="AY799" s="71"/>
      <c r="AZ799" s="71"/>
      <c r="BA799" s="71"/>
      <c r="BB799" s="71"/>
      <c r="BC799" s="71"/>
      <c r="BD799" s="71"/>
      <c r="BE799" s="71"/>
      <c r="BF799" s="71"/>
      <c r="BG799" s="71"/>
      <c r="BH799" s="71"/>
      <c r="BI799" s="71"/>
      <c r="BJ799" s="71"/>
      <c r="BK799" s="71"/>
      <c r="BL799" s="71"/>
    </row>
    <row r="800" spans="1:64" ht="12.75" customHeight="1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  <c r="AR800" s="71"/>
      <c r="AS800" s="71"/>
      <c r="AT800" s="71"/>
      <c r="AU800" s="71"/>
      <c r="AV800" s="71"/>
      <c r="AW800" s="71"/>
      <c r="AX800" s="71"/>
      <c r="AY800" s="71"/>
      <c r="AZ800" s="71"/>
      <c r="BA800" s="71"/>
      <c r="BB800" s="71"/>
      <c r="BC800" s="71"/>
      <c r="BD800" s="71"/>
      <c r="BE800" s="71"/>
      <c r="BF800" s="71"/>
      <c r="BG800" s="71"/>
      <c r="BH800" s="71"/>
      <c r="BI800" s="71"/>
      <c r="BJ800" s="71"/>
      <c r="BK800" s="71"/>
      <c r="BL800" s="71"/>
    </row>
    <row r="801" spans="1:64" ht="12.75" customHeight="1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  <c r="AR801" s="71"/>
      <c r="AS801" s="71"/>
      <c r="AT801" s="71"/>
      <c r="AU801" s="71"/>
      <c r="AV801" s="71"/>
      <c r="AW801" s="71"/>
      <c r="AX801" s="71"/>
      <c r="AY801" s="71"/>
      <c r="AZ801" s="71"/>
      <c r="BA801" s="71"/>
      <c r="BB801" s="71"/>
      <c r="BC801" s="71"/>
      <c r="BD801" s="71"/>
      <c r="BE801" s="71"/>
      <c r="BF801" s="71"/>
      <c r="BG801" s="71"/>
      <c r="BH801" s="71"/>
      <c r="BI801" s="71"/>
      <c r="BJ801" s="71"/>
      <c r="BK801" s="71"/>
      <c r="BL801" s="71"/>
    </row>
    <row r="802" spans="1:64" ht="12.75" customHeight="1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  <c r="AR802" s="71"/>
      <c r="AS802" s="71"/>
      <c r="AT802" s="71"/>
      <c r="AU802" s="71"/>
      <c r="AV802" s="71"/>
      <c r="AW802" s="71"/>
      <c r="AX802" s="71"/>
      <c r="AY802" s="71"/>
      <c r="AZ802" s="71"/>
      <c r="BA802" s="71"/>
      <c r="BB802" s="71"/>
      <c r="BC802" s="71"/>
      <c r="BD802" s="71"/>
      <c r="BE802" s="71"/>
      <c r="BF802" s="71"/>
      <c r="BG802" s="71"/>
      <c r="BH802" s="71"/>
      <c r="BI802" s="71"/>
      <c r="BJ802" s="71"/>
      <c r="BK802" s="71"/>
      <c r="BL802" s="71"/>
    </row>
    <row r="803" spans="1:64" ht="12.75" customHeight="1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  <c r="AR803" s="71"/>
      <c r="AS803" s="71"/>
      <c r="AT803" s="71"/>
      <c r="AU803" s="71"/>
      <c r="AV803" s="71"/>
      <c r="AW803" s="71"/>
      <c r="AX803" s="71"/>
      <c r="AY803" s="71"/>
      <c r="AZ803" s="71"/>
      <c r="BA803" s="71"/>
      <c r="BB803" s="71"/>
      <c r="BC803" s="71"/>
      <c r="BD803" s="71"/>
      <c r="BE803" s="71"/>
      <c r="BF803" s="71"/>
      <c r="BG803" s="71"/>
      <c r="BH803" s="71"/>
      <c r="BI803" s="71"/>
      <c r="BJ803" s="71"/>
      <c r="BK803" s="71"/>
      <c r="BL803" s="71"/>
    </row>
    <row r="804" spans="1:64" ht="12.75" customHeight="1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  <c r="AR804" s="71"/>
      <c r="AS804" s="71"/>
      <c r="AT804" s="71"/>
      <c r="AU804" s="71"/>
      <c r="AV804" s="71"/>
      <c r="AW804" s="71"/>
      <c r="AX804" s="71"/>
      <c r="AY804" s="71"/>
      <c r="AZ804" s="71"/>
      <c r="BA804" s="71"/>
      <c r="BB804" s="71"/>
      <c r="BC804" s="71"/>
      <c r="BD804" s="71"/>
      <c r="BE804" s="71"/>
      <c r="BF804" s="71"/>
      <c r="BG804" s="71"/>
      <c r="BH804" s="71"/>
      <c r="BI804" s="71"/>
      <c r="BJ804" s="71"/>
      <c r="BK804" s="71"/>
      <c r="BL804" s="71"/>
    </row>
    <row r="805" spans="1:64" ht="12.75" customHeight="1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  <c r="AR805" s="71"/>
      <c r="AS805" s="71"/>
      <c r="AT805" s="71"/>
      <c r="AU805" s="71"/>
      <c r="AV805" s="71"/>
      <c r="AW805" s="71"/>
      <c r="AX805" s="71"/>
      <c r="AY805" s="71"/>
      <c r="AZ805" s="71"/>
      <c r="BA805" s="71"/>
      <c r="BB805" s="71"/>
      <c r="BC805" s="71"/>
      <c r="BD805" s="71"/>
      <c r="BE805" s="71"/>
      <c r="BF805" s="71"/>
      <c r="BG805" s="71"/>
      <c r="BH805" s="71"/>
      <c r="BI805" s="71"/>
      <c r="BJ805" s="71"/>
      <c r="BK805" s="71"/>
      <c r="BL805" s="71"/>
    </row>
    <row r="806" spans="1:64" ht="12.75" customHeight="1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  <c r="AR806" s="71"/>
      <c r="AS806" s="71"/>
      <c r="AT806" s="71"/>
      <c r="AU806" s="71"/>
      <c r="AV806" s="71"/>
      <c r="AW806" s="71"/>
      <c r="AX806" s="71"/>
      <c r="AY806" s="71"/>
      <c r="AZ806" s="71"/>
      <c r="BA806" s="71"/>
      <c r="BB806" s="71"/>
      <c r="BC806" s="71"/>
      <c r="BD806" s="71"/>
      <c r="BE806" s="71"/>
      <c r="BF806" s="71"/>
      <c r="BG806" s="71"/>
      <c r="BH806" s="71"/>
      <c r="BI806" s="71"/>
      <c r="BJ806" s="71"/>
      <c r="BK806" s="71"/>
      <c r="BL806" s="71"/>
    </row>
    <row r="807" spans="1:64" ht="12.75" customHeight="1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  <c r="AR807" s="71"/>
      <c r="AS807" s="71"/>
      <c r="AT807" s="71"/>
      <c r="AU807" s="71"/>
      <c r="AV807" s="71"/>
      <c r="AW807" s="71"/>
      <c r="AX807" s="71"/>
      <c r="AY807" s="71"/>
      <c r="AZ807" s="71"/>
      <c r="BA807" s="71"/>
      <c r="BB807" s="71"/>
      <c r="BC807" s="71"/>
      <c r="BD807" s="71"/>
      <c r="BE807" s="71"/>
      <c r="BF807" s="71"/>
      <c r="BG807" s="71"/>
      <c r="BH807" s="71"/>
      <c r="BI807" s="71"/>
      <c r="BJ807" s="71"/>
      <c r="BK807" s="71"/>
      <c r="BL807" s="71"/>
    </row>
    <row r="808" spans="1:64" ht="12.75" customHeight="1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  <c r="AR808" s="71"/>
      <c r="AS808" s="71"/>
      <c r="AT808" s="71"/>
      <c r="AU808" s="71"/>
      <c r="AV808" s="71"/>
      <c r="AW808" s="71"/>
      <c r="AX808" s="71"/>
      <c r="AY808" s="71"/>
      <c r="AZ808" s="71"/>
      <c r="BA808" s="71"/>
      <c r="BB808" s="71"/>
      <c r="BC808" s="71"/>
      <c r="BD808" s="71"/>
      <c r="BE808" s="71"/>
      <c r="BF808" s="71"/>
      <c r="BG808" s="71"/>
      <c r="BH808" s="71"/>
      <c r="BI808" s="71"/>
      <c r="BJ808" s="71"/>
      <c r="BK808" s="71"/>
      <c r="BL808" s="71"/>
    </row>
    <row r="809" spans="1:64" ht="12.75" customHeight="1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  <c r="AR809" s="71"/>
      <c r="AS809" s="71"/>
      <c r="AT809" s="71"/>
      <c r="AU809" s="71"/>
      <c r="AV809" s="71"/>
      <c r="AW809" s="71"/>
      <c r="AX809" s="71"/>
      <c r="AY809" s="71"/>
      <c r="AZ809" s="71"/>
      <c r="BA809" s="71"/>
      <c r="BB809" s="71"/>
      <c r="BC809" s="71"/>
      <c r="BD809" s="71"/>
      <c r="BE809" s="71"/>
      <c r="BF809" s="71"/>
      <c r="BG809" s="71"/>
      <c r="BH809" s="71"/>
      <c r="BI809" s="71"/>
      <c r="BJ809" s="71"/>
      <c r="BK809" s="71"/>
      <c r="BL809" s="71"/>
    </row>
    <row r="810" spans="1:64" ht="12.75" customHeight="1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  <c r="AR810" s="71"/>
      <c r="AS810" s="71"/>
      <c r="AT810" s="71"/>
      <c r="AU810" s="71"/>
      <c r="AV810" s="71"/>
      <c r="AW810" s="71"/>
      <c r="AX810" s="71"/>
      <c r="AY810" s="71"/>
      <c r="AZ810" s="71"/>
      <c r="BA810" s="71"/>
      <c r="BB810" s="71"/>
      <c r="BC810" s="71"/>
      <c r="BD810" s="71"/>
      <c r="BE810" s="71"/>
      <c r="BF810" s="71"/>
      <c r="BG810" s="71"/>
      <c r="BH810" s="71"/>
      <c r="BI810" s="71"/>
      <c r="BJ810" s="71"/>
      <c r="BK810" s="71"/>
      <c r="BL810" s="71"/>
    </row>
    <row r="811" spans="1:64" ht="12.75" customHeight="1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  <c r="AR811" s="71"/>
      <c r="AS811" s="71"/>
      <c r="AT811" s="71"/>
      <c r="AU811" s="71"/>
      <c r="AV811" s="71"/>
      <c r="AW811" s="71"/>
      <c r="AX811" s="71"/>
      <c r="AY811" s="71"/>
      <c r="AZ811" s="71"/>
      <c r="BA811" s="71"/>
      <c r="BB811" s="71"/>
      <c r="BC811" s="71"/>
      <c r="BD811" s="71"/>
      <c r="BE811" s="71"/>
      <c r="BF811" s="71"/>
      <c r="BG811" s="71"/>
      <c r="BH811" s="71"/>
      <c r="BI811" s="71"/>
      <c r="BJ811" s="71"/>
      <c r="BK811" s="71"/>
      <c r="BL811" s="71"/>
    </row>
    <row r="812" spans="1:64" ht="12.75" customHeight="1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  <c r="AR812" s="71"/>
      <c r="AS812" s="71"/>
      <c r="AT812" s="71"/>
      <c r="AU812" s="71"/>
      <c r="AV812" s="71"/>
      <c r="AW812" s="71"/>
      <c r="AX812" s="71"/>
      <c r="AY812" s="71"/>
      <c r="AZ812" s="71"/>
      <c r="BA812" s="71"/>
      <c r="BB812" s="71"/>
      <c r="BC812" s="71"/>
      <c r="BD812" s="71"/>
      <c r="BE812" s="71"/>
      <c r="BF812" s="71"/>
      <c r="BG812" s="71"/>
      <c r="BH812" s="71"/>
      <c r="BI812" s="71"/>
      <c r="BJ812" s="71"/>
      <c r="BK812" s="71"/>
      <c r="BL812" s="71"/>
    </row>
    <row r="813" spans="1:64" ht="12.75" customHeight="1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  <c r="AR813" s="71"/>
      <c r="AS813" s="71"/>
      <c r="AT813" s="71"/>
      <c r="AU813" s="71"/>
      <c r="AV813" s="71"/>
      <c r="AW813" s="71"/>
      <c r="AX813" s="71"/>
      <c r="AY813" s="71"/>
      <c r="AZ813" s="71"/>
      <c r="BA813" s="71"/>
      <c r="BB813" s="71"/>
      <c r="BC813" s="71"/>
      <c r="BD813" s="71"/>
      <c r="BE813" s="71"/>
      <c r="BF813" s="71"/>
      <c r="BG813" s="71"/>
      <c r="BH813" s="71"/>
      <c r="BI813" s="71"/>
      <c r="BJ813" s="71"/>
      <c r="BK813" s="71"/>
      <c r="BL813" s="71"/>
    </row>
    <row r="814" spans="1:64" ht="12.75" customHeight="1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  <c r="AR814" s="71"/>
      <c r="AS814" s="71"/>
      <c r="AT814" s="71"/>
      <c r="AU814" s="71"/>
      <c r="AV814" s="71"/>
      <c r="AW814" s="71"/>
      <c r="AX814" s="71"/>
      <c r="AY814" s="71"/>
      <c r="AZ814" s="71"/>
      <c r="BA814" s="71"/>
      <c r="BB814" s="71"/>
      <c r="BC814" s="71"/>
      <c r="BD814" s="71"/>
      <c r="BE814" s="71"/>
      <c r="BF814" s="71"/>
      <c r="BG814" s="71"/>
      <c r="BH814" s="71"/>
      <c r="BI814" s="71"/>
      <c r="BJ814" s="71"/>
      <c r="BK814" s="71"/>
      <c r="BL814" s="71"/>
    </row>
    <row r="815" spans="1:64" ht="12.75" customHeight="1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  <c r="AR815" s="71"/>
      <c r="AS815" s="71"/>
      <c r="AT815" s="71"/>
      <c r="AU815" s="71"/>
      <c r="AV815" s="71"/>
      <c r="AW815" s="71"/>
      <c r="AX815" s="71"/>
      <c r="AY815" s="71"/>
      <c r="AZ815" s="71"/>
      <c r="BA815" s="71"/>
      <c r="BB815" s="71"/>
      <c r="BC815" s="71"/>
      <c r="BD815" s="71"/>
      <c r="BE815" s="71"/>
      <c r="BF815" s="71"/>
      <c r="BG815" s="71"/>
      <c r="BH815" s="71"/>
      <c r="BI815" s="71"/>
      <c r="BJ815" s="71"/>
      <c r="BK815" s="71"/>
      <c r="BL815" s="71"/>
    </row>
    <row r="816" spans="1:64" ht="12.75" customHeight="1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  <c r="AR816" s="71"/>
      <c r="AS816" s="71"/>
      <c r="AT816" s="71"/>
      <c r="AU816" s="71"/>
      <c r="AV816" s="71"/>
      <c r="AW816" s="71"/>
      <c r="AX816" s="71"/>
      <c r="AY816" s="71"/>
      <c r="AZ816" s="71"/>
      <c r="BA816" s="71"/>
      <c r="BB816" s="71"/>
      <c r="BC816" s="71"/>
      <c r="BD816" s="71"/>
      <c r="BE816" s="71"/>
      <c r="BF816" s="71"/>
      <c r="BG816" s="71"/>
      <c r="BH816" s="71"/>
      <c r="BI816" s="71"/>
      <c r="BJ816" s="71"/>
      <c r="BK816" s="71"/>
      <c r="BL816" s="71"/>
    </row>
    <row r="817" spans="1:64" ht="12.75" customHeight="1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  <c r="AR817" s="71"/>
      <c r="AS817" s="71"/>
      <c r="AT817" s="71"/>
      <c r="AU817" s="71"/>
      <c r="AV817" s="71"/>
      <c r="AW817" s="71"/>
      <c r="AX817" s="71"/>
      <c r="AY817" s="71"/>
      <c r="AZ817" s="71"/>
      <c r="BA817" s="71"/>
      <c r="BB817" s="71"/>
      <c r="BC817" s="71"/>
      <c r="BD817" s="71"/>
      <c r="BE817" s="71"/>
      <c r="BF817" s="71"/>
      <c r="BG817" s="71"/>
      <c r="BH817" s="71"/>
      <c r="BI817" s="71"/>
      <c r="BJ817" s="71"/>
      <c r="BK817" s="71"/>
      <c r="BL817" s="71"/>
    </row>
    <row r="818" spans="1:64" ht="12.75" customHeight="1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  <c r="AR818" s="71"/>
      <c r="AS818" s="71"/>
      <c r="AT818" s="71"/>
      <c r="AU818" s="71"/>
      <c r="AV818" s="71"/>
      <c r="AW818" s="71"/>
      <c r="AX818" s="71"/>
      <c r="AY818" s="71"/>
      <c r="AZ818" s="71"/>
      <c r="BA818" s="71"/>
      <c r="BB818" s="71"/>
      <c r="BC818" s="71"/>
      <c r="BD818" s="71"/>
      <c r="BE818" s="71"/>
      <c r="BF818" s="71"/>
      <c r="BG818" s="71"/>
      <c r="BH818" s="71"/>
      <c r="BI818" s="71"/>
      <c r="BJ818" s="71"/>
      <c r="BK818" s="71"/>
      <c r="BL818" s="71"/>
    </row>
    <row r="819" spans="1:64" ht="12.75" customHeight="1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  <c r="AR819" s="71"/>
      <c r="AS819" s="71"/>
      <c r="AT819" s="71"/>
      <c r="AU819" s="71"/>
      <c r="AV819" s="71"/>
      <c r="AW819" s="71"/>
      <c r="AX819" s="71"/>
      <c r="AY819" s="71"/>
      <c r="AZ819" s="71"/>
      <c r="BA819" s="71"/>
      <c r="BB819" s="71"/>
      <c r="BC819" s="71"/>
      <c r="BD819" s="71"/>
      <c r="BE819" s="71"/>
      <c r="BF819" s="71"/>
      <c r="BG819" s="71"/>
      <c r="BH819" s="71"/>
      <c r="BI819" s="71"/>
      <c r="BJ819" s="71"/>
      <c r="BK819" s="71"/>
      <c r="BL819" s="71"/>
    </row>
    <row r="820" spans="1:64" ht="12.75" customHeight="1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  <c r="AR820" s="71"/>
      <c r="AS820" s="71"/>
      <c r="AT820" s="71"/>
      <c r="AU820" s="71"/>
      <c r="AV820" s="71"/>
      <c r="AW820" s="71"/>
      <c r="AX820" s="71"/>
      <c r="AY820" s="71"/>
      <c r="AZ820" s="71"/>
      <c r="BA820" s="71"/>
      <c r="BB820" s="71"/>
      <c r="BC820" s="71"/>
      <c r="BD820" s="71"/>
      <c r="BE820" s="71"/>
      <c r="BF820" s="71"/>
      <c r="BG820" s="71"/>
      <c r="BH820" s="71"/>
      <c r="BI820" s="71"/>
      <c r="BJ820" s="71"/>
      <c r="BK820" s="71"/>
      <c r="BL820" s="71"/>
    </row>
    <row r="821" spans="1:64" ht="12.75" customHeight="1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  <c r="AR821" s="71"/>
      <c r="AS821" s="71"/>
      <c r="AT821" s="71"/>
      <c r="AU821" s="71"/>
      <c r="AV821" s="71"/>
      <c r="AW821" s="71"/>
      <c r="AX821" s="71"/>
      <c r="AY821" s="71"/>
      <c r="AZ821" s="71"/>
      <c r="BA821" s="71"/>
      <c r="BB821" s="71"/>
      <c r="BC821" s="71"/>
      <c r="BD821" s="71"/>
      <c r="BE821" s="71"/>
      <c r="BF821" s="71"/>
      <c r="BG821" s="71"/>
      <c r="BH821" s="71"/>
      <c r="BI821" s="71"/>
      <c r="BJ821" s="71"/>
      <c r="BK821" s="71"/>
      <c r="BL821" s="71"/>
    </row>
    <row r="822" spans="1:64" ht="12.75" customHeight="1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  <c r="AR822" s="71"/>
      <c r="AS822" s="71"/>
      <c r="AT822" s="71"/>
      <c r="AU822" s="71"/>
      <c r="AV822" s="71"/>
      <c r="AW822" s="71"/>
      <c r="AX822" s="71"/>
      <c r="AY822" s="71"/>
      <c r="AZ822" s="71"/>
      <c r="BA822" s="71"/>
      <c r="BB822" s="71"/>
      <c r="BC822" s="71"/>
      <c r="BD822" s="71"/>
      <c r="BE822" s="71"/>
      <c r="BF822" s="71"/>
      <c r="BG822" s="71"/>
      <c r="BH822" s="71"/>
      <c r="BI822" s="71"/>
      <c r="BJ822" s="71"/>
      <c r="BK822" s="71"/>
      <c r="BL822" s="71"/>
    </row>
    <row r="823" spans="1:64" ht="12.75" customHeight="1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  <c r="AR823" s="71"/>
      <c r="AS823" s="71"/>
      <c r="AT823" s="71"/>
      <c r="AU823" s="71"/>
      <c r="AV823" s="71"/>
      <c r="AW823" s="71"/>
      <c r="AX823" s="71"/>
      <c r="AY823" s="71"/>
      <c r="AZ823" s="71"/>
      <c r="BA823" s="71"/>
      <c r="BB823" s="71"/>
      <c r="BC823" s="71"/>
      <c r="BD823" s="71"/>
      <c r="BE823" s="71"/>
      <c r="BF823" s="71"/>
      <c r="BG823" s="71"/>
      <c r="BH823" s="71"/>
      <c r="BI823" s="71"/>
      <c r="BJ823" s="71"/>
      <c r="BK823" s="71"/>
      <c r="BL823" s="71"/>
    </row>
    <row r="824" spans="1:64" ht="12.75" customHeight="1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  <c r="AR824" s="71"/>
      <c r="AS824" s="71"/>
      <c r="AT824" s="71"/>
      <c r="AU824" s="71"/>
      <c r="AV824" s="71"/>
      <c r="AW824" s="71"/>
      <c r="AX824" s="71"/>
      <c r="AY824" s="71"/>
      <c r="AZ824" s="71"/>
      <c r="BA824" s="71"/>
      <c r="BB824" s="71"/>
      <c r="BC824" s="71"/>
      <c r="BD824" s="71"/>
      <c r="BE824" s="71"/>
      <c r="BF824" s="71"/>
      <c r="BG824" s="71"/>
      <c r="BH824" s="71"/>
      <c r="BI824" s="71"/>
      <c r="BJ824" s="71"/>
      <c r="BK824" s="71"/>
      <c r="BL824" s="71"/>
    </row>
    <row r="825" spans="1:64" ht="12.75" customHeight="1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  <c r="AR825" s="71"/>
      <c r="AS825" s="71"/>
      <c r="AT825" s="71"/>
      <c r="AU825" s="71"/>
      <c r="AV825" s="71"/>
      <c r="AW825" s="71"/>
      <c r="AX825" s="71"/>
      <c r="AY825" s="71"/>
      <c r="AZ825" s="71"/>
      <c r="BA825" s="71"/>
      <c r="BB825" s="71"/>
      <c r="BC825" s="71"/>
      <c r="BD825" s="71"/>
      <c r="BE825" s="71"/>
      <c r="BF825" s="71"/>
      <c r="BG825" s="71"/>
      <c r="BH825" s="71"/>
      <c r="BI825" s="71"/>
      <c r="BJ825" s="71"/>
      <c r="BK825" s="71"/>
      <c r="BL825" s="71"/>
    </row>
    <row r="826" spans="1:64" ht="12.75" customHeight="1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  <c r="AR826" s="71"/>
      <c r="AS826" s="71"/>
      <c r="AT826" s="71"/>
      <c r="AU826" s="71"/>
      <c r="AV826" s="71"/>
      <c r="AW826" s="71"/>
      <c r="AX826" s="71"/>
      <c r="AY826" s="71"/>
      <c r="AZ826" s="71"/>
      <c r="BA826" s="71"/>
      <c r="BB826" s="71"/>
      <c r="BC826" s="71"/>
      <c r="BD826" s="71"/>
      <c r="BE826" s="71"/>
      <c r="BF826" s="71"/>
      <c r="BG826" s="71"/>
      <c r="BH826" s="71"/>
      <c r="BI826" s="71"/>
      <c r="BJ826" s="71"/>
      <c r="BK826" s="71"/>
      <c r="BL826" s="71"/>
    </row>
    <row r="827" spans="1:64" ht="12.75" customHeight="1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  <c r="AR827" s="71"/>
      <c r="AS827" s="71"/>
      <c r="AT827" s="71"/>
      <c r="AU827" s="71"/>
      <c r="AV827" s="71"/>
      <c r="AW827" s="71"/>
      <c r="AX827" s="71"/>
      <c r="AY827" s="71"/>
      <c r="AZ827" s="71"/>
      <c r="BA827" s="71"/>
      <c r="BB827" s="71"/>
      <c r="BC827" s="71"/>
      <c r="BD827" s="71"/>
      <c r="BE827" s="71"/>
      <c r="BF827" s="71"/>
      <c r="BG827" s="71"/>
      <c r="BH827" s="71"/>
      <c r="BI827" s="71"/>
      <c r="BJ827" s="71"/>
      <c r="BK827" s="71"/>
      <c r="BL827" s="71"/>
    </row>
    <row r="828" spans="1:64" ht="12.75" customHeight="1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  <c r="AR828" s="71"/>
      <c r="AS828" s="71"/>
      <c r="AT828" s="71"/>
      <c r="AU828" s="71"/>
      <c r="AV828" s="71"/>
      <c r="AW828" s="71"/>
      <c r="AX828" s="71"/>
      <c r="AY828" s="71"/>
      <c r="AZ828" s="71"/>
      <c r="BA828" s="71"/>
      <c r="BB828" s="71"/>
      <c r="BC828" s="71"/>
      <c r="BD828" s="71"/>
      <c r="BE828" s="71"/>
      <c r="BF828" s="71"/>
      <c r="BG828" s="71"/>
      <c r="BH828" s="71"/>
      <c r="BI828" s="71"/>
      <c r="BJ828" s="71"/>
      <c r="BK828" s="71"/>
      <c r="BL828" s="71"/>
    </row>
    <row r="829" spans="1:64" ht="12.75" customHeight="1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  <c r="AR829" s="71"/>
      <c r="AS829" s="71"/>
      <c r="AT829" s="71"/>
      <c r="AU829" s="71"/>
      <c r="AV829" s="71"/>
      <c r="AW829" s="71"/>
      <c r="AX829" s="71"/>
      <c r="AY829" s="71"/>
      <c r="AZ829" s="71"/>
      <c r="BA829" s="71"/>
      <c r="BB829" s="71"/>
      <c r="BC829" s="71"/>
      <c r="BD829" s="71"/>
      <c r="BE829" s="71"/>
      <c r="BF829" s="71"/>
      <c r="BG829" s="71"/>
      <c r="BH829" s="71"/>
      <c r="BI829" s="71"/>
      <c r="BJ829" s="71"/>
      <c r="BK829" s="71"/>
      <c r="BL829" s="71"/>
    </row>
    <row r="830" spans="1:64" ht="12.75" customHeight="1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  <c r="AR830" s="71"/>
      <c r="AS830" s="71"/>
      <c r="AT830" s="71"/>
      <c r="AU830" s="71"/>
      <c r="AV830" s="71"/>
      <c r="AW830" s="71"/>
      <c r="AX830" s="71"/>
      <c r="AY830" s="71"/>
      <c r="AZ830" s="71"/>
      <c r="BA830" s="71"/>
      <c r="BB830" s="71"/>
      <c r="BC830" s="71"/>
      <c r="BD830" s="71"/>
      <c r="BE830" s="71"/>
      <c r="BF830" s="71"/>
      <c r="BG830" s="71"/>
      <c r="BH830" s="71"/>
      <c r="BI830" s="71"/>
      <c r="BJ830" s="71"/>
      <c r="BK830" s="71"/>
      <c r="BL830" s="71"/>
    </row>
    <row r="831" spans="1:64" ht="12.75" customHeight="1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  <c r="AR831" s="71"/>
      <c r="AS831" s="71"/>
      <c r="AT831" s="71"/>
      <c r="AU831" s="71"/>
      <c r="AV831" s="71"/>
      <c r="AW831" s="71"/>
      <c r="AX831" s="71"/>
      <c r="AY831" s="71"/>
      <c r="AZ831" s="71"/>
      <c r="BA831" s="71"/>
      <c r="BB831" s="71"/>
      <c r="BC831" s="71"/>
      <c r="BD831" s="71"/>
      <c r="BE831" s="71"/>
      <c r="BF831" s="71"/>
      <c r="BG831" s="71"/>
      <c r="BH831" s="71"/>
      <c r="BI831" s="71"/>
      <c r="BJ831" s="71"/>
      <c r="BK831" s="71"/>
      <c r="BL831" s="71"/>
    </row>
    <row r="832" spans="1:64" ht="12.75" customHeight="1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  <c r="AR832" s="71"/>
      <c r="AS832" s="71"/>
      <c r="AT832" s="71"/>
      <c r="AU832" s="71"/>
      <c r="AV832" s="71"/>
      <c r="AW832" s="71"/>
      <c r="AX832" s="71"/>
      <c r="AY832" s="71"/>
      <c r="AZ832" s="71"/>
      <c r="BA832" s="71"/>
      <c r="BB832" s="71"/>
      <c r="BC832" s="71"/>
      <c r="BD832" s="71"/>
      <c r="BE832" s="71"/>
      <c r="BF832" s="71"/>
      <c r="BG832" s="71"/>
      <c r="BH832" s="71"/>
      <c r="BI832" s="71"/>
      <c r="BJ832" s="71"/>
      <c r="BK832" s="71"/>
      <c r="BL832" s="71"/>
    </row>
    <row r="833" spans="1:64" ht="12.75" customHeight="1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  <c r="AR833" s="71"/>
      <c r="AS833" s="71"/>
      <c r="AT833" s="71"/>
      <c r="AU833" s="71"/>
      <c r="AV833" s="71"/>
      <c r="AW833" s="71"/>
      <c r="AX833" s="71"/>
      <c r="AY833" s="71"/>
      <c r="AZ833" s="71"/>
      <c r="BA833" s="71"/>
      <c r="BB833" s="71"/>
      <c r="BC833" s="71"/>
      <c r="BD833" s="71"/>
      <c r="BE833" s="71"/>
      <c r="BF833" s="71"/>
      <c r="BG833" s="71"/>
      <c r="BH833" s="71"/>
      <c r="BI833" s="71"/>
      <c r="BJ833" s="71"/>
      <c r="BK833" s="71"/>
      <c r="BL833" s="71"/>
    </row>
    <row r="834" spans="1:64" ht="12.75" customHeight="1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  <c r="AR834" s="71"/>
      <c r="AS834" s="71"/>
      <c r="AT834" s="71"/>
      <c r="AU834" s="71"/>
      <c r="AV834" s="71"/>
      <c r="AW834" s="71"/>
      <c r="AX834" s="71"/>
      <c r="AY834" s="71"/>
      <c r="AZ834" s="71"/>
      <c r="BA834" s="71"/>
      <c r="BB834" s="71"/>
      <c r="BC834" s="71"/>
      <c r="BD834" s="71"/>
      <c r="BE834" s="71"/>
      <c r="BF834" s="71"/>
      <c r="BG834" s="71"/>
      <c r="BH834" s="71"/>
      <c r="BI834" s="71"/>
      <c r="BJ834" s="71"/>
      <c r="BK834" s="71"/>
      <c r="BL834" s="71"/>
    </row>
    <row r="835" spans="1:64" ht="12.75" customHeight="1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  <c r="AR835" s="71"/>
      <c r="AS835" s="71"/>
      <c r="AT835" s="71"/>
      <c r="AU835" s="71"/>
      <c r="AV835" s="71"/>
      <c r="AW835" s="71"/>
      <c r="AX835" s="71"/>
      <c r="AY835" s="71"/>
      <c r="AZ835" s="71"/>
      <c r="BA835" s="71"/>
      <c r="BB835" s="71"/>
      <c r="BC835" s="71"/>
      <c r="BD835" s="71"/>
      <c r="BE835" s="71"/>
      <c r="BF835" s="71"/>
      <c r="BG835" s="71"/>
      <c r="BH835" s="71"/>
      <c r="BI835" s="71"/>
      <c r="BJ835" s="71"/>
      <c r="BK835" s="71"/>
      <c r="BL835" s="71"/>
    </row>
    <row r="836" spans="1:64" ht="12.75" customHeight="1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  <c r="AR836" s="71"/>
      <c r="AS836" s="71"/>
      <c r="AT836" s="71"/>
      <c r="AU836" s="71"/>
      <c r="AV836" s="71"/>
      <c r="AW836" s="71"/>
      <c r="AX836" s="71"/>
      <c r="AY836" s="71"/>
      <c r="AZ836" s="71"/>
      <c r="BA836" s="71"/>
      <c r="BB836" s="71"/>
      <c r="BC836" s="71"/>
      <c r="BD836" s="71"/>
      <c r="BE836" s="71"/>
      <c r="BF836" s="71"/>
      <c r="BG836" s="71"/>
      <c r="BH836" s="71"/>
      <c r="BI836" s="71"/>
      <c r="BJ836" s="71"/>
      <c r="BK836" s="71"/>
      <c r="BL836" s="71"/>
    </row>
    <row r="837" spans="1:64" ht="12.75" customHeight="1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  <c r="AR837" s="71"/>
      <c r="AS837" s="71"/>
      <c r="AT837" s="71"/>
      <c r="AU837" s="71"/>
      <c r="AV837" s="71"/>
      <c r="AW837" s="71"/>
      <c r="AX837" s="71"/>
      <c r="AY837" s="71"/>
      <c r="AZ837" s="71"/>
      <c r="BA837" s="71"/>
      <c r="BB837" s="71"/>
      <c r="BC837" s="71"/>
      <c r="BD837" s="71"/>
      <c r="BE837" s="71"/>
      <c r="BF837" s="71"/>
      <c r="BG837" s="71"/>
      <c r="BH837" s="71"/>
      <c r="BI837" s="71"/>
      <c r="BJ837" s="71"/>
      <c r="BK837" s="71"/>
      <c r="BL837" s="71"/>
    </row>
    <row r="838" spans="1:64" ht="12.75" customHeight="1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  <c r="AR838" s="71"/>
      <c r="AS838" s="71"/>
      <c r="AT838" s="71"/>
      <c r="AU838" s="71"/>
      <c r="AV838" s="71"/>
      <c r="AW838" s="71"/>
      <c r="AX838" s="71"/>
      <c r="AY838" s="71"/>
      <c r="AZ838" s="71"/>
      <c r="BA838" s="71"/>
      <c r="BB838" s="71"/>
      <c r="BC838" s="71"/>
      <c r="BD838" s="71"/>
      <c r="BE838" s="71"/>
      <c r="BF838" s="71"/>
      <c r="BG838" s="71"/>
      <c r="BH838" s="71"/>
      <c r="BI838" s="71"/>
      <c r="BJ838" s="71"/>
      <c r="BK838" s="71"/>
      <c r="BL838" s="71"/>
    </row>
    <row r="839" spans="1:64" ht="12.75" customHeight="1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  <c r="AR839" s="71"/>
      <c r="AS839" s="71"/>
      <c r="AT839" s="71"/>
      <c r="AU839" s="71"/>
      <c r="AV839" s="71"/>
      <c r="AW839" s="71"/>
      <c r="AX839" s="71"/>
      <c r="AY839" s="71"/>
      <c r="AZ839" s="71"/>
      <c r="BA839" s="71"/>
      <c r="BB839" s="71"/>
      <c r="BC839" s="71"/>
      <c r="BD839" s="71"/>
      <c r="BE839" s="71"/>
      <c r="BF839" s="71"/>
      <c r="BG839" s="71"/>
      <c r="BH839" s="71"/>
      <c r="BI839" s="71"/>
      <c r="BJ839" s="71"/>
      <c r="BK839" s="71"/>
      <c r="BL839" s="71"/>
    </row>
    <row r="840" spans="1:64" ht="12.75" customHeight="1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  <c r="AR840" s="71"/>
      <c r="AS840" s="71"/>
      <c r="AT840" s="71"/>
      <c r="AU840" s="71"/>
      <c r="AV840" s="71"/>
      <c r="AW840" s="71"/>
      <c r="AX840" s="71"/>
      <c r="AY840" s="71"/>
      <c r="AZ840" s="71"/>
      <c r="BA840" s="71"/>
      <c r="BB840" s="71"/>
      <c r="BC840" s="71"/>
      <c r="BD840" s="71"/>
      <c r="BE840" s="71"/>
      <c r="BF840" s="71"/>
      <c r="BG840" s="71"/>
      <c r="BH840" s="71"/>
      <c r="BI840" s="71"/>
      <c r="BJ840" s="71"/>
      <c r="BK840" s="71"/>
      <c r="BL840" s="71"/>
    </row>
    <row r="841" spans="1:64" ht="12.75" customHeight="1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  <c r="AR841" s="71"/>
      <c r="AS841" s="71"/>
      <c r="AT841" s="71"/>
      <c r="AU841" s="71"/>
      <c r="AV841" s="71"/>
      <c r="AW841" s="71"/>
      <c r="AX841" s="71"/>
      <c r="AY841" s="71"/>
      <c r="AZ841" s="71"/>
      <c r="BA841" s="71"/>
      <c r="BB841" s="71"/>
      <c r="BC841" s="71"/>
      <c r="BD841" s="71"/>
      <c r="BE841" s="71"/>
      <c r="BF841" s="71"/>
      <c r="BG841" s="71"/>
      <c r="BH841" s="71"/>
      <c r="BI841" s="71"/>
      <c r="BJ841" s="71"/>
      <c r="BK841" s="71"/>
      <c r="BL841" s="71"/>
    </row>
    <row r="842" spans="1:64" ht="12.75" customHeight="1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  <c r="AR842" s="71"/>
      <c r="AS842" s="71"/>
      <c r="AT842" s="71"/>
      <c r="AU842" s="71"/>
      <c r="AV842" s="71"/>
      <c r="AW842" s="71"/>
      <c r="AX842" s="71"/>
      <c r="AY842" s="71"/>
      <c r="AZ842" s="71"/>
      <c r="BA842" s="71"/>
      <c r="BB842" s="71"/>
      <c r="BC842" s="71"/>
      <c r="BD842" s="71"/>
      <c r="BE842" s="71"/>
      <c r="BF842" s="71"/>
      <c r="BG842" s="71"/>
      <c r="BH842" s="71"/>
      <c r="BI842" s="71"/>
      <c r="BJ842" s="71"/>
      <c r="BK842" s="71"/>
      <c r="BL842" s="71"/>
    </row>
    <row r="843" spans="1:64" ht="12.75" customHeight="1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  <c r="AR843" s="71"/>
      <c r="AS843" s="71"/>
      <c r="AT843" s="71"/>
      <c r="AU843" s="71"/>
      <c r="AV843" s="71"/>
      <c r="AW843" s="71"/>
      <c r="AX843" s="71"/>
      <c r="AY843" s="71"/>
      <c r="AZ843" s="71"/>
      <c r="BA843" s="71"/>
      <c r="BB843" s="71"/>
      <c r="BC843" s="71"/>
      <c r="BD843" s="71"/>
      <c r="BE843" s="71"/>
      <c r="BF843" s="71"/>
      <c r="BG843" s="71"/>
      <c r="BH843" s="71"/>
      <c r="BI843" s="71"/>
      <c r="BJ843" s="71"/>
      <c r="BK843" s="71"/>
      <c r="BL843" s="71"/>
    </row>
    <row r="844" spans="1:64" ht="12.75" customHeight="1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  <c r="AR844" s="71"/>
      <c r="AS844" s="71"/>
      <c r="AT844" s="71"/>
      <c r="AU844" s="71"/>
      <c r="AV844" s="71"/>
      <c r="AW844" s="71"/>
      <c r="AX844" s="71"/>
      <c r="AY844" s="71"/>
      <c r="AZ844" s="71"/>
      <c r="BA844" s="71"/>
      <c r="BB844" s="71"/>
      <c r="BC844" s="71"/>
      <c r="BD844" s="71"/>
      <c r="BE844" s="71"/>
      <c r="BF844" s="71"/>
      <c r="BG844" s="71"/>
      <c r="BH844" s="71"/>
      <c r="BI844" s="71"/>
      <c r="BJ844" s="71"/>
      <c r="BK844" s="71"/>
      <c r="BL844" s="71"/>
    </row>
    <row r="845" spans="1:64" ht="12.75" customHeight="1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  <c r="AR845" s="71"/>
      <c r="AS845" s="71"/>
      <c r="AT845" s="71"/>
      <c r="AU845" s="71"/>
      <c r="AV845" s="71"/>
      <c r="AW845" s="71"/>
      <c r="AX845" s="71"/>
      <c r="AY845" s="71"/>
      <c r="AZ845" s="71"/>
      <c r="BA845" s="71"/>
      <c r="BB845" s="71"/>
      <c r="BC845" s="71"/>
      <c r="BD845" s="71"/>
      <c r="BE845" s="71"/>
      <c r="BF845" s="71"/>
      <c r="BG845" s="71"/>
      <c r="BH845" s="71"/>
      <c r="BI845" s="71"/>
      <c r="BJ845" s="71"/>
      <c r="BK845" s="71"/>
      <c r="BL845" s="71"/>
    </row>
    <row r="846" spans="1:64" ht="12.75" customHeight="1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  <c r="AR846" s="71"/>
      <c r="AS846" s="71"/>
      <c r="AT846" s="71"/>
      <c r="AU846" s="71"/>
      <c r="AV846" s="71"/>
      <c r="AW846" s="71"/>
      <c r="AX846" s="71"/>
      <c r="AY846" s="71"/>
      <c r="AZ846" s="71"/>
      <c r="BA846" s="71"/>
      <c r="BB846" s="71"/>
      <c r="BC846" s="71"/>
      <c r="BD846" s="71"/>
      <c r="BE846" s="71"/>
      <c r="BF846" s="71"/>
      <c r="BG846" s="71"/>
      <c r="BH846" s="71"/>
      <c r="BI846" s="71"/>
      <c r="BJ846" s="71"/>
      <c r="BK846" s="71"/>
      <c r="BL846" s="71"/>
    </row>
    <row r="847" spans="1:64" ht="12.75" customHeight="1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  <c r="AR847" s="71"/>
      <c r="AS847" s="71"/>
      <c r="AT847" s="71"/>
      <c r="AU847" s="71"/>
      <c r="AV847" s="71"/>
      <c r="AW847" s="71"/>
      <c r="AX847" s="71"/>
      <c r="AY847" s="71"/>
      <c r="AZ847" s="71"/>
      <c r="BA847" s="71"/>
      <c r="BB847" s="71"/>
      <c r="BC847" s="71"/>
      <c r="BD847" s="71"/>
      <c r="BE847" s="71"/>
      <c r="BF847" s="71"/>
      <c r="BG847" s="71"/>
      <c r="BH847" s="71"/>
      <c r="BI847" s="71"/>
      <c r="BJ847" s="71"/>
      <c r="BK847" s="71"/>
      <c r="BL847" s="71"/>
    </row>
    <row r="848" spans="1:64" ht="12.75" customHeight="1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  <c r="AR848" s="71"/>
      <c r="AS848" s="71"/>
      <c r="AT848" s="71"/>
      <c r="AU848" s="71"/>
      <c r="AV848" s="71"/>
      <c r="AW848" s="71"/>
      <c r="AX848" s="71"/>
      <c r="AY848" s="71"/>
      <c r="AZ848" s="71"/>
      <c r="BA848" s="71"/>
      <c r="BB848" s="71"/>
      <c r="BC848" s="71"/>
      <c r="BD848" s="71"/>
      <c r="BE848" s="71"/>
      <c r="BF848" s="71"/>
      <c r="BG848" s="71"/>
      <c r="BH848" s="71"/>
      <c r="BI848" s="71"/>
      <c r="BJ848" s="71"/>
      <c r="BK848" s="71"/>
      <c r="BL848" s="71"/>
    </row>
    <row r="849" spans="1:64" ht="12.75" customHeight="1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  <c r="AR849" s="71"/>
      <c r="AS849" s="71"/>
      <c r="AT849" s="71"/>
      <c r="AU849" s="71"/>
      <c r="AV849" s="71"/>
      <c r="AW849" s="71"/>
      <c r="AX849" s="71"/>
      <c r="AY849" s="71"/>
      <c r="AZ849" s="71"/>
      <c r="BA849" s="71"/>
      <c r="BB849" s="71"/>
      <c r="BC849" s="71"/>
      <c r="BD849" s="71"/>
      <c r="BE849" s="71"/>
      <c r="BF849" s="71"/>
      <c r="BG849" s="71"/>
      <c r="BH849" s="71"/>
      <c r="BI849" s="71"/>
      <c r="BJ849" s="71"/>
      <c r="BK849" s="71"/>
      <c r="BL849" s="71"/>
    </row>
    <row r="850" spans="1:64" ht="12.75" customHeight="1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  <c r="AR850" s="71"/>
      <c r="AS850" s="71"/>
      <c r="AT850" s="71"/>
      <c r="AU850" s="71"/>
      <c r="AV850" s="71"/>
      <c r="AW850" s="71"/>
      <c r="AX850" s="71"/>
      <c r="AY850" s="71"/>
      <c r="AZ850" s="71"/>
      <c r="BA850" s="71"/>
      <c r="BB850" s="71"/>
      <c r="BC850" s="71"/>
      <c r="BD850" s="71"/>
      <c r="BE850" s="71"/>
      <c r="BF850" s="71"/>
      <c r="BG850" s="71"/>
      <c r="BH850" s="71"/>
      <c r="BI850" s="71"/>
      <c r="BJ850" s="71"/>
      <c r="BK850" s="71"/>
      <c r="BL850" s="71"/>
    </row>
    <row r="851" spans="1:64" ht="12.75" customHeight="1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  <c r="AR851" s="71"/>
      <c r="AS851" s="71"/>
      <c r="AT851" s="71"/>
      <c r="AU851" s="71"/>
      <c r="AV851" s="71"/>
      <c r="AW851" s="71"/>
      <c r="AX851" s="71"/>
      <c r="AY851" s="71"/>
      <c r="AZ851" s="71"/>
      <c r="BA851" s="71"/>
      <c r="BB851" s="71"/>
      <c r="BC851" s="71"/>
      <c r="BD851" s="71"/>
      <c r="BE851" s="71"/>
      <c r="BF851" s="71"/>
      <c r="BG851" s="71"/>
      <c r="BH851" s="71"/>
      <c r="BI851" s="71"/>
      <c r="BJ851" s="71"/>
      <c r="BK851" s="71"/>
      <c r="BL851" s="71"/>
    </row>
    <row r="852" spans="1:64" ht="12.75" customHeight="1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  <c r="AR852" s="71"/>
      <c r="AS852" s="71"/>
      <c r="AT852" s="71"/>
      <c r="AU852" s="71"/>
      <c r="AV852" s="71"/>
      <c r="AW852" s="71"/>
      <c r="AX852" s="71"/>
      <c r="AY852" s="71"/>
      <c r="AZ852" s="71"/>
      <c r="BA852" s="71"/>
      <c r="BB852" s="71"/>
      <c r="BC852" s="71"/>
      <c r="BD852" s="71"/>
      <c r="BE852" s="71"/>
      <c r="BF852" s="71"/>
      <c r="BG852" s="71"/>
      <c r="BH852" s="71"/>
      <c r="BI852" s="71"/>
      <c r="BJ852" s="71"/>
      <c r="BK852" s="71"/>
      <c r="BL852" s="71"/>
    </row>
    <row r="853" spans="1:64" ht="12.75" customHeight="1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  <c r="AR853" s="71"/>
      <c r="AS853" s="71"/>
      <c r="AT853" s="71"/>
      <c r="AU853" s="71"/>
      <c r="AV853" s="71"/>
      <c r="AW853" s="71"/>
      <c r="AX853" s="71"/>
      <c r="AY853" s="71"/>
      <c r="AZ853" s="71"/>
      <c r="BA853" s="71"/>
      <c r="BB853" s="71"/>
      <c r="BC853" s="71"/>
      <c r="BD853" s="71"/>
      <c r="BE853" s="71"/>
      <c r="BF853" s="71"/>
      <c r="BG853" s="71"/>
      <c r="BH853" s="71"/>
      <c r="BI853" s="71"/>
      <c r="BJ853" s="71"/>
      <c r="BK853" s="71"/>
      <c r="BL853" s="71"/>
    </row>
    <row r="854" spans="1:64" ht="12.75" customHeight="1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  <c r="AR854" s="71"/>
      <c r="AS854" s="71"/>
      <c r="AT854" s="71"/>
      <c r="AU854" s="71"/>
      <c r="AV854" s="71"/>
      <c r="AW854" s="71"/>
      <c r="AX854" s="71"/>
      <c r="AY854" s="71"/>
      <c r="AZ854" s="71"/>
      <c r="BA854" s="71"/>
      <c r="BB854" s="71"/>
      <c r="BC854" s="71"/>
      <c r="BD854" s="71"/>
      <c r="BE854" s="71"/>
      <c r="BF854" s="71"/>
      <c r="BG854" s="71"/>
      <c r="BH854" s="71"/>
      <c r="BI854" s="71"/>
      <c r="BJ854" s="71"/>
      <c r="BK854" s="71"/>
      <c r="BL854" s="71"/>
    </row>
    <row r="855" spans="1:64" ht="12.75" customHeight="1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  <c r="AR855" s="71"/>
      <c r="AS855" s="71"/>
      <c r="AT855" s="71"/>
      <c r="AU855" s="71"/>
      <c r="AV855" s="71"/>
      <c r="AW855" s="71"/>
      <c r="AX855" s="71"/>
      <c r="AY855" s="71"/>
      <c r="AZ855" s="71"/>
      <c r="BA855" s="71"/>
      <c r="BB855" s="71"/>
      <c r="BC855" s="71"/>
      <c r="BD855" s="71"/>
      <c r="BE855" s="71"/>
      <c r="BF855" s="71"/>
      <c r="BG855" s="71"/>
      <c r="BH855" s="71"/>
      <c r="BI855" s="71"/>
      <c r="BJ855" s="71"/>
      <c r="BK855" s="71"/>
      <c r="BL855" s="71"/>
    </row>
    <row r="856" spans="1:64" ht="12.75" customHeight="1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  <c r="AR856" s="71"/>
      <c r="AS856" s="71"/>
      <c r="AT856" s="71"/>
      <c r="AU856" s="71"/>
      <c r="AV856" s="71"/>
      <c r="AW856" s="71"/>
      <c r="AX856" s="71"/>
      <c r="AY856" s="71"/>
      <c r="AZ856" s="71"/>
      <c r="BA856" s="71"/>
      <c r="BB856" s="71"/>
      <c r="BC856" s="71"/>
      <c r="BD856" s="71"/>
      <c r="BE856" s="71"/>
      <c r="BF856" s="71"/>
      <c r="BG856" s="71"/>
      <c r="BH856" s="71"/>
      <c r="BI856" s="71"/>
      <c r="BJ856" s="71"/>
      <c r="BK856" s="71"/>
      <c r="BL856" s="71"/>
    </row>
    <row r="857" spans="1:64" ht="12.75" customHeight="1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  <c r="AR857" s="71"/>
      <c r="AS857" s="71"/>
      <c r="AT857" s="71"/>
      <c r="AU857" s="71"/>
      <c r="AV857" s="71"/>
      <c r="AW857" s="71"/>
      <c r="AX857" s="71"/>
      <c r="AY857" s="71"/>
      <c r="AZ857" s="71"/>
      <c r="BA857" s="71"/>
      <c r="BB857" s="71"/>
      <c r="BC857" s="71"/>
      <c r="BD857" s="71"/>
      <c r="BE857" s="71"/>
      <c r="BF857" s="71"/>
      <c r="BG857" s="71"/>
      <c r="BH857" s="71"/>
      <c r="BI857" s="71"/>
      <c r="BJ857" s="71"/>
      <c r="BK857" s="71"/>
      <c r="BL857" s="71"/>
    </row>
    <row r="858" spans="1:64" ht="12.75" customHeight="1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  <c r="AR858" s="71"/>
      <c r="AS858" s="71"/>
      <c r="AT858" s="71"/>
      <c r="AU858" s="71"/>
      <c r="AV858" s="71"/>
      <c r="AW858" s="71"/>
      <c r="AX858" s="71"/>
      <c r="AY858" s="71"/>
      <c r="AZ858" s="71"/>
      <c r="BA858" s="71"/>
      <c r="BB858" s="71"/>
      <c r="BC858" s="71"/>
      <c r="BD858" s="71"/>
      <c r="BE858" s="71"/>
      <c r="BF858" s="71"/>
      <c r="BG858" s="71"/>
      <c r="BH858" s="71"/>
      <c r="BI858" s="71"/>
      <c r="BJ858" s="71"/>
      <c r="BK858" s="71"/>
      <c r="BL858" s="71"/>
    </row>
    <row r="859" spans="1:64" ht="12.75" customHeight="1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  <c r="BB859" s="71"/>
      <c r="BC859" s="71"/>
      <c r="BD859" s="71"/>
      <c r="BE859" s="71"/>
      <c r="BF859" s="71"/>
      <c r="BG859" s="71"/>
      <c r="BH859" s="71"/>
      <c r="BI859" s="71"/>
      <c r="BJ859" s="71"/>
      <c r="BK859" s="71"/>
      <c r="BL859" s="71"/>
    </row>
    <row r="860" spans="1:64" ht="12.75" customHeight="1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  <c r="BB860" s="71"/>
      <c r="BC860" s="71"/>
      <c r="BD860" s="71"/>
      <c r="BE860" s="71"/>
      <c r="BF860" s="71"/>
      <c r="BG860" s="71"/>
      <c r="BH860" s="71"/>
      <c r="BI860" s="71"/>
      <c r="BJ860" s="71"/>
      <c r="BK860" s="71"/>
      <c r="BL860" s="71"/>
    </row>
    <row r="861" spans="1:64" ht="12.75" customHeight="1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  <c r="AR861" s="71"/>
      <c r="AS861" s="71"/>
      <c r="AT861" s="71"/>
      <c r="AU861" s="71"/>
      <c r="AV861" s="71"/>
      <c r="AW861" s="71"/>
      <c r="AX861" s="71"/>
      <c r="AY861" s="71"/>
      <c r="AZ861" s="71"/>
      <c r="BA861" s="71"/>
      <c r="BB861" s="71"/>
      <c r="BC861" s="71"/>
      <c r="BD861" s="71"/>
      <c r="BE861" s="71"/>
      <c r="BF861" s="71"/>
      <c r="BG861" s="71"/>
      <c r="BH861" s="71"/>
      <c r="BI861" s="71"/>
      <c r="BJ861" s="71"/>
      <c r="BK861" s="71"/>
      <c r="BL861" s="71"/>
    </row>
    <row r="862" spans="1:64" ht="12.75" customHeight="1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  <c r="AR862" s="71"/>
      <c r="AS862" s="71"/>
      <c r="AT862" s="71"/>
      <c r="AU862" s="71"/>
      <c r="AV862" s="71"/>
      <c r="AW862" s="71"/>
      <c r="AX862" s="71"/>
      <c r="AY862" s="71"/>
      <c r="AZ862" s="71"/>
      <c r="BA862" s="71"/>
      <c r="BB862" s="71"/>
      <c r="BC862" s="71"/>
      <c r="BD862" s="71"/>
      <c r="BE862" s="71"/>
      <c r="BF862" s="71"/>
      <c r="BG862" s="71"/>
      <c r="BH862" s="71"/>
      <c r="BI862" s="71"/>
      <c r="BJ862" s="71"/>
      <c r="BK862" s="71"/>
      <c r="BL862" s="71"/>
    </row>
    <row r="863" spans="1:64" ht="12.75" customHeight="1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  <c r="AR863" s="71"/>
      <c r="AS863" s="71"/>
      <c r="AT863" s="71"/>
      <c r="AU863" s="71"/>
      <c r="AV863" s="71"/>
      <c r="AW863" s="71"/>
      <c r="AX863" s="71"/>
      <c r="AY863" s="71"/>
      <c r="AZ863" s="71"/>
      <c r="BA863" s="71"/>
      <c r="BB863" s="71"/>
      <c r="BC863" s="71"/>
      <c r="BD863" s="71"/>
      <c r="BE863" s="71"/>
      <c r="BF863" s="71"/>
      <c r="BG863" s="71"/>
      <c r="BH863" s="71"/>
      <c r="BI863" s="71"/>
      <c r="BJ863" s="71"/>
      <c r="BK863" s="71"/>
      <c r="BL863" s="71"/>
    </row>
    <row r="864" spans="1:64" ht="12.75" customHeight="1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  <c r="AR864" s="71"/>
      <c r="AS864" s="71"/>
      <c r="AT864" s="71"/>
      <c r="AU864" s="71"/>
      <c r="AV864" s="71"/>
      <c r="AW864" s="71"/>
      <c r="AX864" s="71"/>
      <c r="AY864" s="71"/>
      <c r="AZ864" s="71"/>
      <c r="BA864" s="71"/>
      <c r="BB864" s="71"/>
      <c r="BC864" s="71"/>
      <c r="BD864" s="71"/>
      <c r="BE864" s="71"/>
      <c r="BF864" s="71"/>
      <c r="BG864" s="71"/>
      <c r="BH864" s="71"/>
      <c r="BI864" s="71"/>
      <c r="BJ864" s="71"/>
      <c r="BK864" s="71"/>
      <c r="BL864" s="71"/>
    </row>
    <row r="865" spans="1:64" ht="12.75" customHeight="1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  <c r="AR865" s="71"/>
      <c r="AS865" s="71"/>
      <c r="AT865" s="71"/>
      <c r="AU865" s="71"/>
      <c r="AV865" s="71"/>
      <c r="AW865" s="71"/>
      <c r="AX865" s="71"/>
      <c r="AY865" s="71"/>
      <c r="AZ865" s="71"/>
      <c r="BA865" s="71"/>
      <c r="BB865" s="71"/>
      <c r="BC865" s="71"/>
      <c r="BD865" s="71"/>
      <c r="BE865" s="71"/>
      <c r="BF865" s="71"/>
      <c r="BG865" s="71"/>
      <c r="BH865" s="71"/>
      <c r="BI865" s="71"/>
      <c r="BJ865" s="71"/>
      <c r="BK865" s="71"/>
      <c r="BL865" s="71"/>
    </row>
    <row r="866" spans="1:64" ht="12.75" customHeight="1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  <c r="AR866" s="71"/>
      <c r="AS866" s="71"/>
      <c r="AT866" s="71"/>
      <c r="AU866" s="71"/>
      <c r="AV866" s="71"/>
      <c r="AW866" s="71"/>
      <c r="AX866" s="71"/>
      <c r="AY866" s="71"/>
      <c r="AZ866" s="71"/>
      <c r="BA866" s="71"/>
      <c r="BB866" s="71"/>
      <c r="BC866" s="71"/>
      <c r="BD866" s="71"/>
      <c r="BE866" s="71"/>
      <c r="BF866" s="71"/>
      <c r="BG866" s="71"/>
      <c r="BH866" s="71"/>
      <c r="BI866" s="71"/>
      <c r="BJ866" s="71"/>
      <c r="BK866" s="71"/>
      <c r="BL866" s="71"/>
    </row>
    <row r="867" spans="1:64" ht="12.75" customHeight="1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  <c r="AR867" s="71"/>
      <c r="AS867" s="71"/>
      <c r="AT867" s="71"/>
      <c r="AU867" s="71"/>
      <c r="AV867" s="71"/>
      <c r="AW867" s="71"/>
      <c r="AX867" s="71"/>
      <c r="AY867" s="71"/>
      <c r="AZ867" s="71"/>
      <c r="BA867" s="71"/>
      <c r="BB867" s="71"/>
      <c r="BC867" s="71"/>
      <c r="BD867" s="71"/>
      <c r="BE867" s="71"/>
      <c r="BF867" s="71"/>
      <c r="BG867" s="71"/>
      <c r="BH867" s="71"/>
      <c r="BI867" s="71"/>
      <c r="BJ867" s="71"/>
      <c r="BK867" s="71"/>
      <c r="BL867" s="71"/>
    </row>
    <row r="868" spans="1:64" ht="12.75" customHeight="1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  <c r="AR868" s="71"/>
      <c r="AS868" s="71"/>
      <c r="AT868" s="71"/>
      <c r="AU868" s="71"/>
      <c r="AV868" s="71"/>
      <c r="AW868" s="71"/>
      <c r="AX868" s="71"/>
      <c r="AY868" s="71"/>
      <c r="AZ868" s="71"/>
      <c r="BA868" s="71"/>
      <c r="BB868" s="71"/>
      <c r="BC868" s="71"/>
      <c r="BD868" s="71"/>
      <c r="BE868" s="71"/>
      <c r="BF868" s="71"/>
      <c r="BG868" s="71"/>
      <c r="BH868" s="71"/>
      <c r="BI868" s="71"/>
      <c r="BJ868" s="71"/>
      <c r="BK868" s="71"/>
      <c r="BL868" s="71"/>
    </row>
    <row r="869" spans="1:64" ht="12.75" customHeight="1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  <c r="AR869" s="71"/>
      <c r="AS869" s="71"/>
      <c r="AT869" s="71"/>
      <c r="AU869" s="71"/>
      <c r="AV869" s="71"/>
      <c r="AW869" s="71"/>
      <c r="AX869" s="71"/>
      <c r="AY869" s="71"/>
      <c r="AZ869" s="71"/>
      <c r="BA869" s="71"/>
      <c r="BB869" s="71"/>
      <c r="BC869" s="71"/>
      <c r="BD869" s="71"/>
      <c r="BE869" s="71"/>
      <c r="BF869" s="71"/>
      <c r="BG869" s="71"/>
      <c r="BH869" s="71"/>
      <c r="BI869" s="71"/>
      <c r="BJ869" s="71"/>
      <c r="BK869" s="71"/>
      <c r="BL869" s="71"/>
    </row>
    <row r="870" spans="1:64" ht="12.75" customHeight="1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  <c r="AR870" s="71"/>
      <c r="AS870" s="71"/>
      <c r="AT870" s="71"/>
      <c r="AU870" s="71"/>
      <c r="AV870" s="71"/>
      <c r="AW870" s="71"/>
      <c r="AX870" s="71"/>
      <c r="AY870" s="71"/>
      <c r="AZ870" s="71"/>
      <c r="BA870" s="71"/>
      <c r="BB870" s="71"/>
      <c r="BC870" s="71"/>
      <c r="BD870" s="71"/>
      <c r="BE870" s="71"/>
      <c r="BF870" s="71"/>
      <c r="BG870" s="71"/>
      <c r="BH870" s="71"/>
      <c r="BI870" s="71"/>
      <c r="BJ870" s="71"/>
      <c r="BK870" s="71"/>
      <c r="BL870" s="71"/>
    </row>
    <row r="871" spans="1:64" ht="12.75" customHeight="1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  <c r="AR871" s="71"/>
      <c r="AS871" s="71"/>
      <c r="AT871" s="71"/>
      <c r="AU871" s="71"/>
      <c r="AV871" s="71"/>
      <c r="AW871" s="71"/>
      <c r="AX871" s="71"/>
      <c r="AY871" s="71"/>
      <c r="AZ871" s="71"/>
      <c r="BA871" s="71"/>
      <c r="BB871" s="71"/>
      <c r="BC871" s="71"/>
      <c r="BD871" s="71"/>
      <c r="BE871" s="71"/>
      <c r="BF871" s="71"/>
      <c r="BG871" s="71"/>
      <c r="BH871" s="71"/>
      <c r="BI871" s="71"/>
      <c r="BJ871" s="71"/>
      <c r="BK871" s="71"/>
      <c r="BL871" s="71"/>
    </row>
    <row r="872" spans="1:64" ht="12.75" customHeight="1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  <c r="AR872" s="71"/>
      <c r="AS872" s="71"/>
      <c r="AT872" s="71"/>
      <c r="AU872" s="71"/>
      <c r="AV872" s="71"/>
      <c r="AW872" s="71"/>
      <c r="AX872" s="71"/>
      <c r="AY872" s="71"/>
      <c r="AZ872" s="71"/>
      <c r="BA872" s="71"/>
      <c r="BB872" s="71"/>
      <c r="BC872" s="71"/>
      <c r="BD872" s="71"/>
      <c r="BE872" s="71"/>
      <c r="BF872" s="71"/>
      <c r="BG872" s="71"/>
      <c r="BH872" s="71"/>
      <c r="BI872" s="71"/>
      <c r="BJ872" s="71"/>
      <c r="BK872" s="71"/>
      <c r="BL872" s="71"/>
    </row>
    <row r="873" spans="1:64" ht="12.75" customHeight="1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  <c r="AR873" s="71"/>
      <c r="AS873" s="71"/>
      <c r="AT873" s="71"/>
      <c r="AU873" s="71"/>
      <c r="AV873" s="71"/>
      <c r="AW873" s="71"/>
      <c r="AX873" s="71"/>
      <c r="AY873" s="71"/>
      <c r="AZ873" s="71"/>
      <c r="BA873" s="71"/>
      <c r="BB873" s="71"/>
      <c r="BC873" s="71"/>
      <c r="BD873" s="71"/>
      <c r="BE873" s="71"/>
      <c r="BF873" s="71"/>
      <c r="BG873" s="71"/>
      <c r="BH873" s="71"/>
      <c r="BI873" s="71"/>
      <c r="BJ873" s="71"/>
      <c r="BK873" s="71"/>
      <c r="BL873" s="71"/>
    </row>
    <row r="874" spans="1:64" ht="12.75" customHeight="1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  <c r="AR874" s="71"/>
      <c r="AS874" s="71"/>
      <c r="AT874" s="71"/>
      <c r="AU874" s="71"/>
      <c r="AV874" s="71"/>
      <c r="AW874" s="71"/>
      <c r="AX874" s="71"/>
      <c r="AY874" s="71"/>
      <c r="AZ874" s="71"/>
      <c r="BA874" s="71"/>
      <c r="BB874" s="71"/>
      <c r="BC874" s="71"/>
      <c r="BD874" s="71"/>
      <c r="BE874" s="71"/>
      <c r="BF874" s="71"/>
      <c r="BG874" s="71"/>
      <c r="BH874" s="71"/>
      <c r="BI874" s="71"/>
      <c r="BJ874" s="71"/>
      <c r="BK874" s="71"/>
      <c r="BL874" s="71"/>
    </row>
    <row r="875" spans="1:64" ht="12.75" customHeight="1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  <c r="AR875" s="71"/>
      <c r="AS875" s="71"/>
      <c r="AT875" s="71"/>
      <c r="AU875" s="71"/>
      <c r="AV875" s="71"/>
      <c r="AW875" s="71"/>
      <c r="AX875" s="71"/>
      <c r="AY875" s="71"/>
      <c r="AZ875" s="71"/>
      <c r="BA875" s="71"/>
      <c r="BB875" s="71"/>
      <c r="BC875" s="71"/>
      <c r="BD875" s="71"/>
      <c r="BE875" s="71"/>
      <c r="BF875" s="71"/>
      <c r="BG875" s="71"/>
      <c r="BH875" s="71"/>
      <c r="BI875" s="71"/>
      <c r="BJ875" s="71"/>
      <c r="BK875" s="71"/>
      <c r="BL875" s="71"/>
    </row>
    <row r="876" spans="1:64" ht="12.75" customHeight="1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  <c r="AR876" s="71"/>
      <c r="AS876" s="71"/>
      <c r="AT876" s="71"/>
      <c r="AU876" s="71"/>
      <c r="AV876" s="71"/>
      <c r="AW876" s="71"/>
      <c r="AX876" s="71"/>
      <c r="AY876" s="71"/>
      <c r="AZ876" s="71"/>
      <c r="BA876" s="71"/>
      <c r="BB876" s="71"/>
      <c r="BC876" s="71"/>
      <c r="BD876" s="71"/>
      <c r="BE876" s="71"/>
      <c r="BF876" s="71"/>
      <c r="BG876" s="71"/>
      <c r="BH876" s="71"/>
      <c r="BI876" s="71"/>
      <c r="BJ876" s="71"/>
      <c r="BK876" s="71"/>
      <c r="BL876" s="71"/>
    </row>
    <row r="877" spans="1:64" ht="12.75" customHeight="1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  <c r="AR877" s="71"/>
      <c r="AS877" s="71"/>
      <c r="AT877" s="71"/>
      <c r="AU877" s="71"/>
      <c r="AV877" s="71"/>
      <c r="AW877" s="71"/>
      <c r="AX877" s="71"/>
      <c r="AY877" s="71"/>
      <c r="AZ877" s="71"/>
      <c r="BA877" s="71"/>
      <c r="BB877" s="71"/>
      <c r="BC877" s="71"/>
      <c r="BD877" s="71"/>
      <c r="BE877" s="71"/>
      <c r="BF877" s="71"/>
      <c r="BG877" s="71"/>
      <c r="BH877" s="71"/>
      <c r="BI877" s="71"/>
      <c r="BJ877" s="71"/>
      <c r="BK877" s="71"/>
      <c r="BL877" s="71"/>
    </row>
    <row r="878" spans="1:64" ht="12.75" customHeight="1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  <c r="AR878" s="71"/>
      <c r="AS878" s="71"/>
      <c r="AT878" s="71"/>
      <c r="AU878" s="71"/>
      <c r="AV878" s="71"/>
      <c r="AW878" s="71"/>
      <c r="AX878" s="71"/>
      <c r="AY878" s="71"/>
      <c r="AZ878" s="71"/>
      <c r="BA878" s="71"/>
      <c r="BB878" s="71"/>
      <c r="BC878" s="71"/>
      <c r="BD878" s="71"/>
      <c r="BE878" s="71"/>
      <c r="BF878" s="71"/>
      <c r="BG878" s="71"/>
      <c r="BH878" s="71"/>
      <c r="BI878" s="71"/>
      <c r="BJ878" s="71"/>
      <c r="BK878" s="71"/>
      <c r="BL878" s="71"/>
    </row>
    <row r="879" spans="1:64" ht="12.75" customHeight="1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  <c r="AR879" s="71"/>
      <c r="AS879" s="71"/>
      <c r="AT879" s="71"/>
      <c r="AU879" s="71"/>
      <c r="AV879" s="71"/>
      <c r="AW879" s="71"/>
      <c r="AX879" s="71"/>
      <c r="AY879" s="71"/>
      <c r="AZ879" s="71"/>
      <c r="BA879" s="71"/>
      <c r="BB879" s="71"/>
      <c r="BC879" s="71"/>
      <c r="BD879" s="71"/>
      <c r="BE879" s="71"/>
      <c r="BF879" s="71"/>
      <c r="BG879" s="71"/>
      <c r="BH879" s="71"/>
      <c r="BI879" s="71"/>
      <c r="BJ879" s="71"/>
      <c r="BK879" s="71"/>
      <c r="BL879" s="71"/>
    </row>
    <row r="880" spans="1:64" ht="12.75" customHeight="1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  <c r="AR880" s="71"/>
      <c r="AS880" s="71"/>
      <c r="AT880" s="71"/>
      <c r="AU880" s="71"/>
      <c r="AV880" s="71"/>
      <c r="AW880" s="71"/>
      <c r="AX880" s="71"/>
      <c r="AY880" s="71"/>
      <c r="AZ880" s="71"/>
      <c r="BA880" s="71"/>
      <c r="BB880" s="71"/>
      <c r="BC880" s="71"/>
      <c r="BD880" s="71"/>
      <c r="BE880" s="71"/>
      <c r="BF880" s="71"/>
      <c r="BG880" s="71"/>
      <c r="BH880" s="71"/>
      <c r="BI880" s="71"/>
      <c r="BJ880" s="71"/>
      <c r="BK880" s="71"/>
      <c r="BL880" s="71"/>
    </row>
    <row r="881" spans="1:64" ht="12.75" customHeight="1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  <c r="AR881" s="71"/>
      <c r="AS881" s="71"/>
      <c r="AT881" s="71"/>
      <c r="AU881" s="71"/>
      <c r="AV881" s="71"/>
      <c r="AW881" s="71"/>
      <c r="AX881" s="71"/>
      <c r="AY881" s="71"/>
      <c r="AZ881" s="71"/>
      <c r="BA881" s="71"/>
      <c r="BB881" s="71"/>
      <c r="BC881" s="71"/>
      <c r="BD881" s="71"/>
      <c r="BE881" s="71"/>
      <c r="BF881" s="71"/>
      <c r="BG881" s="71"/>
      <c r="BH881" s="71"/>
      <c r="BI881" s="71"/>
      <c r="BJ881" s="71"/>
      <c r="BK881" s="71"/>
      <c r="BL881" s="71"/>
    </row>
    <row r="882" spans="1:64" ht="12.75" customHeight="1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  <c r="AR882" s="71"/>
      <c r="AS882" s="71"/>
      <c r="AT882" s="71"/>
      <c r="AU882" s="71"/>
      <c r="AV882" s="71"/>
      <c r="AW882" s="71"/>
      <c r="AX882" s="71"/>
      <c r="AY882" s="71"/>
      <c r="AZ882" s="71"/>
      <c r="BA882" s="71"/>
      <c r="BB882" s="71"/>
      <c r="BC882" s="71"/>
      <c r="BD882" s="71"/>
      <c r="BE882" s="71"/>
      <c r="BF882" s="71"/>
      <c r="BG882" s="71"/>
      <c r="BH882" s="71"/>
      <c r="BI882" s="71"/>
      <c r="BJ882" s="71"/>
      <c r="BK882" s="71"/>
      <c r="BL882" s="71"/>
    </row>
    <row r="883" spans="1:64" ht="12.75" customHeight="1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  <c r="AR883" s="71"/>
      <c r="AS883" s="71"/>
      <c r="AT883" s="71"/>
      <c r="AU883" s="71"/>
      <c r="AV883" s="71"/>
      <c r="AW883" s="71"/>
      <c r="AX883" s="71"/>
      <c r="AY883" s="71"/>
      <c r="AZ883" s="71"/>
      <c r="BA883" s="71"/>
      <c r="BB883" s="71"/>
      <c r="BC883" s="71"/>
      <c r="BD883" s="71"/>
      <c r="BE883" s="71"/>
      <c r="BF883" s="71"/>
      <c r="BG883" s="71"/>
      <c r="BH883" s="71"/>
      <c r="BI883" s="71"/>
      <c r="BJ883" s="71"/>
      <c r="BK883" s="71"/>
      <c r="BL883" s="71"/>
    </row>
    <row r="884" spans="1:64" ht="12.75" customHeight="1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  <c r="AR884" s="71"/>
      <c r="AS884" s="71"/>
      <c r="AT884" s="71"/>
      <c r="AU884" s="71"/>
      <c r="AV884" s="71"/>
      <c r="AW884" s="71"/>
      <c r="AX884" s="71"/>
      <c r="AY884" s="71"/>
      <c r="AZ884" s="71"/>
      <c r="BA884" s="71"/>
      <c r="BB884" s="71"/>
      <c r="BC884" s="71"/>
      <c r="BD884" s="71"/>
      <c r="BE884" s="71"/>
      <c r="BF884" s="71"/>
      <c r="BG884" s="71"/>
      <c r="BH884" s="71"/>
      <c r="BI884" s="71"/>
      <c r="BJ884" s="71"/>
      <c r="BK884" s="71"/>
      <c r="BL884" s="71"/>
    </row>
    <row r="885" spans="1:64" ht="12.75" customHeight="1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  <c r="AR885" s="71"/>
      <c r="AS885" s="71"/>
      <c r="AT885" s="71"/>
      <c r="AU885" s="71"/>
      <c r="AV885" s="71"/>
      <c r="AW885" s="71"/>
      <c r="AX885" s="71"/>
      <c r="AY885" s="71"/>
      <c r="AZ885" s="71"/>
      <c r="BA885" s="71"/>
      <c r="BB885" s="71"/>
      <c r="BC885" s="71"/>
      <c r="BD885" s="71"/>
      <c r="BE885" s="71"/>
      <c r="BF885" s="71"/>
      <c r="BG885" s="71"/>
      <c r="BH885" s="71"/>
      <c r="BI885" s="71"/>
      <c r="BJ885" s="71"/>
      <c r="BK885" s="71"/>
      <c r="BL885" s="71"/>
    </row>
    <row r="886" spans="1:64" ht="12.75" customHeight="1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  <c r="AR886" s="71"/>
      <c r="AS886" s="71"/>
      <c r="AT886" s="71"/>
      <c r="AU886" s="71"/>
      <c r="AV886" s="71"/>
      <c r="AW886" s="71"/>
      <c r="AX886" s="71"/>
      <c r="AY886" s="71"/>
      <c r="AZ886" s="71"/>
      <c r="BA886" s="71"/>
      <c r="BB886" s="71"/>
      <c r="BC886" s="71"/>
      <c r="BD886" s="71"/>
      <c r="BE886" s="71"/>
      <c r="BF886" s="71"/>
      <c r="BG886" s="71"/>
      <c r="BH886" s="71"/>
      <c r="BI886" s="71"/>
      <c r="BJ886" s="71"/>
      <c r="BK886" s="71"/>
      <c r="BL886" s="71"/>
    </row>
    <row r="887" spans="1:64" ht="12.75" customHeight="1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  <c r="AR887" s="71"/>
      <c r="AS887" s="71"/>
      <c r="AT887" s="71"/>
      <c r="AU887" s="71"/>
      <c r="AV887" s="71"/>
      <c r="AW887" s="71"/>
      <c r="AX887" s="71"/>
      <c r="AY887" s="71"/>
      <c r="AZ887" s="71"/>
      <c r="BA887" s="71"/>
      <c r="BB887" s="71"/>
      <c r="BC887" s="71"/>
      <c r="BD887" s="71"/>
      <c r="BE887" s="71"/>
      <c r="BF887" s="71"/>
      <c r="BG887" s="71"/>
      <c r="BH887" s="71"/>
      <c r="BI887" s="71"/>
      <c r="BJ887" s="71"/>
      <c r="BK887" s="71"/>
      <c r="BL887" s="71"/>
    </row>
    <row r="888" spans="1:64" ht="12.75" customHeight="1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  <c r="AR888" s="71"/>
      <c r="AS888" s="71"/>
      <c r="AT888" s="71"/>
      <c r="AU888" s="71"/>
      <c r="AV888" s="71"/>
      <c r="AW888" s="71"/>
      <c r="AX888" s="71"/>
      <c r="AY888" s="71"/>
      <c r="AZ888" s="71"/>
      <c r="BA888" s="71"/>
      <c r="BB888" s="71"/>
      <c r="BC888" s="71"/>
      <c r="BD888" s="71"/>
      <c r="BE888" s="71"/>
      <c r="BF888" s="71"/>
      <c r="BG888" s="71"/>
      <c r="BH888" s="71"/>
      <c r="BI888" s="71"/>
      <c r="BJ888" s="71"/>
      <c r="BK888" s="71"/>
      <c r="BL888" s="71"/>
    </row>
    <row r="889" spans="1:64" ht="12.75" customHeight="1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  <c r="AR889" s="71"/>
      <c r="AS889" s="71"/>
      <c r="AT889" s="71"/>
      <c r="AU889" s="71"/>
      <c r="AV889" s="71"/>
      <c r="AW889" s="71"/>
      <c r="AX889" s="71"/>
      <c r="AY889" s="71"/>
      <c r="AZ889" s="71"/>
      <c r="BA889" s="71"/>
      <c r="BB889" s="71"/>
      <c r="BC889" s="71"/>
      <c r="BD889" s="71"/>
      <c r="BE889" s="71"/>
      <c r="BF889" s="71"/>
      <c r="BG889" s="71"/>
      <c r="BH889" s="71"/>
      <c r="BI889" s="71"/>
      <c r="BJ889" s="71"/>
      <c r="BK889" s="71"/>
      <c r="BL889" s="71"/>
    </row>
    <row r="890" spans="1:64" ht="12.75" customHeight="1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  <c r="AR890" s="71"/>
      <c r="AS890" s="71"/>
      <c r="AT890" s="71"/>
      <c r="AU890" s="71"/>
      <c r="AV890" s="71"/>
      <c r="AW890" s="71"/>
      <c r="AX890" s="71"/>
      <c r="AY890" s="71"/>
      <c r="AZ890" s="71"/>
      <c r="BA890" s="71"/>
      <c r="BB890" s="71"/>
      <c r="BC890" s="71"/>
      <c r="BD890" s="71"/>
      <c r="BE890" s="71"/>
      <c r="BF890" s="71"/>
      <c r="BG890" s="71"/>
      <c r="BH890" s="71"/>
      <c r="BI890" s="71"/>
      <c r="BJ890" s="71"/>
      <c r="BK890" s="71"/>
      <c r="BL890" s="71"/>
    </row>
    <row r="891" spans="1:64" ht="12.75" customHeight="1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  <c r="AR891" s="71"/>
      <c r="AS891" s="71"/>
      <c r="AT891" s="71"/>
      <c r="AU891" s="71"/>
      <c r="AV891" s="71"/>
      <c r="AW891" s="71"/>
      <c r="AX891" s="71"/>
      <c r="AY891" s="71"/>
      <c r="AZ891" s="71"/>
      <c r="BA891" s="71"/>
      <c r="BB891" s="71"/>
      <c r="BC891" s="71"/>
      <c r="BD891" s="71"/>
      <c r="BE891" s="71"/>
      <c r="BF891" s="71"/>
      <c r="BG891" s="71"/>
      <c r="BH891" s="71"/>
      <c r="BI891" s="71"/>
      <c r="BJ891" s="71"/>
      <c r="BK891" s="71"/>
      <c r="BL891" s="71"/>
    </row>
    <row r="892" spans="1:64" ht="12.75" customHeight="1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  <c r="AR892" s="71"/>
      <c r="AS892" s="71"/>
      <c r="AT892" s="71"/>
      <c r="AU892" s="71"/>
      <c r="AV892" s="71"/>
      <c r="AW892" s="71"/>
      <c r="AX892" s="71"/>
      <c r="AY892" s="71"/>
      <c r="AZ892" s="71"/>
      <c r="BA892" s="71"/>
      <c r="BB892" s="71"/>
      <c r="BC892" s="71"/>
      <c r="BD892" s="71"/>
      <c r="BE892" s="71"/>
      <c r="BF892" s="71"/>
      <c r="BG892" s="71"/>
      <c r="BH892" s="71"/>
      <c r="BI892" s="71"/>
      <c r="BJ892" s="71"/>
      <c r="BK892" s="71"/>
      <c r="BL892" s="71"/>
    </row>
    <row r="893" spans="1:64" ht="12.75" customHeight="1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  <c r="AR893" s="71"/>
      <c r="AS893" s="71"/>
      <c r="AT893" s="71"/>
      <c r="AU893" s="71"/>
      <c r="AV893" s="71"/>
      <c r="AW893" s="71"/>
      <c r="AX893" s="71"/>
      <c r="AY893" s="71"/>
      <c r="AZ893" s="71"/>
      <c r="BA893" s="71"/>
      <c r="BB893" s="71"/>
      <c r="BC893" s="71"/>
      <c r="BD893" s="71"/>
      <c r="BE893" s="71"/>
      <c r="BF893" s="71"/>
      <c r="BG893" s="71"/>
      <c r="BH893" s="71"/>
      <c r="BI893" s="71"/>
      <c r="BJ893" s="71"/>
      <c r="BK893" s="71"/>
      <c r="BL893" s="71"/>
    </row>
    <row r="894" spans="1:64" ht="12.75" customHeight="1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  <c r="AR894" s="71"/>
      <c r="AS894" s="71"/>
      <c r="AT894" s="71"/>
      <c r="AU894" s="71"/>
      <c r="AV894" s="71"/>
      <c r="AW894" s="71"/>
      <c r="AX894" s="71"/>
      <c r="AY894" s="71"/>
      <c r="AZ894" s="71"/>
      <c r="BA894" s="71"/>
      <c r="BB894" s="71"/>
      <c r="BC894" s="71"/>
      <c r="BD894" s="71"/>
      <c r="BE894" s="71"/>
      <c r="BF894" s="71"/>
      <c r="BG894" s="71"/>
      <c r="BH894" s="71"/>
      <c r="BI894" s="71"/>
      <c r="BJ894" s="71"/>
      <c r="BK894" s="71"/>
      <c r="BL894" s="71"/>
    </row>
    <row r="895" spans="1:64" ht="12.75" customHeight="1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1"/>
      <c r="BF895" s="71"/>
      <c r="BG895" s="71"/>
      <c r="BH895" s="71"/>
      <c r="BI895" s="71"/>
      <c r="BJ895" s="71"/>
      <c r="BK895" s="71"/>
      <c r="BL895" s="71"/>
    </row>
    <row r="896" spans="1:64" ht="12.75" customHeight="1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1"/>
      <c r="BF896" s="71"/>
      <c r="BG896" s="71"/>
      <c r="BH896" s="71"/>
      <c r="BI896" s="71"/>
      <c r="BJ896" s="71"/>
      <c r="BK896" s="71"/>
      <c r="BL896" s="71"/>
    </row>
    <row r="897" spans="1:64" ht="12.75" customHeight="1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  <c r="AR897" s="71"/>
      <c r="AS897" s="71"/>
      <c r="AT897" s="71"/>
      <c r="AU897" s="71"/>
      <c r="AV897" s="71"/>
      <c r="AW897" s="71"/>
      <c r="AX897" s="71"/>
      <c r="AY897" s="71"/>
      <c r="AZ897" s="71"/>
      <c r="BA897" s="71"/>
      <c r="BB897" s="71"/>
      <c r="BC897" s="71"/>
      <c r="BD897" s="71"/>
      <c r="BE897" s="71"/>
      <c r="BF897" s="71"/>
      <c r="BG897" s="71"/>
      <c r="BH897" s="71"/>
      <c r="BI897" s="71"/>
      <c r="BJ897" s="71"/>
      <c r="BK897" s="71"/>
      <c r="BL897" s="71"/>
    </row>
    <row r="898" spans="1:64" ht="12.75" customHeight="1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  <c r="AR898" s="71"/>
      <c r="AS898" s="71"/>
      <c r="AT898" s="71"/>
      <c r="AU898" s="71"/>
      <c r="AV898" s="71"/>
      <c r="AW898" s="71"/>
      <c r="AX898" s="71"/>
      <c r="AY898" s="71"/>
      <c r="AZ898" s="71"/>
      <c r="BA898" s="71"/>
      <c r="BB898" s="71"/>
      <c r="BC898" s="71"/>
      <c r="BD898" s="71"/>
      <c r="BE898" s="71"/>
      <c r="BF898" s="71"/>
      <c r="BG898" s="71"/>
      <c r="BH898" s="71"/>
      <c r="BI898" s="71"/>
      <c r="BJ898" s="71"/>
      <c r="BK898" s="71"/>
      <c r="BL898" s="71"/>
    </row>
    <row r="899" spans="1:64" ht="12.75" customHeight="1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  <c r="AR899" s="71"/>
      <c r="AS899" s="71"/>
      <c r="AT899" s="71"/>
      <c r="AU899" s="71"/>
      <c r="AV899" s="71"/>
      <c r="AW899" s="71"/>
      <c r="AX899" s="71"/>
      <c r="AY899" s="71"/>
      <c r="AZ899" s="71"/>
      <c r="BA899" s="71"/>
      <c r="BB899" s="71"/>
      <c r="BC899" s="71"/>
      <c r="BD899" s="71"/>
      <c r="BE899" s="71"/>
      <c r="BF899" s="71"/>
      <c r="BG899" s="71"/>
      <c r="BH899" s="71"/>
      <c r="BI899" s="71"/>
      <c r="BJ899" s="71"/>
      <c r="BK899" s="71"/>
      <c r="BL899" s="71"/>
    </row>
    <row r="900" spans="1:64" ht="12.75" customHeight="1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  <c r="AR900" s="71"/>
      <c r="AS900" s="71"/>
      <c r="AT900" s="71"/>
      <c r="AU900" s="71"/>
      <c r="AV900" s="71"/>
      <c r="AW900" s="71"/>
      <c r="AX900" s="71"/>
      <c r="AY900" s="71"/>
      <c r="AZ900" s="71"/>
      <c r="BA900" s="71"/>
      <c r="BB900" s="71"/>
      <c r="BC900" s="71"/>
      <c r="BD900" s="71"/>
      <c r="BE900" s="71"/>
      <c r="BF900" s="71"/>
      <c r="BG900" s="71"/>
      <c r="BH900" s="71"/>
      <c r="BI900" s="71"/>
      <c r="BJ900" s="71"/>
      <c r="BK900" s="71"/>
      <c r="BL900" s="71"/>
    </row>
    <row r="901" spans="1:64" ht="12.75" customHeight="1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  <c r="AR901" s="71"/>
      <c r="AS901" s="71"/>
      <c r="AT901" s="71"/>
      <c r="AU901" s="71"/>
      <c r="AV901" s="71"/>
      <c r="AW901" s="71"/>
      <c r="AX901" s="71"/>
      <c r="AY901" s="71"/>
      <c r="AZ901" s="71"/>
      <c r="BA901" s="71"/>
      <c r="BB901" s="71"/>
      <c r="BC901" s="71"/>
      <c r="BD901" s="71"/>
      <c r="BE901" s="71"/>
      <c r="BF901" s="71"/>
      <c r="BG901" s="71"/>
      <c r="BH901" s="71"/>
      <c r="BI901" s="71"/>
      <c r="BJ901" s="71"/>
      <c r="BK901" s="71"/>
      <c r="BL901" s="71"/>
    </row>
    <row r="902" spans="1:64" ht="12.75" customHeight="1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  <c r="AR902" s="71"/>
      <c r="AS902" s="71"/>
      <c r="AT902" s="71"/>
      <c r="AU902" s="71"/>
      <c r="AV902" s="71"/>
      <c r="AW902" s="71"/>
      <c r="AX902" s="71"/>
      <c r="AY902" s="71"/>
      <c r="AZ902" s="71"/>
      <c r="BA902" s="71"/>
      <c r="BB902" s="71"/>
      <c r="BC902" s="71"/>
      <c r="BD902" s="71"/>
      <c r="BE902" s="71"/>
      <c r="BF902" s="71"/>
      <c r="BG902" s="71"/>
      <c r="BH902" s="71"/>
      <c r="BI902" s="71"/>
      <c r="BJ902" s="71"/>
      <c r="BK902" s="71"/>
      <c r="BL902" s="71"/>
    </row>
    <row r="903" spans="1:64" ht="12.75" customHeight="1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  <c r="AR903" s="71"/>
      <c r="AS903" s="71"/>
      <c r="AT903" s="71"/>
      <c r="AU903" s="71"/>
      <c r="AV903" s="71"/>
      <c r="AW903" s="71"/>
      <c r="AX903" s="71"/>
      <c r="AY903" s="71"/>
      <c r="AZ903" s="71"/>
      <c r="BA903" s="71"/>
      <c r="BB903" s="71"/>
      <c r="BC903" s="71"/>
      <c r="BD903" s="71"/>
      <c r="BE903" s="71"/>
      <c r="BF903" s="71"/>
      <c r="BG903" s="71"/>
      <c r="BH903" s="71"/>
      <c r="BI903" s="71"/>
      <c r="BJ903" s="71"/>
      <c r="BK903" s="71"/>
      <c r="BL903" s="71"/>
    </row>
    <row r="904" spans="1:64" ht="12.75" customHeight="1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  <c r="AR904" s="71"/>
      <c r="AS904" s="71"/>
      <c r="AT904" s="71"/>
      <c r="AU904" s="71"/>
      <c r="AV904" s="71"/>
      <c r="AW904" s="71"/>
      <c r="AX904" s="71"/>
      <c r="AY904" s="71"/>
      <c r="AZ904" s="71"/>
      <c r="BA904" s="71"/>
      <c r="BB904" s="71"/>
      <c r="BC904" s="71"/>
      <c r="BD904" s="71"/>
      <c r="BE904" s="71"/>
      <c r="BF904" s="71"/>
      <c r="BG904" s="71"/>
      <c r="BH904" s="71"/>
      <c r="BI904" s="71"/>
      <c r="BJ904" s="71"/>
      <c r="BK904" s="71"/>
      <c r="BL904" s="71"/>
    </row>
    <row r="905" spans="1:64" ht="12.75" customHeight="1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  <c r="AR905" s="71"/>
      <c r="AS905" s="71"/>
      <c r="AT905" s="71"/>
      <c r="AU905" s="71"/>
      <c r="AV905" s="71"/>
      <c r="AW905" s="71"/>
      <c r="AX905" s="71"/>
      <c r="AY905" s="71"/>
      <c r="AZ905" s="71"/>
      <c r="BA905" s="71"/>
      <c r="BB905" s="71"/>
      <c r="BC905" s="71"/>
      <c r="BD905" s="71"/>
      <c r="BE905" s="71"/>
      <c r="BF905" s="71"/>
      <c r="BG905" s="71"/>
      <c r="BH905" s="71"/>
      <c r="BI905" s="71"/>
      <c r="BJ905" s="71"/>
      <c r="BK905" s="71"/>
      <c r="BL905" s="71"/>
    </row>
    <row r="906" spans="1:64" ht="12.75" customHeight="1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  <c r="AR906" s="71"/>
      <c r="AS906" s="71"/>
      <c r="AT906" s="71"/>
      <c r="AU906" s="71"/>
      <c r="AV906" s="71"/>
      <c r="AW906" s="71"/>
      <c r="AX906" s="71"/>
      <c r="AY906" s="71"/>
      <c r="AZ906" s="71"/>
      <c r="BA906" s="71"/>
      <c r="BB906" s="71"/>
      <c r="BC906" s="71"/>
      <c r="BD906" s="71"/>
      <c r="BE906" s="71"/>
      <c r="BF906" s="71"/>
      <c r="BG906" s="71"/>
      <c r="BH906" s="71"/>
      <c r="BI906" s="71"/>
      <c r="BJ906" s="71"/>
      <c r="BK906" s="71"/>
      <c r="BL906" s="71"/>
    </row>
    <row r="907" spans="1:64" ht="12.75" customHeight="1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  <c r="AR907" s="71"/>
      <c r="AS907" s="71"/>
      <c r="AT907" s="71"/>
      <c r="AU907" s="71"/>
      <c r="AV907" s="71"/>
      <c r="AW907" s="71"/>
      <c r="AX907" s="71"/>
      <c r="AY907" s="71"/>
      <c r="AZ907" s="71"/>
      <c r="BA907" s="71"/>
      <c r="BB907" s="71"/>
      <c r="BC907" s="71"/>
      <c r="BD907" s="71"/>
      <c r="BE907" s="71"/>
      <c r="BF907" s="71"/>
      <c r="BG907" s="71"/>
      <c r="BH907" s="71"/>
      <c r="BI907" s="71"/>
      <c r="BJ907" s="71"/>
      <c r="BK907" s="71"/>
      <c r="BL907" s="71"/>
    </row>
    <row r="908" spans="1:64" ht="12.75" customHeight="1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  <c r="AR908" s="71"/>
      <c r="AS908" s="71"/>
      <c r="AT908" s="71"/>
      <c r="AU908" s="71"/>
      <c r="AV908" s="71"/>
      <c r="AW908" s="71"/>
      <c r="AX908" s="71"/>
      <c r="AY908" s="71"/>
      <c r="AZ908" s="71"/>
      <c r="BA908" s="71"/>
      <c r="BB908" s="71"/>
      <c r="BC908" s="71"/>
      <c r="BD908" s="71"/>
      <c r="BE908" s="71"/>
      <c r="BF908" s="71"/>
      <c r="BG908" s="71"/>
      <c r="BH908" s="71"/>
      <c r="BI908" s="71"/>
      <c r="BJ908" s="71"/>
      <c r="BK908" s="71"/>
      <c r="BL908" s="71"/>
    </row>
    <row r="909" spans="1:64" ht="12.75" customHeight="1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  <c r="AR909" s="71"/>
      <c r="AS909" s="71"/>
      <c r="AT909" s="71"/>
      <c r="AU909" s="71"/>
      <c r="AV909" s="71"/>
      <c r="AW909" s="71"/>
      <c r="AX909" s="71"/>
      <c r="AY909" s="71"/>
      <c r="AZ909" s="71"/>
      <c r="BA909" s="71"/>
      <c r="BB909" s="71"/>
      <c r="BC909" s="71"/>
      <c r="BD909" s="71"/>
      <c r="BE909" s="71"/>
      <c r="BF909" s="71"/>
      <c r="BG909" s="71"/>
      <c r="BH909" s="71"/>
      <c r="BI909" s="71"/>
      <c r="BJ909" s="71"/>
      <c r="BK909" s="71"/>
      <c r="BL909" s="71"/>
    </row>
    <row r="910" spans="1:64" ht="12.75" customHeight="1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  <c r="AR910" s="71"/>
      <c r="AS910" s="71"/>
      <c r="AT910" s="71"/>
      <c r="AU910" s="71"/>
      <c r="AV910" s="71"/>
      <c r="AW910" s="71"/>
      <c r="AX910" s="71"/>
      <c r="AY910" s="71"/>
      <c r="AZ910" s="71"/>
      <c r="BA910" s="71"/>
      <c r="BB910" s="71"/>
      <c r="BC910" s="71"/>
      <c r="BD910" s="71"/>
      <c r="BE910" s="71"/>
      <c r="BF910" s="71"/>
      <c r="BG910" s="71"/>
      <c r="BH910" s="71"/>
      <c r="BI910" s="71"/>
      <c r="BJ910" s="71"/>
      <c r="BK910" s="71"/>
      <c r="BL910" s="71"/>
    </row>
    <row r="911" spans="1:64" ht="12.75" customHeight="1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  <c r="AR911" s="71"/>
      <c r="AS911" s="71"/>
      <c r="AT911" s="71"/>
      <c r="AU911" s="71"/>
      <c r="AV911" s="71"/>
      <c r="AW911" s="71"/>
      <c r="AX911" s="71"/>
      <c r="AY911" s="71"/>
      <c r="AZ911" s="71"/>
      <c r="BA911" s="71"/>
      <c r="BB911" s="71"/>
      <c r="BC911" s="71"/>
      <c r="BD911" s="71"/>
      <c r="BE911" s="71"/>
      <c r="BF911" s="71"/>
      <c r="BG911" s="71"/>
      <c r="BH911" s="71"/>
      <c r="BI911" s="71"/>
      <c r="BJ911" s="71"/>
      <c r="BK911" s="71"/>
      <c r="BL911" s="71"/>
    </row>
    <row r="912" spans="1:64" ht="12.75" customHeight="1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  <c r="AR912" s="71"/>
      <c r="AS912" s="71"/>
      <c r="AT912" s="71"/>
      <c r="AU912" s="71"/>
      <c r="AV912" s="71"/>
      <c r="AW912" s="71"/>
      <c r="AX912" s="71"/>
      <c r="AY912" s="71"/>
      <c r="AZ912" s="71"/>
      <c r="BA912" s="71"/>
      <c r="BB912" s="71"/>
      <c r="BC912" s="71"/>
      <c r="BD912" s="71"/>
      <c r="BE912" s="71"/>
      <c r="BF912" s="71"/>
      <c r="BG912" s="71"/>
      <c r="BH912" s="71"/>
      <c r="BI912" s="71"/>
      <c r="BJ912" s="71"/>
      <c r="BK912" s="71"/>
      <c r="BL912" s="71"/>
    </row>
    <row r="913" spans="1:64" ht="12.75" customHeight="1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  <c r="AR913" s="71"/>
      <c r="AS913" s="71"/>
      <c r="AT913" s="71"/>
      <c r="AU913" s="71"/>
      <c r="AV913" s="71"/>
      <c r="AW913" s="71"/>
      <c r="AX913" s="71"/>
      <c r="AY913" s="71"/>
      <c r="AZ913" s="71"/>
      <c r="BA913" s="71"/>
      <c r="BB913" s="71"/>
      <c r="BC913" s="71"/>
      <c r="BD913" s="71"/>
      <c r="BE913" s="71"/>
      <c r="BF913" s="71"/>
      <c r="BG913" s="71"/>
      <c r="BH913" s="71"/>
      <c r="BI913" s="71"/>
      <c r="BJ913" s="71"/>
      <c r="BK913" s="71"/>
      <c r="BL913" s="71"/>
    </row>
    <row r="914" spans="1:64" ht="12.75" customHeight="1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  <c r="AR914" s="71"/>
      <c r="AS914" s="71"/>
      <c r="AT914" s="71"/>
      <c r="AU914" s="71"/>
      <c r="AV914" s="71"/>
      <c r="AW914" s="71"/>
      <c r="AX914" s="71"/>
      <c r="AY914" s="71"/>
      <c r="AZ914" s="71"/>
      <c r="BA914" s="71"/>
      <c r="BB914" s="71"/>
      <c r="BC914" s="71"/>
      <c r="BD914" s="71"/>
      <c r="BE914" s="71"/>
      <c r="BF914" s="71"/>
      <c r="BG914" s="71"/>
      <c r="BH914" s="71"/>
      <c r="BI914" s="71"/>
      <c r="BJ914" s="71"/>
      <c r="BK914" s="71"/>
      <c r="BL914" s="71"/>
    </row>
    <row r="915" spans="1:64" ht="12.75" customHeight="1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  <c r="AR915" s="71"/>
      <c r="AS915" s="71"/>
      <c r="AT915" s="71"/>
      <c r="AU915" s="71"/>
      <c r="AV915" s="71"/>
      <c r="AW915" s="71"/>
      <c r="AX915" s="71"/>
      <c r="AY915" s="71"/>
      <c r="AZ915" s="71"/>
      <c r="BA915" s="71"/>
      <c r="BB915" s="71"/>
      <c r="BC915" s="71"/>
      <c r="BD915" s="71"/>
      <c r="BE915" s="71"/>
      <c r="BF915" s="71"/>
      <c r="BG915" s="71"/>
      <c r="BH915" s="71"/>
      <c r="BI915" s="71"/>
      <c r="BJ915" s="71"/>
      <c r="BK915" s="71"/>
      <c r="BL915" s="71"/>
    </row>
    <row r="916" spans="1:64" ht="12.75" customHeight="1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  <c r="AR916" s="71"/>
      <c r="AS916" s="71"/>
      <c r="AT916" s="71"/>
      <c r="AU916" s="71"/>
      <c r="AV916" s="71"/>
      <c r="AW916" s="71"/>
      <c r="AX916" s="71"/>
      <c r="AY916" s="71"/>
      <c r="AZ916" s="71"/>
      <c r="BA916" s="71"/>
      <c r="BB916" s="71"/>
      <c r="BC916" s="71"/>
      <c r="BD916" s="71"/>
      <c r="BE916" s="71"/>
      <c r="BF916" s="71"/>
      <c r="BG916" s="71"/>
      <c r="BH916" s="71"/>
      <c r="BI916" s="71"/>
      <c r="BJ916" s="71"/>
      <c r="BK916" s="71"/>
      <c r="BL916" s="71"/>
    </row>
    <row r="917" spans="1:64" ht="12.75" customHeight="1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  <c r="AR917" s="71"/>
      <c r="AS917" s="71"/>
      <c r="AT917" s="71"/>
      <c r="AU917" s="71"/>
      <c r="AV917" s="71"/>
      <c r="AW917" s="71"/>
      <c r="AX917" s="71"/>
      <c r="AY917" s="71"/>
      <c r="AZ917" s="71"/>
      <c r="BA917" s="71"/>
      <c r="BB917" s="71"/>
      <c r="BC917" s="71"/>
      <c r="BD917" s="71"/>
      <c r="BE917" s="71"/>
      <c r="BF917" s="71"/>
      <c r="BG917" s="71"/>
      <c r="BH917" s="71"/>
      <c r="BI917" s="71"/>
      <c r="BJ917" s="71"/>
      <c r="BK917" s="71"/>
      <c r="BL917" s="71"/>
    </row>
    <row r="918" spans="1:64" ht="12.75" customHeight="1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  <c r="AR918" s="71"/>
      <c r="AS918" s="71"/>
      <c r="AT918" s="71"/>
      <c r="AU918" s="71"/>
      <c r="AV918" s="71"/>
      <c r="AW918" s="71"/>
      <c r="AX918" s="71"/>
      <c r="AY918" s="71"/>
      <c r="AZ918" s="71"/>
      <c r="BA918" s="71"/>
      <c r="BB918" s="71"/>
      <c r="BC918" s="71"/>
      <c r="BD918" s="71"/>
      <c r="BE918" s="71"/>
      <c r="BF918" s="71"/>
      <c r="BG918" s="71"/>
      <c r="BH918" s="71"/>
      <c r="BI918" s="71"/>
      <c r="BJ918" s="71"/>
      <c r="BK918" s="71"/>
      <c r="BL918" s="71"/>
    </row>
    <row r="919" spans="1:64" ht="12.75" customHeight="1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  <c r="AR919" s="71"/>
      <c r="AS919" s="71"/>
      <c r="AT919" s="71"/>
      <c r="AU919" s="71"/>
      <c r="AV919" s="71"/>
      <c r="AW919" s="71"/>
      <c r="AX919" s="71"/>
      <c r="AY919" s="71"/>
      <c r="AZ919" s="71"/>
      <c r="BA919" s="71"/>
      <c r="BB919" s="71"/>
      <c r="BC919" s="71"/>
      <c r="BD919" s="71"/>
      <c r="BE919" s="71"/>
      <c r="BF919" s="71"/>
      <c r="BG919" s="71"/>
      <c r="BH919" s="71"/>
      <c r="BI919" s="71"/>
      <c r="BJ919" s="71"/>
      <c r="BK919" s="71"/>
      <c r="BL919" s="71"/>
    </row>
    <row r="920" spans="1:64" ht="12.75" customHeight="1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  <c r="AR920" s="71"/>
      <c r="AS920" s="71"/>
      <c r="AT920" s="71"/>
      <c r="AU920" s="71"/>
      <c r="AV920" s="71"/>
      <c r="AW920" s="71"/>
      <c r="AX920" s="71"/>
      <c r="AY920" s="71"/>
      <c r="AZ920" s="71"/>
      <c r="BA920" s="71"/>
      <c r="BB920" s="71"/>
      <c r="BC920" s="71"/>
      <c r="BD920" s="71"/>
      <c r="BE920" s="71"/>
      <c r="BF920" s="71"/>
      <c r="BG920" s="71"/>
      <c r="BH920" s="71"/>
      <c r="BI920" s="71"/>
      <c r="BJ920" s="71"/>
      <c r="BK920" s="71"/>
      <c r="BL920" s="71"/>
    </row>
    <row r="921" spans="1:64" ht="12.75" customHeight="1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  <c r="AR921" s="71"/>
      <c r="AS921" s="71"/>
      <c r="AT921" s="71"/>
      <c r="AU921" s="71"/>
      <c r="AV921" s="71"/>
      <c r="AW921" s="71"/>
      <c r="AX921" s="71"/>
      <c r="AY921" s="71"/>
      <c r="AZ921" s="71"/>
      <c r="BA921" s="71"/>
      <c r="BB921" s="71"/>
      <c r="BC921" s="71"/>
      <c r="BD921" s="71"/>
      <c r="BE921" s="71"/>
      <c r="BF921" s="71"/>
      <c r="BG921" s="71"/>
      <c r="BH921" s="71"/>
      <c r="BI921" s="71"/>
      <c r="BJ921" s="71"/>
      <c r="BK921" s="71"/>
      <c r="BL921" s="71"/>
    </row>
    <row r="922" spans="1:64" ht="12.75" customHeight="1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  <c r="AR922" s="71"/>
      <c r="AS922" s="71"/>
      <c r="AT922" s="71"/>
      <c r="AU922" s="71"/>
      <c r="AV922" s="71"/>
      <c r="AW922" s="71"/>
      <c r="AX922" s="71"/>
      <c r="AY922" s="71"/>
      <c r="AZ922" s="71"/>
      <c r="BA922" s="71"/>
      <c r="BB922" s="71"/>
      <c r="BC922" s="71"/>
      <c r="BD922" s="71"/>
      <c r="BE922" s="71"/>
      <c r="BF922" s="71"/>
      <c r="BG922" s="71"/>
      <c r="BH922" s="71"/>
      <c r="BI922" s="71"/>
      <c r="BJ922" s="71"/>
      <c r="BK922" s="71"/>
      <c r="BL922" s="71"/>
    </row>
    <row r="923" spans="1:64" ht="12.75" customHeight="1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  <c r="AR923" s="71"/>
      <c r="AS923" s="71"/>
      <c r="AT923" s="71"/>
      <c r="AU923" s="71"/>
      <c r="AV923" s="71"/>
      <c r="AW923" s="71"/>
      <c r="AX923" s="71"/>
      <c r="AY923" s="71"/>
      <c r="AZ923" s="71"/>
      <c r="BA923" s="71"/>
      <c r="BB923" s="71"/>
      <c r="BC923" s="71"/>
      <c r="BD923" s="71"/>
      <c r="BE923" s="71"/>
      <c r="BF923" s="71"/>
      <c r="BG923" s="71"/>
      <c r="BH923" s="71"/>
      <c r="BI923" s="71"/>
      <c r="BJ923" s="71"/>
      <c r="BK923" s="71"/>
      <c r="BL923" s="71"/>
    </row>
    <row r="924" spans="1:64" ht="12.75" customHeight="1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  <c r="AR924" s="71"/>
      <c r="AS924" s="71"/>
      <c r="AT924" s="71"/>
      <c r="AU924" s="71"/>
      <c r="AV924" s="71"/>
      <c r="AW924" s="71"/>
      <c r="AX924" s="71"/>
      <c r="AY924" s="71"/>
      <c r="AZ924" s="71"/>
      <c r="BA924" s="71"/>
      <c r="BB924" s="71"/>
      <c r="BC924" s="71"/>
      <c r="BD924" s="71"/>
      <c r="BE924" s="71"/>
      <c r="BF924" s="71"/>
      <c r="BG924" s="71"/>
      <c r="BH924" s="71"/>
      <c r="BI924" s="71"/>
      <c r="BJ924" s="71"/>
      <c r="BK924" s="71"/>
      <c r="BL924" s="71"/>
    </row>
    <row r="925" spans="1:64" ht="12.75" customHeight="1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  <c r="AR925" s="71"/>
      <c r="AS925" s="71"/>
      <c r="AT925" s="71"/>
      <c r="AU925" s="71"/>
      <c r="AV925" s="71"/>
      <c r="AW925" s="71"/>
      <c r="AX925" s="71"/>
      <c r="AY925" s="71"/>
      <c r="AZ925" s="71"/>
      <c r="BA925" s="71"/>
      <c r="BB925" s="71"/>
      <c r="BC925" s="71"/>
      <c r="BD925" s="71"/>
      <c r="BE925" s="71"/>
      <c r="BF925" s="71"/>
      <c r="BG925" s="71"/>
      <c r="BH925" s="71"/>
      <c r="BI925" s="71"/>
      <c r="BJ925" s="71"/>
      <c r="BK925" s="71"/>
      <c r="BL925" s="71"/>
    </row>
    <row r="926" spans="1:64" ht="12.75" customHeight="1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  <c r="AR926" s="71"/>
      <c r="AS926" s="71"/>
      <c r="AT926" s="71"/>
      <c r="AU926" s="71"/>
      <c r="AV926" s="71"/>
      <c r="AW926" s="71"/>
      <c r="AX926" s="71"/>
      <c r="AY926" s="71"/>
      <c r="AZ926" s="71"/>
      <c r="BA926" s="71"/>
      <c r="BB926" s="71"/>
      <c r="BC926" s="71"/>
      <c r="BD926" s="71"/>
      <c r="BE926" s="71"/>
      <c r="BF926" s="71"/>
      <c r="BG926" s="71"/>
      <c r="BH926" s="71"/>
      <c r="BI926" s="71"/>
      <c r="BJ926" s="71"/>
      <c r="BK926" s="71"/>
      <c r="BL926" s="71"/>
    </row>
    <row r="927" spans="1:64" ht="12.75" customHeight="1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  <c r="AR927" s="71"/>
      <c r="AS927" s="71"/>
      <c r="AT927" s="71"/>
      <c r="AU927" s="71"/>
      <c r="AV927" s="71"/>
      <c r="AW927" s="71"/>
      <c r="AX927" s="71"/>
      <c r="AY927" s="71"/>
      <c r="AZ927" s="71"/>
      <c r="BA927" s="71"/>
      <c r="BB927" s="71"/>
      <c r="BC927" s="71"/>
      <c r="BD927" s="71"/>
      <c r="BE927" s="71"/>
      <c r="BF927" s="71"/>
      <c r="BG927" s="71"/>
      <c r="BH927" s="71"/>
      <c r="BI927" s="71"/>
      <c r="BJ927" s="71"/>
      <c r="BK927" s="71"/>
      <c r="BL927" s="71"/>
    </row>
    <row r="928" spans="1:64" ht="12.75" customHeight="1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  <c r="AR928" s="71"/>
      <c r="AS928" s="71"/>
      <c r="AT928" s="71"/>
      <c r="AU928" s="71"/>
      <c r="AV928" s="71"/>
      <c r="AW928" s="71"/>
      <c r="AX928" s="71"/>
      <c r="AY928" s="71"/>
      <c r="AZ928" s="71"/>
      <c r="BA928" s="71"/>
      <c r="BB928" s="71"/>
      <c r="BC928" s="71"/>
      <c r="BD928" s="71"/>
      <c r="BE928" s="71"/>
      <c r="BF928" s="71"/>
      <c r="BG928" s="71"/>
      <c r="BH928" s="71"/>
      <c r="BI928" s="71"/>
      <c r="BJ928" s="71"/>
      <c r="BK928" s="71"/>
      <c r="BL928" s="71"/>
    </row>
    <row r="929" spans="1:64" ht="12.75" customHeight="1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  <c r="AR929" s="71"/>
      <c r="AS929" s="71"/>
      <c r="AT929" s="71"/>
      <c r="AU929" s="71"/>
      <c r="AV929" s="71"/>
      <c r="AW929" s="71"/>
      <c r="AX929" s="71"/>
      <c r="AY929" s="71"/>
      <c r="AZ929" s="71"/>
      <c r="BA929" s="71"/>
      <c r="BB929" s="71"/>
      <c r="BC929" s="71"/>
      <c r="BD929" s="71"/>
      <c r="BE929" s="71"/>
      <c r="BF929" s="71"/>
      <c r="BG929" s="71"/>
      <c r="BH929" s="71"/>
      <c r="BI929" s="71"/>
      <c r="BJ929" s="71"/>
      <c r="BK929" s="71"/>
      <c r="BL929" s="71"/>
    </row>
    <row r="930" spans="1:64" ht="12.75" customHeight="1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  <c r="AR930" s="71"/>
      <c r="AS930" s="71"/>
      <c r="AT930" s="71"/>
      <c r="AU930" s="71"/>
      <c r="AV930" s="71"/>
      <c r="AW930" s="71"/>
      <c r="AX930" s="71"/>
      <c r="AY930" s="71"/>
      <c r="AZ930" s="71"/>
      <c r="BA930" s="71"/>
      <c r="BB930" s="71"/>
      <c r="BC930" s="71"/>
      <c r="BD930" s="71"/>
      <c r="BE930" s="71"/>
      <c r="BF930" s="71"/>
      <c r="BG930" s="71"/>
      <c r="BH930" s="71"/>
      <c r="BI930" s="71"/>
      <c r="BJ930" s="71"/>
      <c r="BK930" s="71"/>
      <c r="BL930" s="71"/>
    </row>
    <row r="931" spans="1:64" ht="12.75" customHeight="1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  <c r="AR931" s="71"/>
      <c r="AS931" s="71"/>
      <c r="AT931" s="71"/>
      <c r="AU931" s="71"/>
      <c r="AV931" s="71"/>
      <c r="AW931" s="71"/>
      <c r="AX931" s="71"/>
      <c r="AY931" s="71"/>
      <c r="AZ931" s="71"/>
      <c r="BA931" s="71"/>
      <c r="BB931" s="71"/>
      <c r="BC931" s="71"/>
      <c r="BD931" s="71"/>
      <c r="BE931" s="71"/>
      <c r="BF931" s="71"/>
      <c r="BG931" s="71"/>
      <c r="BH931" s="71"/>
      <c r="BI931" s="71"/>
      <c r="BJ931" s="71"/>
      <c r="BK931" s="71"/>
      <c r="BL931" s="71"/>
    </row>
    <row r="932" spans="1:64" ht="12.75" customHeight="1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  <c r="AR932" s="71"/>
      <c r="AS932" s="71"/>
      <c r="AT932" s="71"/>
      <c r="AU932" s="71"/>
      <c r="AV932" s="71"/>
      <c r="AW932" s="71"/>
      <c r="AX932" s="71"/>
      <c r="AY932" s="71"/>
      <c r="AZ932" s="71"/>
      <c r="BA932" s="71"/>
      <c r="BB932" s="71"/>
      <c r="BC932" s="71"/>
      <c r="BD932" s="71"/>
      <c r="BE932" s="71"/>
      <c r="BF932" s="71"/>
      <c r="BG932" s="71"/>
      <c r="BH932" s="71"/>
      <c r="BI932" s="71"/>
      <c r="BJ932" s="71"/>
      <c r="BK932" s="71"/>
      <c r="BL932" s="71"/>
    </row>
    <row r="933" spans="1:64" ht="12.75" customHeight="1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  <c r="AR933" s="71"/>
      <c r="AS933" s="71"/>
      <c r="AT933" s="71"/>
      <c r="AU933" s="71"/>
      <c r="AV933" s="71"/>
      <c r="AW933" s="71"/>
      <c r="AX933" s="71"/>
      <c r="AY933" s="71"/>
      <c r="AZ933" s="71"/>
      <c r="BA933" s="71"/>
      <c r="BB933" s="71"/>
      <c r="BC933" s="71"/>
      <c r="BD933" s="71"/>
      <c r="BE933" s="71"/>
      <c r="BF933" s="71"/>
      <c r="BG933" s="71"/>
      <c r="BH933" s="71"/>
      <c r="BI933" s="71"/>
      <c r="BJ933" s="71"/>
      <c r="BK933" s="71"/>
      <c r="BL933" s="71"/>
    </row>
    <row r="934" spans="1:64" ht="12.75" customHeight="1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  <c r="AR934" s="71"/>
      <c r="AS934" s="71"/>
      <c r="AT934" s="71"/>
      <c r="AU934" s="71"/>
      <c r="AV934" s="71"/>
      <c r="AW934" s="71"/>
      <c r="AX934" s="71"/>
      <c r="AY934" s="71"/>
      <c r="AZ934" s="71"/>
      <c r="BA934" s="71"/>
      <c r="BB934" s="71"/>
      <c r="BC934" s="71"/>
      <c r="BD934" s="71"/>
      <c r="BE934" s="71"/>
      <c r="BF934" s="71"/>
      <c r="BG934" s="71"/>
      <c r="BH934" s="71"/>
      <c r="BI934" s="71"/>
      <c r="BJ934" s="71"/>
      <c r="BK934" s="71"/>
      <c r="BL934" s="71"/>
    </row>
    <row r="935" spans="1:64" ht="12.75" customHeight="1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  <c r="AR935" s="71"/>
      <c r="AS935" s="71"/>
      <c r="AT935" s="71"/>
      <c r="AU935" s="71"/>
      <c r="AV935" s="71"/>
      <c r="AW935" s="71"/>
      <c r="AX935" s="71"/>
      <c r="AY935" s="71"/>
      <c r="AZ935" s="71"/>
      <c r="BA935" s="71"/>
      <c r="BB935" s="71"/>
      <c r="BC935" s="71"/>
      <c r="BD935" s="71"/>
      <c r="BE935" s="71"/>
      <c r="BF935" s="71"/>
      <c r="BG935" s="71"/>
      <c r="BH935" s="71"/>
      <c r="BI935" s="71"/>
      <c r="BJ935" s="71"/>
      <c r="BK935" s="71"/>
      <c r="BL935" s="71"/>
    </row>
    <row r="936" spans="1:64" ht="12.75" customHeight="1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  <c r="AR936" s="71"/>
      <c r="AS936" s="71"/>
      <c r="AT936" s="71"/>
      <c r="AU936" s="71"/>
      <c r="AV936" s="71"/>
      <c r="AW936" s="71"/>
      <c r="AX936" s="71"/>
      <c r="AY936" s="71"/>
      <c r="AZ936" s="71"/>
      <c r="BA936" s="71"/>
      <c r="BB936" s="71"/>
      <c r="BC936" s="71"/>
      <c r="BD936" s="71"/>
      <c r="BE936" s="71"/>
      <c r="BF936" s="71"/>
      <c r="BG936" s="71"/>
      <c r="BH936" s="71"/>
      <c r="BI936" s="71"/>
      <c r="BJ936" s="71"/>
      <c r="BK936" s="71"/>
      <c r="BL936" s="71"/>
    </row>
    <row r="937" spans="1:64" ht="12.75" customHeight="1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  <c r="AR937" s="71"/>
      <c r="AS937" s="71"/>
      <c r="AT937" s="71"/>
      <c r="AU937" s="71"/>
      <c r="AV937" s="71"/>
      <c r="AW937" s="71"/>
      <c r="AX937" s="71"/>
      <c r="AY937" s="71"/>
      <c r="AZ937" s="71"/>
      <c r="BA937" s="71"/>
      <c r="BB937" s="71"/>
      <c r="BC937" s="71"/>
      <c r="BD937" s="71"/>
      <c r="BE937" s="71"/>
      <c r="BF937" s="71"/>
      <c r="BG937" s="71"/>
      <c r="BH937" s="71"/>
      <c r="BI937" s="71"/>
      <c r="BJ937" s="71"/>
      <c r="BK937" s="71"/>
      <c r="BL937" s="71"/>
    </row>
    <row r="938" spans="1:64" ht="12.75" customHeight="1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  <c r="AR938" s="71"/>
      <c r="AS938" s="71"/>
      <c r="AT938" s="71"/>
      <c r="AU938" s="71"/>
      <c r="AV938" s="71"/>
      <c r="AW938" s="71"/>
      <c r="AX938" s="71"/>
      <c r="AY938" s="71"/>
      <c r="AZ938" s="71"/>
      <c r="BA938" s="71"/>
      <c r="BB938" s="71"/>
      <c r="BC938" s="71"/>
      <c r="BD938" s="71"/>
      <c r="BE938" s="71"/>
      <c r="BF938" s="71"/>
      <c r="BG938" s="71"/>
      <c r="BH938" s="71"/>
      <c r="BI938" s="71"/>
      <c r="BJ938" s="71"/>
      <c r="BK938" s="71"/>
      <c r="BL938" s="71"/>
    </row>
    <row r="939" spans="1:64" ht="12.75" customHeight="1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  <c r="AR939" s="71"/>
      <c r="AS939" s="71"/>
      <c r="AT939" s="71"/>
      <c r="AU939" s="71"/>
      <c r="AV939" s="71"/>
      <c r="AW939" s="71"/>
      <c r="AX939" s="71"/>
      <c r="AY939" s="71"/>
      <c r="AZ939" s="71"/>
      <c r="BA939" s="71"/>
      <c r="BB939" s="71"/>
      <c r="BC939" s="71"/>
      <c r="BD939" s="71"/>
      <c r="BE939" s="71"/>
      <c r="BF939" s="71"/>
      <c r="BG939" s="71"/>
      <c r="BH939" s="71"/>
      <c r="BI939" s="71"/>
      <c r="BJ939" s="71"/>
      <c r="BK939" s="71"/>
      <c r="BL939" s="71"/>
    </row>
    <row r="940" spans="1:64" ht="12.75" customHeight="1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  <c r="AR940" s="71"/>
      <c r="AS940" s="71"/>
      <c r="AT940" s="71"/>
      <c r="AU940" s="71"/>
      <c r="AV940" s="71"/>
      <c r="AW940" s="71"/>
      <c r="AX940" s="71"/>
      <c r="AY940" s="71"/>
      <c r="AZ940" s="71"/>
      <c r="BA940" s="71"/>
      <c r="BB940" s="71"/>
      <c r="BC940" s="71"/>
      <c r="BD940" s="71"/>
      <c r="BE940" s="71"/>
      <c r="BF940" s="71"/>
      <c r="BG940" s="71"/>
      <c r="BH940" s="71"/>
      <c r="BI940" s="71"/>
      <c r="BJ940" s="71"/>
      <c r="BK940" s="71"/>
      <c r="BL940" s="71"/>
    </row>
    <row r="941" spans="1:64" ht="12.75" customHeight="1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  <c r="AR941" s="71"/>
      <c r="AS941" s="71"/>
      <c r="AT941" s="71"/>
      <c r="AU941" s="71"/>
      <c r="AV941" s="71"/>
      <c r="AW941" s="71"/>
      <c r="AX941" s="71"/>
      <c r="AY941" s="71"/>
      <c r="AZ941" s="71"/>
      <c r="BA941" s="71"/>
      <c r="BB941" s="71"/>
      <c r="BC941" s="71"/>
      <c r="BD941" s="71"/>
      <c r="BE941" s="71"/>
      <c r="BF941" s="71"/>
      <c r="BG941" s="71"/>
      <c r="BH941" s="71"/>
      <c r="BI941" s="71"/>
      <c r="BJ941" s="71"/>
      <c r="BK941" s="71"/>
      <c r="BL941" s="71"/>
    </row>
    <row r="942" spans="1:64" ht="12.75" customHeight="1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  <c r="AR942" s="71"/>
      <c r="AS942" s="71"/>
      <c r="AT942" s="71"/>
      <c r="AU942" s="71"/>
      <c r="AV942" s="71"/>
      <c r="AW942" s="71"/>
      <c r="AX942" s="71"/>
      <c r="AY942" s="71"/>
      <c r="AZ942" s="71"/>
      <c r="BA942" s="71"/>
      <c r="BB942" s="71"/>
      <c r="BC942" s="71"/>
      <c r="BD942" s="71"/>
      <c r="BE942" s="71"/>
      <c r="BF942" s="71"/>
      <c r="BG942" s="71"/>
      <c r="BH942" s="71"/>
      <c r="BI942" s="71"/>
      <c r="BJ942" s="71"/>
      <c r="BK942" s="71"/>
      <c r="BL942" s="71"/>
    </row>
    <row r="943" spans="1:64" ht="12.75" customHeight="1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  <c r="AR943" s="71"/>
      <c r="AS943" s="71"/>
      <c r="AT943" s="71"/>
      <c r="AU943" s="71"/>
      <c r="AV943" s="71"/>
      <c r="AW943" s="71"/>
      <c r="AX943" s="71"/>
      <c r="AY943" s="71"/>
      <c r="AZ943" s="71"/>
      <c r="BA943" s="71"/>
      <c r="BB943" s="71"/>
      <c r="BC943" s="71"/>
      <c r="BD943" s="71"/>
      <c r="BE943" s="71"/>
      <c r="BF943" s="71"/>
      <c r="BG943" s="71"/>
      <c r="BH943" s="71"/>
      <c r="BI943" s="71"/>
      <c r="BJ943" s="71"/>
      <c r="BK943" s="71"/>
      <c r="BL943" s="71"/>
    </row>
    <row r="944" spans="1:64" ht="12.75" customHeight="1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  <c r="AR944" s="71"/>
      <c r="AS944" s="71"/>
      <c r="AT944" s="71"/>
      <c r="AU944" s="71"/>
      <c r="AV944" s="71"/>
      <c r="AW944" s="71"/>
      <c r="AX944" s="71"/>
      <c r="AY944" s="71"/>
      <c r="AZ944" s="71"/>
      <c r="BA944" s="71"/>
      <c r="BB944" s="71"/>
      <c r="BC944" s="71"/>
      <c r="BD944" s="71"/>
      <c r="BE944" s="71"/>
      <c r="BF944" s="71"/>
      <c r="BG944" s="71"/>
      <c r="BH944" s="71"/>
      <c r="BI944" s="71"/>
      <c r="BJ944" s="71"/>
      <c r="BK944" s="71"/>
      <c r="BL944" s="71"/>
    </row>
    <row r="945" spans="1:64" ht="12.75" customHeight="1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  <c r="AR945" s="71"/>
      <c r="AS945" s="71"/>
      <c r="AT945" s="71"/>
      <c r="AU945" s="71"/>
      <c r="AV945" s="71"/>
      <c r="AW945" s="71"/>
      <c r="AX945" s="71"/>
      <c r="AY945" s="71"/>
      <c r="AZ945" s="71"/>
      <c r="BA945" s="71"/>
      <c r="BB945" s="71"/>
      <c r="BC945" s="71"/>
      <c r="BD945" s="71"/>
      <c r="BE945" s="71"/>
      <c r="BF945" s="71"/>
      <c r="BG945" s="71"/>
      <c r="BH945" s="71"/>
      <c r="BI945" s="71"/>
      <c r="BJ945" s="71"/>
      <c r="BK945" s="71"/>
      <c r="BL945" s="71"/>
    </row>
    <row r="946" spans="1:64" ht="12.75" customHeight="1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  <c r="AR946" s="71"/>
      <c r="AS946" s="71"/>
      <c r="AT946" s="71"/>
      <c r="AU946" s="71"/>
      <c r="AV946" s="71"/>
      <c r="AW946" s="71"/>
      <c r="AX946" s="71"/>
      <c r="AY946" s="71"/>
      <c r="AZ946" s="71"/>
      <c r="BA946" s="71"/>
      <c r="BB946" s="71"/>
      <c r="BC946" s="71"/>
      <c r="BD946" s="71"/>
      <c r="BE946" s="71"/>
      <c r="BF946" s="71"/>
      <c r="BG946" s="71"/>
      <c r="BH946" s="71"/>
      <c r="BI946" s="71"/>
      <c r="BJ946" s="71"/>
      <c r="BK946" s="71"/>
      <c r="BL946" s="71"/>
    </row>
    <row r="947" spans="1:64" ht="12.75" customHeight="1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  <c r="AR947" s="71"/>
      <c r="AS947" s="71"/>
      <c r="AT947" s="71"/>
      <c r="AU947" s="71"/>
      <c r="AV947" s="71"/>
      <c r="AW947" s="71"/>
      <c r="AX947" s="71"/>
      <c r="AY947" s="71"/>
      <c r="AZ947" s="71"/>
      <c r="BA947" s="71"/>
      <c r="BB947" s="71"/>
      <c r="BC947" s="71"/>
      <c r="BD947" s="71"/>
      <c r="BE947" s="71"/>
      <c r="BF947" s="71"/>
      <c r="BG947" s="71"/>
      <c r="BH947" s="71"/>
      <c r="BI947" s="71"/>
      <c r="BJ947" s="71"/>
      <c r="BK947" s="71"/>
      <c r="BL947" s="71"/>
    </row>
    <row r="948" spans="1:64" ht="12.75" customHeight="1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  <c r="AR948" s="71"/>
      <c r="AS948" s="71"/>
      <c r="AT948" s="71"/>
      <c r="AU948" s="71"/>
      <c r="AV948" s="71"/>
      <c r="AW948" s="71"/>
      <c r="AX948" s="71"/>
      <c r="AY948" s="71"/>
      <c r="AZ948" s="71"/>
      <c r="BA948" s="71"/>
      <c r="BB948" s="71"/>
      <c r="BC948" s="71"/>
      <c r="BD948" s="71"/>
      <c r="BE948" s="71"/>
      <c r="BF948" s="71"/>
      <c r="BG948" s="71"/>
      <c r="BH948" s="71"/>
      <c r="BI948" s="71"/>
      <c r="BJ948" s="71"/>
      <c r="BK948" s="71"/>
      <c r="BL948" s="71"/>
    </row>
    <row r="949" spans="1:64" ht="12.75" customHeight="1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  <c r="AR949" s="71"/>
      <c r="AS949" s="71"/>
      <c r="AT949" s="71"/>
      <c r="AU949" s="71"/>
      <c r="AV949" s="71"/>
      <c r="AW949" s="71"/>
      <c r="AX949" s="71"/>
      <c r="AY949" s="71"/>
      <c r="AZ949" s="71"/>
      <c r="BA949" s="71"/>
      <c r="BB949" s="71"/>
      <c r="BC949" s="71"/>
      <c r="BD949" s="71"/>
      <c r="BE949" s="71"/>
      <c r="BF949" s="71"/>
      <c r="BG949" s="71"/>
      <c r="BH949" s="71"/>
      <c r="BI949" s="71"/>
      <c r="BJ949" s="71"/>
      <c r="BK949" s="71"/>
      <c r="BL949" s="71"/>
    </row>
    <row r="950" spans="1:64" ht="12.75" customHeight="1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  <c r="AR950" s="71"/>
      <c r="AS950" s="71"/>
      <c r="AT950" s="71"/>
      <c r="AU950" s="71"/>
      <c r="AV950" s="71"/>
      <c r="AW950" s="71"/>
      <c r="AX950" s="71"/>
      <c r="AY950" s="71"/>
      <c r="AZ950" s="71"/>
      <c r="BA950" s="71"/>
      <c r="BB950" s="71"/>
      <c r="BC950" s="71"/>
      <c r="BD950" s="71"/>
      <c r="BE950" s="71"/>
      <c r="BF950" s="71"/>
      <c r="BG950" s="71"/>
      <c r="BH950" s="71"/>
      <c r="BI950" s="71"/>
      <c r="BJ950" s="71"/>
      <c r="BK950" s="71"/>
      <c r="BL950" s="71"/>
    </row>
    <row r="951" spans="1:64" ht="12.75" customHeight="1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  <c r="AR951" s="71"/>
      <c r="AS951" s="71"/>
      <c r="AT951" s="71"/>
      <c r="AU951" s="71"/>
      <c r="AV951" s="71"/>
      <c r="AW951" s="71"/>
      <c r="AX951" s="71"/>
      <c r="AY951" s="71"/>
      <c r="AZ951" s="71"/>
      <c r="BA951" s="71"/>
      <c r="BB951" s="71"/>
      <c r="BC951" s="71"/>
      <c r="BD951" s="71"/>
      <c r="BE951" s="71"/>
      <c r="BF951" s="71"/>
      <c r="BG951" s="71"/>
      <c r="BH951" s="71"/>
      <c r="BI951" s="71"/>
      <c r="BJ951" s="71"/>
      <c r="BK951" s="71"/>
      <c r="BL951" s="71"/>
    </row>
    <row r="952" spans="1:64" ht="12.75" customHeight="1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  <c r="AR952" s="71"/>
      <c r="AS952" s="71"/>
      <c r="AT952" s="71"/>
      <c r="AU952" s="71"/>
      <c r="AV952" s="71"/>
      <c r="AW952" s="71"/>
      <c r="AX952" s="71"/>
      <c r="AY952" s="71"/>
      <c r="AZ952" s="71"/>
      <c r="BA952" s="71"/>
      <c r="BB952" s="71"/>
      <c r="BC952" s="71"/>
      <c r="BD952" s="71"/>
      <c r="BE952" s="71"/>
      <c r="BF952" s="71"/>
      <c r="BG952" s="71"/>
      <c r="BH952" s="71"/>
      <c r="BI952" s="71"/>
      <c r="BJ952" s="71"/>
      <c r="BK952" s="71"/>
      <c r="BL952" s="71"/>
    </row>
    <row r="953" spans="1:64" ht="12.75" customHeight="1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  <c r="AR953" s="71"/>
      <c r="AS953" s="71"/>
      <c r="AT953" s="71"/>
      <c r="AU953" s="71"/>
      <c r="AV953" s="71"/>
      <c r="AW953" s="71"/>
      <c r="AX953" s="71"/>
      <c r="AY953" s="71"/>
      <c r="AZ953" s="71"/>
      <c r="BA953" s="71"/>
      <c r="BB953" s="71"/>
      <c r="BC953" s="71"/>
      <c r="BD953" s="71"/>
      <c r="BE953" s="71"/>
      <c r="BF953" s="71"/>
      <c r="BG953" s="71"/>
      <c r="BH953" s="71"/>
      <c r="BI953" s="71"/>
      <c r="BJ953" s="71"/>
      <c r="BK953" s="71"/>
      <c r="BL953" s="71"/>
    </row>
    <row r="954" spans="1:64" ht="12.75" customHeight="1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  <c r="AR954" s="71"/>
      <c r="AS954" s="71"/>
      <c r="AT954" s="71"/>
      <c r="AU954" s="71"/>
      <c r="AV954" s="71"/>
      <c r="AW954" s="71"/>
      <c r="AX954" s="71"/>
      <c r="AY954" s="71"/>
      <c r="AZ954" s="71"/>
      <c r="BA954" s="71"/>
      <c r="BB954" s="71"/>
      <c r="BC954" s="71"/>
      <c r="BD954" s="71"/>
      <c r="BE954" s="71"/>
      <c r="BF954" s="71"/>
      <c r="BG954" s="71"/>
      <c r="BH954" s="71"/>
      <c r="BI954" s="71"/>
      <c r="BJ954" s="71"/>
      <c r="BK954" s="71"/>
      <c r="BL954" s="71"/>
    </row>
    <row r="955" spans="1:64" ht="12.75" customHeight="1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  <c r="AR955" s="71"/>
      <c r="AS955" s="71"/>
      <c r="AT955" s="71"/>
      <c r="AU955" s="71"/>
      <c r="AV955" s="71"/>
      <c r="AW955" s="71"/>
      <c r="AX955" s="71"/>
      <c r="AY955" s="71"/>
      <c r="AZ955" s="71"/>
      <c r="BA955" s="71"/>
      <c r="BB955" s="71"/>
      <c r="BC955" s="71"/>
      <c r="BD955" s="71"/>
      <c r="BE955" s="71"/>
      <c r="BF955" s="71"/>
      <c r="BG955" s="71"/>
      <c r="BH955" s="71"/>
      <c r="BI955" s="71"/>
      <c r="BJ955" s="71"/>
      <c r="BK955" s="71"/>
      <c r="BL955" s="71"/>
    </row>
    <row r="956" spans="1:64" ht="12.75" customHeight="1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  <c r="AR956" s="71"/>
      <c r="AS956" s="71"/>
      <c r="AT956" s="71"/>
      <c r="AU956" s="71"/>
      <c r="AV956" s="71"/>
      <c r="AW956" s="71"/>
      <c r="AX956" s="71"/>
      <c r="AY956" s="71"/>
      <c r="AZ956" s="71"/>
      <c r="BA956" s="71"/>
      <c r="BB956" s="71"/>
      <c r="BC956" s="71"/>
      <c r="BD956" s="71"/>
      <c r="BE956" s="71"/>
      <c r="BF956" s="71"/>
      <c r="BG956" s="71"/>
      <c r="BH956" s="71"/>
      <c r="BI956" s="71"/>
      <c r="BJ956" s="71"/>
      <c r="BK956" s="71"/>
      <c r="BL956" s="71"/>
    </row>
    <row r="957" spans="1:64" ht="12.75" customHeight="1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  <c r="AR957" s="71"/>
      <c r="AS957" s="71"/>
      <c r="AT957" s="71"/>
      <c r="AU957" s="71"/>
      <c r="AV957" s="71"/>
      <c r="AW957" s="71"/>
      <c r="AX957" s="71"/>
      <c r="AY957" s="71"/>
      <c r="AZ957" s="71"/>
      <c r="BA957" s="71"/>
      <c r="BB957" s="71"/>
      <c r="BC957" s="71"/>
      <c r="BD957" s="71"/>
      <c r="BE957" s="71"/>
      <c r="BF957" s="71"/>
      <c r="BG957" s="71"/>
      <c r="BH957" s="71"/>
      <c r="BI957" s="71"/>
      <c r="BJ957" s="71"/>
      <c r="BK957" s="71"/>
      <c r="BL957" s="71"/>
    </row>
    <row r="958" spans="1:64" ht="12.75" customHeight="1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  <c r="AR958" s="71"/>
      <c r="AS958" s="71"/>
      <c r="AT958" s="71"/>
      <c r="AU958" s="71"/>
      <c r="AV958" s="71"/>
      <c r="AW958" s="71"/>
      <c r="AX958" s="71"/>
      <c r="AY958" s="71"/>
      <c r="AZ958" s="71"/>
      <c r="BA958" s="71"/>
      <c r="BB958" s="71"/>
      <c r="BC958" s="71"/>
      <c r="BD958" s="71"/>
      <c r="BE958" s="71"/>
      <c r="BF958" s="71"/>
      <c r="BG958" s="71"/>
      <c r="BH958" s="71"/>
      <c r="BI958" s="71"/>
      <c r="BJ958" s="71"/>
      <c r="BK958" s="71"/>
      <c r="BL958" s="71"/>
    </row>
    <row r="959" spans="1:64" ht="12.75" customHeight="1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  <c r="AR959" s="71"/>
      <c r="AS959" s="71"/>
      <c r="AT959" s="71"/>
      <c r="AU959" s="71"/>
      <c r="AV959" s="71"/>
      <c r="AW959" s="71"/>
      <c r="AX959" s="71"/>
      <c r="AY959" s="71"/>
      <c r="AZ959" s="71"/>
      <c r="BA959" s="71"/>
      <c r="BB959" s="71"/>
      <c r="BC959" s="71"/>
      <c r="BD959" s="71"/>
      <c r="BE959" s="71"/>
      <c r="BF959" s="71"/>
      <c r="BG959" s="71"/>
      <c r="BH959" s="71"/>
      <c r="BI959" s="71"/>
      <c r="BJ959" s="71"/>
      <c r="BK959" s="71"/>
      <c r="BL959" s="71"/>
    </row>
    <row r="960" spans="1:64" ht="12.75" customHeight="1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  <c r="AR960" s="71"/>
      <c r="AS960" s="71"/>
      <c r="AT960" s="71"/>
      <c r="AU960" s="71"/>
      <c r="AV960" s="71"/>
      <c r="AW960" s="71"/>
      <c r="AX960" s="71"/>
      <c r="AY960" s="71"/>
      <c r="AZ960" s="71"/>
      <c r="BA960" s="71"/>
      <c r="BB960" s="71"/>
      <c r="BC960" s="71"/>
      <c r="BD960" s="71"/>
      <c r="BE960" s="71"/>
      <c r="BF960" s="71"/>
      <c r="BG960" s="71"/>
      <c r="BH960" s="71"/>
      <c r="BI960" s="71"/>
      <c r="BJ960" s="71"/>
      <c r="BK960" s="71"/>
      <c r="BL960" s="71"/>
    </row>
    <row r="961" spans="1:64" ht="12.75" customHeight="1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  <c r="AR961" s="71"/>
      <c r="AS961" s="71"/>
      <c r="AT961" s="71"/>
      <c r="AU961" s="71"/>
      <c r="AV961" s="71"/>
      <c r="AW961" s="71"/>
      <c r="AX961" s="71"/>
      <c r="AY961" s="71"/>
      <c r="AZ961" s="71"/>
      <c r="BA961" s="71"/>
      <c r="BB961" s="71"/>
      <c r="BC961" s="71"/>
      <c r="BD961" s="71"/>
      <c r="BE961" s="71"/>
      <c r="BF961" s="71"/>
      <c r="BG961" s="71"/>
      <c r="BH961" s="71"/>
      <c r="BI961" s="71"/>
      <c r="BJ961" s="71"/>
      <c r="BK961" s="71"/>
      <c r="BL961" s="71"/>
    </row>
    <row r="962" spans="1:64" ht="12.75" customHeight="1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  <c r="AR962" s="71"/>
      <c r="AS962" s="71"/>
      <c r="AT962" s="71"/>
      <c r="AU962" s="71"/>
      <c r="AV962" s="71"/>
      <c r="AW962" s="71"/>
      <c r="AX962" s="71"/>
      <c r="AY962" s="71"/>
      <c r="AZ962" s="71"/>
      <c r="BA962" s="71"/>
      <c r="BB962" s="71"/>
      <c r="BC962" s="71"/>
      <c r="BD962" s="71"/>
      <c r="BE962" s="71"/>
      <c r="BF962" s="71"/>
      <c r="BG962" s="71"/>
      <c r="BH962" s="71"/>
      <c r="BI962" s="71"/>
      <c r="BJ962" s="71"/>
      <c r="BK962" s="71"/>
      <c r="BL962" s="71"/>
    </row>
    <row r="963" spans="1:64" ht="12.75" customHeight="1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  <c r="AR963" s="71"/>
      <c r="AS963" s="71"/>
      <c r="AT963" s="71"/>
      <c r="AU963" s="71"/>
      <c r="AV963" s="71"/>
      <c r="AW963" s="71"/>
      <c r="AX963" s="71"/>
      <c r="AY963" s="71"/>
      <c r="AZ963" s="71"/>
      <c r="BA963" s="71"/>
      <c r="BB963" s="71"/>
      <c r="BC963" s="71"/>
      <c r="BD963" s="71"/>
      <c r="BE963" s="71"/>
      <c r="BF963" s="71"/>
      <c r="BG963" s="71"/>
      <c r="BH963" s="71"/>
      <c r="BI963" s="71"/>
      <c r="BJ963" s="71"/>
      <c r="BK963" s="71"/>
      <c r="BL963" s="71"/>
    </row>
    <row r="964" spans="1:64" ht="12.75" customHeight="1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  <c r="AR964" s="71"/>
      <c r="AS964" s="71"/>
      <c r="AT964" s="71"/>
      <c r="AU964" s="71"/>
      <c r="AV964" s="71"/>
      <c r="AW964" s="71"/>
      <c r="AX964" s="71"/>
      <c r="AY964" s="71"/>
      <c r="AZ964" s="71"/>
      <c r="BA964" s="71"/>
      <c r="BB964" s="71"/>
      <c r="BC964" s="71"/>
      <c r="BD964" s="71"/>
      <c r="BE964" s="71"/>
      <c r="BF964" s="71"/>
      <c r="BG964" s="71"/>
      <c r="BH964" s="71"/>
      <c r="BI964" s="71"/>
      <c r="BJ964" s="71"/>
      <c r="BK964" s="71"/>
      <c r="BL964" s="71"/>
    </row>
    <row r="965" spans="1:64" ht="12.75" customHeight="1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  <c r="AR965" s="71"/>
      <c r="AS965" s="71"/>
      <c r="AT965" s="71"/>
      <c r="AU965" s="71"/>
      <c r="AV965" s="71"/>
      <c r="AW965" s="71"/>
      <c r="AX965" s="71"/>
      <c r="AY965" s="71"/>
      <c r="AZ965" s="71"/>
      <c r="BA965" s="71"/>
      <c r="BB965" s="71"/>
      <c r="BC965" s="71"/>
      <c r="BD965" s="71"/>
      <c r="BE965" s="71"/>
      <c r="BF965" s="71"/>
      <c r="BG965" s="71"/>
      <c r="BH965" s="71"/>
      <c r="BI965" s="71"/>
      <c r="BJ965" s="71"/>
      <c r="BK965" s="71"/>
      <c r="BL965" s="71"/>
    </row>
    <row r="966" spans="1:64" ht="12.75" customHeight="1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  <c r="AR966" s="71"/>
      <c r="AS966" s="71"/>
      <c r="AT966" s="71"/>
      <c r="AU966" s="71"/>
      <c r="AV966" s="71"/>
      <c r="AW966" s="71"/>
      <c r="AX966" s="71"/>
      <c r="AY966" s="71"/>
      <c r="AZ966" s="71"/>
      <c r="BA966" s="71"/>
      <c r="BB966" s="71"/>
      <c r="BC966" s="71"/>
      <c r="BD966" s="71"/>
      <c r="BE966" s="71"/>
      <c r="BF966" s="71"/>
      <c r="BG966" s="71"/>
      <c r="BH966" s="71"/>
      <c r="BI966" s="71"/>
      <c r="BJ966" s="71"/>
      <c r="BK966" s="71"/>
      <c r="BL966" s="71"/>
    </row>
    <row r="967" spans="1:64" ht="12.75" customHeight="1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  <c r="AR967" s="71"/>
      <c r="AS967" s="71"/>
      <c r="AT967" s="71"/>
      <c r="AU967" s="71"/>
      <c r="AV967" s="71"/>
      <c r="AW967" s="71"/>
      <c r="AX967" s="71"/>
      <c r="AY967" s="71"/>
      <c r="AZ967" s="71"/>
      <c r="BA967" s="71"/>
      <c r="BB967" s="71"/>
      <c r="BC967" s="71"/>
      <c r="BD967" s="71"/>
      <c r="BE967" s="71"/>
      <c r="BF967" s="71"/>
      <c r="BG967" s="71"/>
      <c r="BH967" s="71"/>
      <c r="BI967" s="71"/>
      <c r="BJ967" s="71"/>
      <c r="BK967" s="71"/>
      <c r="BL967" s="71"/>
    </row>
    <row r="968" spans="1:64" ht="12.75" customHeight="1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  <c r="AR968" s="71"/>
      <c r="AS968" s="71"/>
      <c r="AT968" s="71"/>
      <c r="AU968" s="71"/>
      <c r="AV968" s="71"/>
      <c r="AW968" s="71"/>
      <c r="AX968" s="71"/>
      <c r="AY968" s="71"/>
      <c r="AZ968" s="71"/>
      <c r="BA968" s="71"/>
      <c r="BB968" s="71"/>
      <c r="BC968" s="71"/>
      <c r="BD968" s="71"/>
      <c r="BE968" s="71"/>
      <c r="BF968" s="71"/>
      <c r="BG968" s="71"/>
      <c r="BH968" s="71"/>
      <c r="BI968" s="71"/>
      <c r="BJ968" s="71"/>
      <c r="BK968" s="71"/>
      <c r="BL968" s="71"/>
    </row>
    <row r="969" spans="1:64" ht="12.75" customHeight="1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  <c r="AR969" s="71"/>
      <c r="AS969" s="71"/>
      <c r="AT969" s="71"/>
      <c r="AU969" s="71"/>
      <c r="AV969" s="71"/>
      <c r="AW969" s="71"/>
      <c r="AX969" s="71"/>
      <c r="AY969" s="71"/>
      <c r="AZ969" s="71"/>
      <c r="BA969" s="71"/>
      <c r="BB969" s="71"/>
      <c r="BC969" s="71"/>
      <c r="BD969" s="71"/>
      <c r="BE969" s="71"/>
      <c r="BF969" s="71"/>
      <c r="BG969" s="71"/>
      <c r="BH969" s="71"/>
      <c r="BI969" s="71"/>
      <c r="BJ969" s="71"/>
      <c r="BK969" s="71"/>
      <c r="BL969" s="71"/>
    </row>
    <row r="970" spans="1:64" ht="12.75" customHeight="1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  <c r="BB970" s="71"/>
      <c r="BC970" s="71"/>
      <c r="BD970" s="71"/>
      <c r="BE970" s="71"/>
      <c r="BF970" s="71"/>
      <c r="BG970" s="71"/>
      <c r="BH970" s="71"/>
      <c r="BI970" s="71"/>
      <c r="BJ970" s="71"/>
      <c r="BK970" s="71"/>
      <c r="BL970" s="71"/>
    </row>
    <row r="971" spans="1:64" ht="12.75" customHeight="1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  <c r="AR971" s="71"/>
      <c r="AS971" s="71"/>
      <c r="AT971" s="71"/>
      <c r="AU971" s="71"/>
      <c r="AV971" s="71"/>
      <c r="AW971" s="71"/>
      <c r="AX971" s="71"/>
      <c r="AY971" s="71"/>
      <c r="AZ971" s="71"/>
      <c r="BA971" s="71"/>
      <c r="BB971" s="71"/>
      <c r="BC971" s="71"/>
      <c r="BD971" s="71"/>
      <c r="BE971" s="71"/>
      <c r="BF971" s="71"/>
      <c r="BG971" s="71"/>
      <c r="BH971" s="71"/>
      <c r="BI971" s="71"/>
      <c r="BJ971" s="71"/>
      <c r="BK971" s="71"/>
      <c r="BL971" s="71"/>
    </row>
    <row r="972" spans="1:64" ht="12.75" customHeight="1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  <c r="AR972" s="71"/>
      <c r="AS972" s="71"/>
      <c r="AT972" s="71"/>
      <c r="AU972" s="71"/>
      <c r="AV972" s="71"/>
      <c r="AW972" s="71"/>
      <c r="AX972" s="71"/>
      <c r="AY972" s="71"/>
      <c r="AZ972" s="71"/>
      <c r="BA972" s="71"/>
      <c r="BB972" s="71"/>
      <c r="BC972" s="71"/>
      <c r="BD972" s="71"/>
      <c r="BE972" s="71"/>
      <c r="BF972" s="71"/>
      <c r="BG972" s="71"/>
      <c r="BH972" s="71"/>
      <c r="BI972" s="71"/>
      <c r="BJ972" s="71"/>
      <c r="BK972" s="71"/>
      <c r="BL972" s="71"/>
    </row>
    <row r="973" spans="1:64" ht="12.75" customHeight="1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  <c r="AR973" s="71"/>
      <c r="AS973" s="71"/>
      <c r="AT973" s="71"/>
      <c r="AU973" s="71"/>
      <c r="AV973" s="71"/>
      <c r="AW973" s="71"/>
      <c r="AX973" s="71"/>
      <c r="AY973" s="71"/>
      <c r="AZ973" s="71"/>
      <c r="BA973" s="71"/>
      <c r="BB973" s="71"/>
      <c r="BC973" s="71"/>
      <c r="BD973" s="71"/>
      <c r="BE973" s="71"/>
      <c r="BF973" s="71"/>
      <c r="BG973" s="71"/>
      <c r="BH973" s="71"/>
      <c r="BI973" s="71"/>
      <c r="BJ973" s="71"/>
      <c r="BK973" s="71"/>
      <c r="BL973" s="71"/>
    </row>
    <row r="974" spans="1:64" ht="12.75" customHeight="1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  <c r="AR974" s="71"/>
      <c r="AS974" s="71"/>
      <c r="AT974" s="71"/>
      <c r="AU974" s="71"/>
      <c r="AV974" s="71"/>
      <c r="AW974" s="71"/>
      <c r="AX974" s="71"/>
      <c r="AY974" s="71"/>
      <c r="AZ974" s="71"/>
      <c r="BA974" s="71"/>
      <c r="BB974" s="71"/>
      <c r="BC974" s="71"/>
      <c r="BD974" s="71"/>
      <c r="BE974" s="71"/>
      <c r="BF974" s="71"/>
      <c r="BG974" s="71"/>
      <c r="BH974" s="71"/>
      <c r="BI974" s="71"/>
      <c r="BJ974" s="71"/>
      <c r="BK974" s="71"/>
      <c r="BL974" s="71"/>
    </row>
    <row r="975" spans="1:64" ht="12.75" customHeight="1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  <c r="AR975" s="71"/>
      <c r="AS975" s="71"/>
      <c r="AT975" s="71"/>
      <c r="AU975" s="71"/>
      <c r="AV975" s="71"/>
      <c r="AW975" s="71"/>
      <c r="AX975" s="71"/>
      <c r="AY975" s="71"/>
      <c r="AZ975" s="71"/>
      <c r="BA975" s="71"/>
      <c r="BB975" s="71"/>
      <c r="BC975" s="71"/>
      <c r="BD975" s="71"/>
      <c r="BE975" s="71"/>
      <c r="BF975" s="71"/>
      <c r="BG975" s="71"/>
      <c r="BH975" s="71"/>
      <c r="BI975" s="71"/>
      <c r="BJ975" s="71"/>
      <c r="BK975" s="71"/>
      <c r="BL975" s="71"/>
    </row>
    <row r="976" spans="1:64" ht="12.75" customHeight="1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  <c r="AR976" s="71"/>
      <c r="AS976" s="71"/>
      <c r="AT976" s="71"/>
      <c r="AU976" s="71"/>
      <c r="AV976" s="71"/>
      <c r="AW976" s="71"/>
      <c r="AX976" s="71"/>
      <c r="AY976" s="71"/>
      <c r="AZ976" s="71"/>
      <c r="BA976" s="71"/>
      <c r="BB976" s="71"/>
      <c r="BC976" s="71"/>
      <c r="BD976" s="71"/>
      <c r="BE976" s="71"/>
      <c r="BF976" s="71"/>
      <c r="BG976" s="71"/>
      <c r="BH976" s="71"/>
      <c r="BI976" s="71"/>
      <c r="BJ976" s="71"/>
      <c r="BK976" s="71"/>
      <c r="BL976" s="71"/>
    </row>
    <row r="977" spans="1:64" ht="12.75" customHeight="1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  <c r="AR977" s="71"/>
      <c r="AS977" s="71"/>
      <c r="AT977" s="71"/>
      <c r="AU977" s="71"/>
      <c r="AV977" s="71"/>
      <c r="AW977" s="71"/>
      <c r="AX977" s="71"/>
      <c r="AY977" s="71"/>
      <c r="AZ977" s="71"/>
      <c r="BA977" s="71"/>
      <c r="BB977" s="71"/>
      <c r="BC977" s="71"/>
      <c r="BD977" s="71"/>
      <c r="BE977" s="71"/>
      <c r="BF977" s="71"/>
      <c r="BG977" s="71"/>
      <c r="BH977" s="71"/>
      <c r="BI977" s="71"/>
      <c r="BJ977" s="71"/>
      <c r="BK977" s="71"/>
      <c r="BL977" s="71"/>
    </row>
    <row r="978" spans="1:64" ht="12.75" customHeight="1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  <c r="BB978" s="71"/>
      <c r="BC978" s="71"/>
      <c r="BD978" s="71"/>
      <c r="BE978" s="71"/>
      <c r="BF978" s="71"/>
      <c r="BG978" s="71"/>
      <c r="BH978" s="71"/>
      <c r="BI978" s="71"/>
      <c r="BJ978" s="71"/>
      <c r="BK978" s="71"/>
      <c r="BL978" s="71"/>
    </row>
    <row r="979" spans="1:64" ht="12.75" customHeight="1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  <c r="AR979" s="71"/>
      <c r="AS979" s="71"/>
      <c r="AT979" s="71"/>
      <c r="AU979" s="71"/>
      <c r="AV979" s="71"/>
      <c r="AW979" s="71"/>
      <c r="AX979" s="71"/>
      <c r="AY979" s="71"/>
      <c r="AZ979" s="71"/>
      <c r="BA979" s="71"/>
      <c r="BB979" s="71"/>
      <c r="BC979" s="71"/>
      <c r="BD979" s="71"/>
      <c r="BE979" s="71"/>
      <c r="BF979" s="71"/>
      <c r="BG979" s="71"/>
      <c r="BH979" s="71"/>
      <c r="BI979" s="71"/>
      <c r="BJ979" s="71"/>
      <c r="BK979" s="71"/>
      <c r="BL979" s="71"/>
    </row>
    <row r="980" spans="1:64" ht="12.75" customHeight="1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  <c r="AR980" s="71"/>
      <c r="AS980" s="71"/>
      <c r="AT980" s="71"/>
      <c r="AU980" s="71"/>
      <c r="AV980" s="71"/>
      <c r="AW980" s="71"/>
      <c r="AX980" s="71"/>
      <c r="AY980" s="71"/>
      <c r="AZ980" s="71"/>
      <c r="BA980" s="71"/>
      <c r="BB980" s="71"/>
      <c r="BC980" s="71"/>
      <c r="BD980" s="71"/>
      <c r="BE980" s="71"/>
      <c r="BF980" s="71"/>
      <c r="BG980" s="71"/>
      <c r="BH980" s="71"/>
      <c r="BI980" s="71"/>
      <c r="BJ980" s="71"/>
      <c r="BK980" s="71"/>
      <c r="BL980" s="71"/>
    </row>
    <row r="981" spans="1:64" ht="12.75" customHeight="1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  <c r="AR981" s="71"/>
      <c r="AS981" s="71"/>
      <c r="AT981" s="71"/>
      <c r="AU981" s="71"/>
      <c r="AV981" s="71"/>
      <c r="AW981" s="71"/>
      <c r="AX981" s="71"/>
      <c r="AY981" s="71"/>
      <c r="AZ981" s="71"/>
      <c r="BA981" s="71"/>
      <c r="BB981" s="71"/>
      <c r="BC981" s="71"/>
      <c r="BD981" s="71"/>
      <c r="BE981" s="71"/>
      <c r="BF981" s="71"/>
      <c r="BG981" s="71"/>
      <c r="BH981" s="71"/>
      <c r="BI981" s="71"/>
      <c r="BJ981" s="71"/>
      <c r="BK981" s="71"/>
      <c r="BL981" s="71"/>
    </row>
    <row r="982" spans="1:64" ht="12.75" customHeight="1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  <c r="AR982" s="71"/>
      <c r="AS982" s="71"/>
      <c r="AT982" s="71"/>
      <c r="AU982" s="71"/>
      <c r="AV982" s="71"/>
      <c r="AW982" s="71"/>
      <c r="AX982" s="71"/>
      <c r="AY982" s="71"/>
      <c r="AZ982" s="71"/>
      <c r="BA982" s="71"/>
      <c r="BB982" s="71"/>
      <c r="BC982" s="71"/>
      <c r="BD982" s="71"/>
      <c r="BE982" s="71"/>
      <c r="BF982" s="71"/>
      <c r="BG982" s="71"/>
      <c r="BH982" s="71"/>
      <c r="BI982" s="71"/>
      <c r="BJ982" s="71"/>
      <c r="BK982" s="71"/>
      <c r="BL982" s="71"/>
    </row>
    <row r="983" spans="1:64" ht="12.75" customHeight="1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  <c r="BB983" s="71"/>
      <c r="BC983" s="71"/>
      <c r="BD983" s="71"/>
      <c r="BE983" s="71"/>
      <c r="BF983" s="71"/>
      <c r="BG983" s="71"/>
      <c r="BH983" s="71"/>
      <c r="BI983" s="71"/>
      <c r="BJ983" s="71"/>
      <c r="BK983" s="71"/>
      <c r="BL983" s="71"/>
    </row>
    <row r="984" spans="1:64" ht="12.75" customHeight="1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  <c r="BB984" s="71"/>
      <c r="BC984" s="71"/>
      <c r="BD984" s="71"/>
      <c r="BE984" s="71"/>
      <c r="BF984" s="71"/>
      <c r="BG984" s="71"/>
      <c r="BH984" s="71"/>
      <c r="BI984" s="71"/>
      <c r="BJ984" s="71"/>
      <c r="BK984" s="71"/>
      <c r="BL984" s="71"/>
    </row>
    <row r="985" spans="1:64" ht="12.75" customHeight="1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  <c r="BB985" s="71"/>
      <c r="BC985" s="71"/>
      <c r="BD985" s="71"/>
      <c r="BE985" s="71"/>
      <c r="BF985" s="71"/>
      <c r="BG985" s="71"/>
      <c r="BH985" s="71"/>
      <c r="BI985" s="71"/>
      <c r="BJ985" s="71"/>
      <c r="BK985" s="71"/>
      <c r="BL985" s="71"/>
    </row>
    <row r="986" spans="1:64" ht="12.75" customHeight="1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  <c r="BB986" s="71"/>
      <c r="BC986" s="71"/>
      <c r="BD986" s="71"/>
      <c r="BE986" s="71"/>
      <c r="BF986" s="71"/>
      <c r="BG986" s="71"/>
      <c r="BH986" s="71"/>
      <c r="BI986" s="71"/>
      <c r="BJ986" s="71"/>
      <c r="BK986" s="71"/>
      <c r="BL986" s="71"/>
    </row>
    <row r="987" spans="1:64" ht="12.75" customHeight="1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  <c r="AR987" s="71"/>
      <c r="AS987" s="71"/>
      <c r="AT987" s="71"/>
      <c r="AU987" s="71"/>
      <c r="AV987" s="71"/>
      <c r="AW987" s="71"/>
      <c r="AX987" s="71"/>
      <c r="AY987" s="71"/>
      <c r="AZ987" s="71"/>
      <c r="BA987" s="71"/>
      <c r="BB987" s="71"/>
      <c r="BC987" s="71"/>
      <c r="BD987" s="71"/>
      <c r="BE987" s="71"/>
      <c r="BF987" s="71"/>
      <c r="BG987" s="71"/>
      <c r="BH987" s="71"/>
      <c r="BI987" s="71"/>
      <c r="BJ987" s="71"/>
      <c r="BK987" s="71"/>
      <c r="BL987" s="71"/>
    </row>
    <row r="988" spans="1:64" ht="12.75" customHeight="1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  <c r="AR988" s="71"/>
      <c r="AS988" s="71"/>
      <c r="AT988" s="71"/>
      <c r="AU988" s="71"/>
      <c r="AV988" s="71"/>
      <c r="AW988" s="71"/>
      <c r="AX988" s="71"/>
      <c r="AY988" s="71"/>
      <c r="AZ988" s="71"/>
      <c r="BA988" s="71"/>
      <c r="BB988" s="71"/>
      <c r="BC988" s="71"/>
      <c r="BD988" s="71"/>
      <c r="BE988" s="71"/>
      <c r="BF988" s="71"/>
      <c r="BG988" s="71"/>
      <c r="BH988" s="71"/>
      <c r="BI988" s="71"/>
      <c r="BJ988" s="71"/>
      <c r="BK988" s="71"/>
      <c r="BL988" s="71"/>
    </row>
    <row r="989" spans="1:64" ht="12.75" customHeight="1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  <c r="AR989" s="71"/>
      <c r="AS989" s="71"/>
      <c r="AT989" s="71"/>
      <c r="AU989" s="71"/>
      <c r="AV989" s="71"/>
      <c r="AW989" s="71"/>
      <c r="AX989" s="71"/>
      <c r="AY989" s="71"/>
      <c r="AZ989" s="71"/>
      <c r="BA989" s="71"/>
      <c r="BB989" s="71"/>
      <c r="BC989" s="71"/>
      <c r="BD989" s="71"/>
      <c r="BE989" s="71"/>
      <c r="BF989" s="71"/>
      <c r="BG989" s="71"/>
      <c r="BH989" s="71"/>
      <c r="BI989" s="71"/>
      <c r="BJ989" s="71"/>
      <c r="BK989" s="71"/>
      <c r="BL989" s="71"/>
    </row>
    <row r="990" spans="1:64" ht="12.75" customHeight="1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  <c r="AR990" s="71"/>
      <c r="AS990" s="71"/>
      <c r="AT990" s="71"/>
      <c r="AU990" s="71"/>
      <c r="AV990" s="71"/>
      <c r="AW990" s="71"/>
      <c r="AX990" s="71"/>
      <c r="AY990" s="71"/>
      <c r="AZ990" s="71"/>
      <c r="BA990" s="71"/>
      <c r="BB990" s="71"/>
      <c r="BC990" s="71"/>
      <c r="BD990" s="71"/>
      <c r="BE990" s="71"/>
      <c r="BF990" s="71"/>
      <c r="BG990" s="71"/>
      <c r="BH990" s="71"/>
      <c r="BI990" s="71"/>
      <c r="BJ990" s="71"/>
      <c r="BK990" s="71"/>
      <c r="BL990" s="71"/>
    </row>
    <row r="991" spans="1:64" ht="12.75" customHeight="1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  <c r="AR991" s="71"/>
      <c r="AS991" s="71"/>
      <c r="AT991" s="71"/>
      <c r="AU991" s="71"/>
      <c r="AV991" s="71"/>
      <c r="AW991" s="71"/>
      <c r="AX991" s="71"/>
      <c r="AY991" s="71"/>
      <c r="AZ991" s="71"/>
      <c r="BA991" s="71"/>
      <c r="BB991" s="71"/>
      <c r="BC991" s="71"/>
      <c r="BD991" s="71"/>
      <c r="BE991" s="71"/>
      <c r="BF991" s="71"/>
      <c r="BG991" s="71"/>
      <c r="BH991" s="71"/>
      <c r="BI991" s="71"/>
      <c r="BJ991" s="71"/>
      <c r="BK991" s="71"/>
      <c r="BL991" s="71"/>
    </row>
    <row r="992" spans="1:64" ht="12.75" customHeight="1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  <c r="AR992" s="71"/>
      <c r="AS992" s="71"/>
      <c r="AT992" s="71"/>
      <c r="AU992" s="71"/>
      <c r="AV992" s="71"/>
      <c r="AW992" s="71"/>
      <c r="AX992" s="71"/>
      <c r="AY992" s="71"/>
      <c r="AZ992" s="71"/>
      <c r="BA992" s="71"/>
      <c r="BB992" s="71"/>
      <c r="BC992" s="71"/>
      <c r="BD992" s="71"/>
      <c r="BE992" s="71"/>
      <c r="BF992" s="71"/>
      <c r="BG992" s="71"/>
      <c r="BH992" s="71"/>
      <c r="BI992" s="71"/>
      <c r="BJ992" s="71"/>
      <c r="BK992" s="71"/>
      <c r="BL992" s="71"/>
    </row>
    <row r="993" spans="1:64" ht="12.75" customHeight="1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  <c r="AR993" s="71"/>
      <c r="AS993" s="71"/>
      <c r="AT993" s="71"/>
      <c r="AU993" s="71"/>
      <c r="AV993" s="71"/>
      <c r="AW993" s="71"/>
      <c r="AX993" s="71"/>
      <c r="AY993" s="71"/>
      <c r="AZ993" s="71"/>
      <c r="BA993" s="71"/>
      <c r="BB993" s="71"/>
      <c r="BC993" s="71"/>
      <c r="BD993" s="71"/>
      <c r="BE993" s="71"/>
      <c r="BF993" s="71"/>
      <c r="BG993" s="71"/>
      <c r="BH993" s="71"/>
      <c r="BI993" s="71"/>
      <c r="BJ993" s="71"/>
      <c r="BK993" s="71"/>
      <c r="BL993" s="71"/>
    </row>
    <row r="994" spans="1:64" ht="12.75" customHeight="1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  <c r="AR994" s="71"/>
      <c r="AS994" s="71"/>
      <c r="AT994" s="71"/>
      <c r="AU994" s="71"/>
      <c r="AV994" s="71"/>
      <c r="AW994" s="71"/>
      <c r="AX994" s="71"/>
      <c r="AY994" s="71"/>
      <c r="AZ994" s="71"/>
      <c r="BA994" s="71"/>
      <c r="BB994" s="71"/>
      <c r="BC994" s="71"/>
      <c r="BD994" s="71"/>
      <c r="BE994" s="71"/>
      <c r="BF994" s="71"/>
      <c r="BG994" s="71"/>
      <c r="BH994" s="71"/>
      <c r="BI994" s="71"/>
      <c r="BJ994" s="71"/>
      <c r="BK994" s="71"/>
      <c r="BL994" s="71"/>
    </row>
    <row r="995" spans="1:64" ht="12.75" customHeight="1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  <c r="AR995" s="71"/>
      <c r="AS995" s="71"/>
      <c r="AT995" s="71"/>
      <c r="AU995" s="71"/>
      <c r="AV995" s="71"/>
      <c r="AW995" s="71"/>
      <c r="AX995" s="71"/>
      <c r="AY995" s="71"/>
      <c r="AZ995" s="71"/>
      <c r="BA995" s="71"/>
      <c r="BB995" s="71"/>
      <c r="BC995" s="71"/>
      <c r="BD995" s="71"/>
      <c r="BE995" s="71"/>
      <c r="BF995" s="71"/>
      <c r="BG995" s="71"/>
      <c r="BH995" s="71"/>
      <c r="BI995" s="71"/>
      <c r="BJ995" s="71"/>
      <c r="BK995" s="71"/>
      <c r="BL995" s="71"/>
    </row>
    <row r="996" spans="1:64" ht="12.75" customHeight="1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  <c r="AR996" s="71"/>
      <c r="AS996" s="71"/>
      <c r="AT996" s="71"/>
      <c r="AU996" s="71"/>
      <c r="AV996" s="71"/>
      <c r="AW996" s="71"/>
      <c r="AX996" s="71"/>
      <c r="AY996" s="71"/>
      <c r="AZ996" s="71"/>
      <c r="BA996" s="71"/>
      <c r="BB996" s="71"/>
      <c r="BC996" s="71"/>
      <c r="BD996" s="71"/>
      <c r="BE996" s="71"/>
      <c r="BF996" s="71"/>
      <c r="BG996" s="71"/>
      <c r="BH996" s="71"/>
      <c r="BI996" s="71"/>
      <c r="BJ996" s="71"/>
      <c r="BK996" s="71"/>
      <c r="BL996" s="71"/>
    </row>
    <row r="997" spans="1:64" ht="12.75" customHeight="1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  <c r="AR997" s="71"/>
      <c r="AS997" s="71"/>
      <c r="AT997" s="71"/>
      <c r="AU997" s="71"/>
      <c r="AV997" s="71"/>
      <c r="AW997" s="71"/>
      <c r="AX997" s="71"/>
      <c r="AY997" s="71"/>
      <c r="AZ997" s="71"/>
      <c r="BA997" s="71"/>
      <c r="BB997" s="71"/>
      <c r="BC997" s="71"/>
      <c r="BD997" s="71"/>
      <c r="BE997" s="71"/>
      <c r="BF997" s="71"/>
      <c r="BG997" s="71"/>
      <c r="BH997" s="71"/>
      <c r="BI997" s="71"/>
      <c r="BJ997" s="71"/>
      <c r="BK997" s="71"/>
      <c r="BL997" s="71"/>
    </row>
    <row r="998" spans="1:64" ht="12.75" customHeight="1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  <c r="AR998" s="71"/>
      <c r="AS998" s="71"/>
      <c r="AT998" s="71"/>
      <c r="AU998" s="71"/>
      <c r="AV998" s="71"/>
      <c r="AW998" s="71"/>
      <c r="AX998" s="71"/>
      <c r="AY998" s="71"/>
      <c r="AZ998" s="71"/>
      <c r="BA998" s="71"/>
      <c r="BB998" s="71"/>
      <c r="BC998" s="71"/>
      <c r="BD998" s="71"/>
      <c r="BE998" s="71"/>
      <c r="BF998" s="71"/>
      <c r="BG998" s="71"/>
      <c r="BH998" s="71"/>
      <c r="BI998" s="71"/>
      <c r="BJ998" s="71"/>
      <c r="BK998" s="71"/>
      <c r="BL998" s="71"/>
    </row>
    <row r="999" spans="1:64" ht="12.75" customHeight="1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  <c r="AR999" s="71"/>
      <c r="AS999" s="71"/>
      <c r="AT999" s="71"/>
      <c r="AU999" s="71"/>
      <c r="AV999" s="71"/>
      <c r="AW999" s="71"/>
      <c r="AX999" s="71"/>
      <c r="AY999" s="71"/>
      <c r="AZ999" s="71"/>
      <c r="BA999" s="71"/>
      <c r="BB999" s="71"/>
      <c r="BC999" s="71"/>
      <c r="BD999" s="71"/>
      <c r="BE999" s="71"/>
      <c r="BF999" s="71"/>
      <c r="BG999" s="71"/>
      <c r="BH999" s="71"/>
      <c r="BI999" s="71"/>
      <c r="BJ999" s="71"/>
      <c r="BK999" s="71"/>
      <c r="BL999" s="71"/>
    </row>
    <row r="1000" spans="1:64" ht="12.75" customHeight="1">
      <c r="A1000" s="71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  <c r="AQ1000" s="71"/>
      <c r="AR1000" s="71"/>
      <c r="AS1000" s="71"/>
      <c r="AT1000" s="71"/>
      <c r="AU1000" s="71"/>
      <c r="AV1000" s="71"/>
      <c r="AW1000" s="71"/>
      <c r="AX1000" s="71"/>
      <c r="AY1000" s="71"/>
      <c r="AZ1000" s="71"/>
      <c r="BA1000" s="71"/>
      <c r="BB1000" s="71"/>
      <c r="BC1000" s="71"/>
      <c r="BD1000" s="71"/>
      <c r="BE1000" s="71"/>
      <c r="BF1000" s="71"/>
      <c r="BG1000" s="71"/>
      <c r="BH1000" s="71"/>
      <c r="BI1000" s="71"/>
      <c r="BJ1000" s="71"/>
      <c r="BK1000" s="71"/>
      <c r="BL1000" s="71"/>
    </row>
  </sheetData>
  <mergeCells count="83"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60:G60"/>
    <mergeCell ref="C61:G61"/>
    <mergeCell ref="C62:G62"/>
    <mergeCell ref="C63:G63"/>
    <mergeCell ref="C64:G64"/>
    <mergeCell ref="K65:L65"/>
    <mergeCell ref="A67:M67"/>
    <mergeCell ref="C53:G53"/>
    <mergeCell ref="C54:G54"/>
    <mergeCell ref="C55:G55"/>
    <mergeCell ref="C56:G56"/>
    <mergeCell ref="C57:G57"/>
    <mergeCell ref="C58:G58"/>
    <mergeCell ref="C59:G59"/>
    <mergeCell ref="H8:I9"/>
    <mergeCell ref="J8:M9"/>
    <mergeCell ref="K10:M10"/>
    <mergeCell ref="A1:M1"/>
    <mergeCell ref="A2:B3"/>
    <mergeCell ref="C2:D3"/>
    <mergeCell ref="E2:F3"/>
    <mergeCell ref="G2:G3"/>
    <mergeCell ref="H2:I3"/>
    <mergeCell ref="J2:M3"/>
    <mergeCell ref="J4:M5"/>
    <mergeCell ref="A6:B7"/>
    <mergeCell ref="J6:M7"/>
    <mergeCell ref="C6:D7"/>
    <mergeCell ref="E6:F7"/>
    <mergeCell ref="A4:B5"/>
    <mergeCell ref="C4:D5"/>
    <mergeCell ref="E4:F5"/>
    <mergeCell ref="G4:G5"/>
    <mergeCell ref="H4:I5"/>
    <mergeCell ref="G6:G7"/>
    <mergeCell ref="H6:I7"/>
    <mergeCell ref="A8:B9"/>
    <mergeCell ref="C8:D9"/>
    <mergeCell ref="E8:F9"/>
    <mergeCell ref="G8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1:G31"/>
    <mergeCell ref="C26:G26"/>
    <mergeCell ref="C27:G27"/>
    <mergeCell ref="C28:G28"/>
    <mergeCell ref="C29:G29"/>
    <mergeCell ref="C30:G30"/>
  </mergeCell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Vídeňská Monika</cp:lastModifiedBy>
  <dcterms:modified xsi:type="dcterms:W3CDTF">2024-02-09T12:30:34Z</dcterms:modified>
  <cp:category/>
  <cp:version/>
  <cp:contentType/>
  <cp:contentStatus/>
</cp:coreProperties>
</file>