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kázky\2024\MEBYS\"/>
    </mc:Choice>
  </mc:AlternateContent>
  <bookViews>
    <workbookView xWindow="0" yWindow="0" windowWidth="28800" windowHeight="12330"/>
  </bookViews>
  <sheets>
    <sheet name="Rekapitulace stavby" sheetId="1" r:id="rId1"/>
    <sheet name="001 - Soupis prací - dota..." sheetId="2" r:id="rId2"/>
    <sheet name="002 - Soupis prací - dota..." sheetId="3" r:id="rId3"/>
    <sheet name="Seznam figur" sheetId="4" r:id="rId4"/>
  </sheets>
  <definedNames>
    <definedName name="_xlnm._FilterDatabase" localSheetId="1" hidden="1">'001 - Soupis prací - dota...'!$C$130:$K$352</definedName>
    <definedName name="_xlnm._FilterDatabase" localSheetId="2" hidden="1">'002 - Soupis prací - dota...'!$C$127:$K$233</definedName>
    <definedName name="_xlnm.Print_Titles" localSheetId="1">'001 - Soupis prací - dota...'!$130:$130</definedName>
    <definedName name="_xlnm.Print_Titles" localSheetId="2">'002 - Soupis prací - dota...'!$127:$127</definedName>
    <definedName name="_xlnm.Print_Titles" localSheetId="0">'Rekapitulace stavby'!$92:$92</definedName>
    <definedName name="_xlnm.Print_Titles" localSheetId="3">'Seznam figur'!$9:$9</definedName>
    <definedName name="_xlnm.Print_Area" localSheetId="1">'001 - Soupis prací - dota...'!$C$4:$J$76,'001 - Soupis prací - dota...'!$C$82:$J$112,'001 - Soupis prací - dota...'!$C$118:$K$352</definedName>
    <definedName name="_xlnm.Print_Area" localSheetId="2">'002 - Soupis prací - dota...'!$C$4:$J$76,'002 - Soupis prací - dota...'!$C$82:$J$109,'002 - Soupis prací - dota...'!$C$115:$K$233</definedName>
    <definedName name="_xlnm.Print_Area" localSheetId="0">'Rekapitulace stavby'!$D$4:$AO$76,'Rekapitulace stavby'!$C$82:$AQ$97</definedName>
    <definedName name="_xlnm.Print_Area" localSheetId="3">'Seznam figur'!$C$4:$G$31</definedName>
  </definedNames>
  <calcPr calcId="162913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233" i="3"/>
  <c r="BH233" i="3"/>
  <c r="BG233" i="3"/>
  <c r="BF233" i="3"/>
  <c r="T233" i="3"/>
  <c r="T232" i="3"/>
  <c r="T231" i="3" s="1"/>
  <c r="R233" i="3"/>
  <c r="R232" i="3"/>
  <c r="R231" i="3" s="1"/>
  <c r="P233" i="3"/>
  <c r="P232" i="3"/>
  <c r="P231" i="3" s="1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T152" i="3"/>
  <c r="R153" i="3"/>
  <c r="R152" i="3" s="1"/>
  <c r="P153" i="3"/>
  <c r="P152" i="3" s="1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7" i="3"/>
  <c r="BH137" i="3"/>
  <c r="BG137" i="3"/>
  <c r="BF137" i="3"/>
  <c r="T137" i="3"/>
  <c r="T136" i="3"/>
  <c r="R137" i="3"/>
  <c r="R136" i="3"/>
  <c r="P137" i="3"/>
  <c r="P136" i="3"/>
  <c r="BI131" i="3"/>
  <c r="BH131" i="3"/>
  <c r="BG131" i="3"/>
  <c r="BF131" i="3"/>
  <c r="T131" i="3"/>
  <c r="T130" i="3"/>
  <c r="R131" i="3"/>
  <c r="R130" i="3"/>
  <c r="P131" i="3"/>
  <c r="P130" i="3" s="1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122" i="3" s="1"/>
  <c r="E7" i="3"/>
  <c r="E85" i="3"/>
  <c r="J37" i="2"/>
  <c r="J36" i="2"/>
  <c r="AY95" i="1" s="1"/>
  <c r="J35" i="2"/>
  <c r="AX95" i="1"/>
  <c r="BI349" i="2"/>
  <c r="BH349" i="2"/>
  <c r="BG349" i="2"/>
  <c r="BF349" i="2"/>
  <c r="T349" i="2"/>
  <c r="R349" i="2"/>
  <c r="P349" i="2"/>
  <c r="BI336" i="2"/>
  <c r="BH336" i="2"/>
  <c r="BG336" i="2"/>
  <c r="BF336" i="2"/>
  <c r="T336" i="2"/>
  <c r="T335" i="2" s="1"/>
  <c r="R336" i="2"/>
  <c r="R335" i="2" s="1"/>
  <c r="P336" i="2"/>
  <c r="P335" i="2" s="1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T226" i="2"/>
  <c r="R227" i="2"/>
  <c r="R226" i="2" s="1"/>
  <c r="P227" i="2"/>
  <c r="P226" i="2" s="1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 s="1"/>
  <c r="J17" i="2"/>
  <c r="J12" i="2"/>
  <c r="J89" i="2" s="1"/>
  <c r="E7" i="2"/>
  <c r="E121" i="2" s="1"/>
  <c r="L90" i="1"/>
  <c r="AM90" i="1"/>
  <c r="AM89" i="1"/>
  <c r="L89" i="1"/>
  <c r="AM87" i="1"/>
  <c r="L87" i="1"/>
  <c r="L85" i="1"/>
  <c r="L84" i="1"/>
  <c r="J336" i="2"/>
  <c r="J334" i="2"/>
  <c r="J322" i="2"/>
  <c r="BK317" i="2"/>
  <c r="BK313" i="2"/>
  <c r="BK312" i="2"/>
  <c r="J311" i="2"/>
  <c r="BK303" i="2"/>
  <c r="J302" i="2"/>
  <c r="J301" i="2"/>
  <c r="BK291" i="2"/>
  <c r="BK290" i="2"/>
  <c r="J288" i="2"/>
  <c r="BK282" i="2"/>
  <c r="J280" i="2"/>
  <c r="J275" i="2"/>
  <c r="BK263" i="2"/>
  <c r="J252" i="2"/>
  <c r="J239" i="2"/>
  <c r="J232" i="2"/>
  <c r="BK225" i="2"/>
  <c r="J221" i="2"/>
  <c r="J208" i="2"/>
  <c r="BK189" i="2"/>
  <c r="BK139" i="2"/>
  <c r="BK327" i="2"/>
  <c r="BK155" i="2"/>
  <c r="J134" i="2"/>
  <c r="J317" i="2"/>
  <c r="J206" i="2"/>
  <c r="J191" i="2"/>
  <c r="AS94" i="1"/>
  <c r="BK239" i="2"/>
  <c r="BK230" i="2"/>
  <c r="J222" i="2"/>
  <c r="BK208" i="2"/>
  <c r="J189" i="2"/>
  <c r="BK166" i="2"/>
  <c r="BK134" i="2"/>
  <c r="J224" i="3"/>
  <c r="BK213" i="3"/>
  <c r="BK177" i="3"/>
  <c r="BK148" i="3"/>
  <c r="BK216" i="3"/>
  <c r="BK156" i="3"/>
  <c r="J199" i="3"/>
  <c r="J177" i="3"/>
  <c r="J226" i="3"/>
  <c r="J218" i="3"/>
  <c r="J176" i="3"/>
  <c r="J146" i="3"/>
  <c r="BK216" i="2"/>
  <c r="BK179" i="2"/>
  <c r="BK349" i="2"/>
  <c r="J179" i="2"/>
  <c r="J148" i="2"/>
  <c r="J320" i="2"/>
  <c r="J314" i="2"/>
  <c r="BK200" i="2"/>
  <c r="BK136" i="2"/>
  <c r="BK324" i="2"/>
  <c r="BK272" i="2"/>
  <c r="J263" i="2"/>
  <c r="BK247" i="2"/>
  <c r="BK235" i="2"/>
  <c r="BK227" i="2"/>
  <c r="J220" i="2"/>
  <c r="BK203" i="2"/>
  <c r="BK186" i="2"/>
  <c r="BK148" i="2"/>
  <c r="BK233" i="3"/>
  <c r="BK222" i="3"/>
  <c r="BK199" i="3"/>
  <c r="J150" i="3"/>
  <c r="J137" i="3"/>
  <c r="J198" i="3"/>
  <c r="BK137" i="3"/>
  <c r="J222" i="3"/>
  <c r="BK211" i="3"/>
  <c r="BK188" i="3"/>
  <c r="J225" i="3"/>
  <c r="J188" i="3"/>
  <c r="BK150" i="3"/>
  <c r="BK144" i="3"/>
  <c r="J349" i="2"/>
  <c r="BK334" i="2"/>
  <c r="BK320" i="2"/>
  <c r="BK316" i="2"/>
  <c r="J312" i="2"/>
  <c r="BK307" i="2"/>
  <c r="J303" i="2"/>
  <c r="BK301" i="2"/>
  <c r="J292" i="2"/>
  <c r="J290" i="2"/>
  <c r="BK284" i="2"/>
  <c r="J282" i="2"/>
  <c r="BK278" i="2"/>
  <c r="J272" i="2"/>
  <c r="BK258" i="2"/>
  <c r="J241" i="2"/>
  <c r="J235" i="2"/>
  <c r="J227" i="2"/>
  <c r="BK220" i="2"/>
  <c r="BK191" i="2"/>
  <c r="J154" i="2"/>
  <c r="BK329" i="2"/>
  <c r="J166" i="2"/>
  <c r="J142" i="2"/>
  <c r="BK322" i="2"/>
  <c r="J316" i="2"/>
  <c r="BK194" i="2"/>
  <c r="BK154" i="2"/>
  <c r="J326" i="2"/>
  <c r="BK275" i="2"/>
  <c r="J267" i="2"/>
  <c r="BK252" i="2"/>
  <c r="J237" i="2"/>
  <c r="J225" i="2"/>
  <c r="J216" i="2"/>
  <c r="J200" i="2"/>
  <c r="J172" i="2"/>
  <c r="J155" i="2"/>
  <c r="BK226" i="3"/>
  <c r="BK218" i="3"/>
  <c r="BK189" i="3"/>
  <c r="J153" i="3"/>
  <c r="J144" i="3"/>
  <c r="J213" i="3"/>
  <c r="J148" i="3"/>
  <c r="J233" i="3"/>
  <c r="BK230" i="3"/>
  <c r="J228" i="3"/>
  <c r="BK224" i="3"/>
  <c r="BK223" i="3"/>
  <c r="BK215" i="3"/>
  <c r="J189" i="3"/>
  <c r="BK228" i="3"/>
  <c r="BK220" i="3"/>
  <c r="J215" i="3"/>
  <c r="J156" i="3"/>
  <c r="BK336" i="2"/>
  <c r="J329" i="2"/>
  <c r="BK318" i="2"/>
  <c r="BK314" i="2"/>
  <c r="J313" i="2"/>
  <c r="BK311" i="2"/>
  <c r="J307" i="2"/>
  <c r="BK302" i="2"/>
  <c r="BK292" i="2"/>
  <c r="J291" i="2"/>
  <c r="BK288" i="2"/>
  <c r="J284" i="2"/>
  <c r="BK280" i="2"/>
  <c r="J278" i="2"/>
  <c r="BK267" i="2"/>
  <c r="J247" i="2"/>
  <c r="BK237" i="2"/>
  <c r="J230" i="2"/>
  <c r="BK222" i="2"/>
  <c r="BK206" i="2"/>
  <c r="J186" i="2"/>
  <c r="J136" i="2"/>
  <c r="J327" i="2"/>
  <c r="J159" i="2"/>
  <c r="J139" i="2"/>
  <c r="J318" i="2"/>
  <c r="J203" i="2"/>
  <c r="BK172" i="2"/>
  <c r="BK326" i="2"/>
  <c r="J324" i="2"/>
  <c r="J258" i="2"/>
  <c r="BK241" i="2"/>
  <c r="BK232" i="2"/>
  <c r="BK221" i="2"/>
  <c r="J194" i="2"/>
  <c r="BK159" i="2"/>
  <c r="BK142" i="2"/>
  <c r="BK225" i="3"/>
  <c r="J211" i="3"/>
  <c r="BK176" i="3"/>
  <c r="BK146" i="3"/>
  <c r="J220" i="3"/>
  <c r="J195" i="3"/>
  <c r="J131" i="3"/>
  <c r="J216" i="3"/>
  <c r="BK198" i="3"/>
  <c r="J230" i="3"/>
  <c r="J223" i="3"/>
  <c r="BK195" i="3"/>
  <c r="BK153" i="3"/>
  <c r="BK131" i="3"/>
  <c r="BK133" i="2" l="1"/>
  <c r="J133" i="2"/>
  <c r="J98" i="2"/>
  <c r="P141" i="2"/>
  <c r="R165" i="2"/>
  <c r="R185" i="2"/>
  <c r="R219" i="2"/>
  <c r="BK229" i="2"/>
  <c r="J229" i="2" s="1"/>
  <c r="J105" i="2" s="1"/>
  <c r="P236" i="2"/>
  <c r="R240" i="2"/>
  <c r="P283" i="2"/>
  <c r="BK315" i="2"/>
  <c r="J315" i="2"/>
  <c r="J109" i="2" s="1"/>
  <c r="R319" i="2"/>
  <c r="BK143" i="3"/>
  <c r="J143" i="3"/>
  <c r="J100" i="3"/>
  <c r="P155" i="3"/>
  <c r="T214" i="3"/>
  <c r="T133" i="2"/>
  <c r="R141" i="2"/>
  <c r="R132" i="2" s="1"/>
  <c r="P165" i="2"/>
  <c r="T185" i="2"/>
  <c r="T219" i="2"/>
  <c r="R229" i="2"/>
  <c r="R236" i="2"/>
  <c r="BK240" i="2"/>
  <c r="J240" i="2"/>
  <c r="J107" i="2" s="1"/>
  <c r="T283" i="2"/>
  <c r="T315" i="2"/>
  <c r="T319" i="2"/>
  <c r="T143" i="3"/>
  <c r="T129" i="3"/>
  <c r="R155" i="3"/>
  <c r="P219" i="3"/>
  <c r="R133" i="2"/>
  <c r="BK141" i="2"/>
  <c r="J141" i="2"/>
  <c r="J99" i="2"/>
  <c r="BK165" i="2"/>
  <c r="J165" i="2"/>
  <c r="J100" i="2" s="1"/>
  <c r="BK185" i="2"/>
  <c r="J185" i="2"/>
  <c r="J101" i="2"/>
  <c r="BK219" i="2"/>
  <c r="J219" i="2"/>
  <c r="J102" i="2"/>
  <c r="T229" i="2"/>
  <c r="T236" i="2"/>
  <c r="P240" i="2"/>
  <c r="BK283" i="2"/>
  <c r="J283" i="2" s="1"/>
  <c r="J108" i="2" s="1"/>
  <c r="R315" i="2"/>
  <c r="P319" i="2"/>
  <c r="P143" i="3"/>
  <c r="P129" i="3" s="1"/>
  <c r="BK155" i="3"/>
  <c r="BK214" i="3"/>
  <c r="J214" i="3" s="1"/>
  <c r="J104" i="3" s="1"/>
  <c r="R214" i="3"/>
  <c r="R219" i="3"/>
  <c r="BK227" i="3"/>
  <c r="J227" i="3" s="1"/>
  <c r="J106" i="3" s="1"/>
  <c r="R227" i="3"/>
  <c r="P133" i="2"/>
  <c r="T141" i="2"/>
  <c r="T165" i="2"/>
  <c r="P185" i="2"/>
  <c r="P219" i="2"/>
  <c r="P229" i="2"/>
  <c r="BK236" i="2"/>
  <c r="J236" i="2"/>
  <c r="J106" i="2" s="1"/>
  <c r="T240" i="2"/>
  <c r="R283" i="2"/>
  <c r="P315" i="2"/>
  <c r="BK319" i="2"/>
  <c r="J319" i="2" s="1"/>
  <c r="J110" i="2" s="1"/>
  <c r="R143" i="3"/>
  <c r="R129" i="3" s="1"/>
  <c r="T155" i="3"/>
  <c r="T154" i="3"/>
  <c r="T128" i="3" s="1"/>
  <c r="P214" i="3"/>
  <c r="BK219" i="3"/>
  <c r="J219" i="3" s="1"/>
  <c r="J105" i="3" s="1"/>
  <c r="T219" i="3"/>
  <c r="P227" i="3"/>
  <c r="T227" i="3"/>
  <c r="BK130" i="3"/>
  <c r="J130" i="3"/>
  <c r="J98" i="3"/>
  <c r="BK136" i="3"/>
  <c r="J136" i="3" s="1"/>
  <c r="J99" i="3" s="1"/>
  <c r="BK335" i="2"/>
  <c r="J335" i="2"/>
  <c r="J111" i="2"/>
  <c r="BK226" i="2"/>
  <c r="J226" i="2"/>
  <c r="J103" i="2" s="1"/>
  <c r="BK152" i="3"/>
  <c r="J152" i="3"/>
  <c r="J101" i="3" s="1"/>
  <c r="BK232" i="3"/>
  <c r="J232" i="3"/>
  <c r="J108" i="3"/>
  <c r="J89" i="3"/>
  <c r="E118" i="3"/>
  <c r="BE148" i="3"/>
  <c r="BE150" i="3"/>
  <c r="BE188" i="3"/>
  <c r="BE198" i="3"/>
  <c r="BE211" i="3"/>
  <c r="BE189" i="3"/>
  <c r="BE213" i="3"/>
  <c r="BE218" i="3"/>
  <c r="BE224" i="3"/>
  <c r="F92" i="3"/>
  <c r="BE131" i="3"/>
  <c r="BE146" i="3"/>
  <c r="BE176" i="3"/>
  <c r="BE177" i="3"/>
  <c r="BE199" i="3"/>
  <c r="BE222" i="3"/>
  <c r="BE223" i="3"/>
  <c r="BE225" i="3"/>
  <c r="BE226" i="3"/>
  <c r="BE137" i="3"/>
  <c r="BE144" i="3"/>
  <c r="BE153" i="3"/>
  <c r="BE156" i="3"/>
  <c r="BE195" i="3"/>
  <c r="BE215" i="3"/>
  <c r="BE216" i="3"/>
  <c r="BE220" i="3"/>
  <c r="BE228" i="3"/>
  <c r="BE230" i="3"/>
  <c r="BE233" i="3"/>
  <c r="F92" i="2"/>
  <c r="J125" i="2"/>
  <c r="BE136" i="2"/>
  <c r="BE139" i="2"/>
  <c r="BE186" i="2"/>
  <c r="BE189" i="2"/>
  <c r="BE191" i="2"/>
  <c r="BE194" i="2"/>
  <c r="BE206" i="2"/>
  <c r="BE216" i="2"/>
  <c r="BE220" i="2"/>
  <c r="BE230" i="2"/>
  <c r="BE232" i="2"/>
  <c r="BE235" i="2"/>
  <c r="BE237" i="2"/>
  <c r="BE241" i="2"/>
  <c r="BE247" i="2"/>
  <c r="BE263" i="2"/>
  <c r="BE272" i="2"/>
  <c r="BE278" i="2"/>
  <c r="BE324" i="2"/>
  <c r="BE326" i="2"/>
  <c r="BE142" i="2"/>
  <c r="BE148" i="2"/>
  <c r="BE155" i="2"/>
  <c r="BE166" i="2"/>
  <c r="BE172" i="2"/>
  <c r="BE179" i="2"/>
  <c r="BE208" i="2"/>
  <c r="BE313" i="2"/>
  <c r="BE318" i="2"/>
  <c r="BE322" i="2"/>
  <c r="E85" i="2"/>
  <c r="BE134" i="2"/>
  <c r="BE154" i="2"/>
  <c r="BE159" i="2"/>
  <c r="BE200" i="2"/>
  <c r="BE203" i="2"/>
  <c r="BE221" i="2"/>
  <c r="BE222" i="2"/>
  <c r="BE225" i="2"/>
  <c r="BE227" i="2"/>
  <c r="BE239" i="2"/>
  <c r="BE252" i="2"/>
  <c r="BE258" i="2"/>
  <c r="BE267" i="2"/>
  <c r="BE275" i="2"/>
  <c r="BE280" i="2"/>
  <c r="BE282" i="2"/>
  <c r="BE284" i="2"/>
  <c r="BE288" i="2"/>
  <c r="BE290" i="2"/>
  <c r="BE291" i="2"/>
  <c r="BE292" i="2"/>
  <c r="BE301" i="2"/>
  <c r="BE302" i="2"/>
  <c r="BE303" i="2"/>
  <c r="BE307" i="2"/>
  <c r="BE311" i="2"/>
  <c r="BE312" i="2"/>
  <c r="BE314" i="2"/>
  <c r="BE316" i="2"/>
  <c r="BE317" i="2"/>
  <c r="BE320" i="2"/>
  <c r="BE327" i="2"/>
  <c r="BE329" i="2"/>
  <c r="BE334" i="2"/>
  <c r="BE336" i="2"/>
  <c r="BE349" i="2"/>
  <c r="F36" i="2"/>
  <c r="BC95" i="1" s="1"/>
  <c r="F34" i="2"/>
  <c r="BA95" i="1"/>
  <c r="F35" i="3"/>
  <c r="BB96" i="1" s="1"/>
  <c r="J34" i="2"/>
  <c r="AW95" i="1" s="1"/>
  <c r="F37" i="3"/>
  <c r="BD96" i="1" s="1"/>
  <c r="F37" i="2"/>
  <c r="BD95" i="1"/>
  <c r="F34" i="3"/>
  <c r="BA96" i="1" s="1"/>
  <c r="F35" i="2"/>
  <c r="BB95" i="1" s="1"/>
  <c r="J34" i="3"/>
  <c r="AW96" i="1" s="1"/>
  <c r="F36" i="3"/>
  <c r="BC96" i="1"/>
  <c r="P228" i="2" l="1"/>
  <c r="T228" i="2"/>
  <c r="R228" i="2"/>
  <c r="BK154" i="3"/>
  <c r="J154" i="3"/>
  <c r="J102" i="3"/>
  <c r="R131" i="2"/>
  <c r="P154" i="3"/>
  <c r="P128" i="3" s="1"/>
  <c r="AU96" i="1" s="1"/>
  <c r="R154" i="3"/>
  <c r="R128" i="3"/>
  <c r="T132" i="2"/>
  <c r="T131" i="2"/>
  <c r="P132" i="2"/>
  <c r="P131" i="2"/>
  <c r="AU95" i="1" s="1"/>
  <c r="BK132" i="2"/>
  <c r="J132" i="2"/>
  <c r="J97" i="2"/>
  <c r="BK129" i="3"/>
  <c r="J129" i="3"/>
  <c r="J97" i="3"/>
  <c r="BK228" i="2"/>
  <c r="J228" i="2" s="1"/>
  <c r="J104" i="2" s="1"/>
  <c r="J155" i="3"/>
  <c r="J103" i="3"/>
  <c r="BK231" i="3"/>
  <c r="J231" i="3"/>
  <c r="J107" i="3"/>
  <c r="J33" i="2"/>
  <c r="AV95" i="1" s="1"/>
  <c r="AT95" i="1" s="1"/>
  <c r="F33" i="2"/>
  <c r="AZ95" i="1" s="1"/>
  <c r="BC94" i="1"/>
  <c r="W32" i="1"/>
  <c r="BA94" i="1"/>
  <c r="W30" i="1" s="1"/>
  <c r="J33" i="3"/>
  <c r="AV96" i="1"/>
  <c r="AT96" i="1"/>
  <c r="BB94" i="1"/>
  <c r="W31" i="1"/>
  <c r="BD94" i="1"/>
  <c r="W33" i="1"/>
  <c r="F33" i="3"/>
  <c r="AZ96" i="1" s="1"/>
  <c r="BK131" i="2" l="1"/>
  <c r="J131" i="2"/>
  <c r="J96" i="2"/>
  <c r="BK128" i="3"/>
  <c r="J128" i="3"/>
  <c r="AU94" i="1"/>
  <c r="J30" i="3"/>
  <c r="AG96" i="1"/>
  <c r="AZ94" i="1"/>
  <c r="W29" i="1"/>
  <c r="AX94" i="1"/>
  <c r="AW94" i="1"/>
  <c r="AK30" i="1" s="1"/>
  <c r="AY94" i="1"/>
  <c r="J39" i="3" l="1"/>
  <c r="J96" i="3"/>
  <c r="AN96" i="1"/>
  <c r="AV94" i="1"/>
  <c r="AK29" i="1"/>
  <c r="J30" i="2"/>
  <c r="AG95" i="1"/>
  <c r="AG94" i="1" s="1"/>
  <c r="AK26" i="1" s="1"/>
  <c r="J39" i="2" l="1"/>
  <c r="AN95" i="1"/>
  <c r="AK35" i="1"/>
  <c r="AT94" i="1"/>
  <c r="AN94" i="1"/>
</calcChain>
</file>

<file path=xl/sharedStrings.xml><?xml version="1.0" encoding="utf-8"?>
<sst xmlns="http://schemas.openxmlformats.org/spreadsheetml/2006/main" count="3859" uniqueCount="655">
  <si>
    <t>Export Komplet</t>
  </si>
  <si>
    <t/>
  </si>
  <si>
    <t>2.0</t>
  </si>
  <si>
    <t>ZAMOK</t>
  </si>
  <si>
    <t>False</t>
  </si>
  <si>
    <t>{5f229ea1-34f5-49b2-b37e-7cd17258e75a}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</si>
  <si>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</si>
  <si>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</si>
  <si>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</si>
  <si>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</si>
  <si>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</si>
  <si>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</si>
  <si>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</si>
  <si>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</si>
  <si>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</si>
  <si>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</si>
  <si>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</si>
  <si>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střechy Palackého 80 Trutnov- aktualizace ceny 3/2024</t>
  </si>
  <si>
    <t>KSO:</t>
  </si>
  <si>
    <t>CC-CZ:</t>
  </si>
  <si>
    <t>Místo:</t>
  </si>
  <si>
    <t xml:space="preserve"> </t>
  </si>
  <si>
    <t>Datum:</t>
  </si>
  <si>
    <t>4. 3. 2024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</si>
  <si>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</si>
  <si>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</si>
  <si>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</si>
  <si>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</si>
  <si>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</si>
  <si>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</si>
  <si>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</si>
  <si>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</si>
  <si>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</si>
  <si>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</si>
  <si>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</si>
  <si>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</si>
  <si>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</si>
  <si>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</si>
  <si>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</si>
  <si>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</si>
  <si>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</si>
  <si>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</si>
  <si>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</si>
  <si>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</si>
  <si>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</si>
  <si>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</si>
  <si>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</si>
  <si>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</si>
  <si>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</si>
  <si>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</si>
  <si>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</si>
  <si>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</si>
  <si>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</si>
  <si>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</si>
  <si>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</si>
  <si>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</si>
  <si>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</si>
  <si>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</si>
  <si>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</si>
  <si>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</si>
  <si>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</si>
  <si>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</si>
  <si>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</si>
  <si>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</si>
  <si>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</si>
  <si>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</si>
  <si>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</si>
  <si>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</si>
  <si>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</si>
  <si>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</si>
  <si>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</si>
  <si>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</si>
  <si>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</si>
  <si>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</si>
  <si>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</si>
  <si>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</si>
  <si>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</si>
  <si>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</si>
  <si>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</si>
  <si>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</si>
  <si>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</si>
  <si>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Soupis prací - dotačně uznatelné náklady</t>
  </si>
  <si>
    <t>STA</t>
  </si>
  <si>
    <t>1</t>
  </si>
  <si>
    <t>{47b25c99-9f20-4b8c-a1e3-636f42638139}</t>
  </si>
  <si>
    <t>2</t>
  </si>
  <si>
    <t>002</t>
  </si>
  <si>
    <t>Soupis prací - dotačně neuznatelné náklady</t>
  </si>
  <si>
    <t>{4e3bfafb-3904-47ca-a0c1-f7e57203d862}</t>
  </si>
  <si>
    <t>lešení</t>
  </si>
  <si>
    <t>286</t>
  </si>
  <si>
    <t>střecha</t>
  </si>
  <si>
    <t>232,228</t>
  </si>
  <si>
    <t>KRYCÍ LIST SOUPISU PRACÍ</t>
  </si>
  <si>
    <t>Objekt:</t>
  </si>
  <si>
    <t>001 - Soupis prací - dotačně uznatelné náklady</t>
  </si>
  <si>
    <t>Trutnov</t>
  </si>
  <si>
    <t>Ing. arch. Pavel Tomek, Ing. Petr Vágner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</si>
  <si>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</si>
  <si>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</si>
  <si>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</si>
  <si>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</si>
  <si>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</si>
  <si>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</si>
  <si>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</si>
  <si>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</si>
  <si>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</si>
  <si>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</si>
  <si>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</si>
  <si>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</si>
  <si>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</si>
  <si>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</si>
  <si>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</si>
  <si>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</si>
  <si>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</si>
  <si>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Konstrukce pokrývačské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</si>
  <si>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</si>
  <si>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</si>
  <si>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</si>
  <si>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</si>
  <si>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</si>
  <si>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</si>
  <si>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</si>
  <si>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</si>
  <si>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</si>
  <si>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</si>
  <si>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</si>
  <si>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</si>
  <si>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</si>
  <si>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</si>
  <si>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</si>
  <si>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</si>
  <si>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</si>
  <si>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</si>
  <si>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</si>
  <si>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</si>
  <si>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</si>
  <si>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310236241</t>
  </si>
  <si>
    <t>Zazdívka otvorů pl do 0,09 m2 ve zdivu nadzákladovém cihlami pálenými tl do 300 mm</t>
  </si>
  <si>
    <t>kus</t>
  </si>
  <si>
    <t>CS ÚRS 2024 01</t>
  </si>
  <si>
    <t>4</t>
  </si>
  <si>
    <t>-804607876</t>
  </si>
  <si>
    <t>VV</t>
  </si>
  <si>
    <t>"po kontrole zhlaví"  30</t>
  </si>
  <si>
    <t>310238211</t>
  </si>
  <si>
    <t>Zazdívka otvorů pl do 1 m2 ve zdivu nadzákladovém cihlami pálenými na MVC</t>
  </si>
  <si>
    <t>m3</t>
  </si>
  <si>
    <t>145309763</t>
  </si>
  <si>
    <t>"ostatní zazděné dřevěné prvky"</t>
  </si>
  <si>
    <t>1,5</t>
  </si>
  <si>
    <t>33009</t>
  </si>
  <si>
    <t>Kompl. dod. + mtž. nové krajní zděné sloupky vč. oplechování</t>
  </si>
  <si>
    <t>kpl</t>
  </si>
  <si>
    <t>2072635473</t>
  </si>
  <si>
    <t>P</t>
  </si>
  <si>
    <t>Poznámka k položce:_x000D_
cena zahrnuje kompletní provedení vč. povrchové úpravy a oplechování dle popisu v PD a dobové fotografie</t>
  </si>
  <si>
    <t>Vodorovné konstrukce</t>
  </si>
  <si>
    <t>417321414</t>
  </si>
  <si>
    <t>Ztužující pásy a věnce ze ŽB tř. C 20/25</t>
  </si>
  <si>
    <t>1373657532</t>
  </si>
  <si>
    <t>"obruba světlíků"</t>
  </si>
  <si>
    <t>(2,4+2,6)*2*0,25*0,2</t>
  </si>
  <si>
    <t>(1,502+2,65)*2*0,25*0,2</t>
  </si>
  <si>
    <t>(4,2+4,92)*2*0,25*0,2</t>
  </si>
  <si>
    <t>Součet</t>
  </si>
  <si>
    <t>5</t>
  </si>
  <si>
    <t>417351115</t>
  </si>
  <si>
    <t>Zřízení bednění ztužujících věnců</t>
  </si>
  <si>
    <t>m2</t>
  </si>
  <si>
    <t>-584344734</t>
  </si>
  <si>
    <t>(2,4+2,6)*2*0,2*2</t>
  </si>
  <si>
    <t>(1,502+2,65)*2*0,2*2</t>
  </si>
  <si>
    <t>(4,2+4,92)*2*0,2*2</t>
  </si>
  <si>
    <t>6</t>
  </si>
  <si>
    <t>417351116</t>
  </si>
  <si>
    <t>Odstranění bednění ztužujících věnců</t>
  </si>
  <si>
    <t>-649032588</t>
  </si>
  <si>
    <t>7</t>
  </si>
  <si>
    <t>417361821</t>
  </si>
  <si>
    <t>Výztuž ztužujících pásů a věnců betonářskou ocelí 10 505</t>
  </si>
  <si>
    <t>t</t>
  </si>
  <si>
    <t>41122974</t>
  </si>
  <si>
    <t>"R10"  4*36,6*0,000617*1,15</t>
  </si>
  <si>
    <t>"R6"  244*1*0,000395</t>
  </si>
  <si>
    <t>8</t>
  </si>
  <si>
    <t>4179001</t>
  </si>
  <si>
    <t>Kompl. dod. + mtž. úprava hlavy věnce světlíkové obruby</t>
  </si>
  <si>
    <t>-60622821</t>
  </si>
  <si>
    <t>Poznámka k položce:_x000D_
cena zahrnuje kompletní provedení vč. dodávky potřebného mateirálu dle popisu v PD:_x000D_
_x000D_
-vodovzdorná překližka ve spádu_x000D_
-dřevěné klíny_x000D_
-minerální izolace</t>
  </si>
  <si>
    <t>(2,4+2,6)*2*0,3</t>
  </si>
  <si>
    <t>(1,502+2,65)*2*0,3</t>
  </si>
  <si>
    <t>(4,2+4,92)*2*0,3</t>
  </si>
  <si>
    <t>Úpravy povrchů, podlahy a osazování výplní</t>
  </si>
  <si>
    <t>9</t>
  </si>
  <si>
    <t>622321121</t>
  </si>
  <si>
    <t>Vápenocementová omítka hladká jednovrstvá vnějších stěn nanášená ručně</t>
  </si>
  <si>
    <t>1137320616</t>
  </si>
  <si>
    <t>"světlíkové obruby"</t>
  </si>
  <si>
    <t>(2,4+2,6)*2*1,3</t>
  </si>
  <si>
    <t>(1,502+2,65)*2*1,3</t>
  </si>
  <si>
    <t>(4,2+4,92)*2*1,3</t>
  </si>
  <si>
    <t>10</t>
  </si>
  <si>
    <t>623631001</t>
  </si>
  <si>
    <t>Spárování spárovací maltou vnějších pohledových ploch pilířů nebo sloupů z cihel</t>
  </si>
  <si>
    <t>1641160386</t>
  </si>
  <si>
    <t>"komíny "</t>
  </si>
  <si>
    <t>5*(0,45+0,45)*2*0,9</t>
  </si>
  <si>
    <t>2*(0,8+0,45)*2*0,9</t>
  </si>
  <si>
    <t>(0,5+0,5)*2*1,6</t>
  </si>
  <si>
    <t>(0,65+0,65)*2*1,8</t>
  </si>
  <si>
    <t>11</t>
  </si>
  <si>
    <t>632451022</t>
  </si>
  <si>
    <t>Vyrovnávací potěr tl do 30 mm z MC 15 provedený v pásu</t>
  </si>
  <si>
    <t>-46761911</t>
  </si>
  <si>
    <t>"vyrovnání světlíkové obruby pod věnec"</t>
  </si>
  <si>
    <t>Ostatní konstrukce a práce, bourání</t>
  </si>
  <si>
    <t>941111131</t>
  </si>
  <si>
    <t>Montáž lešení řadového trubkového lehkého s podlahami zatížení do 200 kg/m2 š do 1,5 m v do 10 m</t>
  </si>
  <si>
    <t>-1618865844</t>
  </si>
  <si>
    <t>2*11*13</t>
  </si>
  <si>
    <t>13</t>
  </si>
  <si>
    <t>941111831</t>
  </si>
  <si>
    <t>Demontáž lešení řadového trubkového lehkého s podlahami zatížení do 200 kg/m2 š do 1,5 m v do 10 m</t>
  </si>
  <si>
    <t>1896939539</t>
  </si>
  <si>
    <t>14</t>
  </si>
  <si>
    <t>953962112</t>
  </si>
  <si>
    <t>Kotvy chemickým tmelem M 10 hl 80 mm do zdiva z plných cihel s vyvrtáním otvoru</t>
  </si>
  <si>
    <t>1273044210</t>
  </si>
  <si>
    <t>"kotvení výztuže věnců do světlíkové obruby"</t>
  </si>
  <si>
    <t>140</t>
  </si>
  <si>
    <t>15</t>
  </si>
  <si>
    <t>962032230</t>
  </si>
  <si>
    <t>Bourání zdiva z cihel pálených nebo vápenopískových na MV nebo MVC do 1 m3</t>
  </si>
  <si>
    <t>1178896044</t>
  </si>
  <si>
    <t>"ubourání světlíkové obruby"</t>
  </si>
  <si>
    <t>(2,4+2,6)*2*0,3*0,1</t>
  </si>
  <si>
    <t>(1,502+2,65)*2*0,3*0,1</t>
  </si>
  <si>
    <t>(4,2+4,92)*2*0,3*0,1</t>
  </si>
  <si>
    <t>16</t>
  </si>
  <si>
    <t>971033341</t>
  </si>
  <si>
    <t>Vybourání otvorů ve zdivu cihelném pl do 0,09 m2 na MVC nebo MV tl do 300 mm</t>
  </si>
  <si>
    <t>1061743895</t>
  </si>
  <si>
    <t>"obnažení zhlaví trámů a vaznic pro kontrolu"</t>
  </si>
  <si>
    <t>30</t>
  </si>
  <si>
    <t>17</t>
  </si>
  <si>
    <t>971033541</t>
  </si>
  <si>
    <t>Vybourání otvorů ve zdivu cihelném pl do 1 m2 na MVC nebo MV tl do 300 mm</t>
  </si>
  <si>
    <t>1740081309</t>
  </si>
  <si>
    <t>"obnažení ostatní zazděných prvků pro kontrolu"</t>
  </si>
  <si>
    <t>18</t>
  </si>
  <si>
    <t>985221021</t>
  </si>
  <si>
    <t>Postupné rozebírání cihelného zdiva pro další použití do 1 m3</t>
  </si>
  <si>
    <t>-1348838185</t>
  </si>
  <si>
    <t>"komíny"  1,229</t>
  </si>
  <si>
    <t>19</t>
  </si>
  <si>
    <t>985223110</t>
  </si>
  <si>
    <t>Přezdívání cihelného zdiva do aktivované malty do 1 m3</t>
  </si>
  <si>
    <t>1192194138</t>
  </si>
  <si>
    <t>"komíny - přepdoklad 20%"</t>
  </si>
  <si>
    <t>5*(0,45+0,45)*2*0,3*0,9</t>
  </si>
  <si>
    <t>2*(0,8+0,45)*2*0,3*0,9</t>
  </si>
  <si>
    <t>(0,5+0,5)*2*0,3*1,6</t>
  </si>
  <si>
    <t>(0,65+0,65)*2*0,3*1,8</t>
  </si>
  <si>
    <t>Mezisoučet</t>
  </si>
  <si>
    <t>6,144*0,2</t>
  </si>
  <si>
    <t>20</t>
  </si>
  <si>
    <t>99001</t>
  </si>
  <si>
    <t>Oprava komínové hlavy vč. oplechování</t>
  </si>
  <si>
    <t>-1286128388</t>
  </si>
  <si>
    <t>Poznámka k položce:_x000D_
cena zahrnuje kompletní provedení dle popisu v PD vč. dodávky potřebného materiálu</t>
  </si>
  <si>
    <t>5+2+1+1</t>
  </si>
  <si>
    <t>997</t>
  </si>
  <si>
    <t>Přesun sutě</t>
  </si>
  <si>
    <t>997013154</t>
  </si>
  <si>
    <t>Vnitrostaveništní doprava suti a vybouraných hmot pro budovy v do 15 m s omezením mechanizace</t>
  </si>
  <si>
    <t>365334426</t>
  </si>
  <si>
    <t>22</t>
  </si>
  <si>
    <t>997013501</t>
  </si>
  <si>
    <t>Odvoz suti a vybouraných hmot na skládku nebo meziskládku do 1 km se složením</t>
  </si>
  <si>
    <t>726641970</t>
  </si>
  <si>
    <t>23</t>
  </si>
  <si>
    <t>997013509</t>
  </si>
  <si>
    <t>Příplatek k odvozu suti a vybouraných hmot na skládku ZKD 1 km přes 1 km</t>
  </si>
  <si>
    <t>-934120905</t>
  </si>
  <si>
    <t xml:space="preserve">Poznámka k položce:_x000D_
skládka Bohuslavice 8 km_x000D_
</t>
  </si>
  <si>
    <t>24,121*7 'Přepočtené koeficientem množství</t>
  </si>
  <si>
    <t>24</t>
  </si>
  <si>
    <t>997013801R</t>
  </si>
  <si>
    <t xml:space="preserve">Poplatek za uložení na skládce (skládkovné) stavebního odpadu </t>
  </si>
  <si>
    <t>-450397569</t>
  </si>
  <si>
    <t>998</t>
  </si>
  <si>
    <t>Přesun hmot</t>
  </si>
  <si>
    <t>25</t>
  </si>
  <si>
    <t>998011010</t>
  </si>
  <si>
    <t>Přesun hmot pro budovy zděné s omezením mechanizace pro budovy v přes 12 do 24 m</t>
  </si>
  <si>
    <t>2074491339</t>
  </si>
  <si>
    <t>PSV</t>
  </si>
  <si>
    <t>Práce a dodávky PSV</t>
  </si>
  <si>
    <t>712</t>
  </si>
  <si>
    <t>Povlakové krytiny</t>
  </si>
  <si>
    <t>26</t>
  </si>
  <si>
    <t>712340833</t>
  </si>
  <si>
    <t>Odstranění povlakové krytiny střech do 10° z pásů NAIP přitavených v plné ploše třívrstvé</t>
  </si>
  <si>
    <t>-125048145</t>
  </si>
  <si>
    <t>střecha*1,2</t>
  </si>
  <si>
    <t>27</t>
  </si>
  <si>
    <t>712340834</t>
  </si>
  <si>
    <t>Příplatek k odstranění povlakové krytiny střech do 10° z pásů NAIP přitavených v plné ploše ZKD vrstvu</t>
  </si>
  <si>
    <t>498791785</t>
  </si>
  <si>
    <t>"předpoklad 4 vrstvy"</t>
  </si>
  <si>
    <t>28</t>
  </si>
  <si>
    <t>998712203</t>
  </si>
  <si>
    <t>Přesun hmot procentní pro krytiny povlakové v objektech v do 24 m</t>
  </si>
  <si>
    <t>%</t>
  </si>
  <si>
    <t>-719103930</t>
  </si>
  <si>
    <t>741</t>
  </si>
  <si>
    <t>Elektroinstalace - silnoproud</t>
  </si>
  <si>
    <t>29</t>
  </si>
  <si>
    <t>741410001R</t>
  </si>
  <si>
    <t xml:space="preserve">Nový hromosvod </t>
  </si>
  <si>
    <t>-1211461127</t>
  </si>
  <si>
    <t>Poznámka k položce:_x000D_
Stávající svody se prověří, jednotlivé kovové prvky střechy se řádně uzemní, bude provedena nová soustava hromosvodů</t>
  </si>
  <si>
    <t>998741203</t>
  </si>
  <si>
    <t>Přesun hmot procentní pro silnoproud v objektech v do 24 m</t>
  </si>
  <si>
    <t>250689833</t>
  </si>
  <si>
    <t>762</t>
  </si>
  <si>
    <t>Konstrukce tesařské</t>
  </si>
  <si>
    <t>31</t>
  </si>
  <si>
    <t>762331922</t>
  </si>
  <si>
    <t>Vyřezání části střešní vazby průřezové plochy řeziva do 224 cm2 délky do 5 m</t>
  </si>
  <si>
    <t>m</t>
  </si>
  <si>
    <t>-742972580</t>
  </si>
  <si>
    <t>Poznámka k položce:_x000D_
množství a profily konstrukcí je pouze předpokldané-skutečnost bude zjištěna při provádění po odkrytí konstrukcí</t>
  </si>
  <si>
    <t>"krokve 140/160"  264*0,4</t>
  </si>
  <si>
    <t>"pásky 140/160"  30*0,3</t>
  </si>
  <si>
    <t>"ostatní 140/160"  12</t>
  </si>
  <si>
    <t>32</t>
  </si>
  <si>
    <t>762331942</t>
  </si>
  <si>
    <t>Vyřezání části střešní vazby průřezové plochy řeziva do 450 cm2 délky do 5 m</t>
  </si>
  <si>
    <t>1008450621</t>
  </si>
  <si>
    <t>"sloupky 180/180"  30*0,2</t>
  </si>
  <si>
    <t>"ostatní 180/180"  10</t>
  </si>
  <si>
    <t>33</t>
  </si>
  <si>
    <t>762331952</t>
  </si>
  <si>
    <t>Vyřezání části střešní vazby průřezové plochy řeziva přes 450 cm2 délky do 5 m</t>
  </si>
  <si>
    <t>1894117795</t>
  </si>
  <si>
    <t>"vaznice 240/240"  115*0,2</t>
  </si>
  <si>
    <t>"vazné trámy 240/240"  115*0,2</t>
  </si>
  <si>
    <t>"ostatní 240/240"  10</t>
  </si>
  <si>
    <t>34</t>
  </si>
  <si>
    <t>762332922</t>
  </si>
  <si>
    <t>Doplnění části střešní vazby z hranolů průřezové plochy do 224 cm2 včetně materiálu</t>
  </si>
  <si>
    <t>-982905004</t>
  </si>
  <si>
    <t>35</t>
  </si>
  <si>
    <t>762332924</t>
  </si>
  <si>
    <t>Doplnění části střešní vazby z hranolů průřezové plochy do 450 cm2 včetně materiálu</t>
  </si>
  <si>
    <t>-897637953</t>
  </si>
  <si>
    <t>36</t>
  </si>
  <si>
    <t>762332925</t>
  </si>
  <si>
    <t>Doplnění části střešní vazby z hranolů průřezové plochy do 600 cm2 včetně materiálu</t>
  </si>
  <si>
    <t>254338171</t>
  </si>
  <si>
    <t>37</t>
  </si>
  <si>
    <t>762341932</t>
  </si>
  <si>
    <t>Vyřezání části bednění střech z prken tl do 32 mm plochy jednotlivě do 4 m2</t>
  </si>
  <si>
    <t>-1002447741</t>
  </si>
  <si>
    <t>"předpoklad výměna bednění 60 %"</t>
  </si>
  <si>
    <t>střecha*0,6</t>
  </si>
  <si>
    <t>38</t>
  </si>
  <si>
    <t>762343913</t>
  </si>
  <si>
    <t>Zabednění otvorů ve střeše prkny tl do 32mm plochy jednotlivě do 8 m2</t>
  </si>
  <si>
    <t>2026181702</t>
  </si>
  <si>
    <t>39</t>
  </si>
  <si>
    <t>7629001</t>
  </si>
  <si>
    <t>Kompl. dod. + mtž. střešní krakorec</t>
  </si>
  <si>
    <t>ks</t>
  </si>
  <si>
    <t>-2126587939</t>
  </si>
  <si>
    <t>Poznámka k položce:_x000D_
cena zahrnuje kompletní provedení vč. dodávky potřebného materiálu, kotvení a povrchové úpravy dle dobové fotografie</t>
  </si>
  <si>
    <t>40</t>
  </si>
  <si>
    <t>7629002</t>
  </si>
  <si>
    <t>Kompl. dod. + mtž. repliky historických střešních vikýřů</t>
  </si>
  <si>
    <t>-1051754087</t>
  </si>
  <si>
    <t>Poznámka k položce:_x000D_
cena zahrnuje kompletní provedení vč. povrchové úpravy, oplechování, otevíravého okénka dle dobové fotografie</t>
  </si>
  <si>
    <t>41</t>
  </si>
  <si>
    <t>998762203</t>
  </si>
  <si>
    <t>Přesun hmot procentní pro kce tesařské v objektech v do 24 m</t>
  </si>
  <si>
    <t>-1663122226</t>
  </si>
  <si>
    <t>764</t>
  </si>
  <si>
    <t>Konstrukce klempířské</t>
  </si>
  <si>
    <t>42</t>
  </si>
  <si>
    <t>764001821</t>
  </si>
  <si>
    <t>Demontáž krytiny ze svitků nebo tabulí do suti</t>
  </si>
  <si>
    <t>-140380451</t>
  </si>
  <si>
    <t>"oplechování zděného štítu a obloukové části střechy"</t>
  </si>
  <si>
    <t>10,2*4,5+3*1,5</t>
  </si>
  <si>
    <t>43</t>
  </si>
  <si>
    <t>764002801</t>
  </si>
  <si>
    <t>Demontáž závětrné lišty do suti</t>
  </si>
  <si>
    <t>-1559513358</t>
  </si>
  <si>
    <t>23,1*2+10,2</t>
  </si>
  <si>
    <t>44</t>
  </si>
  <si>
    <t>764002811</t>
  </si>
  <si>
    <t>Demontáž okapového plechu do suti v krytině povlakové</t>
  </si>
  <si>
    <t>687210784</t>
  </si>
  <si>
    <t>45</t>
  </si>
  <si>
    <t>764002821</t>
  </si>
  <si>
    <t>Demontáž střešního výlezu do suti</t>
  </si>
  <si>
    <t>525236279</t>
  </si>
  <si>
    <t>46</t>
  </si>
  <si>
    <t>764002881</t>
  </si>
  <si>
    <t>Demontáž lemování střešních prostupů do suti</t>
  </si>
  <si>
    <t>-1156699957</t>
  </si>
  <si>
    <t>"světlíky"</t>
  </si>
  <si>
    <t>(2,4+2,6)*2*0,6</t>
  </si>
  <si>
    <t>(1,502+2,65)*2*0,6</t>
  </si>
  <si>
    <t>(4,2+4,92)*2*0,6</t>
  </si>
  <si>
    <t>"komíny"</t>
  </si>
  <si>
    <t>6*(0,5+0,5)*2*0,5</t>
  </si>
  <si>
    <t>(0,9+0,5)*2*0,5</t>
  </si>
  <si>
    <t>47</t>
  </si>
  <si>
    <t>764004801</t>
  </si>
  <si>
    <t>Demontáž podokapního žlabu do suti</t>
  </si>
  <si>
    <t>901699849</t>
  </si>
  <si>
    <t>48</t>
  </si>
  <si>
    <t>764004821</t>
  </si>
  <si>
    <t>Demontáž nástřešního žlabu do suti</t>
  </si>
  <si>
    <t>1605627628</t>
  </si>
  <si>
    <t>49</t>
  </si>
  <si>
    <t>764141415</t>
  </si>
  <si>
    <t>Krytina střechy rovné drážkováním ze svitků z TiZn předzvětralého plechu rš 670 mm sklonu přes 60°</t>
  </si>
  <si>
    <t>-944677779</t>
  </si>
  <si>
    <t>50</t>
  </si>
  <si>
    <t>764248411</t>
  </si>
  <si>
    <t>Oplechování římsy rovné mechanicky kotvené z TiZn předzvětralého plechu rš přes 670 mm</t>
  </si>
  <si>
    <t>-1569717818</t>
  </si>
  <si>
    <t>"korunní římsa"</t>
  </si>
  <si>
    <t>10,2*1,5</t>
  </si>
  <si>
    <t>51</t>
  </si>
  <si>
    <t>764541405</t>
  </si>
  <si>
    <t>Žlab podokapní půlkruhový z TiZn předzvětralého plechu rš 330 mm</t>
  </si>
  <si>
    <t>-444642250</t>
  </si>
  <si>
    <t>52</t>
  </si>
  <si>
    <t>764541446</t>
  </si>
  <si>
    <t>Kotlík oválný (trychtýřový) pro podokapní žlaby z TiZn předzvětralého plechu 330/100 mm</t>
  </si>
  <si>
    <t>-1532937443</t>
  </si>
  <si>
    <t>53</t>
  </si>
  <si>
    <t>764543406</t>
  </si>
  <si>
    <t>Žlaby nástřešní oblého tvaru včetně háků, čel a hrdel z TiZn předzvětralého plechu rš 500 mm</t>
  </si>
  <si>
    <t>-1552840512</t>
  </si>
  <si>
    <t>54</t>
  </si>
  <si>
    <t>998764203</t>
  </si>
  <si>
    <t>Přesun hmot procentní pro konstrukce klempířské v objektech v do 24 m</t>
  </si>
  <si>
    <t>1478251116</t>
  </si>
  <si>
    <t>765</t>
  </si>
  <si>
    <t>Konstrukce pokrývačské</t>
  </si>
  <si>
    <t>55</t>
  </si>
  <si>
    <t>765135013R</t>
  </si>
  <si>
    <t xml:space="preserve">Montáž střešních výlezů </t>
  </si>
  <si>
    <t>-1517514820</t>
  </si>
  <si>
    <t>56</t>
  </si>
  <si>
    <t>M</t>
  </si>
  <si>
    <t>59164622R</t>
  </si>
  <si>
    <t>výlez na střechu  dle stávajícího</t>
  </si>
  <si>
    <t>-292235392</t>
  </si>
  <si>
    <t>57</t>
  </si>
  <si>
    <t>998765203R</t>
  </si>
  <si>
    <t>Přesun hmot procentní pro konstrukce pokrávačské v objektech v do 24 m</t>
  </si>
  <si>
    <t>-1079765193</t>
  </si>
  <si>
    <t>767</t>
  </si>
  <si>
    <t>Konstrukce zámečnické</t>
  </si>
  <si>
    <t>58</t>
  </si>
  <si>
    <t>767001</t>
  </si>
  <si>
    <t>Kompl. dod. + mtž. pultový světlík půdorysný rozměr 2 400 x 2 650</t>
  </si>
  <si>
    <t>1261788338</t>
  </si>
  <si>
    <t>Poznámka k položce:_x000D_
Cena zahrnuje kompletní provedení dle popisu v PD vč. kotvení a zasklení dle stávajícího světlíku</t>
  </si>
  <si>
    <t>59</t>
  </si>
  <si>
    <t>767002</t>
  </si>
  <si>
    <t>Kompl. dod. + mtž. pultový světlík půdorysný rozměr 1 502 x 2 650</t>
  </si>
  <si>
    <t>1430348165</t>
  </si>
  <si>
    <t>60</t>
  </si>
  <si>
    <t>767003</t>
  </si>
  <si>
    <t>Kompl. dod. + mtž. sedlový světlík půdorysný rozměr 4 200 x 4 920</t>
  </si>
  <si>
    <t>-1566499546</t>
  </si>
  <si>
    <t>61</t>
  </si>
  <si>
    <t>767005</t>
  </si>
  <si>
    <t>Oprava ocelového žebříku k výlezu na střechu vč. nátěru</t>
  </si>
  <si>
    <t>-2142899994</t>
  </si>
  <si>
    <t>62</t>
  </si>
  <si>
    <t>767006</t>
  </si>
  <si>
    <t>Kompl. dod. + mtž. kované historické zábradlí</t>
  </si>
  <si>
    <t>-36910415</t>
  </si>
  <si>
    <t>Poznámka k položce:_x000D_
cena zarnuje kompletní porvedení dle popisu v PD a dle dobové fotografie vč. kotvení a povrchové úrpavy</t>
  </si>
  <si>
    <t>63</t>
  </si>
  <si>
    <t>767311810</t>
  </si>
  <si>
    <t>Demontáž světlíků všech typů se zasklením</t>
  </si>
  <si>
    <t>CS ÚRS 2019 01</t>
  </si>
  <si>
    <t>1081971312</t>
  </si>
  <si>
    <t>2,85*2,3+2*1,5*1*0,5</t>
  </si>
  <si>
    <t>2,6*3,6+2*2,4*1*0,5</t>
  </si>
  <si>
    <t>2*3,2*4,92+2*4,2*1,2*0,5</t>
  </si>
  <si>
    <t>64</t>
  </si>
  <si>
    <t>998767203</t>
  </si>
  <si>
    <t>Přesun hmot procentní pro zámečnické konstrukce v objektech v do 24 m</t>
  </si>
  <si>
    <t>305753527</t>
  </si>
  <si>
    <t>783</t>
  </si>
  <si>
    <t>Dokončovací práce - nátěry</t>
  </si>
  <si>
    <t>65</t>
  </si>
  <si>
    <t>783213011</t>
  </si>
  <si>
    <t>Napouštěcí jednonásobný syntetický biocidní nátěr tesařských prvků nezabudovaných do konstrukce</t>
  </si>
  <si>
    <t>1457807967</t>
  </si>
  <si>
    <t>střecha*0,6*2</t>
  </si>
  <si>
    <t>"krokve 140/160"  105,6*(0,14+0,16)*2</t>
  </si>
  <si>
    <t>"pásky 140/160"  9*(0,14+0,16)*2</t>
  </si>
  <si>
    <t>"ostatní 140/160"  12*(0,14+0,16)*2</t>
  </si>
  <si>
    <t>"sloupky 180/180"  6*(0,18+0,18)*2</t>
  </si>
  <si>
    <t>"ostatní 180/180"  10*(0,18+0,18)*2</t>
  </si>
  <si>
    <t>"vaznice 240/240"  23*(0,24+0,24)*2</t>
  </si>
  <si>
    <t>"vazné trámy 240/240"  23*(0,24+0,24)*2</t>
  </si>
  <si>
    <t>"ostatní 240/240"  10*(0,24+0,24)*2</t>
  </si>
  <si>
    <t>66</t>
  </si>
  <si>
    <t>783213101</t>
  </si>
  <si>
    <t>Napouštěcí jednonásobný syntetický nátěr tesařských konstrukcí zabudovaných do konstrukce</t>
  </si>
  <si>
    <t>-1464193925</t>
  </si>
  <si>
    <t>střecha*0,4*2</t>
  </si>
  <si>
    <t>"ostatní ponechané konstrukce předpoklad" 400</t>
  </si>
  <si>
    <t>002 - Soupis prací - dotačně neuznatelné náklady</t>
  </si>
  <si>
    <t>VRN - Vedlejší rozpočtové náklady</t>
  </si>
  <si>
    <t xml:space="preserve">    VRN6 - Územní vlivy</t>
  </si>
  <si>
    <t>317998121R</t>
  </si>
  <si>
    <t>Tepelná izolace věnců z polystyrénu tl do 50 mm</t>
  </si>
  <si>
    <t>-596905355</t>
  </si>
  <si>
    <t>(2,4+2,6)*2*0,2</t>
  </si>
  <si>
    <t>(1,502+2,65)*2*0,2</t>
  </si>
  <si>
    <t>(4,2+4,92)*2*0,2</t>
  </si>
  <si>
    <t>622142001</t>
  </si>
  <si>
    <t>Potažení vnějších stěn sklovláknitým pletivem vtlačeným do tenkovrstvé hmoty</t>
  </si>
  <si>
    <t>1359318969</t>
  </si>
  <si>
    <t>941111231</t>
  </si>
  <si>
    <t>Příplatek k lešení řadovému trubkovému lehkému s podlahami š 1,5 m v 10 m za první a ZKD den použití</t>
  </si>
  <si>
    <t>-1069391312</t>
  </si>
  <si>
    <t>2*11*13*60</t>
  </si>
  <si>
    <t>944611111</t>
  </si>
  <si>
    <t>Montáž ochranné plachty z textilie z umělých vláken</t>
  </si>
  <si>
    <t>-2111035715</t>
  </si>
  <si>
    <t>944611211</t>
  </si>
  <si>
    <t>Příplatek k ochranné plachtě za první a ZKD den použití</t>
  </si>
  <si>
    <t>484348288</t>
  </si>
  <si>
    <t>944611811</t>
  </si>
  <si>
    <t>Demontáž ochranné plachty z textilie z umělých vláken</t>
  </si>
  <si>
    <t>1481797291</t>
  </si>
  <si>
    <t>-519164317</t>
  </si>
  <si>
    <t>712001</t>
  </si>
  <si>
    <t>Kompl. dod. + mtž. foliová střešní krytina PVC -P tl. 1,8 mm mechanicky kotvená vč. sněhových zachytávačů</t>
  </si>
  <si>
    <t>-1626614251</t>
  </si>
  <si>
    <t>Poznámka k položce:_x000D_
cena zahrnuje kompletní provedení vč. dodávky potřebného materiálu, řešení všech detailů, napojení, opracování prostupů, zesílení v pochozích místech,  sněhových zachytávačů apod.</t>
  </si>
  <si>
    <t>11*22</t>
  </si>
  <si>
    <t>-(2,4*2,6+1,502*2,65+4,2*4,92)</t>
  </si>
  <si>
    <t>"rezerva" 211,116*0,1</t>
  </si>
  <si>
    <t>"vytažení na zídky světlíků"</t>
  </si>
  <si>
    <t>(2,4+2,6)*2*1,6</t>
  </si>
  <si>
    <t>(1,502+2,65)*2*1,6</t>
  </si>
  <si>
    <t>(4,2+4,92)*2*1,6</t>
  </si>
  <si>
    <t>"rezerva"  58,47*0,1</t>
  </si>
  <si>
    <t>"vytažení na komíny"</t>
  </si>
  <si>
    <t>5*(0,45+0,45)*2*0,3</t>
  </si>
  <si>
    <t>2*(0,8+0,45)*2*0,3</t>
  </si>
  <si>
    <t>(0,5+0,5)*2*0,3</t>
  </si>
  <si>
    <t>(0,65+0,65)*2*0,3</t>
  </si>
  <si>
    <t>"rezerva"  5,58*0,1</t>
  </si>
  <si>
    <t>712300845</t>
  </si>
  <si>
    <t>Demontáž ventilační hlavice na ploché střeše sklonu do 10°</t>
  </si>
  <si>
    <t>20719142</t>
  </si>
  <si>
    <t>712363354</t>
  </si>
  <si>
    <t>Povlakové krytiny střech do 10° z tvarovaných poplastovaných lišt délky 2 m stěnová lišta vyhnutá rš 70 mm</t>
  </si>
  <si>
    <t>2094904274</t>
  </si>
  <si>
    <t>"kolem světlíků"</t>
  </si>
  <si>
    <t>(2,4+2,6)*2</t>
  </si>
  <si>
    <t>(1,502+2,65)*2</t>
  </si>
  <si>
    <t>(4,2+4,92)*2</t>
  </si>
  <si>
    <t>"kolem komínů"</t>
  </si>
  <si>
    <t>5*(0,45+0,45)*2</t>
  </si>
  <si>
    <t>2*(0,8+0,45)*2</t>
  </si>
  <si>
    <t>(0,5+0,5)*2</t>
  </si>
  <si>
    <t>(0,65+0,65)*2</t>
  </si>
  <si>
    <t>712363356</t>
  </si>
  <si>
    <t>Povlakové krytiny střech do 10° z tvarovaných poplastovaných lišt délky 2 m okapnice široká rš 200 mm</t>
  </si>
  <si>
    <t>-736953086</t>
  </si>
  <si>
    <t>712363358</t>
  </si>
  <si>
    <t>Povlakové krytiny střech do 10° z tvarovaných poplastovaných lišt délky 2 m závětrná lišta rš 250 mm</t>
  </si>
  <si>
    <t>-325680729</t>
  </si>
  <si>
    <t>"vnitřní strana světlíkové obruby"</t>
  </si>
  <si>
    <t>712363359</t>
  </si>
  <si>
    <t>Povlakové krytiny střech do 10° z tvarovaných poplastovaných lišt délky 2 m závětrná lišta rš 300 mm</t>
  </si>
  <si>
    <t>1213513731</t>
  </si>
  <si>
    <t>"střecha"</t>
  </si>
  <si>
    <t>22+10,2</t>
  </si>
  <si>
    <t>712363367R</t>
  </si>
  <si>
    <t>Povlakové krytiny střech do 10° z tvarovaných poplastovaných lišt délky 2 m  - napojení na sousední střechu</t>
  </si>
  <si>
    <t>-1486523377</t>
  </si>
  <si>
    <t>712391171</t>
  </si>
  <si>
    <t>Provedení povlakové krytiny střech do 10° podkladní textilní vrstvy</t>
  </si>
  <si>
    <t>-82370489</t>
  </si>
  <si>
    <t>(2,4+2,6)*2*1</t>
  </si>
  <si>
    <t>(1,502+2,65)*2*1</t>
  </si>
  <si>
    <t>(4,2+4,92)*2*1</t>
  </si>
  <si>
    <t>"rezerva"  36,544*0,1</t>
  </si>
  <si>
    <t>69311172R</t>
  </si>
  <si>
    <t>sklovlákntá separační textilie min 300g/m2</t>
  </si>
  <si>
    <t>1909440150</t>
  </si>
  <si>
    <t>272,426*1,15</t>
  </si>
  <si>
    <t>1154400211</t>
  </si>
  <si>
    <t>741410001R1</t>
  </si>
  <si>
    <t>Revize hromosvodu</t>
  </si>
  <si>
    <t>1666798729</t>
  </si>
  <si>
    <t>7419001</t>
  </si>
  <si>
    <t>Revize rozvodů na střeše</t>
  </si>
  <si>
    <t>-554833154</t>
  </si>
  <si>
    <t>Poznámka k položce:_x000D_
Bude provedena revize rozvodů elektro, anténních a slaboproudých. Nefunkční a nepoužívané rozvody budou odstraněny. Funkční rozvody budou řádně zajištěny.</t>
  </si>
  <si>
    <t>-870447571</t>
  </si>
  <si>
    <t>765155001R</t>
  </si>
  <si>
    <t>Montáž střešních doplňků - větrací hlavice, prostupy pro kabely</t>
  </si>
  <si>
    <t>1772743900</t>
  </si>
  <si>
    <t>9+1+5</t>
  </si>
  <si>
    <t>62861564R</t>
  </si>
  <si>
    <t>odvětrávací komínek pro odvětrání střechy</t>
  </si>
  <si>
    <t>-945905757</t>
  </si>
  <si>
    <t>62861564R1</t>
  </si>
  <si>
    <t>odvětrávací komínek pro odvětrání ZT</t>
  </si>
  <si>
    <t>-26493047</t>
  </si>
  <si>
    <t>59161153R</t>
  </si>
  <si>
    <t>prostup pro kabely</t>
  </si>
  <si>
    <t>-691344710</t>
  </si>
  <si>
    <t>7659001</t>
  </si>
  <si>
    <t>Kompl. dod. + mtž. větrací mřížka u okapu</t>
  </si>
  <si>
    <t>-798979552</t>
  </si>
  <si>
    <t>Přesun hmot procentní pro práce pokrývačské v objektech v přes 12 do 24 m</t>
  </si>
  <si>
    <t>92974715</t>
  </si>
  <si>
    <t>767004</t>
  </si>
  <si>
    <t>Záchytný systém na střeše pro provádění nutné údržby</t>
  </si>
  <si>
    <t>-88762588</t>
  </si>
  <si>
    <t>Poznámka k položce:_x000D_
cena zahrnuje kompletní provedení vč. dodávky potřebného materiálu dle popisu v PD</t>
  </si>
  <si>
    <t>1955191528</t>
  </si>
  <si>
    <t>VRN</t>
  </si>
  <si>
    <t>Vedlejší rozpočtové náklady</t>
  </si>
  <si>
    <t>VRN6</t>
  </si>
  <si>
    <t>Územní vlivy</t>
  </si>
  <si>
    <t>062002000</t>
  </si>
  <si>
    <t>Ztížené dopravní podmínky</t>
  </si>
  <si>
    <t>1024</t>
  </si>
  <si>
    <t>1077932681</t>
  </si>
  <si>
    <t>SEZNAM FIGUR</t>
  </si>
  <si>
    <t>Výměra</t>
  </si>
  <si>
    <t xml:space="preserve"> 001</t>
  </si>
  <si>
    <t>Použití figury:</t>
  </si>
  <si>
    <t xml:space="preserve">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</si>
</sst>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3"/>
      <c r="AQ5" s="23"/>
      <c r="AR5" s="21"/>
      <c r="BE5" s="28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3"/>
      <c r="AQ6" s="23"/>
      <c r="AR6" s="21"/>
      <c r="BE6" s="28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3"/>
      <c r="BS13" s="18" t="s">
        <v>6</v>
      </c>
    </row>
    <row r="14" spans="1:74" ht="12.75">
      <c r="B14" s="22"/>
      <c r="C14" s="23"/>
      <c r="D14" s="23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3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3"/>
    </row>
    <row r="23" spans="1:71" s="1" customFormat="1" ht="16.5" customHeight="1">
      <c r="B23" s="22"/>
      <c r="C23" s="23"/>
      <c r="D23" s="23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3"/>
      <c r="AP23" s="23"/>
      <c r="AQ23" s="23"/>
      <c r="AR23" s="21"/>
      <c r="BE23" s="28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1">
        <f>ROUND(AG94,2)</f>
        <v>0</v>
      </c>
      <c r="AL26" s="292"/>
      <c r="AM26" s="292"/>
      <c r="AN26" s="292"/>
      <c r="AO26" s="292"/>
      <c r="AP26" s="37"/>
      <c r="AQ26" s="37"/>
      <c r="AR26" s="40"/>
      <c r="BE26" s="28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3" t="s">
        <v>36</v>
      </c>
      <c r="M28" s="293"/>
      <c r="N28" s="293"/>
      <c r="O28" s="293"/>
      <c r="P28" s="293"/>
      <c r="Q28" s="37"/>
      <c r="R28" s="37"/>
      <c r="S28" s="37"/>
      <c r="T28" s="37"/>
      <c r="U28" s="37"/>
      <c r="V28" s="37"/>
      <c r="W28" s="293" t="s">
        <v>37</v>
      </c>
      <c r="X28" s="293"/>
      <c r="Y28" s="293"/>
      <c r="Z28" s="293"/>
      <c r="AA28" s="293"/>
      <c r="AB28" s="293"/>
      <c r="AC28" s="293"/>
      <c r="AD28" s="293"/>
      <c r="AE28" s="293"/>
      <c r="AF28" s="37"/>
      <c r="AG28" s="37"/>
      <c r="AH28" s="37"/>
      <c r="AI28" s="37"/>
      <c r="AJ28" s="37"/>
      <c r="AK28" s="293" t="s">
        <v>38</v>
      </c>
      <c r="AL28" s="293"/>
      <c r="AM28" s="293"/>
      <c r="AN28" s="293"/>
      <c r="AO28" s="293"/>
      <c r="AP28" s="37"/>
      <c r="AQ28" s="37"/>
      <c r="AR28" s="40"/>
      <c r="BE28" s="28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96">
        <v>0.21</v>
      </c>
      <c r="M29" s="295"/>
      <c r="N29" s="295"/>
      <c r="O29" s="295"/>
      <c r="P29" s="295"/>
      <c r="Q29" s="42"/>
      <c r="R29" s="42"/>
      <c r="S29" s="42"/>
      <c r="T29" s="42"/>
      <c r="U29" s="42"/>
      <c r="V29" s="42"/>
      <c r="W29" s="294">
        <f>ROUND(AZ94, 2)</f>
        <v>0</v>
      </c>
      <c r="X29" s="295"/>
      <c r="Y29" s="295"/>
      <c r="Z29" s="295"/>
      <c r="AA29" s="295"/>
      <c r="AB29" s="295"/>
      <c r="AC29" s="295"/>
      <c r="AD29" s="295"/>
      <c r="AE29" s="295"/>
      <c r="AF29" s="42"/>
      <c r="AG29" s="42"/>
      <c r="AH29" s="42"/>
      <c r="AI29" s="42"/>
      <c r="AJ29" s="42"/>
      <c r="AK29" s="294">
        <f>ROUND(AV94, 2)</f>
        <v>0</v>
      </c>
      <c r="AL29" s="295"/>
      <c r="AM29" s="295"/>
      <c r="AN29" s="295"/>
      <c r="AO29" s="295"/>
      <c r="AP29" s="42"/>
      <c r="AQ29" s="42"/>
      <c r="AR29" s="43"/>
      <c r="BE29" s="28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96">
        <v>0.12</v>
      </c>
      <c r="M30" s="295"/>
      <c r="N30" s="295"/>
      <c r="O30" s="295"/>
      <c r="P30" s="295"/>
      <c r="Q30" s="42"/>
      <c r="R30" s="42"/>
      <c r="S30" s="42"/>
      <c r="T30" s="42"/>
      <c r="U30" s="42"/>
      <c r="V30" s="42"/>
      <c r="W30" s="294">
        <f>ROUND(BA94, 2)</f>
        <v>0</v>
      </c>
      <c r="X30" s="295"/>
      <c r="Y30" s="295"/>
      <c r="Z30" s="295"/>
      <c r="AA30" s="295"/>
      <c r="AB30" s="295"/>
      <c r="AC30" s="295"/>
      <c r="AD30" s="295"/>
      <c r="AE30" s="295"/>
      <c r="AF30" s="42"/>
      <c r="AG30" s="42"/>
      <c r="AH30" s="42"/>
      <c r="AI30" s="42"/>
      <c r="AJ30" s="42"/>
      <c r="AK30" s="294">
        <f>ROUND(AW94, 2)</f>
        <v>0</v>
      </c>
      <c r="AL30" s="295"/>
      <c r="AM30" s="295"/>
      <c r="AN30" s="295"/>
      <c r="AO30" s="295"/>
      <c r="AP30" s="42"/>
      <c r="AQ30" s="42"/>
      <c r="AR30" s="43"/>
      <c r="BE30" s="28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96">
        <v>0.21</v>
      </c>
      <c r="M31" s="295"/>
      <c r="N31" s="295"/>
      <c r="O31" s="295"/>
      <c r="P31" s="295"/>
      <c r="Q31" s="42"/>
      <c r="R31" s="42"/>
      <c r="S31" s="42"/>
      <c r="T31" s="42"/>
      <c r="U31" s="42"/>
      <c r="V31" s="42"/>
      <c r="W31" s="294">
        <f>ROUND(BB94, 2)</f>
        <v>0</v>
      </c>
      <c r="X31" s="295"/>
      <c r="Y31" s="295"/>
      <c r="Z31" s="295"/>
      <c r="AA31" s="295"/>
      <c r="AB31" s="295"/>
      <c r="AC31" s="295"/>
      <c r="AD31" s="295"/>
      <c r="AE31" s="295"/>
      <c r="AF31" s="42"/>
      <c r="AG31" s="42"/>
      <c r="AH31" s="42"/>
      <c r="AI31" s="42"/>
      <c r="AJ31" s="42"/>
      <c r="AK31" s="294">
        <v>0</v>
      </c>
      <c r="AL31" s="295"/>
      <c r="AM31" s="295"/>
      <c r="AN31" s="295"/>
      <c r="AO31" s="295"/>
      <c r="AP31" s="42"/>
      <c r="AQ31" s="42"/>
      <c r="AR31" s="43"/>
      <c r="BE31" s="28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96">
        <v>0.12</v>
      </c>
      <c r="M32" s="295"/>
      <c r="N32" s="295"/>
      <c r="O32" s="295"/>
      <c r="P32" s="295"/>
      <c r="Q32" s="42"/>
      <c r="R32" s="42"/>
      <c r="S32" s="42"/>
      <c r="T32" s="42"/>
      <c r="U32" s="42"/>
      <c r="V32" s="42"/>
      <c r="W32" s="294">
        <f>ROUND(BC94, 2)</f>
        <v>0</v>
      </c>
      <c r="X32" s="295"/>
      <c r="Y32" s="295"/>
      <c r="Z32" s="295"/>
      <c r="AA32" s="295"/>
      <c r="AB32" s="295"/>
      <c r="AC32" s="295"/>
      <c r="AD32" s="295"/>
      <c r="AE32" s="295"/>
      <c r="AF32" s="42"/>
      <c r="AG32" s="42"/>
      <c r="AH32" s="42"/>
      <c r="AI32" s="42"/>
      <c r="AJ32" s="42"/>
      <c r="AK32" s="294">
        <v>0</v>
      </c>
      <c r="AL32" s="295"/>
      <c r="AM32" s="295"/>
      <c r="AN32" s="295"/>
      <c r="AO32" s="295"/>
      <c r="AP32" s="42"/>
      <c r="AQ32" s="42"/>
      <c r="AR32" s="43"/>
      <c r="BE32" s="28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96">
        <v>0</v>
      </c>
      <c r="M33" s="295"/>
      <c r="N33" s="295"/>
      <c r="O33" s="295"/>
      <c r="P33" s="295"/>
      <c r="Q33" s="42"/>
      <c r="R33" s="42"/>
      <c r="S33" s="42"/>
      <c r="T33" s="42"/>
      <c r="U33" s="42"/>
      <c r="V33" s="42"/>
      <c r="W33" s="294">
        <f>ROUND(BD94, 2)</f>
        <v>0</v>
      </c>
      <c r="X33" s="295"/>
      <c r="Y33" s="295"/>
      <c r="Z33" s="295"/>
      <c r="AA33" s="295"/>
      <c r="AB33" s="295"/>
      <c r="AC33" s="295"/>
      <c r="AD33" s="295"/>
      <c r="AE33" s="295"/>
      <c r="AF33" s="42"/>
      <c r="AG33" s="42"/>
      <c r="AH33" s="42"/>
      <c r="AI33" s="42"/>
      <c r="AJ33" s="42"/>
      <c r="AK33" s="294">
        <v>0</v>
      </c>
      <c r="AL33" s="295"/>
      <c r="AM33" s="295"/>
      <c r="AN33" s="295"/>
      <c r="AO33" s="295"/>
      <c r="AP33" s="42"/>
      <c r="AQ33" s="42"/>
      <c r="AR33" s="43"/>
      <c r="BE33" s="28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3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297" t="s">
        <v>47</v>
      </c>
      <c r="Y35" s="298"/>
      <c r="Z35" s="298"/>
      <c r="AA35" s="298"/>
      <c r="AB35" s="298"/>
      <c r="AC35" s="46"/>
      <c r="AD35" s="46"/>
      <c r="AE35" s="46"/>
      <c r="AF35" s="46"/>
      <c r="AG35" s="46"/>
      <c r="AH35" s="46"/>
      <c r="AI35" s="46"/>
      <c r="AJ35" s="46"/>
      <c r="AK35" s="299">
        <f>SUM(AK26:AK33)</f>
        <v>0</v>
      </c>
      <c r="AL35" s="298"/>
      <c r="AM35" s="298"/>
      <c r="AN35" s="298"/>
      <c r="AO35" s="30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2308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1" t="str">
        <f>K6</f>
        <v>Obnova střechy Palackého 80 Trutnov- aktualizace ceny 3/2024</v>
      </c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3" t="str">
        <f>IF(AN8= "","",AN8)</f>
        <v>4. 3. 2024</v>
      </c>
      <c r="AN87" s="30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Trutnov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4" t="str">
        <f>IF(E17="","",E17)</f>
        <v xml:space="preserve"> </v>
      </c>
      <c r="AN89" s="305"/>
      <c r="AO89" s="305"/>
      <c r="AP89" s="305"/>
      <c r="AQ89" s="37"/>
      <c r="AR89" s="40"/>
      <c r="AS89" s="306" t="s">
        <v>55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04" t="str">
        <f>IF(E20="","",E20)</f>
        <v>Ing. Lenka Kasperová</v>
      </c>
      <c r="AN90" s="305"/>
      <c r="AO90" s="305"/>
      <c r="AP90" s="305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12" t="s">
        <v>56</v>
      </c>
      <c r="D92" s="313"/>
      <c r="E92" s="313"/>
      <c r="F92" s="313"/>
      <c r="G92" s="313"/>
      <c r="H92" s="74"/>
      <c r="I92" s="314" t="s">
        <v>57</v>
      </c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5" t="s">
        <v>58</v>
      </c>
      <c r="AH92" s="313"/>
      <c r="AI92" s="313"/>
      <c r="AJ92" s="313"/>
      <c r="AK92" s="313"/>
      <c r="AL92" s="313"/>
      <c r="AM92" s="313"/>
      <c r="AN92" s="314" t="s">
        <v>59</v>
      </c>
      <c r="AO92" s="313"/>
      <c r="AP92" s="316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0">
        <f>ROUND(SUM(AG95:AG96),2)</f>
        <v>0</v>
      </c>
      <c r="AH94" s="320"/>
      <c r="AI94" s="320"/>
      <c r="AJ94" s="320"/>
      <c r="AK94" s="320"/>
      <c r="AL94" s="320"/>
      <c r="AM94" s="320"/>
      <c r="AN94" s="321">
        <f>SUM(AG94,AT94)</f>
        <v>0</v>
      </c>
      <c r="AO94" s="321"/>
      <c r="AP94" s="321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24.75" customHeight="1">
      <c r="A95" s="94" t="s">
        <v>79</v>
      </c>
      <c r="B95" s="95"/>
      <c r="C95" s="96"/>
      <c r="D95" s="319" t="s">
        <v>80</v>
      </c>
      <c r="E95" s="319"/>
      <c r="F95" s="319"/>
      <c r="G95" s="319"/>
      <c r="H95" s="319"/>
      <c r="I95" s="97"/>
      <c r="J95" s="319" t="s">
        <v>81</v>
      </c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7">
        <f>'001 - Soupis prací - dota...'!J30</f>
        <v>0</v>
      </c>
      <c r="AH95" s="318"/>
      <c r="AI95" s="318"/>
      <c r="AJ95" s="318"/>
      <c r="AK95" s="318"/>
      <c r="AL95" s="318"/>
      <c r="AM95" s="318"/>
      <c r="AN95" s="317">
        <f>SUM(AG95,AT95)</f>
        <v>0</v>
      </c>
      <c r="AO95" s="318"/>
      <c r="AP95" s="318"/>
      <c r="AQ95" s="98" t="s">
        <v>82</v>
      </c>
      <c r="AR95" s="99"/>
      <c r="AS95" s="100">
        <v>0</v>
      </c>
      <c r="AT95" s="101">
        <f>ROUND(SUM(AV95:AW95),2)</f>
        <v>0</v>
      </c>
      <c r="AU95" s="102">
        <f>'001 - Soupis prací - dota...'!P131</f>
        <v>0</v>
      </c>
      <c r="AV95" s="101">
        <f>'001 - Soupis prací - dota...'!J33</f>
        <v>0</v>
      </c>
      <c r="AW95" s="101">
        <f>'001 - Soupis prací - dota...'!J34</f>
        <v>0</v>
      </c>
      <c r="AX95" s="101">
        <f>'001 - Soupis prací - dota...'!J35</f>
        <v>0</v>
      </c>
      <c r="AY95" s="101">
        <f>'001 - Soupis prací - dota...'!J36</f>
        <v>0</v>
      </c>
      <c r="AZ95" s="101">
        <f>'001 - Soupis prací - dota...'!F33</f>
        <v>0</v>
      </c>
      <c r="BA95" s="101">
        <f>'001 - Soupis prací - dota...'!F34</f>
        <v>0</v>
      </c>
      <c r="BB95" s="101">
        <f>'001 - Soupis prací - dota...'!F35</f>
        <v>0</v>
      </c>
      <c r="BC95" s="101">
        <f>'001 - Soupis prací - dota...'!F36</f>
        <v>0</v>
      </c>
      <c r="BD95" s="103">
        <f>'001 - Soupis prací - dota...'!F37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24.75" customHeight="1">
      <c r="A96" s="94" t="s">
        <v>79</v>
      </c>
      <c r="B96" s="95"/>
      <c r="C96" s="96"/>
      <c r="D96" s="319" t="s">
        <v>86</v>
      </c>
      <c r="E96" s="319"/>
      <c r="F96" s="319"/>
      <c r="G96" s="319"/>
      <c r="H96" s="319"/>
      <c r="I96" s="97"/>
      <c r="J96" s="319" t="s">
        <v>87</v>
      </c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7">
        <f>'002 - Soupis prací - dota...'!J30</f>
        <v>0</v>
      </c>
      <c r="AH96" s="318"/>
      <c r="AI96" s="318"/>
      <c r="AJ96" s="318"/>
      <c r="AK96" s="318"/>
      <c r="AL96" s="318"/>
      <c r="AM96" s="318"/>
      <c r="AN96" s="317">
        <f>SUM(AG96,AT96)</f>
        <v>0</v>
      </c>
      <c r="AO96" s="318"/>
      <c r="AP96" s="318"/>
      <c r="AQ96" s="98" t="s">
        <v>82</v>
      </c>
      <c r="AR96" s="99"/>
      <c r="AS96" s="105">
        <v>0</v>
      </c>
      <c r="AT96" s="106">
        <f>ROUND(SUM(AV96:AW96),2)</f>
        <v>0</v>
      </c>
      <c r="AU96" s="107">
        <f>'002 - Soupis prací - dota...'!P128</f>
        <v>0</v>
      </c>
      <c r="AV96" s="106">
        <f>'002 - Soupis prací - dota...'!J33</f>
        <v>0</v>
      </c>
      <c r="AW96" s="106">
        <f>'002 - Soupis prací - dota...'!J34</f>
        <v>0</v>
      </c>
      <c r="AX96" s="106">
        <f>'002 - Soupis prací - dota...'!J35</f>
        <v>0</v>
      </c>
      <c r="AY96" s="106">
        <f>'002 - Soupis prací - dota...'!J36</f>
        <v>0</v>
      </c>
      <c r="AZ96" s="106">
        <f>'002 - Soupis prací - dota...'!F33</f>
        <v>0</v>
      </c>
      <c r="BA96" s="106">
        <f>'002 - Soupis prací - dota...'!F34</f>
        <v>0</v>
      </c>
      <c r="BB96" s="106">
        <f>'002 - Soupis prací - dota...'!F35</f>
        <v>0</v>
      </c>
      <c r="BC96" s="106">
        <f>'002 - Soupis prací - dota...'!F36</f>
        <v>0</v>
      </c>
      <c r="BD96" s="108">
        <f>'002 - Soupis prací - dota...'!F37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Vt+YJ3/I4Jl5WqDcFq14r+1hnKpkVuxOcva63AsYT2704PkqPB3poXI/rvWG0lG+mFO88BpKhLuuiiZHyceVEg==" saltValue="5NAXae9AeNmir89LT2YEaFFXOJiKYoNKsM0NvPmN2T3gCN4WQCB66FGFYd+480jOAeO1Cd3SHUTqltF/OvzGO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Soupis prací - dota...'!C2" display="/"/>
    <hyperlink ref="A96" location="'002 - Soupis prací - do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84</v>
      </c>
      <c r="AZ2" s="109" t="s">
        <v>89</v>
      </c>
      <c r="BA2" s="109" t="s">
        <v>1</v>
      </c>
      <c r="BB2" s="109" t="s">
        <v>1</v>
      </c>
      <c r="BC2" s="109" t="s">
        <v>90</v>
      </c>
      <c r="BD2" s="109" t="s">
        <v>85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85</v>
      </c>
      <c r="AZ3" s="109" t="s">
        <v>91</v>
      </c>
      <c r="BA3" s="109" t="s">
        <v>1</v>
      </c>
      <c r="BB3" s="109" t="s">
        <v>1</v>
      </c>
      <c r="BC3" s="109" t="s">
        <v>92</v>
      </c>
      <c r="BD3" s="109" t="s">
        <v>85</v>
      </c>
    </row>
    <row r="4" spans="1:56" s="1" customFormat="1" ht="24.95" customHeight="1">
      <c r="B4" s="21"/>
      <c r="D4" s="112" t="s">
        <v>93</v>
      </c>
      <c r="L4" s="21"/>
      <c r="M4" s="113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4" t="s">
        <v>16</v>
      </c>
      <c r="L6" s="21"/>
    </row>
    <row r="7" spans="1:56" s="1" customFormat="1" ht="16.5" customHeight="1">
      <c r="B7" s="21"/>
      <c r="E7" s="323" t="str">
        <f>'Rekapitulace stavby'!K6</f>
        <v>Obnova střechy Palackého 80 Trutnov- aktualizace ceny 3/2024</v>
      </c>
      <c r="F7" s="324"/>
      <c r="G7" s="324"/>
      <c r="H7" s="324"/>
      <c r="L7" s="21"/>
    </row>
    <row r="8" spans="1:56" s="2" customFormat="1" ht="12" customHeight="1">
      <c r="A8" s="35"/>
      <c r="B8" s="40"/>
      <c r="C8" s="35"/>
      <c r="D8" s="114" t="s">
        <v>94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25" t="s">
        <v>95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96</v>
      </c>
      <c r="G12" s="35"/>
      <c r="H12" s="35"/>
      <c r="I12" s="114" t="s">
        <v>22</v>
      </c>
      <c r="J12" s="116" t="str">
        <f>'Rekapitulace stavby'!AN8</f>
        <v>4. 3. 2024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97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9" t="s">
        <v>1</v>
      </c>
      <c r="F27" s="329"/>
      <c r="G27" s="329"/>
      <c r="H27" s="32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ROUND((SUM(BE131:BE352)),  2)</f>
        <v>0</v>
      </c>
      <c r="G33" s="35"/>
      <c r="H33" s="35"/>
      <c r="I33" s="126">
        <v>0.21</v>
      </c>
      <c r="J33" s="125">
        <f>ROUND(((SUM(BE131:BE352))*I33),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ROUND((SUM(BF131:BF352)),  2)</f>
        <v>0</v>
      </c>
      <c r="G34" s="35"/>
      <c r="H34" s="35"/>
      <c r="I34" s="126">
        <v>0.12</v>
      </c>
      <c r="J34" s="125">
        <f>ROUND(((SUM(BF131:BF352))*I34),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ROUND((SUM(BG131:BG352)),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ROUND((SUM(BH131:BH352)),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ROUND((SUM(BI131:BI352)),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Obnova střechy Palackého 80 Trutnov- aktualizace ceny 3/2024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1" t="str">
        <f>E9</f>
        <v>001 - Soupis prací - dotačně uznatelné náklady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Trutnov</v>
      </c>
      <c r="G89" s="37"/>
      <c r="H89" s="37"/>
      <c r="I89" s="30" t="s">
        <v>22</v>
      </c>
      <c r="J89" s="67" t="str">
        <f>IF(J12="","",J12)</f>
        <v>4. 3. 2024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>Město Trutnov</v>
      </c>
      <c r="G91" s="37"/>
      <c r="H91" s="37"/>
      <c r="I91" s="30" t="s">
        <v>30</v>
      </c>
      <c r="J91" s="33" t="str">
        <f>E21</f>
        <v>Ing. arch. Pavel Tomek, Ing. Petr Vágner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 Lenka Kasperová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99</v>
      </c>
      <c r="D94" s="146"/>
      <c r="E94" s="146"/>
      <c r="F94" s="146"/>
      <c r="G94" s="146"/>
      <c r="H94" s="146"/>
      <c r="I94" s="146"/>
      <c r="J94" s="147" t="s">
        <v>100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101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49"/>
      <c r="C97" s="150"/>
      <c r="D97" s="151" t="s">
        <v>103</v>
      </c>
      <c r="E97" s="152"/>
      <c r="F97" s="152"/>
      <c r="G97" s="152"/>
      <c r="H97" s="152"/>
      <c r="I97" s="152"/>
      <c r="J97" s="153">
        <f>J132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104</v>
      </c>
      <c r="E98" s="158"/>
      <c r="F98" s="158"/>
      <c r="G98" s="158"/>
      <c r="H98" s="158"/>
      <c r="I98" s="158"/>
      <c r="J98" s="159">
        <f>J133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105</v>
      </c>
      <c r="E99" s="158"/>
      <c r="F99" s="158"/>
      <c r="G99" s="158"/>
      <c r="H99" s="158"/>
      <c r="I99" s="158"/>
      <c r="J99" s="159">
        <f>J141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106</v>
      </c>
      <c r="E100" s="158"/>
      <c r="F100" s="158"/>
      <c r="G100" s="158"/>
      <c r="H100" s="158"/>
      <c r="I100" s="158"/>
      <c r="J100" s="159">
        <f>J165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107</v>
      </c>
      <c r="E101" s="158"/>
      <c r="F101" s="158"/>
      <c r="G101" s="158"/>
      <c r="H101" s="158"/>
      <c r="I101" s="158"/>
      <c r="J101" s="159">
        <f>J185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108</v>
      </c>
      <c r="E102" s="158"/>
      <c r="F102" s="158"/>
      <c r="G102" s="158"/>
      <c r="H102" s="158"/>
      <c r="I102" s="158"/>
      <c r="J102" s="159">
        <f>J219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109</v>
      </c>
      <c r="E103" s="158"/>
      <c r="F103" s="158"/>
      <c r="G103" s="158"/>
      <c r="H103" s="158"/>
      <c r="I103" s="158"/>
      <c r="J103" s="159">
        <f>J226</f>
        <v>0</v>
      </c>
      <c r="K103" s="156"/>
      <c r="L103" s="160"/>
    </row>
    <row r="104" spans="1:31" s="9" customFormat="1" ht="24.95" customHeight="1">
      <c r="B104" s="149"/>
      <c r="C104" s="150"/>
      <c r="D104" s="151" t="s">
        <v>110</v>
      </c>
      <c r="E104" s="152"/>
      <c r="F104" s="152"/>
      <c r="G104" s="152"/>
      <c r="H104" s="152"/>
      <c r="I104" s="152"/>
      <c r="J104" s="153">
        <f>J228</f>
        <v>0</v>
      </c>
      <c r="K104" s="150"/>
      <c r="L104" s="154"/>
    </row>
    <row r="105" spans="1:31" s="10" customFormat="1" ht="19.899999999999999" customHeight="1">
      <c r="B105" s="155"/>
      <c r="C105" s="156"/>
      <c r="D105" s="157" t="s">
        <v>111</v>
      </c>
      <c r="E105" s="158"/>
      <c r="F105" s="158"/>
      <c r="G105" s="158"/>
      <c r="H105" s="158"/>
      <c r="I105" s="158"/>
      <c r="J105" s="159">
        <f>J229</f>
        <v>0</v>
      </c>
      <c r="K105" s="156"/>
      <c r="L105" s="160"/>
    </row>
    <row r="106" spans="1:31" s="10" customFormat="1" ht="19.899999999999999" customHeight="1">
      <c r="B106" s="155"/>
      <c r="C106" s="156"/>
      <c r="D106" s="157" t="s">
        <v>112</v>
      </c>
      <c r="E106" s="158"/>
      <c r="F106" s="158"/>
      <c r="G106" s="158"/>
      <c r="H106" s="158"/>
      <c r="I106" s="158"/>
      <c r="J106" s="159">
        <f>J236</f>
        <v>0</v>
      </c>
      <c r="K106" s="156"/>
      <c r="L106" s="160"/>
    </row>
    <row r="107" spans="1:31" s="10" customFormat="1" ht="19.899999999999999" customHeight="1">
      <c r="B107" s="155"/>
      <c r="C107" s="156"/>
      <c r="D107" s="157" t="s">
        <v>113</v>
      </c>
      <c r="E107" s="158"/>
      <c r="F107" s="158"/>
      <c r="G107" s="158"/>
      <c r="H107" s="158"/>
      <c r="I107" s="158"/>
      <c r="J107" s="159">
        <f>J240</f>
        <v>0</v>
      </c>
      <c r="K107" s="156"/>
      <c r="L107" s="160"/>
    </row>
    <row r="108" spans="1:31" s="10" customFormat="1" ht="19.899999999999999" customHeight="1">
      <c r="B108" s="155"/>
      <c r="C108" s="156"/>
      <c r="D108" s="157" t="s">
        <v>114</v>
      </c>
      <c r="E108" s="158"/>
      <c r="F108" s="158"/>
      <c r="G108" s="158"/>
      <c r="H108" s="158"/>
      <c r="I108" s="158"/>
      <c r="J108" s="159">
        <f>J283</f>
        <v>0</v>
      </c>
      <c r="K108" s="156"/>
      <c r="L108" s="160"/>
    </row>
    <row r="109" spans="1:31" s="10" customFormat="1" ht="19.899999999999999" customHeight="1">
      <c r="B109" s="155"/>
      <c r="C109" s="156"/>
      <c r="D109" s="157" t="s">
        <v>115</v>
      </c>
      <c r="E109" s="158"/>
      <c r="F109" s="158"/>
      <c r="G109" s="158"/>
      <c r="H109" s="158"/>
      <c r="I109" s="158"/>
      <c r="J109" s="159">
        <f>J315</f>
        <v>0</v>
      </c>
      <c r="K109" s="156"/>
      <c r="L109" s="160"/>
    </row>
    <row r="110" spans="1:31" s="10" customFormat="1" ht="19.899999999999999" customHeight="1">
      <c r="B110" s="155"/>
      <c r="C110" s="156"/>
      <c r="D110" s="157" t="s">
        <v>116</v>
      </c>
      <c r="E110" s="158"/>
      <c r="F110" s="158"/>
      <c r="G110" s="158"/>
      <c r="H110" s="158"/>
      <c r="I110" s="158"/>
      <c r="J110" s="159">
        <f>J319</f>
        <v>0</v>
      </c>
      <c r="K110" s="156"/>
      <c r="L110" s="160"/>
    </row>
    <row r="111" spans="1:31" s="10" customFormat="1" ht="19.899999999999999" customHeight="1">
      <c r="B111" s="155"/>
      <c r="C111" s="156"/>
      <c r="D111" s="157" t="s">
        <v>117</v>
      </c>
      <c r="E111" s="158"/>
      <c r="F111" s="158"/>
      <c r="G111" s="158"/>
      <c r="H111" s="158"/>
      <c r="I111" s="158"/>
      <c r="J111" s="159">
        <f>J335</f>
        <v>0</v>
      </c>
      <c r="K111" s="156"/>
      <c r="L111" s="160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118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0" t="str">
        <f>E7</f>
        <v>Obnova střechy Palackého 80 Trutnov- aktualizace ceny 3/2024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94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1" t="str">
        <f>E9</f>
        <v>001 - Soupis prací - dotačně uznatelné náklady</v>
      </c>
      <c r="F123" s="332"/>
      <c r="G123" s="332"/>
      <c r="H123" s="33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>Trutnov</v>
      </c>
      <c r="G125" s="37"/>
      <c r="H125" s="37"/>
      <c r="I125" s="30" t="s">
        <v>22</v>
      </c>
      <c r="J125" s="67" t="str">
        <f>IF(J12="","",J12)</f>
        <v>4. 3. 2024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40.15" customHeight="1">
      <c r="A127" s="35"/>
      <c r="B127" s="36"/>
      <c r="C127" s="30" t="s">
        <v>24</v>
      </c>
      <c r="D127" s="37"/>
      <c r="E127" s="37"/>
      <c r="F127" s="28" t="str">
        <f>E15</f>
        <v>Město Trutnov</v>
      </c>
      <c r="G127" s="37"/>
      <c r="H127" s="37"/>
      <c r="I127" s="30" t="s">
        <v>30</v>
      </c>
      <c r="J127" s="33" t="str">
        <f>E21</f>
        <v>Ing. arch. Pavel Tomek, Ing. Petr Vágner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IF(E18="","",E18)</f>
        <v>Vyplň údaj</v>
      </c>
      <c r="G128" s="37"/>
      <c r="H128" s="37"/>
      <c r="I128" s="30" t="s">
        <v>32</v>
      </c>
      <c r="J128" s="33" t="str">
        <f>E24</f>
        <v>Ing. Lenka Kasperová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1"/>
      <c r="B130" s="162"/>
      <c r="C130" s="163" t="s">
        <v>119</v>
      </c>
      <c r="D130" s="164" t="s">
        <v>60</v>
      </c>
      <c r="E130" s="164" t="s">
        <v>56</v>
      </c>
      <c r="F130" s="164" t="s">
        <v>57</v>
      </c>
      <c r="G130" s="164" t="s">
        <v>120</v>
      </c>
      <c r="H130" s="164" t="s">
        <v>121</v>
      </c>
      <c r="I130" s="164" t="s">
        <v>122</v>
      </c>
      <c r="J130" s="164" t="s">
        <v>100</v>
      </c>
      <c r="K130" s="165" t="s">
        <v>123</v>
      </c>
      <c r="L130" s="166"/>
      <c r="M130" s="76" t="s">
        <v>1</v>
      </c>
      <c r="N130" s="77" t="s">
        <v>39</v>
      </c>
      <c r="O130" s="77" t="s">
        <v>124</v>
      </c>
      <c r="P130" s="77" t="s">
        <v>125</v>
      </c>
      <c r="Q130" s="77" t="s">
        <v>126</v>
      </c>
      <c r="R130" s="77" t="s">
        <v>127</v>
      </c>
      <c r="S130" s="77" t="s">
        <v>128</v>
      </c>
      <c r="T130" s="78" t="s">
        <v>129</v>
      </c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pans="1:65" s="2" customFormat="1" ht="22.9" customHeight="1">
      <c r="A131" s="35"/>
      <c r="B131" s="36"/>
      <c r="C131" s="83" t="s">
        <v>130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P132+P228</f>
        <v>0</v>
      </c>
      <c r="Q131" s="80"/>
      <c r="R131" s="169">
        <f>R132+R228</f>
        <v>19.373877135299999</v>
      </c>
      <c r="S131" s="80"/>
      <c r="T131" s="170">
        <f>T132+T228</f>
        <v>24.12110844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102</v>
      </c>
      <c r="BK131" s="171">
        <f>BK132+BK228</f>
        <v>0</v>
      </c>
    </row>
    <row r="132" spans="1:65" s="12" customFormat="1" ht="25.9" customHeight="1">
      <c r="B132" s="172"/>
      <c r="C132" s="173"/>
      <c r="D132" s="174" t="s">
        <v>74</v>
      </c>
      <c r="E132" s="175" t="s">
        <v>131</v>
      </c>
      <c r="F132" s="175" t="s">
        <v>132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P133+P141+P165+P185+P219+P226</f>
        <v>0</v>
      </c>
      <c r="Q132" s="180"/>
      <c r="R132" s="181">
        <f>R133+R141+R165+R185+R219+R226</f>
        <v>11.801523736</v>
      </c>
      <c r="S132" s="180"/>
      <c r="T132" s="182">
        <f>T133+T141+T165+T185+T219+T226</f>
        <v>11.085899999999999</v>
      </c>
      <c r="AR132" s="183" t="s">
        <v>83</v>
      </c>
      <c r="AT132" s="184" t="s">
        <v>74</v>
      </c>
      <c r="AU132" s="184" t="s">
        <v>75</v>
      </c>
      <c r="AY132" s="183" t="s">
        <v>133</v>
      </c>
      <c r="BK132" s="185">
        <f>BK133+BK141+BK165+BK185+BK219+BK226</f>
        <v>0</v>
      </c>
    </row>
    <row r="133" spans="1:65" s="12" customFormat="1" ht="22.9" customHeight="1">
      <c r="B133" s="172"/>
      <c r="C133" s="173"/>
      <c r="D133" s="174" t="s">
        <v>74</v>
      </c>
      <c r="E133" s="186" t="s">
        <v>134</v>
      </c>
      <c r="F133" s="186" t="s">
        <v>135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SUM(P134:P140)</f>
        <v>0</v>
      </c>
      <c r="Q133" s="180"/>
      <c r="R133" s="181">
        <f>SUM(R134:R140)</f>
        <v>4.2691499999999998</v>
      </c>
      <c r="S133" s="180"/>
      <c r="T133" s="182">
        <f>SUM(T134:T140)</f>
        <v>0</v>
      </c>
      <c r="AR133" s="183" t="s">
        <v>83</v>
      </c>
      <c r="AT133" s="184" t="s">
        <v>74</v>
      </c>
      <c r="AU133" s="184" t="s">
        <v>83</v>
      </c>
      <c r="AY133" s="183" t="s">
        <v>133</v>
      </c>
      <c r="BK133" s="185">
        <f>SUM(BK134:BK140)</f>
        <v>0</v>
      </c>
    </row>
    <row r="134" spans="1:65" s="2" customFormat="1" ht="24.2" customHeight="1">
      <c r="A134" s="35"/>
      <c r="B134" s="36"/>
      <c r="C134" s="188" t="s">
        <v>83</v>
      </c>
      <c r="D134" s="188" t="s">
        <v>136</v>
      </c>
      <c r="E134" s="189" t="s">
        <v>137</v>
      </c>
      <c r="F134" s="190" t="s">
        <v>138</v>
      </c>
      <c r="G134" s="191" t="s">
        <v>139</v>
      </c>
      <c r="H134" s="192">
        <v>30</v>
      </c>
      <c r="I134" s="193"/>
      <c r="J134" s="194">
        <f>ROUND(I134*H134,2)</f>
        <v>0</v>
      </c>
      <c r="K134" s="190" t="s">
        <v>140</v>
      </c>
      <c r="L134" s="40"/>
      <c r="M134" s="195" t="s">
        <v>1</v>
      </c>
      <c r="N134" s="196" t="s">
        <v>40</v>
      </c>
      <c r="O134" s="72"/>
      <c r="P134" s="197">
        <f>O134*H134</f>
        <v>0</v>
      </c>
      <c r="Q134" s="197">
        <v>4.8430000000000001E-2</v>
      </c>
      <c r="R134" s="197">
        <f>Q134*H134</f>
        <v>1.4529000000000001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141</v>
      </c>
      <c r="AT134" s="199" t="s">
        <v>136</v>
      </c>
      <c r="AU134" s="199" t="s">
        <v>85</v>
      </c>
      <c r="AY134" s="18" t="s">
        <v>133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83</v>
      </c>
      <c r="BK134" s="200">
        <f>ROUND(I134*H134,2)</f>
        <v>0</v>
      </c>
      <c r="BL134" s="18" t="s">
        <v>141</v>
      </c>
      <c r="BM134" s="199" t="s">
        <v>142</v>
      </c>
    </row>
    <row r="135" spans="1:65" s="13" customFormat="1" ht="11.25">
      <c r="B135" s="201"/>
      <c r="C135" s="202"/>
      <c r="D135" s="203" t="s">
        <v>143</v>
      </c>
      <c r="E135" s="204" t="s">
        <v>1</v>
      </c>
      <c r="F135" s="205" t="s">
        <v>144</v>
      </c>
      <c r="G135" s="202"/>
      <c r="H135" s="206">
        <v>30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143</v>
      </c>
      <c r="AU135" s="212" t="s">
        <v>85</v>
      </c>
      <c r="AV135" s="13" t="s">
        <v>85</v>
      </c>
      <c r="AW135" s="13" t="s">
        <v>31</v>
      </c>
      <c r="AX135" s="13" t="s">
        <v>83</v>
      </c>
      <c r="AY135" s="212" t="s">
        <v>133</v>
      </c>
    </row>
    <row r="136" spans="1:65" s="2" customFormat="1" ht="24.2" customHeight="1">
      <c r="A136" s="35"/>
      <c r="B136" s="36"/>
      <c r="C136" s="188" t="s">
        <v>85</v>
      </c>
      <c r="D136" s="188" t="s">
        <v>136</v>
      </c>
      <c r="E136" s="189" t="s">
        <v>145</v>
      </c>
      <c r="F136" s="190" t="s">
        <v>146</v>
      </c>
      <c r="G136" s="191" t="s">
        <v>147</v>
      </c>
      <c r="H136" s="192">
        <v>1.5</v>
      </c>
      <c r="I136" s="193"/>
      <c r="J136" s="194">
        <f>ROUND(I136*H136,2)</f>
        <v>0</v>
      </c>
      <c r="K136" s="190" t="s">
        <v>140</v>
      </c>
      <c r="L136" s="40"/>
      <c r="M136" s="195" t="s">
        <v>1</v>
      </c>
      <c r="N136" s="196" t="s">
        <v>40</v>
      </c>
      <c r="O136" s="72"/>
      <c r="P136" s="197">
        <f>O136*H136</f>
        <v>0</v>
      </c>
      <c r="Q136" s="197">
        <v>1.8774999999999999</v>
      </c>
      <c r="R136" s="197">
        <f>Q136*H136</f>
        <v>2.8162500000000001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141</v>
      </c>
      <c r="AT136" s="199" t="s">
        <v>136</v>
      </c>
      <c r="AU136" s="199" t="s">
        <v>85</v>
      </c>
      <c r="AY136" s="18" t="s">
        <v>133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83</v>
      </c>
      <c r="BK136" s="200">
        <f>ROUND(I136*H136,2)</f>
        <v>0</v>
      </c>
      <c r="BL136" s="18" t="s">
        <v>141</v>
      </c>
      <c r="BM136" s="199" t="s">
        <v>148</v>
      </c>
    </row>
    <row r="137" spans="1:65" s="14" customFormat="1" ht="11.25">
      <c r="B137" s="213"/>
      <c r="C137" s="214"/>
      <c r="D137" s="203" t="s">
        <v>143</v>
      </c>
      <c r="E137" s="215" t="s">
        <v>1</v>
      </c>
      <c r="F137" s="216" t="s">
        <v>149</v>
      </c>
      <c r="G137" s="214"/>
      <c r="H137" s="215" t="s">
        <v>1</v>
      </c>
      <c r="I137" s="217"/>
      <c r="J137" s="214"/>
      <c r="K137" s="214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143</v>
      </c>
      <c r="AU137" s="222" t="s">
        <v>85</v>
      </c>
      <c r="AV137" s="14" t="s">
        <v>83</v>
      </c>
      <c r="AW137" s="14" t="s">
        <v>31</v>
      </c>
      <c r="AX137" s="14" t="s">
        <v>75</v>
      </c>
      <c r="AY137" s="222" t="s">
        <v>133</v>
      </c>
    </row>
    <row r="138" spans="1:65" s="13" customFormat="1" ht="11.25">
      <c r="B138" s="201"/>
      <c r="C138" s="202"/>
      <c r="D138" s="203" t="s">
        <v>143</v>
      </c>
      <c r="E138" s="204" t="s">
        <v>1</v>
      </c>
      <c r="F138" s="205" t="s">
        <v>150</v>
      </c>
      <c r="G138" s="202"/>
      <c r="H138" s="206">
        <v>1.5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143</v>
      </c>
      <c r="AU138" s="212" t="s">
        <v>85</v>
      </c>
      <c r="AV138" s="13" t="s">
        <v>85</v>
      </c>
      <c r="AW138" s="13" t="s">
        <v>31</v>
      </c>
      <c r="AX138" s="13" t="s">
        <v>83</v>
      </c>
      <c r="AY138" s="212" t="s">
        <v>133</v>
      </c>
    </row>
    <row r="139" spans="1:65" s="2" customFormat="1" ht="24.2" customHeight="1">
      <c r="A139" s="35"/>
      <c r="B139" s="36"/>
      <c r="C139" s="188" t="s">
        <v>134</v>
      </c>
      <c r="D139" s="188" t="s">
        <v>136</v>
      </c>
      <c r="E139" s="189" t="s">
        <v>151</v>
      </c>
      <c r="F139" s="190" t="s">
        <v>152</v>
      </c>
      <c r="G139" s="191" t="s">
        <v>153</v>
      </c>
      <c r="H139" s="192">
        <v>2</v>
      </c>
      <c r="I139" s="193"/>
      <c r="J139" s="194">
        <f>ROUND(I139*H139,2)</f>
        <v>0</v>
      </c>
      <c r="K139" s="190" t="s">
        <v>1</v>
      </c>
      <c r="L139" s="40"/>
      <c r="M139" s="195" t="s">
        <v>1</v>
      </c>
      <c r="N139" s="196" t="s">
        <v>40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141</v>
      </c>
      <c r="AT139" s="199" t="s">
        <v>136</v>
      </c>
      <c r="AU139" s="199" t="s">
        <v>85</v>
      </c>
      <c r="AY139" s="18" t="s">
        <v>133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83</v>
      </c>
      <c r="BK139" s="200">
        <f>ROUND(I139*H139,2)</f>
        <v>0</v>
      </c>
      <c r="BL139" s="18" t="s">
        <v>141</v>
      </c>
      <c r="BM139" s="199" t="s">
        <v>154</v>
      </c>
    </row>
    <row r="140" spans="1:65" s="2" customFormat="1" ht="29.25">
      <c r="A140" s="35"/>
      <c r="B140" s="36"/>
      <c r="C140" s="37"/>
      <c r="D140" s="203" t="s">
        <v>155</v>
      </c>
      <c r="E140" s="37"/>
      <c r="F140" s="223" t="s">
        <v>156</v>
      </c>
      <c r="G140" s="37"/>
      <c r="H140" s="37"/>
      <c r="I140" s="224"/>
      <c r="J140" s="37"/>
      <c r="K140" s="37"/>
      <c r="L140" s="40"/>
      <c r="M140" s="225"/>
      <c r="N140" s="226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155</v>
      </c>
      <c r="AU140" s="18" t="s">
        <v>85</v>
      </c>
    </row>
    <row r="141" spans="1:65" s="12" customFormat="1" ht="22.9" customHeight="1">
      <c r="B141" s="172"/>
      <c r="C141" s="173"/>
      <c r="D141" s="174" t="s">
        <v>74</v>
      </c>
      <c r="E141" s="186" t="s">
        <v>141</v>
      </c>
      <c r="F141" s="186" t="s">
        <v>157</v>
      </c>
      <c r="G141" s="173"/>
      <c r="H141" s="173"/>
      <c r="I141" s="176"/>
      <c r="J141" s="187">
        <f>BK141</f>
        <v>0</v>
      </c>
      <c r="K141" s="173"/>
      <c r="L141" s="178"/>
      <c r="M141" s="179"/>
      <c r="N141" s="180"/>
      <c r="O141" s="180"/>
      <c r="P141" s="181">
        <f>SUM(P142:P164)</f>
        <v>0</v>
      </c>
      <c r="Q141" s="180"/>
      <c r="R141" s="181">
        <f>SUM(R142:R164)</f>
        <v>4.9450090659999999</v>
      </c>
      <c r="S141" s="180"/>
      <c r="T141" s="182">
        <f>SUM(T142:T164)</f>
        <v>0</v>
      </c>
      <c r="AR141" s="183" t="s">
        <v>83</v>
      </c>
      <c r="AT141" s="184" t="s">
        <v>74</v>
      </c>
      <c r="AU141" s="184" t="s">
        <v>83</v>
      </c>
      <c r="AY141" s="183" t="s">
        <v>133</v>
      </c>
      <c r="BK141" s="185">
        <f>SUM(BK142:BK164)</f>
        <v>0</v>
      </c>
    </row>
    <row r="142" spans="1:65" s="2" customFormat="1" ht="16.5" customHeight="1">
      <c r="A142" s="35"/>
      <c r="B142" s="36"/>
      <c r="C142" s="188" t="s">
        <v>141</v>
      </c>
      <c r="D142" s="188" t="s">
        <v>136</v>
      </c>
      <c r="E142" s="189" t="s">
        <v>158</v>
      </c>
      <c r="F142" s="190" t="s">
        <v>159</v>
      </c>
      <c r="G142" s="191" t="s">
        <v>147</v>
      </c>
      <c r="H142" s="192">
        <v>1.827</v>
      </c>
      <c r="I142" s="193"/>
      <c r="J142" s="194">
        <f>ROUND(I142*H142,2)</f>
        <v>0</v>
      </c>
      <c r="K142" s="190" t="s">
        <v>140</v>
      </c>
      <c r="L142" s="40"/>
      <c r="M142" s="195" t="s">
        <v>1</v>
      </c>
      <c r="N142" s="196" t="s">
        <v>40</v>
      </c>
      <c r="O142" s="72"/>
      <c r="P142" s="197">
        <f>O142*H142</f>
        <v>0</v>
      </c>
      <c r="Q142" s="197">
        <v>2.5019749999999998</v>
      </c>
      <c r="R142" s="197">
        <f>Q142*H142</f>
        <v>4.571108325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141</v>
      </c>
      <c r="AT142" s="199" t="s">
        <v>136</v>
      </c>
      <c r="AU142" s="199" t="s">
        <v>85</v>
      </c>
      <c r="AY142" s="18" t="s">
        <v>133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83</v>
      </c>
      <c r="BK142" s="200">
        <f>ROUND(I142*H142,2)</f>
        <v>0</v>
      </c>
      <c r="BL142" s="18" t="s">
        <v>141</v>
      </c>
      <c r="BM142" s="199" t="s">
        <v>160</v>
      </c>
    </row>
    <row r="143" spans="1:65" s="14" customFormat="1" ht="11.25">
      <c r="B143" s="213"/>
      <c r="C143" s="214"/>
      <c r="D143" s="203" t="s">
        <v>143</v>
      </c>
      <c r="E143" s="215" t="s">
        <v>1</v>
      </c>
      <c r="F143" s="216" t="s">
        <v>161</v>
      </c>
      <c r="G143" s="214"/>
      <c r="H143" s="215" t="s">
        <v>1</v>
      </c>
      <c r="I143" s="217"/>
      <c r="J143" s="214"/>
      <c r="K143" s="214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143</v>
      </c>
      <c r="AU143" s="222" t="s">
        <v>85</v>
      </c>
      <c r="AV143" s="14" t="s">
        <v>83</v>
      </c>
      <c r="AW143" s="14" t="s">
        <v>31</v>
      </c>
      <c r="AX143" s="14" t="s">
        <v>75</v>
      </c>
      <c r="AY143" s="222" t="s">
        <v>133</v>
      </c>
    </row>
    <row r="144" spans="1:65" s="13" customFormat="1" ht="11.25">
      <c r="B144" s="201"/>
      <c r="C144" s="202"/>
      <c r="D144" s="203" t="s">
        <v>143</v>
      </c>
      <c r="E144" s="204" t="s">
        <v>1</v>
      </c>
      <c r="F144" s="205" t="s">
        <v>162</v>
      </c>
      <c r="G144" s="202"/>
      <c r="H144" s="206">
        <v>0.5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143</v>
      </c>
      <c r="AU144" s="212" t="s">
        <v>85</v>
      </c>
      <c r="AV144" s="13" t="s">
        <v>85</v>
      </c>
      <c r="AW144" s="13" t="s">
        <v>31</v>
      </c>
      <c r="AX144" s="13" t="s">
        <v>75</v>
      </c>
      <c r="AY144" s="212" t="s">
        <v>133</v>
      </c>
    </row>
    <row r="145" spans="1:65" s="13" customFormat="1" ht="11.25">
      <c r="B145" s="201"/>
      <c r="C145" s="202"/>
      <c r="D145" s="203" t="s">
        <v>143</v>
      </c>
      <c r="E145" s="204" t="s">
        <v>1</v>
      </c>
      <c r="F145" s="205" t="s">
        <v>163</v>
      </c>
      <c r="G145" s="202"/>
      <c r="H145" s="206">
        <v>0.41499999999999998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143</v>
      </c>
      <c r="AU145" s="212" t="s">
        <v>85</v>
      </c>
      <c r="AV145" s="13" t="s">
        <v>85</v>
      </c>
      <c r="AW145" s="13" t="s">
        <v>31</v>
      </c>
      <c r="AX145" s="13" t="s">
        <v>75</v>
      </c>
      <c r="AY145" s="212" t="s">
        <v>133</v>
      </c>
    </row>
    <row r="146" spans="1:65" s="13" customFormat="1" ht="11.25">
      <c r="B146" s="201"/>
      <c r="C146" s="202"/>
      <c r="D146" s="203" t="s">
        <v>143</v>
      </c>
      <c r="E146" s="204" t="s">
        <v>1</v>
      </c>
      <c r="F146" s="205" t="s">
        <v>164</v>
      </c>
      <c r="G146" s="202"/>
      <c r="H146" s="206">
        <v>0.91200000000000003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143</v>
      </c>
      <c r="AU146" s="212" t="s">
        <v>85</v>
      </c>
      <c r="AV146" s="13" t="s">
        <v>85</v>
      </c>
      <c r="AW146" s="13" t="s">
        <v>31</v>
      </c>
      <c r="AX146" s="13" t="s">
        <v>75</v>
      </c>
      <c r="AY146" s="212" t="s">
        <v>133</v>
      </c>
    </row>
    <row r="147" spans="1:65" s="15" customFormat="1" ht="11.25">
      <c r="B147" s="227"/>
      <c r="C147" s="228"/>
      <c r="D147" s="203" t="s">
        <v>143</v>
      </c>
      <c r="E147" s="229" t="s">
        <v>1</v>
      </c>
      <c r="F147" s="230" t="s">
        <v>165</v>
      </c>
      <c r="G147" s="228"/>
      <c r="H147" s="231">
        <v>1.827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143</v>
      </c>
      <c r="AU147" s="237" t="s">
        <v>85</v>
      </c>
      <c r="AV147" s="15" t="s">
        <v>141</v>
      </c>
      <c r="AW147" s="15" t="s">
        <v>31</v>
      </c>
      <c r="AX147" s="15" t="s">
        <v>83</v>
      </c>
      <c r="AY147" s="237" t="s">
        <v>133</v>
      </c>
    </row>
    <row r="148" spans="1:65" s="2" customFormat="1" ht="16.5" customHeight="1">
      <c r="A148" s="35"/>
      <c r="B148" s="36"/>
      <c r="C148" s="188" t="s">
        <v>166</v>
      </c>
      <c r="D148" s="188" t="s">
        <v>136</v>
      </c>
      <c r="E148" s="189" t="s">
        <v>167</v>
      </c>
      <c r="F148" s="190" t="s">
        <v>168</v>
      </c>
      <c r="G148" s="191" t="s">
        <v>169</v>
      </c>
      <c r="H148" s="192">
        <v>14.618</v>
      </c>
      <c r="I148" s="193"/>
      <c r="J148" s="194">
        <f>ROUND(I148*H148,2)</f>
        <v>0</v>
      </c>
      <c r="K148" s="190" t="s">
        <v>140</v>
      </c>
      <c r="L148" s="40"/>
      <c r="M148" s="195" t="s">
        <v>1</v>
      </c>
      <c r="N148" s="196" t="s">
        <v>40</v>
      </c>
      <c r="O148" s="72"/>
      <c r="P148" s="197">
        <f>O148*H148</f>
        <v>0</v>
      </c>
      <c r="Q148" s="197">
        <v>1.11725E-2</v>
      </c>
      <c r="R148" s="197">
        <f>Q148*H148</f>
        <v>0.16331960500000001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141</v>
      </c>
      <c r="AT148" s="199" t="s">
        <v>136</v>
      </c>
      <c r="AU148" s="199" t="s">
        <v>85</v>
      </c>
      <c r="AY148" s="18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83</v>
      </c>
      <c r="BK148" s="200">
        <f>ROUND(I148*H148,2)</f>
        <v>0</v>
      </c>
      <c r="BL148" s="18" t="s">
        <v>141</v>
      </c>
      <c r="BM148" s="199" t="s">
        <v>170</v>
      </c>
    </row>
    <row r="149" spans="1:65" s="14" customFormat="1" ht="11.25">
      <c r="B149" s="213"/>
      <c r="C149" s="214"/>
      <c r="D149" s="203" t="s">
        <v>143</v>
      </c>
      <c r="E149" s="215" t="s">
        <v>1</v>
      </c>
      <c r="F149" s="216" t="s">
        <v>161</v>
      </c>
      <c r="G149" s="214"/>
      <c r="H149" s="215" t="s">
        <v>1</v>
      </c>
      <c r="I149" s="217"/>
      <c r="J149" s="214"/>
      <c r="K149" s="214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143</v>
      </c>
      <c r="AU149" s="222" t="s">
        <v>85</v>
      </c>
      <c r="AV149" s="14" t="s">
        <v>83</v>
      </c>
      <c r="AW149" s="14" t="s">
        <v>31</v>
      </c>
      <c r="AX149" s="14" t="s">
        <v>75</v>
      </c>
      <c r="AY149" s="222" t="s">
        <v>133</v>
      </c>
    </row>
    <row r="150" spans="1:65" s="13" customFormat="1" ht="11.25">
      <c r="B150" s="201"/>
      <c r="C150" s="202"/>
      <c r="D150" s="203" t="s">
        <v>143</v>
      </c>
      <c r="E150" s="204" t="s">
        <v>1</v>
      </c>
      <c r="F150" s="205" t="s">
        <v>171</v>
      </c>
      <c r="G150" s="202"/>
      <c r="H150" s="206">
        <v>4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143</v>
      </c>
      <c r="AU150" s="212" t="s">
        <v>85</v>
      </c>
      <c r="AV150" s="13" t="s">
        <v>85</v>
      </c>
      <c r="AW150" s="13" t="s">
        <v>31</v>
      </c>
      <c r="AX150" s="13" t="s">
        <v>75</v>
      </c>
      <c r="AY150" s="212" t="s">
        <v>133</v>
      </c>
    </row>
    <row r="151" spans="1:65" s="13" customFormat="1" ht="11.25">
      <c r="B151" s="201"/>
      <c r="C151" s="202"/>
      <c r="D151" s="203" t="s">
        <v>143</v>
      </c>
      <c r="E151" s="204" t="s">
        <v>1</v>
      </c>
      <c r="F151" s="205" t="s">
        <v>172</v>
      </c>
      <c r="G151" s="202"/>
      <c r="H151" s="206">
        <v>3.3220000000000001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143</v>
      </c>
      <c r="AU151" s="212" t="s">
        <v>85</v>
      </c>
      <c r="AV151" s="13" t="s">
        <v>85</v>
      </c>
      <c r="AW151" s="13" t="s">
        <v>31</v>
      </c>
      <c r="AX151" s="13" t="s">
        <v>75</v>
      </c>
      <c r="AY151" s="212" t="s">
        <v>133</v>
      </c>
    </row>
    <row r="152" spans="1:65" s="13" customFormat="1" ht="11.25">
      <c r="B152" s="201"/>
      <c r="C152" s="202"/>
      <c r="D152" s="203" t="s">
        <v>143</v>
      </c>
      <c r="E152" s="204" t="s">
        <v>1</v>
      </c>
      <c r="F152" s="205" t="s">
        <v>173</v>
      </c>
      <c r="G152" s="202"/>
      <c r="H152" s="206">
        <v>7.2960000000000003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143</v>
      </c>
      <c r="AU152" s="212" t="s">
        <v>85</v>
      </c>
      <c r="AV152" s="13" t="s">
        <v>85</v>
      </c>
      <c r="AW152" s="13" t="s">
        <v>31</v>
      </c>
      <c r="AX152" s="13" t="s">
        <v>75</v>
      </c>
      <c r="AY152" s="212" t="s">
        <v>133</v>
      </c>
    </row>
    <row r="153" spans="1:65" s="15" customFormat="1" ht="11.25">
      <c r="B153" s="227"/>
      <c r="C153" s="228"/>
      <c r="D153" s="203" t="s">
        <v>143</v>
      </c>
      <c r="E153" s="229" t="s">
        <v>1</v>
      </c>
      <c r="F153" s="230" t="s">
        <v>165</v>
      </c>
      <c r="G153" s="228"/>
      <c r="H153" s="231">
        <v>14.618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143</v>
      </c>
      <c r="AU153" s="237" t="s">
        <v>85</v>
      </c>
      <c r="AV153" s="15" t="s">
        <v>141</v>
      </c>
      <c r="AW153" s="15" t="s">
        <v>31</v>
      </c>
      <c r="AX153" s="15" t="s">
        <v>83</v>
      </c>
      <c r="AY153" s="237" t="s">
        <v>133</v>
      </c>
    </row>
    <row r="154" spans="1:65" s="2" customFormat="1" ht="16.5" customHeight="1">
      <c r="A154" s="35"/>
      <c r="B154" s="36"/>
      <c r="C154" s="188" t="s">
        <v>174</v>
      </c>
      <c r="D154" s="188" t="s">
        <v>136</v>
      </c>
      <c r="E154" s="189" t="s">
        <v>175</v>
      </c>
      <c r="F154" s="190" t="s">
        <v>176</v>
      </c>
      <c r="G154" s="191" t="s">
        <v>169</v>
      </c>
      <c r="H154" s="192">
        <v>14.618</v>
      </c>
      <c r="I154" s="193"/>
      <c r="J154" s="194">
        <f>ROUND(I154*H154,2)</f>
        <v>0</v>
      </c>
      <c r="K154" s="190" t="s">
        <v>140</v>
      </c>
      <c r="L154" s="40"/>
      <c r="M154" s="195" t="s">
        <v>1</v>
      </c>
      <c r="N154" s="196" t="s">
        <v>40</v>
      </c>
      <c r="O154" s="72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141</v>
      </c>
      <c r="AT154" s="199" t="s">
        <v>136</v>
      </c>
      <c r="AU154" s="199" t="s">
        <v>85</v>
      </c>
      <c r="AY154" s="18" t="s">
        <v>133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83</v>
      </c>
      <c r="BK154" s="200">
        <f>ROUND(I154*H154,2)</f>
        <v>0</v>
      </c>
      <c r="BL154" s="18" t="s">
        <v>141</v>
      </c>
      <c r="BM154" s="199" t="s">
        <v>177</v>
      </c>
    </row>
    <row r="155" spans="1:65" s="2" customFormat="1" ht="24.2" customHeight="1">
      <c r="A155" s="35"/>
      <c r="B155" s="36"/>
      <c r="C155" s="188" t="s">
        <v>178</v>
      </c>
      <c r="D155" s="188" t="s">
        <v>136</v>
      </c>
      <c r="E155" s="189" t="s">
        <v>179</v>
      </c>
      <c r="F155" s="190" t="s">
        <v>180</v>
      </c>
      <c r="G155" s="191" t="s">
        <v>181</v>
      </c>
      <c r="H155" s="192">
        <v>0.2</v>
      </c>
      <c r="I155" s="193"/>
      <c r="J155" s="194">
        <f>ROUND(I155*H155,2)</f>
        <v>0</v>
      </c>
      <c r="K155" s="190" t="s">
        <v>140</v>
      </c>
      <c r="L155" s="40"/>
      <c r="M155" s="195" t="s">
        <v>1</v>
      </c>
      <c r="N155" s="196" t="s">
        <v>40</v>
      </c>
      <c r="O155" s="72"/>
      <c r="P155" s="197">
        <f>O155*H155</f>
        <v>0</v>
      </c>
      <c r="Q155" s="197">
        <v>1.0529056800000001</v>
      </c>
      <c r="R155" s="197">
        <f>Q155*H155</f>
        <v>0.21058113600000003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141</v>
      </c>
      <c r="AT155" s="199" t="s">
        <v>136</v>
      </c>
      <c r="AU155" s="199" t="s">
        <v>85</v>
      </c>
      <c r="AY155" s="18" t="s">
        <v>133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83</v>
      </c>
      <c r="BK155" s="200">
        <f>ROUND(I155*H155,2)</f>
        <v>0</v>
      </c>
      <c r="BL155" s="18" t="s">
        <v>141</v>
      </c>
      <c r="BM155" s="199" t="s">
        <v>182</v>
      </c>
    </row>
    <row r="156" spans="1:65" s="13" customFormat="1" ht="11.25">
      <c r="B156" s="201"/>
      <c r="C156" s="202"/>
      <c r="D156" s="203" t="s">
        <v>143</v>
      </c>
      <c r="E156" s="204" t="s">
        <v>1</v>
      </c>
      <c r="F156" s="205" t="s">
        <v>183</v>
      </c>
      <c r="G156" s="202"/>
      <c r="H156" s="206">
        <v>0.104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143</v>
      </c>
      <c r="AU156" s="212" t="s">
        <v>85</v>
      </c>
      <c r="AV156" s="13" t="s">
        <v>85</v>
      </c>
      <c r="AW156" s="13" t="s">
        <v>31</v>
      </c>
      <c r="AX156" s="13" t="s">
        <v>75</v>
      </c>
      <c r="AY156" s="212" t="s">
        <v>133</v>
      </c>
    </row>
    <row r="157" spans="1:65" s="13" customFormat="1" ht="11.25">
      <c r="B157" s="201"/>
      <c r="C157" s="202"/>
      <c r="D157" s="203" t="s">
        <v>143</v>
      </c>
      <c r="E157" s="204" t="s">
        <v>1</v>
      </c>
      <c r="F157" s="205" t="s">
        <v>184</v>
      </c>
      <c r="G157" s="202"/>
      <c r="H157" s="206">
        <v>9.6000000000000002E-2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143</v>
      </c>
      <c r="AU157" s="212" t="s">
        <v>85</v>
      </c>
      <c r="AV157" s="13" t="s">
        <v>85</v>
      </c>
      <c r="AW157" s="13" t="s">
        <v>31</v>
      </c>
      <c r="AX157" s="13" t="s">
        <v>75</v>
      </c>
      <c r="AY157" s="212" t="s">
        <v>133</v>
      </c>
    </row>
    <row r="158" spans="1:65" s="15" customFormat="1" ht="11.25">
      <c r="B158" s="227"/>
      <c r="C158" s="228"/>
      <c r="D158" s="203" t="s">
        <v>143</v>
      </c>
      <c r="E158" s="229" t="s">
        <v>1</v>
      </c>
      <c r="F158" s="230" t="s">
        <v>165</v>
      </c>
      <c r="G158" s="228"/>
      <c r="H158" s="231">
        <v>0.2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143</v>
      </c>
      <c r="AU158" s="237" t="s">
        <v>85</v>
      </c>
      <c r="AV158" s="15" t="s">
        <v>141</v>
      </c>
      <c r="AW158" s="15" t="s">
        <v>31</v>
      </c>
      <c r="AX158" s="15" t="s">
        <v>83</v>
      </c>
      <c r="AY158" s="237" t="s">
        <v>133</v>
      </c>
    </row>
    <row r="159" spans="1:65" s="2" customFormat="1" ht="24.2" customHeight="1">
      <c r="A159" s="35"/>
      <c r="B159" s="36"/>
      <c r="C159" s="188" t="s">
        <v>185</v>
      </c>
      <c r="D159" s="188" t="s">
        <v>136</v>
      </c>
      <c r="E159" s="189" t="s">
        <v>186</v>
      </c>
      <c r="F159" s="190" t="s">
        <v>187</v>
      </c>
      <c r="G159" s="191" t="s">
        <v>169</v>
      </c>
      <c r="H159" s="192">
        <v>10.962999999999999</v>
      </c>
      <c r="I159" s="193"/>
      <c r="J159" s="194">
        <f>ROUND(I159*H159,2)</f>
        <v>0</v>
      </c>
      <c r="K159" s="190" t="s">
        <v>1</v>
      </c>
      <c r="L159" s="40"/>
      <c r="M159" s="195" t="s">
        <v>1</v>
      </c>
      <c r="N159" s="196" t="s">
        <v>40</v>
      </c>
      <c r="O159" s="72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141</v>
      </c>
      <c r="AT159" s="199" t="s">
        <v>136</v>
      </c>
      <c r="AU159" s="199" t="s">
        <v>85</v>
      </c>
      <c r="AY159" s="18" t="s">
        <v>133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83</v>
      </c>
      <c r="BK159" s="200">
        <f>ROUND(I159*H159,2)</f>
        <v>0</v>
      </c>
      <c r="BL159" s="18" t="s">
        <v>141</v>
      </c>
      <c r="BM159" s="199" t="s">
        <v>188</v>
      </c>
    </row>
    <row r="160" spans="1:65" s="2" customFormat="1" ht="68.25">
      <c r="A160" s="35"/>
      <c r="B160" s="36"/>
      <c r="C160" s="37"/>
      <c r="D160" s="203" t="s">
        <v>155</v>
      </c>
      <c r="E160" s="37"/>
      <c r="F160" s="223" t="s">
        <v>189</v>
      </c>
      <c r="G160" s="37"/>
      <c r="H160" s="37"/>
      <c r="I160" s="224"/>
      <c r="J160" s="37"/>
      <c r="K160" s="37"/>
      <c r="L160" s="40"/>
      <c r="M160" s="225"/>
      <c r="N160" s="226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155</v>
      </c>
      <c r="AU160" s="18" t="s">
        <v>85</v>
      </c>
    </row>
    <row r="161" spans="1:65" s="13" customFormat="1" ht="11.25">
      <c r="B161" s="201"/>
      <c r="C161" s="202"/>
      <c r="D161" s="203" t="s">
        <v>143</v>
      </c>
      <c r="E161" s="204" t="s">
        <v>1</v>
      </c>
      <c r="F161" s="205" t="s">
        <v>190</v>
      </c>
      <c r="G161" s="202"/>
      <c r="H161" s="206">
        <v>3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143</v>
      </c>
      <c r="AU161" s="212" t="s">
        <v>85</v>
      </c>
      <c r="AV161" s="13" t="s">
        <v>85</v>
      </c>
      <c r="AW161" s="13" t="s">
        <v>31</v>
      </c>
      <c r="AX161" s="13" t="s">
        <v>75</v>
      </c>
      <c r="AY161" s="212" t="s">
        <v>133</v>
      </c>
    </row>
    <row r="162" spans="1:65" s="13" customFormat="1" ht="11.25">
      <c r="B162" s="201"/>
      <c r="C162" s="202"/>
      <c r="D162" s="203" t="s">
        <v>143</v>
      </c>
      <c r="E162" s="204" t="s">
        <v>1</v>
      </c>
      <c r="F162" s="205" t="s">
        <v>191</v>
      </c>
      <c r="G162" s="202"/>
      <c r="H162" s="206">
        <v>2.4910000000000001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143</v>
      </c>
      <c r="AU162" s="212" t="s">
        <v>85</v>
      </c>
      <c r="AV162" s="13" t="s">
        <v>85</v>
      </c>
      <c r="AW162" s="13" t="s">
        <v>31</v>
      </c>
      <c r="AX162" s="13" t="s">
        <v>75</v>
      </c>
      <c r="AY162" s="212" t="s">
        <v>133</v>
      </c>
    </row>
    <row r="163" spans="1:65" s="13" customFormat="1" ht="11.25">
      <c r="B163" s="201"/>
      <c r="C163" s="202"/>
      <c r="D163" s="203" t="s">
        <v>143</v>
      </c>
      <c r="E163" s="204" t="s">
        <v>1</v>
      </c>
      <c r="F163" s="205" t="s">
        <v>192</v>
      </c>
      <c r="G163" s="202"/>
      <c r="H163" s="206">
        <v>5.4720000000000004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143</v>
      </c>
      <c r="AU163" s="212" t="s">
        <v>85</v>
      </c>
      <c r="AV163" s="13" t="s">
        <v>85</v>
      </c>
      <c r="AW163" s="13" t="s">
        <v>31</v>
      </c>
      <c r="AX163" s="13" t="s">
        <v>75</v>
      </c>
      <c r="AY163" s="212" t="s">
        <v>133</v>
      </c>
    </row>
    <row r="164" spans="1:65" s="15" customFormat="1" ht="11.25">
      <c r="B164" s="227"/>
      <c r="C164" s="228"/>
      <c r="D164" s="203" t="s">
        <v>143</v>
      </c>
      <c r="E164" s="229" t="s">
        <v>1</v>
      </c>
      <c r="F164" s="230" t="s">
        <v>165</v>
      </c>
      <c r="G164" s="228"/>
      <c r="H164" s="231">
        <v>10.962999999999999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143</v>
      </c>
      <c r="AU164" s="237" t="s">
        <v>85</v>
      </c>
      <c r="AV164" s="15" t="s">
        <v>141</v>
      </c>
      <c r="AW164" s="15" t="s">
        <v>31</v>
      </c>
      <c r="AX164" s="15" t="s">
        <v>83</v>
      </c>
      <c r="AY164" s="237" t="s">
        <v>133</v>
      </c>
    </row>
    <row r="165" spans="1:65" s="12" customFormat="1" ht="22.9" customHeight="1">
      <c r="B165" s="172"/>
      <c r="C165" s="173"/>
      <c r="D165" s="174" t="s">
        <v>74</v>
      </c>
      <c r="E165" s="186" t="s">
        <v>174</v>
      </c>
      <c r="F165" s="186" t="s">
        <v>193</v>
      </c>
      <c r="G165" s="173"/>
      <c r="H165" s="173"/>
      <c r="I165" s="176"/>
      <c r="J165" s="187">
        <f>BK165</f>
        <v>0</v>
      </c>
      <c r="K165" s="173"/>
      <c r="L165" s="178"/>
      <c r="M165" s="179"/>
      <c r="N165" s="180"/>
      <c r="O165" s="180"/>
      <c r="P165" s="181">
        <f>SUM(P166:P184)</f>
        <v>0</v>
      </c>
      <c r="Q165" s="180"/>
      <c r="R165" s="181">
        <f>SUM(R166:R184)</f>
        <v>1.9668200799999997</v>
      </c>
      <c r="S165" s="180"/>
      <c r="T165" s="182">
        <f>SUM(T166:T184)</f>
        <v>0</v>
      </c>
      <c r="AR165" s="183" t="s">
        <v>83</v>
      </c>
      <c r="AT165" s="184" t="s">
        <v>74</v>
      </c>
      <c r="AU165" s="184" t="s">
        <v>83</v>
      </c>
      <c r="AY165" s="183" t="s">
        <v>133</v>
      </c>
      <c r="BK165" s="185">
        <f>SUM(BK166:BK184)</f>
        <v>0</v>
      </c>
    </row>
    <row r="166" spans="1:65" s="2" customFormat="1" ht="24.2" customHeight="1">
      <c r="A166" s="35"/>
      <c r="B166" s="36"/>
      <c r="C166" s="188" t="s">
        <v>194</v>
      </c>
      <c r="D166" s="188" t="s">
        <v>136</v>
      </c>
      <c r="E166" s="189" t="s">
        <v>195</v>
      </c>
      <c r="F166" s="190" t="s">
        <v>196</v>
      </c>
      <c r="G166" s="191" t="s">
        <v>169</v>
      </c>
      <c r="H166" s="192">
        <v>47.506999999999998</v>
      </c>
      <c r="I166" s="193"/>
      <c r="J166" s="194">
        <f>ROUND(I166*H166,2)</f>
        <v>0</v>
      </c>
      <c r="K166" s="190" t="s">
        <v>140</v>
      </c>
      <c r="L166" s="40"/>
      <c r="M166" s="195" t="s">
        <v>1</v>
      </c>
      <c r="N166" s="196" t="s">
        <v>40</v>
      </c>
      <c r="O166" s="72"/>
      <c r="P166" s="197">
        <f>O166*H166</f>
        <v>0</v>
      </c>
      <c r="Q166" s="197">
        <v>2.3099999999999999E-2</v>
      </c>
      <c r="R166" s="197">
        <f>Q166*H166</f>
        <v>1.0974116999999999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141</v>
      </c>
      <c r="AT166" s="199" t="s">
        <v>136</v>
      </c>
      <c r="AU166" s="199" t="s">
        <v>85</v>
      </c>
      <c r="AY166" s="18" t="s">
        <v>133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83</v>
      </c>
      <c r="BK166" s="200">
        <f>ROUND(I166*H166,2)</f>
        <v>0</v>
      </c>
      <c r="BL166" s="18" t="s">
        <v>141</v>
      </c>
      <c r="BM166" s="199" t="s">
        <v>197</v>
      </c>
    </row>
    <row r="167" spans="1:65" s="14" customFormat="1" ht="11.25">
      <c r="B167" s="213"/>
      <c r="C167" s="214"/>
      <c r="D167" s="203" t="s">
        <v>143</v>
      </c>
      <c r="E167" s="215" t="s">
        <v>1</v>
      </c>
      <c r="F167" s="216" t="s">
        <v>198</v>
      </c>
      <c r="G167" s="214"/>
      <c r="H167" s="215" t="s">
        <v>1</v>
      </c>
      <c r="I167" s="217"/>
      <c r="J167" s="214"/>
      <c r="K167" s="214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143</v>
      </c>
      <c r="AU167" s="222" t="s">
        <v>85</v>
      </c>
      <c r="AV167" s="14" t="s">
        <v>83</v>
      </c>
      <c r="AW167" s="14" t="s">
        <v>31</v>
      </c>
      <c r="AX167" s="14" t="s">
        <v>75</v>
      </c>
      <c r="AY167" s="222" t="s">
        <v>133</v>
      </c>
    </row>
    <row r="168" spans="1:65" s="13" customFormat="1" ht="11.25">
      <c r="B168" s="201"/>
      <c r="C168" s="202"/>
      <c r="D168" s="203" t="s">
        <v>143</v>
      </c>
      <c r="E168" s="204" t="s">
        <v>1</v>
      </c>
      <c r="F168" s="205" t="s">
        <v>199</v>
      </c>
      <c r="G168" s="202"/>
      <c r="H168" s="206">
        <v>13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143</v>
      </c>
      <c r="AU168" s="212" t="s">
        <v>85</v>
      </c>
      <c r="AV168" s="13" t="s">
        <v>85</v>
      </c>
      <c r="AW168" s="13" t="s">
        <v>31</v>
      </c>
      <c r="AX168" s="13" t="s">
        <v>75</v>
      </c>
      <c r="AY168" s="212" t="s">
        <v>133</v>
      </c>
    </row>
    <row r="169" spans="1:65" s="13" customFormat="1" ht="11.25">
      <c r="B169" s="201"/>
      <c r="C169" s="202"/>
      <c r="D169" s="203" t="s">
        <v>143</v>
      </c>
      <c r="E169" s="204" t="s">
        <v>1</v>
      </c>
      <c r="F169" s="205" t="s">
        <v>200</v>
      </c>
      <c r="G169" s="202"/>
      <c r="H169" s="206">
        <v>10.795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143</v>
      </c>
      <c r="AU169" s="212" t="s">
        <v>85</v>
      </c>
      <c r="AV169" s="13" t="s">
        <v>85</v>
      </c>
      <c r="AW169" s="13" t="s">
        <v>31</v>
      </c>
      <c r="AX169" s="13" t="s">
        <v>75</v>
      </c>
      <c r="AY169" s="212" t="s">
        <v>133</v>
      </c>
    </row>
    <row r="170" spans="1:65" s="13" customFormat="1" ht="11.25">
      <c r="B170" s="201"/>
      <c r="C170" s="202"/>
      <c r="D170" s="203" t="s">
        <v>143</v>
      </c>
      <c r="E170" s="204" t="s">
        <v>1</v>
      </c>
      <c r="F170" s="205" t="s">
        <v>201</v>
      </c>
      <c r="G170" s="202"/>
      <c r="H170" s="206">
        <v>23.712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143</v>
      </c>
      <c r="AU170" s="212" t="s">
        <v>85</v>
      </c>
      <c r="AV170" s="13" t="s">
        <v>85</v>
      </c>
      <c r="AW170" s="13" t="s">
        <v>31</v>
      </c>
      <c r="AX170" s="13" t="s">
        <v>75</v>
      </c>
      <c r="AY170" s="212" t="s">
        <v>133</v>
      </c>
    </row>
    <row r="171" spans="1:65" s="15" customFormat="1" ht="11.25">
      <c r="B171" s="227"/>
      <c r="C171" s="228"/>
      <c r="D171" s="203" t="s">
        <v>143</v>
      </c>
      <c r="E171" s="229" t="s">
        <v>1</v>
      </c>
      <c r="F171" s="230" t="s">
        <v>165</v>
      </c>
      <c r="G171" s="228"/>
      <c r="H171" s="231">
        <v>47.506999999999998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143</v>
      </c>
      <c r="AU171" s="237" t="s">
        <v>85</v>
      </c>
      <c r="AV171" s="15" t="s">
        <v>141</v>
      </c>
      <c r="AW171" s="15" t="s">
        <v>31</v>
      </c>
      <c r="AX171" s="15" t="s">
        <v>83</v>
      </c>
      <c r="AY171" s="237" t="s">
        <v>133</v>
      </c>
    </row>
    <row r="172" spans="1:65" s="2" customFormat="1" ht="24.2" customHeight="1">
      <c r="A172" s="35"/>
      <c r="B172" s="36"/>
      <c r="C172" s="188" t="s">
        <v>202</v>
      </c>
      <c r="D172" s="188" t="s">
        <v>136</v>
      </c>
      <c r="E172" s="189" t="s">
        <v>203</v>
      </c>
      <c r="F172" s="190" t="s">
        <v>204</v>
      </c>
      <c r="G172" s="191" t="s">
        <v>169</v>
      </c>
      <c r="H172" s="192">
        <v>20.48</v>
      </c>
      <c r="I172" s="193"/>
      <c r="J172" s="194">
        <f>ROUND(I172*H172,2)</f>
        <v>0</v>
      </c>
      <c r="K172" s="190" t="s">
        <v>140</v>
      </c>
      <c r="L172" s="40"/>
      <c r="M172" s="195" t="s">
        <v>1</v>
      </c>
      <c r="N172" s="196" t="s">
        <v>40</v>
      </c>
      <c r="O172" s="72"/>
      <c r="P172" s="197">
        <f>O172*H172</f>
        <v>0</v>
      </c>
      <c r="Q172" s="197">
        <v>2.7000000000000001E-3</v>
      </c>
      <c r="R172" s="197">
        <f>Q172*H172</f>
        <v>5.5296000000000005E-2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141</v>
      </c>
      <c r="AT172" s="199" t="s">
        <v>136</v>
      </c>
      <c r="AU172" s="199" t="s">
        <v>85</v>
      </c>
      <c r="AY172" s="18" t="s">
        <v>133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8" t="s">
        <v>83</v>
      </c>
      <c r="BK172" s="200">
        <f>ROUND(I172*H172,2)</f>
        <v>0</v>
      </c>
      <c r="BL172" s="18" t="s">
        <v>141</v>
      </c>
      <c r="BM172" s="199" t="s">
        <v>205</v>
      </c>
    </row>
    <row r="173" spans="1:65" s="14" customFormat="1" ht="11.25">
      <c r="B173" s="213"/>
      <c r="C173" s="214"/>
      <c r="D173" s="203" t="s">
        <v>143</v>
      </c>
      <c r="E173" s="215" t="s">
        <v>1</v>
      </c>
      <c r="F173" s="216" t="s">
        <v>206</v>
      </c>
      <c r="G173" s="214"/>
      <c r="H173" s="215" t="s">
        <v>1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143</v>
      </c>
      <c r="AU173" s="222" t="s">
        <v>85</v>
      </c>
      <c r="AV173" s="14" t="s">
        <v>83</v>
      </c>
      <c r="AW173" s="14" t="s">
        <v>31</v>
      </c>
      <c r="AX173" s="14" t="s">
        <v>75</v>
      </c>
      <c r="AY173" s="222" t="s">
        <v>133</v>
      </c>
    </row>
    <row r="174" spans="1:65" s="13" customFormat="1" ht="11.25">
      <c r="B174" s="201"/>
      <c r="C174" s="202"/>
      <c r="D174" s="203" t="s">
        <v>143</v>
      </c>
      <c r="E174" s="204" t="s">
        <v>1</v>
      </c>
      <c r="F174" s="205" t="s">
        <v>207</v>
      </c>
      <c r="G174" s="202"/>
      <c r="H174" s="206">
        <v>8.1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143</v>
      </c>
      <c r="AU174" s="212" t="s">
        <v>85</v>
      </c>
      <c r="AV174" s="13" t="s">
        <v>85</v>
      </c>
      <c r="AW174" s="13" t="s">
        <v>31</v>
      </c>
      <c r="AX174" s="13" t="s">
        <v>75</v>
      </c>
      <c r="AY174" s="212" t="s">
        <v>133</v>
      </c>
    </row>
    <row r="175" spans="1:65" s="13" customFormat="1" ht="11.25">
      <c r="B175" s="201"/>
      <c r="C175" s="202"/>
      <c r="D175" s="203" t="s">
        <v>143</v>
      </c>
      <c r="E175" s="204" t="s">
        <v>1</v>
      </c>
      <c r="F175" s="205" t="s">
        <v>208</v>
      </c>
      <c r="G175" s="202"/>
      <c r="H175" s="206">
        <v>4.5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143</v>
      </c>
      <c r="AU175" s="212" t="s">
        <v>85</v>
      </c>
      <c r="AV175" s="13" t="s">
        <v>85</v>
      </c>
      <c r="AW175" s="13" t="s">
        <v>31</v>
      </c>
      <c r="AX175" s="13" t="s">
        <v>75</v>
      </c>
      <c r="AY175" s="212" t="s">
        <v>133</v>
      </c>
    </row>
    <row r="176" spans="1:65" s="13" customFormat="1" ht="11.25">
      <c r="B176" s="201"/>
      <c r="C176" s="202"/>
      <c r="D176" s="203" t="s">
        <v>143</v>
      </c>
      <c r="E176" s="204" t="s">
        <v>1</v>
      </c>
      <c r="F176" s="205" t="s">
        <v>209</v>
      </c>
      <c r="G176" s="202"/>
      <c r="H176" s="206">
        <v>3.2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143</v>
      </c>
      <c r="AU176" s="212" t="s">
        <v>85</v>
      </c>
      <c r="AV176" s="13" t="s">
        <v>85</v>
      </c>
      <c r="AW176" s="13" t="s">
        <v>31</v>
      </c>
      <c r="AX176" s="13" t="s">
        <v>75</v>
      </c>
      <c r="AY176" s="212" t="s">
        <v>133</v>
      </c>
    </row>
    <row r="177" spans="1:65" s="13" customFormat="1" ht="11.25">
      <c r="B177" s="201"/>
      <c r="C177" s="202"/>
      <c r="D177" s="203" t="s">
        <v>143</v>
      </c>
      <c r="E177" s="204" t="s">
        <v>1</v>
      </c>
      <c r="F177" s="205" t="s">
        <v>210</v>
      </c>
      <c r="G177" s="202"/>
      <c r="H177" s="206">
        <v>4.68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143</v>
      </c>
      <c r="AU177" s="212" t="s">
        <v>85</v>
      </c>
      <c r="AV177" s="13" t="s">
        <v>85</v>
      </c>
      <c r="AW177" s="13" t="s">
        <v>31</v>
      </c>
      <c r="AX177" s="13" t="s">
        <v>75</v>
      </c>
      <c r="AY177" s="212" t="s">
        <v>133</v>
      </c>
    </row>
    <row r="178" spans="1:65" s="15" customFormat="1" ht="11.25">
      <c r="B178" s="227"/>
      <c r="C178" s="228"/>
      <c r="D178" s="203" t="s">
        <v>143</v>
      </c>
      <c r="E178" s="229" t="s">
        <v>1</v>
      </c>
      <c r="F178" s="230" t="s">
        <v>165</v>
      </c>
      <c r="G178" s="228"/>
      <c r="H178" s="231">
        <v>20.48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143</v>
      </c>
      <c r="AU178" s="237" t="s">
        <v>85</v>
      </c>
      <c r="AV178" s="15" t="s">
        <v>141</v>
      </c>
      <c r="AW178" s="15" t="s">
        <v>31</v>
      </c>
      <c r="AX178" s="15" t="s">
        <v>83</v>
      </c>
      <c r="AY178" s="237" t="s">
        <v>133</v>
      </c>
    </row>
    <row r="179" spans="1:65" s="2" customFormat="1" ht="24.2" customHeight="1">
      <c r="A179" s="35"/>
      <c r="B179" s="36"/>
      <c r="C179" s="188" t="s">
        <v>211</v>
      </c>
      <c r="D179" s="188" t="s">
        <v>136</v>
      </c>
      <c r="E179" s="189" t="s">
        <v>212</v>
      </c>
      <c r="F179" s="190" t="s">
        <v>213</v>
      </c>
      <c r="G179" s="191" t="s">
        <v>169</v>
      </c>
      <c r="H179" s="192">
        <v>10.962999999999999</v>
      </c>
      <c r="I179" s="193"/>
      <c r="J179" s="194">
        <f>ROUND(I179*H179,2)</f>
        <v>0</v>
      </c>
      <c r="K179" s="190" t="s">
        <v>140</v>
      </c>
      <c r="L179" s="40"/>
      <c r="M179" s="195" t="s">
        <v>1</v>
      </c>
      <c r="N179" s="196" t="s">
        <v>40</v>
      </c>
      <c r="O179" s="72"/>
      <c r="P179" s="197">
        <f>O179*H179</f>
        <v>0</v>
      </c>
      <c r="Q179" s="197">
        <v>7.4260000000000007E-2</v>
      </c>
      <c r="R179" s="197">
        <f>Q179*H179</f>
        <v>0.81411237999999997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141</v>
      </c>
      <c r="AT179" s="199" t="s">
        <v>136</v>
      </c>
      <c r="AU179" s="199" t="s">
        <v>85</v>
      </c>
      <c r="AY179" s="18" t="s">
        <v>133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83</v>
      </c>
      <c r="BK179" s="200">
        <f>ROUND(I179*H179,2)</f>
        <v>0</v>
      </c>
      <c r="BL179" s="18" t="s">
        <v>141</v>
      </c>
      <c r="BM179" s="199" t="s">
        <v>214</v>
      </c>
    </row>
    <row r="180" spans="1:65" s="14" customFormat="1" ht="11.25">
      <c r="B180" s="213"/>
      <c r="C180" s="214"/>
      <c r="D180" s="203" t="s">
        <v>143</v>
      </c>
      <c r="E180" s="215" t="s">
        <v>1</v>
      </c>
      <c r="F180" s="216" t="s">
        <v>215</v>
      </c>
      <c r="G180" s="214"/>
      <c r="H180" s="215" t="s">
        <v>1</v>
      </c>
      <c r="I180" s="217"/>
      <c r="J180" s="214"/>
      <c r="K180" s="214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143</v>
      </c>
      <c r="AU180" s="222" t="s">
        <v>85</v>
      </c>
      <c r="AV180" s="14" t="s">
        <v>83</v>
      </c>
      <c r="AW180" s="14" t="s">
        <v>31</v>
      </c>
      <c r="AX180" s="14" t="s">
        <v>75</v>
      </c>
      <c r="AY180" s="222" t="s">
        <v>133</v>
      </c>
    </row>
    <row r="181" spans="1:65" s="13" customFormat="1" ht="11.25">
      <c r="B181" s="201"/>
      <c r="C181" s="202"/>
      <c r="D181" s="203" t="s">
        <v>143</v>
      </c>
      <c r="E181" s="204" t="s">
        <v>1</v>
      </c>
      <c r="F181" s="205" t="s">
        <v>190</v>
      </c>
      <c r="G181" s="202"/>
      <c r="H181" s="206">
        <v>3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143</v>
      </c>
      <c r="AU181" s="212" t="s">
        <v>85</v>
      </c>
      <c r="AV181" s="13" t="s">
        <v>85</v>
      </c>
      <c r="AW181" s="13" t="s">
        <v>31</v>
      </c>
      <c r="AX181" s="13" t="s">
        <v>75</v>
      </c>
      <c r="AY181" s="212" t="s">
        <v>133</v>
      </c>
    </row>
    <row r="182" spans="1:65" s="13" customFormat="1" ht="11.25">
      <c r="B182" s="201"/>
      <c r="C182" s="202"/>
      <c r="D182" s="203" t="s">
        <v>143</v>
      </c>
      <c r="E182" s="204" t="s">
        <v>1</v>
      </c>
      <c r="F182" s="205" t="s">
        <v>191</v>
      </c>
      <c r="G182" s="202"/>
      <c r="H182" s="206">
        <v>2.4910000000000001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143</v>
      </c>
      <c r="AU182" s="212" t="s">
        <v>85</v>
      </c>
      <c r="AV182" s="13" t="s">
        <v>85</v>
      </c>
      <c r="AW182" s="13" t="s">
        <v>31</v>
      </c>
      <c r="AX182" s="13" t="s">
        <v>75</v>
      </c>
      <c r="AY182" s="212" t="s">
        <v>133</v>
      </c>
    </row>
    <row r="183" spans="1:65" s="13" customFormat="1" ht="11.25">
      <c r="B183" s="201"/>
      <c r="C183" s="202"/>
      <c r="D183" s="203" t="s">
        <v>143</v>
      </c>
      <c r="E183" s="204" t="s">
        <v>1</v>
      </c>
      <c r="F183" s="205" t="s">
        <v>192</v>
      </c>
      <c r="G183" s="202"/>
      <c r="H183" s="206">
        <v>5.4720000000000004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143</v>
      </c>
      <c r="AU183" s="212" t="s">
        <v>85</v>
      </c>
      <c r="AV183" s="13" t="s">
        <v>85</v>
      </c>
      <c r="AW183" s="13" t="s">
        <v>31</v>
      </c>
      <c r="AX183" s="13" t="s">
        <v>75</v>
      </c>
      <c r="AY183" s="212" t="s">
        <v>133</v>
      </c>
    </row>
    <row r="184" spans="1:65" s="15" customFormat="1" ht="11.25">
      <c r="B184" s="227"/>
      <c r="C184" s="228"/>
      <c r="D184" s="203" t="s">
        <v>143</v>
      </c>
      <c r="E184" s="229" t="s">
        <v>1</v>
      </c>
      <c r="F184" s="230" t="s">
        <v>165</v>
      </c>
      <c r="G184" s="228"/>
      <c r="H184" s="231">
        <v>10.962999999999999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143</v>
      </c>
      <c r="AU184" s="237" t="s">
        <v>85</v>
      </c>
      <c r="AV184" s="15" t="s">
        <v>141</v>
      </c>
      <c r="AW184" s="15" t="s">
        <v>31</v>
      </c>
      <c r="AX184" s="15" t="s">
        <v>83</v>
      </c>
      <c r="AY184" s="237" t="s">
        <v>133</v>
      </c>
    </row>
    <row r="185" spans="1:65" s="12" customFormat="1" ht="22.9" customHeight="1">
      <c r="B185" s="172"/>
      <c r="C185" s="173"/>
      <c r="D185" s="174" t="s">
        <v>74</v>
      </c>
      <c r="E185" s="186" t="s">
        <v>194</v>
      </c>
      <c r="F185" s="186" t="s">
        <v>216</v>
      </c>
      <c r="G185" s="173"/>
      <c r="H185" s="173"/>
      <c r="I185" s="176"/>
      <c r="J185" s="187">
        <f>BK185</f>
        <v>0</v>
      </c>
      <c r="K185" s="173"/>
      <c r="L185" s="178"/>
      <c r="M185" s="179"/>
      <c r="N185" s="180"/>
      <c r="O185" s="180"/>
      <c r="P185" s="181">
        <f>SUM(P186:P218)</f>
        <v>0</v>
      </c>
      <c r="Q185" s="180"/>
      <c r="R185" s="181">
        <f>SUM(R186:R218)</f>
        <v>0.62054459000000006</v>
      </c>
      <c r="S185" s="180"/>
      <c r="T185" s="182">
        <f>SUM(T186:T218)</f>
        <v>11.085899999999999</v>
      </c>
      <c r="AR185" s="183" t="s">
        <v>83</v>
      </c>
      <c r="AT185" s="184" t="s">
        <v>74</v>
      </c>
      <c r="AU185" s="184" t="s">
        <v>83</v>
      </c>
      <c r="AY185" s="183" t="s">
        <v>133</v>
      </c>
      <c r="BK185" s="185">
        <f>SUM(BK186:BK218)</f>
        <v>0</v>
      </c>
    </row>
    <row r="186" spans="1:65" s="2" customFormat="1" ht="33" customHeight="1">
      <c r="A186" s="35"/>
      <c r="B186" s="36"/>
      <c r="C186" s="188" t="s">
        <v>8</v>
      </c>
      <c r="D186" s="188" t="s">
        <v>136</v>
      </c>
      <c r="E186" s="189" t="s">
        <v>217</v>
      </c>
      <c r="F186" s="190" t="s">
        <v>218</v>
      </c>
      <c r="G186" s="191" t="s">
        <v>169</v>
      </c>
      <c r="H186" s="192">
        <v>286</v>
      </c>
      <c r="I186" s="193"/>
      <c r="J186" s="194">
        <f>ROUND(I186*H186,2)</f>
        <v>0</v>
      </c>
      <c r="K186" s="190" t="s">
        <v>140</v>
      </c>
      <c r="L186" s="40"/>
      <c r="M186" s="195" t="s">
        <v>1</v>
      </c>
      <c r="N186" s="196" t="s">
        <v>40</v>
      </c>
      <c r="O186" s="72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141</v>
      </c>
      <c r="AT186" s="199" t="s">
        <v>136</v>
      </c>
      <c r="AU186" s="199" t="s">
        <v>85</v>
      </c>
      <c r="AY186" s="18" t="s">
        <v>133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83</v>
      </c>
      <c r="BK186" s="200">
        <f>ROUND(I186*H186,2)</f>
        <v>0</v>
      </c>
      <c r="BL186" s="18" t="s">
        <v>141</v>
      </c>
      <c r="BM186" s="199" t="s">
        <v>219</v>
      </c>
    </row>
    <row r="187" spans="1:65" s="13" customFormat="1" ht="11.25">
      <c r="B187" s="201"/>
      <c r="C187" s="202"/>
      <c r="D187" s="203" t="s">
        <v>143</v>
      </c>
      <c r="E187" s="204" t="s">
        <v>1</v>
      </c>
      <c r="F187" s="205" t="s">
        <v>220</v>
      </c>
      <c r="G187" s="202"/>
      <c r="H187" s="206">
        <v>286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143</v>
      </c>
      <c r="AU187" s="212" t="s">
        <v>85</v>
      </c>
      <c r="AV187" s="13" t="s">
        <v>85</v>
      </c>
      <c r="AW187" s="13" t="s">
        <v>31</v>
      </c>
      <c r="AX187" s="13" t="s">
        <v>75</v>
      </c>
      <c r="AY187" s="212" t="s">
        <v>133</v>
      </c>
    </row>
    <row r="188" spans="1:65" s="15" customFormat="1" ht="11.25">
      <c r="B188" s="227"/>
      <c r="C188" s="228"/>
      <c r="D188" s="203" t="s">
        <v>143</v>
      </c>
      <c r="E188" s="229" t="s">
        <v>89</v>
      </c>
      <c r="F188" s="230" t="s">
        <v>165</v>
      </c>
      <c r="G188" s="228"/>
      <c r="H188" s="231">
        <v>286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143</v>
      </c>
      <c r="AU188" s="237" t="s">
        <v>85</v>
      </c>
      <c r="AV188" s="15" t="s">
        <v>141</v>
      </c>
      <c r="AW188" s="15" t="s">
        <v>31</v>
      </c>
      <c r="AX188" s="15" t="s">
        <v>83</v>
      </c>
      <c r="AY188" s="237" t="s">
        <v>133</v>
      </c>
    </row>
    <row r="189" spans="1:65" s="2" customFormat="1" ht="33" customHeight="1">
      <c r="A189" s="35"/>
      <c r="B189" s="36"/>
      <c r="C189" s="188" t="s">
        <v>221</v>
      </c>
      <c r="D189" s="188" t="s">
        <v>136</v>
      </c>
      <c r="E189" s="189" t="s">
        <v>222</v>
      </c>
      <c r="F189" s="190" t="s">
        <v>223</v>
      </c>
      <c r="G189" s="191" t="s">
        <v>169</v>
      </c>
      <c r="H189" s="192">
        <v>286</v>
      </c>
      <c r="I189" s="193"/>
      <c r="J189" s="194">
        <f>ROUND(I189*H189,2)</f>
        <v>0</v>
      </c>
      <c r="K189" s="190" t="s">
        <v>140</v>
      </c>
      <c r="L189" s="40"/>
      <c r="M189" s="195" t="s">
        <v>1</v>
      </c>
      <c r="N189" s="196" t="s">
        <v>40</v>
      </c>
      <c r="O189" s="72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141</v>
      </c>
      <c r="AT189" s="199" t="s">
        <v>136</v>
      </c>
      <c r="AU189" s="199" t="s">
        <v>85</v>
      </c>
      <c r="AY189" s="18" t="s">
        <v>133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83</v>
      </c>
      <c r="BK189" s="200">
        <f>ROUND(I189*H189,2)</f>
        <v>0</v>
      </c>
      <c r="BL189" s="18" t="s">
        <v>141</v>
      </c>
      <c r="BM189" s="199" t="s">
        <v>224</v>
      </c>
    </row>
    <row r="190" spans="1:65" s="13" customFormat="1" ht="11.25">
      <c r="B190" s="201"/>
      <c r="C190" s="202"/>
      <c r="D190" s="203" t="s">
        <v>143</v>
      </c>
      <c r="E190" s="204" t="s">
        <v>1</v>
      </c>
      <c r="F190" s="205" t="s">
        <v>89</v>
      </c>
      <c r="G190" s="202"/>
      <c r="H190" s="206">
        <v>286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143</v>
      </c>
      <c r="AU190" s="212" t="s">
        <v>85</v>
      </c>
      <c r="AV190" s="13" t="s">
        <v>85</v>
      </c>
      <c r="AW190" s="13" t="s">
        <v>31</v>
      </c>
      <c r="AX190" s="13" t="s">
        <v>83</v>
      </c>
      <c r="AY190" s="212" t="s">
        <v>133</v>
      </c>
    </row>
    <row r="191" spans="1:65" s="2" customFormat="1" ht="24.2" customHeight="1">
      <c r="A191" s="35"/>
      <c r="B191" s="36"/>
      <c r="C191" s="188" t="s">
        <v>225</v>
      </c>
      <c r="D191" s="188" t="s">
        <v>136</v>
      </c>
      <c r="E191" s="189" t="s">
        <v>226</v>
      </c>
      <c r="F191" s="190" t="s">
        <v>227</v>
      </c>
      <c r="G191" s="191" t="s">
        <v>139</v>
      </c>
      <c r="H191" s="192">
        <v>140</v>
      </c>
      <c r="I191" s="193"/>
      <c r="J191" s="194">
        <f>ROUND(I191*H191,2)</f>
        <v>0</v>
      </c>
      <c r="K191" s="190" t="s">
        <v>140</v>
      </c>
      <c r="L191" s="40"/>
      <c r="M191" s="195" t="s">
        <v>1</v>
      </c>
      <c r="N191" s="196" t="s">
        <v>40</v>
      </c>
      <c r="O191" s="72"/>
      <c r="P191" s="197">
        <f>O191*H191</f>
        <v>0</v>
      </c>
      <c r="Q191" s="197">
        <v>1.0256E-5</v>
      </c>
      <c r="R191" s="197">
        <f>Q191*H191</f>
        <v>1.4358399999999999E-3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141</v>
      </c>
      <c r="AT191" s="199" t="s">
        <v>136</v>
      </c>
      <c r="AU191" s="199" t="s">
        <v>85</v>
      </c>
      <c r="AY191" s="18" t="s">
        <v>133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8" t="s">
        <v>83</v>
      </c>
      <c r="BK191" s="200">
        <f>ROUND(I191*H191,2)</f>
        <v>0</v>
      </c>
      <c r="BL191" s="18" t="s">
        <v>141</v>
      </c>
      <c r="BM191" s="199" t="s">
        <v>228</v>
      </c>
    </row>
    <row r="192" spans="1:65" s="14" customFormat="1" ht="11.25">
      <c r="B192" s="213"/>
      <c r="C192" s="214"/>
      <c r="D192" s="203" t="s">
        <v>143</v>
      </c>
      <c r="E192" s="215" t="s">
        <v>1</v>
      </c>
      <c r="F192" s="216" t="s">
        <v>229</v>
      </c>
      <c r="G192" s="214"/>
      <c r="H192" s="215" t="s">
        <v>1</v>
      </c>
      <c r="I192" s="217"/>
      <c r="J192" s="214"/>
      <c r="K192" s="214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143</v>
      </c>
      <c r="AU192" s="222" t="s">
        <v>85</v>
      </c>
      <c r="AV192" s="14" t="s">
        <v>83</v>
      </c>
      <c r="AW192" s="14" t="s">
        <v>31</v>
      </c>
      <c r="AX192" s="14" t="s">
        <v>75</v>
      </c>
      <c r="AY192" s="222" t="s">
        <v>133</v>
      </c>
    </row>
    <row r="193" spans="1:65" s="13" customFormat="1" ht="11.25">
      <c r="B193" s="201"/>
      <c r="C193" s="202"/>
      <c r="D193" s="203" t="s">
        <v>143</v>
      </c>
      <c r="E193" s="204" t="s">
        <v>1</v>
      </c>
      <c r="F193" s="205" t="s">
        <v>230</v>
      </c>
      <c r="G193" s="202"/>
      <c r="H193" s="206">
        <v>140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143</v>
      </c>
      <c r="AU193" s="212" t="s">
        <v>85</v>
      </c>
      <c r="AV193" s="13" t="s">
        <v>85</v>
      </c>
      <c r="AW193" s="13" t="s">
        <v>31</v>
      </c>
      <c r="AX193" s="13" t="s">
        <v>83</v>
      </c>
      <c r="AY193" s="212" t="s">
        <v>133</v>
      </c>
    </row>
    <row r="194" spans="1:65" s="2" customFormat="1" ht="24.2" customHeight="1">
      <c r="A194" s="35"/>
      <c r="B194" s="36"/>
      <c r="C194" s="188" t="s">
        <v>231</v>
      </c>
      <c r="D194" s="188" t="s">
        <v>136</v>
      </c>
      <c r="E194" s="189" t="s">
        <v>232</v>
      </c>
      <c r="F194" s="190" t="s">
        <v>233</v>
      </c>
      <c r="G194" s="191" t="s">
        <v>147</v>
      </c>
      <c r="H194" s="192">
        <v>1.0960000000000001</v>
      </c>
      <c r="I194" s="193"/>
      <c r="J194" s="194">
        <f>ROUND(I194*H194,2)</f>
        <v>0</v>
      </c>
      <c r="K194" s="190" t="s">
        <v>140</v>
      </c>
      <c r="L194" s="40"/>
      <c r="M194" s="195" t="s">
        <v>1</v>
      </c>
      <c r="N194" s="196" t="s">
        <v>40</v>
      </c>
      <c r="O194" s="72"/>
      <c r="P194" s="197">
        <f>O194*H194</f>
        <v>0</v>
      </c>
      <c r="Q194" s="197">
        <v>0</v>
      </c>
      <c r="R194" s="197">
        <f>Q194*H194</f>
        <v>0</v>
      </c>
      <c r="S194" s="197">
        <v>1.8</v>
      </c>
      <c r="T194" s="198">
        <f>S194*H194</f>
        <v>1.9728000000000001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141</v>
      </c>
      <c r="AT194" s="199" t="s">
        <v>136</v>
      </c>
      <c r="AU194" s="199" t="s">
        <v>85</v>
      </c>
      <c r="AY194" s="18" t="s">
        <v>133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8" t="s">
        <v>83</v>
      </c>
      <c r="BK194" s="200">
        <f>ROUND(I194*H194,2)</f>
        <v>0</v>
      </c>
      <c r="BL194" s="18" t="s">
        <v>141</v>
      </c>
      <c r="BM194" s="199" t="s">
        <v>234</v>
      </c>
    </row>
    <row r="195" spans="1:65" s="14" customFormat="1" ht="11.25">
      <c r="B195" s="213"/>
      <c r="C195" s="214"/>
      <c r="D195" s="203" t="s">
        <v>143</v>
      </c>
      <c r="E195" s="215" t="s">
        <v>1</v>
      </c>
      <c r="F195" s="216" t="s">
        <v>235</v>
      </c>
      <c r="G195" s="214"/>
      <c r="H195" s="215" t="s">
        <v>1</v>
      </c>
      <c r="I195" s="217"/>
      <c r="J195" s="214"/>
      <c r="K195" s="214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143</v>
      </c>
      <c r="AU195" s="222" t="s">
        <v>85</v>
      </c>
      <c r="AV195" s="14" t="s">
        <v>83</v>
      </c>
      <c r="AW195" s="14" t="s">
        <v>31</v>
      </c>
      <c r="AX195" s="14" t="s">
        <v>75</v>
      </c>
      <c r="AY195" s="222" t="s">
        <v>133</v>
      </c>
    </row>
    <row r="196" spans="1:65" s="13" customFormat="1" ht="11.25">
      <c r="B196" s="201"/>
      <c r="C196" s="202"/>
      <c r="D196" s="203" t="s">
        <v>143</v>
      </c>
      <c r="E196" s="204" t="s">
        <v>1</v>
      </c>
      <c r="F196" s="205" t="s">
        <v>236</v>
      </c>
      <c r="G196" s="202"/>
      <c r="H196" s="206">
        <v>0.3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143</v>
      </c>
      <c r="AU196" s="212" t="s">
        <v>85</v>
      </c>
      <c r="AV196" s="13" t="s">
        <v>85</v>
      </c>
      <c r="AW196" s="13" t="s">
        <v>31</v>
      </c>
      <c r="AX196" s="13" t="s">
        <v>75</v>
      </c>
      <c r="AY196" s="212" t="s">
        <v>133</v>
      </c>
    </row>
    <row r="197" spans="1:65" s="13" customFormat="1" ht="11.25">
      <c r="B197" s="201"/>
      <c r="C197" s="202"/>
      <c r="D197" s="203" t="s">
        <v>143</v>
      </c>
      <c r="E197" s="204" t="s">
        <v>1</v>
      </c>
      <c r="F197" s="205" t="s">
        <v>237</v>
      </c>
      <c r="G197" s="202"/>
      <c r="H197" s="206">
        <v>0.249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143</v>
      </c>
      <c r="AU197" s="212" t="s">
        <v>85</v>
      </c>
      <c r="AV197" s="13" t="s">
        <v>85</v>
      </c>
      <c r="AW197" s="13" t="s">
        <v>31</v>
      </c>
      <c r="AX197" s="13" t="s">
        <v>75</v>
      </c>
      <c r="AY197" s="212" t="s">
        <v>133</v>
      </c>
    </row>
    <row r="198" spans="1:65" s="13" customFormat="1" ht="11.25">
      <c r="B198" s="201"/>
      <c r="C198" s="202"/>
      <c r="D198" s="203" t="s">
        <v>143</v>
      </c>
      <c r="E198" s="204" t="s">
        <v>1</v>
      </c>
      <c r="F198" s="205" t="s">
        <v>238</v>
      </c>
      <c r="G198" s="202"/>
      <c r="H198" s="206">
        <v>0.54700000000000004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143</v>
      </c>
      <c r="AU198" s="212" t="s">
        <v>85</v>
      </c>
      <c r="AV198" s="13" t="s">
        <v>85</v>
      </c>
      <c r="AW198" s="13" t="s">
        <v>31</v>
      </c>
      <c r="AX198" s="13" t="s">
        <v>75</v>
      </c>
      <c r="AY198" s="212" t="s">
        <v>133</v>
      </c>
    </row>
    <row r="199" spans="1:65" s="15" customFormat="1" ht="11.25">
      <c r="B199" s="227"/>
      <c r="C199" s="228"/>
      <c r="D199" s="203" t="s">
        <v>143</v>
      </c>
      <c r="E199" s="229" t="s">
        <v>1</v>
      </c>
      <c r="F199" s="230" t="s">
        <v>165</v>
      </c>
      <c r="G199" s="228"/>
      <c r="H199" s="231">
        <v>1.0960000000000001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143</v>
      </c>
      <c r="AU199" s="237" t="s">
        <v>85</v>
      </c>
      <c r="AV199" s="15" t="s">
        <v>141</v>
      </c>
      <c r="AW199" s="15" t="s">
        <v>31</v>
      </c>
      <c r="AX199" s="15" t="s">
        <v>83</v>
      </c>
      <c r="AY199" s="237" t="s">
        <v>133</v>
      </c>
    </row>
    <row r="200" spans="1:65" s="2" customFormat="1" ht="24.2" customHeight="1">
      <c r="A200" s="35"/>
      <c r="B200" s="36"/>
      <c r="C200" s="188" t="s">
        <v>239</v>
      </c>
      <c r="D200" s="188" t="s">
        <v>136</v>
      </c>
      <c r="E200" s="189" t="s">
        <v>240</v>
      </c>
      <c r="F200" s="190" t="s">
        <v>241</v>
      </c>
      <c r="G200" s="191" t="s">
        <v>139</v>
      </c>
      <c r="H200" s="192">
        <v>30</v>
      </c>
      <c r="I200" s="193"/>
      <c r="J200" s="194">
        <f>ROUND(I200*H200,2)</f>
        <v>0</v>
      </c>
      <c r="K200" s="190" t="s">
        <v>140</v>
      </c>
      <c r="L200" s="40"/>
      <c r="M200" s="195" t="s">
        <v>1</v>
      </c>
      <c r="N200" s="196" t="s">
        <v>40</v>
      </c>
      <c r="O200" s="72"/>
      <c r="P200" s="197">
        <f>O200*H200</f>
        <v>0</v>
      </c>
      <c r="Q200" s="197">
        <v>0</v>
      </c>
      <c r="R200" s="197">
        <f>Q200*H200</f>
        <v>0</v>
      </c>
      <c r="S200" s="197">
        <v>5.3999999999999999E-2</v>
      </c>
      <c r="T200" s="198">
        <f>S200*H200</f>
        <v>1.6199999999999999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141</v>
      </c>
      <c r="AT200" s="199" t="s">
        <v>136</v>
      </c>
      <c r="AU200" s="199" t="s">
        <v>85</v>
      </c>
      <c r="AY200" s="18" t="s">
        <v>133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8" t="s">
        <v>83</v>
      </c>
      <c r="BK200" s="200">
        <f>ROUND(I200*H200,2)</f>
        <v>0</v>
      </c>
      <c r="BL200" s="18" t="s">
        <v>141</v>
      </c>
      <c r="BM200" s="199" t="s">
        <v>242</v>
      </c>
    </row>
    <row r="201" spans="1:65" s="14" customFormat="1" ht="11.25">
      <c r="B201" s="213"/>
      <c r="C201" s="214"/>
      <c r="D201" s="203" t="s">
        <v>143</v>
      </c>
      <c r="E201" s="215" t="s">
        <v>1</v>
      </c>
      <c r="F201" s="216" t="s">
        <v>243</v>
      </c>
      <c r="G201" s="214"/>
      <c r="H201" s="215" t="s">
        <v>1</v>
      </c>
      <c r="I201" s="217"/>
      <c r="J201" s="214"/>
      <c r="K201" s="214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143</v>
      </c>
      <c r="AU201" s="222" t="s">
        <v>85</v>
      </c>
      <c r="AV201" s="14" t="s">
        <v>83</v>
      </c>
      <c r="AW201" s="14" t="s">
        <v>31</v>
      </c>
      <c r="AX201" s="14" t="s">
        <v>75</v>
      </c>
      <c r="AY201" s="222" t="s">
        <v>133</v>
      </c>
    </row>
    <row r="202" spans="1:65" s="13" customFormat="1" ht="11.25">
      <c r="B202" s="201"/>
      <c r="C202" s="202"/>
      <c r="D202" s="203" t="s">
        <v>143</v>
      </c>
      <c r="E202" s="204" t="s">
        <v>1</v>
      </c>
      <c r="F202" s="205" t="s">
        <v>244</v>
      </c>
      <c r="G202" s="202"/>
      <c r="H202" s="206">
        <v>30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143</v>
      </c>
      <c r="AU202" s="212" t="s">
        <v>85</v>
      </c>
      <c r="AV202" s="13" t="s">
        <v>85</v>
      </c>
      <c r="AW202" s="13" t="s">
        <v>31</v>
      </c>
      <c r="AX202" s="13" t="s">
        <v>83</v>
      </c>
      <c r="AY202" s="212" t="s">
        <v>133</v>
      </c>
    </row>
    <row r="203" spans="1:65" s="2" customFormat="1" ht="24.2" customHeight="1">
      <c r="A203" s="35"/>
      <c r="B203" s="36"/>
      <c r="C203" s="188" t="s">
        <v>245</v>
      </c>
      <c r="D203" s="188" t="s">
        <v>136</v>
      </c>
      <c r="E203" s="189" t="s">
        <v>246</v>
      </c>
      <c r="F203" s="190" t="s">
        <v>247</v>
      </c>
      <c r="G203" s="191" t="s">
        <v>147</v>
      </c>
      <c r="H203" s="192">
        <v>1.5</v>
      </c>
      <c r="I203" s="193"/>
      <c r="J203" s="194">
        <f>ROUND(I203*H203,2)</f>
        <v>0</v>
      </c>
      <c r="K203" s="190" t="s">
        <v>140</v>
      </c>
      <c r="L203" s="40"/>
      <c r="M203" s="195" t="s">
        <v>1</v>
      </c>
      <c r="N203" s="196" t="s">
        <v>40</v>
      </c>
      <c r="O203" s="72"/>
      <c r="P203" s="197">
        <f>O203*H203</f>
        <v>0</v>
      </c>
      <c r="Q203" s="197">
        <v>0</v>
      </c>
      <c r="R203" s="197">
        <f>Q203*H203</f>
        <v>0</v>
      </c>
      <c r="S203" s="197">
        <v>1.8</v>
      </c>
      <c r="T203" s="198">
        <f>S203*H203</f>
        <v>2.7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141</v>
      </c>
      <c r="AT203" s="199" t="s">
        <v>136</v>
      </c>
      <c r="AU203" s="199" t="s">
        <v>85</v>
      </c>
      <c r="AY203" s="18" t="s">
        <v>133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83</v>
      </c>
      <c r="BK203" s="200">
        <f>ROUND(I203*H203,2)</f>
        <v>0</v>
      </c>
      <c r="BL203" s="18" t="s">
        <v>141</v>
      </c>
      <c r="BM203" s="199" t="s">
        <v>248</v>
      </c>
    </row>
    <row r="204" spans="1:65" s="14" customFormat="1" ht="11.25">
      <c r="B204" s="213"/>
      <c r="C204" s="214"/>
      <c r="D204" s="203" t="s">
        <v>143</v>
      </c>
      <c r="E204" s="215" t="s">
        <v>1</v>
      </c>
      <c r="F204" s="216" t="s">
        <v>249</v>
      </c>
      <c r="G204" s="214"/>
      <c r="H204" s="215" t="s">
        <v>1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143</v>
      </c>
      <c r="AU204" s="222" t="s">
        <v>85</v>
      </c>
      <c r="AV204" s="14" t="s">
        <v>83</v>
      </c>
      <c r="AW204" s="14" t="s">
        <v>31</v>
      </c>
      <c r="AX204" s="14" t="s">
        <v>75</v>
      </c>
      <c r="AY204" s="222" t="s">
        <v>133</v>
      </c>
    </row>
    <row r="205" spans="1:65" s="13" customFormat="1" ht="11.25">
      <c r="B205" s="201"/>
      <c r="C205" s="202"/>
      <c r="D205" s="203" t="s">
        <v>143</v>
      </c>
      <c r="E205" s="204" t="s">
        <v>1</v>
      </c>
      <c r="F205" s="205" t="s">
        <v>150</v>
      </c>
      <c r="G205" s="202"/>
      <c r="H205" s="206">
        <v>1.5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143</v>
      </c>
      <c r="AU205" s="212" t="s">
        <v>85</v>
      </c>
      <c r="AV205" s="13" t="s">
        <v>85</v>
      </c>
      <c r="AW205" s="13" t="s">
        <v>31</v>
      </c>
      <c r="AX205" s="13" t="s">
        <v>83</v>
      </c>
      <c r="AY205" s="212" t="s">
        <v>133</v>
      </c>
    </row>
    <row r="206" spans="1:65" s="2" customFormat="1" ht="24.2" customHeight="1">
      <c r="A206" s="35"/>
      <c r="B206" s="36"/>
      <c r="C206" s="188" t="s">
        <v>250</v>
      </c>
      <c r="D206" s="188" t="s">
        <v>136</v>
      </c>
      <c r="E206" s="189" t="s">
        <v>251</v>
      </c>
      <c r="F206" s="190" t="s">
        <v>252</v>
      </c>
      <c r="G206" s="191" t="s">
        <v>147</v>
      </c>
      <c r="H206" s="192">
        <v>1.2290000000000001</v>
      </c>
      <c r="I206" s="193"/>
      <c r="J206" s="194">
        <f>ROUND(I206*H206,2)</f>
        <v>0</v>
      </c>
      <c r="K206" s="190" t="s">
        <v>140</v>
      </c>
      <c r="L206" s="40"/>
      <c r="M206" s="195" t="s">
        <v>1</v>
      </c>
      <c r="N206" s="196" t="s">
        <v>40</v>
      </c>
      <c r="O206" s="72"/>
      <c r="P206" s="197">
        <f>O206*H206</f>
        <v>0</v>
      </c>
      <c r="Q206" s="197">
        <v>0</v>
      </c>
      <c r="R206" s="197">
        <f>Q206*H206</f>
        <v>0</v>
      </c>
      <c r="S206" s="197">
        <v>1.95</v>
      </c>
      <c r="T206" s="198">
        <f>S206*H206</f>
        <v>2.39655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141</v>
      </c>
      <c r="AT206" s="199" t="s">
        <v>136</v>
      </c>
      <c r="AU206" s="199" t="s">
        <v>85</v>
      </c>
      <c r="AY206" s="18" t="s">
        <v>133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83</v>
      </c>
      <c r="BK206" s="200">
        <f>ROUND(I206*H206,2)</f>
        <v>0</v>
      </c>
      <c r="BL206" s="18" t="s">
        <v>141</v>
      </c>
      <c r="BM206" s="199" t="s">
        <v>253</v>
      </c>
    </row>
    <row r="207" spans="1:65" s="13" customFormat="1" ht="11.25">
      <c r="B207" s="201"/>
      <c r="C207" s="202"/>
      <c r="D207" s="203" t="s">
        <v>143</v>
      </c>
      <c r="E207" s="204" t="s">
        <v>1</v>
      </c>
      <c r="F207" s="205" t="s">
        <v>254</v>
      </c>
      <c r="G207" s="202"/>
      <c r="H207" s="206">
        <v>1.2290000000000001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143</v>
      </c>
      <c r="AU207" s="212" t="s">
        <v>85</v>
      </c>
      <c r="AV207" s="13" t="s">
        <v>85</v>
      </c>
      <c r="AW207" s="13" t="s">
        <v>31</v>
      </c>
      <c r="AX207" s="13" t="s">
        <v>83</v>
      </c>
      <c r="AY207" s="212" t="s">
        <v>133</v>
      </c>
    </row>
    <row r="208" spans="1:65" s="2" customFormat="1" ht="24.2" customHeight="1">
      <c r="A208" s="35"/>
      <c r="B208" s="36"/>
      <c r="C208" s="188" t="s">
        <v>255</v>
      </c>
      <c r="D208" s="188" t="s">
        <v>136</v>
      </c>
      <c r="E208" s="189" t="s">
        <v>256</v>
      </c>
      <c r="F208" s="190" t="s">
        <v>257</v>
      </c>
      <c r="G208" s="191" t="s">
        <v>147</v>
      </c>
      <c r="H208" s="192">
        <v>1.2290000000000001</v>
      </c>
      <c r="I208" s="193"/>
      <c r="J208" s="194">
        <f>ROUND(I208*H208,2)</f>
        <v>0</v>
      </c>
      <c r="K208" s="190" t="s">
        <v>140</v>
      </c>
      <c r="L208" s="40"/>
      <c r="M208" s="195" t="s">
        <v>1</v>
      </c>
      <c r="N208" s="196" t="s">
        <v>40</v>
      </c>
      <c r="O208" s="72"/>
      <c r="P208" s="197">
        <f>O208*H208</f>
        <v>0</v>
      </c>
      <c r="Q208" s="197">
        <v>0.50375000000000003</v>
      </c>
      <c r="R208" s="197">
        <f>Q208*H208</f>
        <v>0.6191087500000001</v>
      </c>
      <c r="S208" s="197">
        <v>1.95</v>
      </c>
      <c r="T208" s="198">
        <f>S208*H208</f>
        <v>2.39655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141</v>
      </c>
      <c r="AT208" s="199" t="s">
        <v>136</v>
      </c>
      <c r="AU208" s="199" t="s">
        <v>85</v>
      </c>
      <c r="AY208" s="18" t="s">
        <v>133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8" t="s">
        <v>83</v>
      </c>
      <c r="BK208" s="200">
        <f>ROUND(I208*H208,2)</f>
        <v>0</v>
      </c>
      <c r="BL208" s="18" t="s">
        <v>141</v>
      </c>
      <c r="BM208" s="199" t="s">
        <v>258</v>
      </c>
    </row>
    <row r="209" spans="1:65" s="14" customFormat="1" ht="11.25">
      <c r="B209" s="213"/>
      <c r="C209" s="214"/>
      <c r="D209" s="203" t="s">
        <v>143</v>
      </c>
      <c r="E209" s="215" t="s">
        <v>1</v>
      </c>
      <c r="F209" s="216" t="s">
        <v>259</v>
      </c>
      <c r="G209" s="214"/>
      <c r="H209" s="215" t="s">
        <v>1</v>
      </c>
      <c r="I209" s="217"/>
      <c r="J209" s="214"/>
      <c r="K209" s="214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143</v>
      </c>
      <c r="AU209" s="222" t="s">
        <v>85</v>
      </c>
      <c r="AV209" s="14" t="s">
        <v>83</v>
      </c>
      <c r="AW209" s="14" t="s">
        <v>31</v>
      </c>
      <c r="AX209" s="14" t="s">
        <v>75</v>
      </c>
      <c r="AY209" s="222" t="s">
        <v>133</v>
      </c>
    </row>
    <row r="210" spans="1:65" s="13" customFormat="1" ht="11.25">
      <c r="B210" s="201"/>
      <c r="C210" s="202"/>
      <c r="D210" s="203" t="s">
        <v>143</v>
      </c>
      <c r="E210" s="204" t="s">
        <v>1</v>
      </c>
      <c r="F210" s="205" t="s">
        <v>260</v>
      </c>
      <c r="G210" s="202"/>
      <c r="H210" s="206">
        <v>2.4300000000000002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143</v>
      </c>
      <c r="AU210" s="212" t="s">
        <v>85</v>
      </c>
      <c r="AV210" s="13" t="s">
        <v>85</v>
      </c>
      <c r="AW210" s="13" t="s">
        <v>31</v>
      </c>
      <c r="AX210" s="13" t="s">
        <v>75</v>
      </c>
      <c r="AY210" s="212" t="s">
        <v>133</v>
      </c>
    </row>
    <row r="211" spans="1:65" s="13" customFormat="1" ht="11.25">
      <c r="B211" s="201"/>
      <c r="C211" s="202"/>
      <c r="D211" s="203" t="s">
        <v>143</v>
      </c>
      <c r="E211" s="204" t="s">
        <v>1</v>
      </c>
      <c r="F211" s="205" t="s">
        <v>261</v>
      </c>
      <c r="G211" s="202"/>
      <c r="H211" s="206">
        <v>1.35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143</v>
      </c>
      <c r="AU211" s="212" t="s">
        <v>85</v>
      </c>
      <c r="AV211" s="13" t="s">
        <v>85</v>
      </c>
      <c r="AW211" s="13" t="s">
        <v>31</v>
      </c>
      <c r="AX211" s="13" t="s">
        <v>75</v>
      </c>
      <c r="AY211" s="212" t="s">
        <v>133</v>
      </c>
    </row>
    <row r="212" spans="1:65" s="13" customFormat="1" ht="11.25">
      <c r="B212" s="201"/>
      <c r="C212" s="202"/>
      <c r="D212" s="203" t="s">
        <v>143</v>
      </c>
      <c r="E212" s="204" t="s">
        <v>1</v>
      </c>
      <c r="F212" s="205" t="s">
        <v>262</v>
      </c>
      <c r="G212" s="202"/>
      <c r="H212" s="206">
        <v>0.96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143</v>
      </c>
      <c r="AU212" s="212" t="s">
        <v>85</v>
      </c>
      <c r="AV212" s="13" t="s">
        <v>85</v>
      </c>
      <c r="AW212" s="13" t="s">
        <v>31</v>
      </c>
      <c r="AX212" s="13" t="s">
        <v>75</v>
      </c>
      <c r="AY212" s="212" t="s">
        <v>133</v>
      </c>
    </row>
    <row r="213" spans="1:65" s="13" customFormat="1" ht="11.25">
      <c r="B213" s="201"/>
      <c r="C213" s="202"/>
      <c r="D213" s="203" t="s">
        <v>143</v>
      </c>
      <c r="E213" s="204" t="s">
        <v>1</v>
      </c>
      <c r="F213" s="205" t="s">
        <v>263</v>
      </c>
      <c r="G213" s="202"/>
      <c r="H213" s="206">
        <v>1.4039999999999999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143</v>
      </c>
      <c r="AU213" s="212" t="s">
        <v>85</v>
      </c>
      <c r="AV213" s="13" t="s">
        <v>85</v>
      </c>
      <c r="AW213" s="13" t="s">
        <v>31</v>
      </c>
      <c r="AX213" s="13" t="s">
        <v>75</v>
      </c>
      <c r="AY213" s="212" t="s">
        <v>133</v>
      </c>
    </row>
    <row r="214" spans="1:65" s="16" customFormat="1" ht="11.25">
      <c r="B214" s="238"/>
      <c r="C214" s="239"/>
      <c r="D214" s="203" t="s">
        <v>143</v>
      </c>
      <c r="E214" s="240" t="s">
        <v>1</v>
      </c>
      <c r="F214" s="241" t="s">
        <v>264</v>
      </c>
      <c r="G214" s="239"/>
      <c r="H214" s="242">
        <v>6.1440000000000001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143</v>
      </c>
      <c r="AU214" s="248" t="s">
        <v>85</v>
      </c>
      <c r="AV214" s="16" t="s">
        <v>134</v>
      </c>
      <c r="AW214" s="16" t="s">
        <v>31</v>
      </c>
      <c r="AX214" s="16" t="s">
        <v>75</v>
      </c>
      <c r="AY214" s="248" t="s">
        <v>133</v>
      </c>
    </row>
    <row r="215" spans="1:65" s="13" customFormat="1" ht="11.25">
      <c r="B215" s="201"/>
      <c r="C215" s="202"/>
      <c r="D215" s="203" t="s">
        <v>143</v>
      </c>
      <c r="E215" s="204" t="s">
        <v>1</v>
      </c>
      <c r="F215" s="205" t="s">
        <v>265</v>
      </c>
      <c r="G215" s="202"/>
      <c r="H215" s="206">
        <v>1.2290000000000001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143</v>
      </c>
      <c r="AU215" s="212" t="s">
        <v>85</v>
      </c>
      <c r="AV215" s="13" t="s">
        <v>85</v>
      </c>
      <c r="AW215" s="13" t="s">
        <v>31</v>
      </c>
      <c r="AX215" s="13" t="s">
        <v>83</v>
      </c>
      <c r="AY215" s="212" t="s">
        <v>133</v>
      </c>
    </row>
    <row r="216" spans="1:65" s="2" customFormat="1" ht="16.5" customHeight="1">
      <c r="A216" s="35"/>
      <c r="B216" s="36"/>
      <c r="C216" s="188" t="s">
        <v>266</v>
      </c>
      <c r="D216" s="188" t="s">
        <v>136</v>
      </c>
      <c r="E216" s="189" t="s">
        <v>267</v>
      </c>
      <c r="F216" s="190" t="s">
        <v>268</v>
      </c>
      <c r="G216" s="191" t="s">
        <v>153</v>
      </c>
      <c r="H216" s="192">
        <v>9</v>
      </c>
      <c r="I216" s="193"/>
      <c r="J216" s="194">
        <f>ROUND(I216*H216,2)</f>
        <v>0</v>
      </c>
      <c r="K216" s="190" t="s">
        <v>1</v>
      </c>
      <c r="L216" s="40"/>
      <c r="M216" s="195" t="s">
        <v>1</v>
      </c>
      <c r="N216" s="196" t="s">
        <v>40</v>
      </c>
      <c r="O216" s="72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141</v>
      </c>
      <c r="AT216" s="199" t="s">
        <v>136</v>
      </c>
      <c r="AU216" s="199" t="s">
        <v>85</v>
      </c>
      <c r="AY216" s="18" t="s">
        <v>133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83</v>
      </c>
      <c r="BK216" s="200">
        <f>ROUND(I216*H216,2)</f>
        <v>0</v>
      </c>
      <c r="BL216" s="18" t="s">
        <v>141</v>
      </c>
      <c r="BM216" s="199" t="s">
        <v>269</v>
      </c>
    </row>
    <row r="217" spans="1:65" s="2" customFormat="1" ht="29.25">
      <c r="A217" s="35"/>
      <c r="B217" s="36"/>
      <c r="C217" s="37"/>
      <c r="D217" s="203" t="s">
        <v>155</v>
      </c>
      <c r="E217" s="37"/>
      <c r="F217" s="223" t="s">
        <v>270</v>
      </c>
      <c r="G217" s="37"/>
      <c r="H217" s="37"/>
      <c r="I217" s="224"/>
      <c r="J217" s="37"/>
      <c r="K217" s="37"/>
      <c r="L217" s="40"/>
      <c r="M217" s="225"/>
      <c r="N217" s="226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155</v>
      </c>
      <c r="AU217" s="18" t="s">
        <v>85</v>
      </c>
    </row>
    <row r="218" spans="1:65" s="13" customFormat="1" ht="11.25">
      <c r="B218" s="201"/>
      <c r="C218" s="202"/>
      <c r="D218" s="203" t="s">
        <v>143</v>
      </c>
      <c r="E218" s="204" t="s">
        <v>1</v>
      </c>
      <c r="F218" s="205" t="s">
        <v>271</v>
      </c>
      <c r="G218" s="202"/>
      <c r="H218" s="206">
        <v>9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143</v>
      </c>
      <c r="AU218" s="212" t="s">
        <v>85</v>
      </c>
      <c r="AV218" s="13" t="s">
        <v>85</v>
      </c>
      <c r="AW218" s="13" t="s">
        <v>31</v>
      </c>
      <c r="AX218" s="13" t="s">
        <v>83</v>
      </c>
      <c r="AY218" s="212" t="s">
        <v>133</v>
      </c>
    </row>
    <row r="219" spans="1:65" s="12" customFormat="1" ht="22.9" customHeight="1">
      <c r="B219" s="172"/>
      <c r="C219" s="173"/>
      <c r="D219" s="174" t="s">
        <v>74</v>
      </c>
      <c r="E219" s="186" t="s">
        <v>272</v>
      </c>
      <c r="F219" s="186" t="s">
        <v>273</v>
      </c>
      <c r="G219" s="173"/>
      <c r="H219" s="173"/>
      <c r="I219" s="176"/>
      <c r="J219" s="187">
        <f>BK219</f>
        <v>0</v>
      </c>
      <c r="K219" s="173"/>
      <c r="L219" s="178"/>
      <c r="M219" s="179"/>
      <c r="N219" s="180"/>
      <c r="O219" s="180"/>
      <c r="P219" s="181">
        <f>SUM(P220:P225)</f>
        <v>0</v>
      </c>
      <c r="Q219" s="180"/>
      <c r="R219" s="181">
        <f>SUM(R220:R225)</f>
        <v>0</v>
      </c>
      <c r="S219" s="180"/>
      <c r="T219" s="182">
        <f>SUM(T220:T225)</f>
        <v>0</v>
      </c>
      <c r="AR219" s="183" t="s">
        <v>83</v>
      </c>
      <c r="AT219" s="184" t="s">
        <v>74</v>
      </c>
      <c r="AU219" s="184" t="s">
        <v>83</v>
      </c>
      <c r="AY219" s="183" t="s">
        <v>133</v>
      </c>
      <c r="BK219" s="185">
        <f>SUM(BK220:BK225)</f>
        <v>0</v>
      </c>
    </row>
    <row r="220" spans="1:65" s="2" customFormat="1" ht="33" customHeight="1">
      <c r="A220" s="35"/>
      <c r="B220" s="36"/>
      <c r="C220" s="188" t="s">
        <v>7</v>
      </c>
      <c r="D220" s="188" t="s">
        <v>136</v>
      </c>
      <c r="E220" s="189" t="s">
        <v>274</v>
      </c>
      <c r="F220" s="190" t="s">
        <v>275</v>
      </c>
      <c r="G220" s="191" t="s">
        <v>181</v>
      </c>
      <c r="H220" s="192">
        <v>24.120999999999999</v>
      </c>
      <c r="I220" s="193"/>
      <c r="J220" s="194">
        <f>ROUND(I220*H220,2)</f>
        <v>0</v>
      </c>
      <c r="K220" s="190" t="s">
        <v>140</v>
      </c>
      <c r="L220" s="40"/>
      <c r="M220" s="195" t="s">
        <v>1</v>
      </c>
      <c r="N220" s="196" t="s">
        <v>40</v>
      </c>
      <c r="O220" s="72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141</v>
      </c>
      <c r="AT220" s="199" t="s">
        <v>136</v>
      </c>
      <c r="AU220" s="199" t="s">
        <v>85</v>
      </c>
      <c r="AY220" s="18" t="s">
        <v>133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8" t="s">
        <v>83</v>
      </c>
      <c r="BK220" s="200">
        <f>ROUND(I220*H220,2)</f>
        <v>0</v>
      </c>
      <c r="BL220" s="18" t="s">
        <v>141</v>
      </c>
      <c r="BM220" s="199" t="s">
        <v>276</v>
      </c>
    </row>
    <row r="221" spans="1:65" s="2" customFormat="1" ht="24.2" customHeight="1">
      <c r="A221" s="35"/>
      <c r="B221" s="36"/>
      <c r="C221" s="188" t="s">
        <v>277</v>
      </c>
      <c r="D221" s="188" t="s">
        <v>136</v>
      </c>
      <c r="E221" s="189" t="s">
        <v>278</v>
      </c>
      <c r="F221" s="190" t="s">
        <v>279</v>
      </c>
      <c r="G221" s="191" t="s">
        <v>181</v>
      </c>
      <c r="H221" s="192">
        <v>24.120999999999999</v>
      </c>
      <c r="I221" s="193"/>
      <c r="J221" s="194">
        <f>ROUND(I221*H221,2)</f>
        <v>0</v>
      </c>
      <c r="K221" s="190" t="s">
        <v>140</v>
      </c>
      <c r="L221" s="40"/>
      <c r="M221" s="195" t="s">
        <v>1</v>
      </c>
      <c r="N221" s="196" t="s">
        <v>40</v>
      </c>
      <c r="O221" s="72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141</v>
      </c>
      <c r="AT221" s="199" t="s">
        <v>136</v>
      </c>
      <c r="AU221" s="199" t="s">
        <v>85</v>
      </c>
      <c r="AY221" s="18" t="s">
        <v>133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83</v>
      </c>
      <c r="BK221" s="200">
        <f>ROUND(I221*H221,2)</f>
        <v>0</v>
      </c>
      <c r="BL221" s="18" t="s">
        <v>141</v>
      </c>
      <c r="BM221" s="199" t="s">
        <v>280</v>
      </c>
    </row>
    <row r="222" spans="1:65" s="2" customFormat="1" ht="24.2" customHeight="1">
      <c r="A222" s="35"/>
      <c r="B222" s="36"/>
      <c r="C222" s="188" t="s">
        <v>281</v>
      </c>
      <c r="D222" s="188" t="s">
        <v>136</v>
      </c>
      <c r="E222" s="189" t="s">
        <v>282</v>
      </c>
      <c r="F222" s="190" t="s">
        <v>283</v>
      </c>
      <c r="G222" s="191" t="s">
        <v>181</v>
      </c>
      <c r="H222" s="192">
        <v>168.84700000000001</v>
      </c>
      <c r="I222" s="193"/>
      <c r="J222" s="194">
        <f>ROUND(I222*H222,2)</f>
        <v>0</v>
      </c>
      <c r="K222" s="190" t="s">
        <v>140</v>
      </c>
      <c r="L222" s="40"/>
      <c r="M222" s="195" t="s">
        <v>1</v>
      </c>
      <c r="N222" s="196" t="s">
        <v>40</v>
      </c>
      <c r="O222" s="72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141</v>
      </c>
      <c r="AT222" s="199" t="s">
        <v>136</v>
      </c>
      <c r="AU222" s="199" t="s">
        <v>85</v>
      </c>
      <c r="AY222" s="18" t="s">
        <v>133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8" t="s">
        <v>83</v>
      </c>
      <c r="BK222" s="200">
        <f>ROUND(I222*H222,2)</f>
        <v>0</v>
      </c>
      <c r="BL222" s="18" t="s">
        <v>141</v>
      </c>
      <c r="BM222" s="199" t="s">
        <v>284</v>
      </c>
    </row>
    <row r="223" spans="1:65" s="2" customFormat="1" ht="29.25">
      <c r="A223" s="35"/>
      <c r="B223" s="36"/>
      <c r="C223" s="37"/>
      <c r="D223" s="203" t="s">
        <v>155</v>
      </c>
      <c r="E223" s="37"/>
      <c r="F223" s="223" t="s">
        <v>285</v>
      </c>
      <c r="G223" s="37"/>
      <c r="H223" s="37"/>
      <c r="I223" s="224"/>
      <c r="J223" s="37"/>
      <c r="K223" s="37"/>
      <c r="L223" s="40"/>
      <c r="M223" s="225"/>
      <c r="N223" s="226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155</v>
      </c>
      <c r="AU223" s="18" t="s">
        <v>85</v>
      </c>
    </row>
    <row r="224" spans="1:65" s="13" customFormat="1" ht="11.25">
      <c r="B224" s="201"/>
      <c r="C224" s="202"/>
      <c r="D224" s="203" t="s">
        <v>143</v>
      </c>
      <c r="E224" s="202"/>
      <c r="F224" s="205" t="s">
        <v>286</v>
      </c>
      <c r="G224" s="202"/>
      <c r="H224" s="206">
        <v>168.84700000000001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143</v>
      </c>
      <c r="AU224" s="212" t="s">
        <v>85</v>
      </c>
      <c r="AV224" s="13" t="s">
        <v>85</v>
      </c>
      <c r="AW224" s="13" t="s">
        <v>4</v>
      </c>
      <c r="AX224" s="13" t="s">
        <v>83</v>
      </c>
      <c r="AY224" s="212" t="s">
        <v>133</v>
      </c>
    </row>
    <row r="225" spans="1:65" s="2" customFormat="1" ht="24.2" customHeight="1">
      <c r="A225" s="35"/>
      <c r="B225" s="36"/>
      <c r="C225" s="188" t="s">
        <v>287</v>
      </c>
      <c r="D225" s="188" t="s">
        <v>136</v>
      </c>
      <c r="E225" s="189" t="s">
        <v>288</v>
      </c>
      <c r="F225" s="190" t="s">
        <v>289</v>
      </c>
      <c r="G225" s="191" t="s">
        <v>181</v>
      </c>
      <c r="H225" s="192">
        <v>24.120999999999999</v>
      </c>
      <c r="I225" s="193"/>
      <c r="J225" s="194">
        <f>ROUND(I225*H225,2)</f>
        <v>0</v>
      </c>
      <c r="K225" s="190" t="s">
        <v>1</v>
      </c>
      <c r="L225" s="40"/>
      <c r="M225" s="195" t="s">
        <v>1</v>
      </c>
      <c r="N225" s="196" t="s">
        <v>40</v>
      </c>
      <c r="O225" s="72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141</v>
      </c>
      <c r="AT225" s="199" t="s">
        <v>136</v>
      </c>
      <c r="AU225" s="199" t="s">
        <v>85</v>
      </c>
      <c r="AY225" s="18" t="s">
        <v>133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8" t="s">
        <v>83</v>
      </c>
      <c r="BK225" s="200">
        <f>ROUND(I225*H225,2)</f>
        <v>0</v>
      </c>
      <c r="BL225" s="18" t="s">
        <v>141</v>
      </c>
      <c r="BM225" s="199" t="s">
        <v>290</v>
      </c>
    </row>
    <row r="226" spans="1:65" s="12" customFormat="1" ht="22.9" customHeight="1">
      <c r="B226" s="172"/>
      <c r="C226" s="173"/>
      <c r="D226" s="174" t="s">
        <v>74</v>
      </c>
      <c r="E226" s="186" t="s">
        <v>291</v>
      </c>
      <c r="F226" s="186" t="s">
        <v>292</v>
      </c>
      <c r="G226" s="173"/>
      <c r="H226" s="173"/>
      <c r="I226" s="176"/>
      <c r="J226" s="187">
        <f>BK226</f>
        <v>0</v>
      </c>
      <c r="K226" s="173"/>
      <c r="L226" s="178"/>
      <c r="M226" s="179"/>
      <c r="N226" s="180"/>
      <c r="O226" s="180"/>
      <c r="P226" s="181">
        <f>P227</f>
        <v>0</v>
      </c>
      <c r="Q226" s="180"/>
      <c r="R226" s="181">
        <f>R227</f>
        <v>0</v>
      </c>
      <c r="S226" s="180"/>
      <c r="T226" s="182">
        <f>T227</f>
        <v>0</v>
      </c>
      <c r="AR226" s="183" t="s">
        <v>83</v>
      </c>
      <c r="AT226" s="184" t="s">
        <v>74</v>
      </c>
      <c r="AU226" s="184" t="s">
        <v>83</v>
      </c>
      <c r="AY226" s="183" t="s">
        <v>133</v>
      </c>
      <c r="BK226" s="185">
        <f>BK227</f>
        <v>0</v>
      </c>
    </row>
    <row r="227" spans="1:65" s="2" customFormat="1" ht="24.2" customHeight="1">
      <c r="A227" s="35"/>
      <c r="B227" s="36"/>
      <c r="C227" s="188" t="s">
        <v>293</v>
      </c>
      <c r="D227" s="188" t="s">
        <v>136</v>
      </c>
      <c r="E227" s="189" t="s">
        <v>294</v>
      </c>
      <c r="F227" s="190" t="s">
        <v>295</v>
      </c>
      <c r="G227" s="191" t="s">
        <v>181</v>
      </c>
      <c r="H227" s="192">
        <v>11.802</v>
      </c>
      <c r="I227" s="193"/>
      <c r="J227" s="194">
        <f>ROUND(I227*H227,2)</f>
        <v>0</v>
      </c>
      <c r="K227" s="190" t="s">
        <v>140</v>
      </c>
      <c r="L227" s="40"/>
      <c r="M227" s="195" t="s">
        <v>1</v>
      </c>
      <c r="N227" s="196" t="s">
        <v>40</v>
      </c>
      <c r="O227" s="72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141</v>
      </c>
      <c r="AT227" s="199" t="s">
        <v>136</v>
      </c>
      <c r="AU227" s="199" t="s">
        <v>85</v>
      </c>
      <c r="AY227" s="18" t="s">
        <v>133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8" t="s">
        <v>83</v>
      </c>
      <c r="BK227" s="200">
        <f>ROUND(I227*H227,2)</f>
        <v>0</v>
      </c>
      <c r="BL227" s="18" t="s">
        <v>141</v>
      </c>
      <c r="BM227" s="199" t="s">
        <v>296</v>
      </c>
    </row>
    <row r="228" spans="1:65" s="12" customFormat="1" ht="25.9" customHeight="1">
      <c r="B228" s="172"/>
      <c r="C228" s="173"/>
      <c r="D228" s="174" t="s">
        <v>74</v>
      </c>
      <c r="E228" s="175" t="s">
        <v>297</v>
      </c>
      <c r="F228" s="175" t="s">
        <v>298</v>
      </c>
      <c r="G228" s="173"/>
      <c r="H228" s="173"/>
      <c r="I228" s="176"/>
      <c r="J228" s="177">
        <f>BK228</f>
        <v>0</v>
      </c>
      <c r="K228" s="173"/>
      <c r="L228" s="178"/>
      <c r="M228" s="179"/>
      <c r="N228" s="180"/>
      <c r="O228" s="180"/>
      <c r="P228" s="181">
        <f>P229+P236+P240+P283+P315+P319+P335</f>
        <v>0</v>
      </c>
      <c r="Q228" s="180"/>
      <c r="R228" s="181">
        <f>R229+R236+R240+R283+R315+R319+R335</f>
        <v>7.572353399299999</v>
      </c>
      <c r="S228" s="180"/>
      <c r="T228" s="182">
        <f>T229+T236+T240+T283+T315+T319+T335</f>
        <v>13.03520844</v>
      </c>
      <c r="AR228" s="183" t="s">
        <v>85</v>
      </c>
      <c r="AT228" s="184" t="s">
        <v>74</v>
      </c>
      <c r="AU228" s="184" t="s">
        <v>75</v>
      </c>
      <c r="AY228" s="183" t="s">
        <v>133</v>
      </c>
      <c r="BK228" s="185">
        <f>BK229+BK236+BK240+BK283+BK315+BK319+BK335</f>
        <v>0</v>
      </c>
    </row>
    <row r="229" spans="1:65" s="12" customFormat="1" ht="22.9" customHeight="1">
      <c r="B229" s="172"/>
      <c r="C229" s="173"/>
      <c r="D229" s="174" t="s">
        <v>74</v>
      </c>
      <c r="E229" s="186" t="s">
        <v>299</v>
      </c>
      <c r="F229" s="186" t="s">
        <v>300</v>
      </c>
      <c r="G229" s="173"/>
      <c r="H229" s="173"/>
      <c r="I229" s="176"/>
      <c r="J229" s="187">
        <f>BK229</f>
        <v>0</v>
      </c>
      <c r="K229" s="173"/>
      <c r="L229" s="178"/>
      <c r="M229" s="179"/>
      <c r="N229" s="180"/>
      <c r="O229" s="180"/>
      <c r="P229" s="181">
        <f>SUM(P230:P235)</f>
        <v>0</v>
      </c>
      <c r="Q229" s="180"/>
      <c r="R229" s="181">
        <f>SUM(R230:R235)</f>
        <v>0</v>
      </c>
      <c r="S229" s="180"/>
      <c r="T229" s="182">
        <f>SUM(T230:T235)</f>
        <v>6.1308279999999993</v>
      </c>
      <c r="AR229" s="183" t="s">
        <v>85</v>
      </c>
      <c r="AT229" s="184" t="s">
        <v>74</v>
      </c>
      <c r="AU229" s="184" t="s">
        <v>83</v>
      </c>
      <c r="AY229" s="183" t="s">
        <v>133</v>
      </c>
      <c r="BK229" s="185">
        <f>SUM(BK230:BK235)</f>
        <v>0</v>
      </c>
    </row>
    <row r="230" spans="1:65" s="2" customFormat="1" ht="24.2" customHeight="1">
      <c r="A230" s="35"/>
      <c r="B230" s="36"/>
      <c r="C230" s="188" t="s">
        <v>301</v>
      </c>
      <c r="D230" s="188" t="s">
        <v>136</v>
      </c>
      <c r="E230" s="189" t="s">
        <v>302</v>
      </c>
      <c r="F230" s="190" t="s">
        <v>303</v>
      </c>
      <c r="G230" s="191" t="s">
        <v>169</v>
      </c>
      <c r="H230" s="192">
        <v>278.67399999999998</v>
      </c>
      <c r="I230" s="193"/>
      <c r="J230" s="194">
        <f>ROUND(I230*H230,2)</f>
        <v>0</v>
      </c>
      <c r="K230" s="190" t="s">
        <v>140</v>
      </c>
      <c r="L230" s="40"/>
      <c r="M230" s="195" t="s">
        <v>1</v>
      </c>
      <c r="N230" s="196" t="s">
        <v>40</v>
      </c>
      <c r="O230" s="72"/>
      <c r="P230" s="197">
        <f>O230*H230</f>
        <v>0</v>
      </c>
      <c r="Q230" s="197">
        <v>0</v>
      </c>
      <c r="R230" s="197">
        <f>Q230*H230</f>
        <v>0</v>
      </c>
      <c r="S230" s="197">
        <v>1.6500000000000001E-2</v>
      </c>
      <c r="T230" s="198">
        <f>S230*H230</f>
        <v>4.5981209999999999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239</v>
      </c>
      <c r="AT230" s="199" t="s">
        <v>136</v>
      </c>
      <c r="AU230" s="199" t="s">
        <v>85</v>
      </c>
      <c r="AY230" s="18" t="s">
        <v>133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83</v>
      </c>
      <c r="BK230" s="200">
        <f>ROUND(I230*H230,2)</f>
        <v>0</v>
      </c>
      <c r="BL230" s="18" t="s">
        <v>239</v>
      </c>
      <c r="BM230" s="199" t="s">
        <v>304</v>
      </c>
    </row>
    <row r="231" spans="1:65" s="13" customFormat="1" ht="11.25">
      <c r="B231" s="201"/>
      <c r="C231" s="202"/>
      <c r="D231" s="203" t="s">
        <v>143</v>
      </c>
      <c r="E231" s="204" t="s">
        <v>1</v>
      </c>
      <c r="F231" s="205" t="s">
        <v>305</v>
      </c>
      <c r="G231" s="202"/>
      <c r="H231" s="206">
        <v>278.67399999999998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143</v>
      </c>
      <c r="AU231" s="212" t="s">
        <v>85</v>
      </c>
      <c r="AV231" s="13" t="s">
        <v>85</v>
      </c>
      <c r="AW231" s="13" t="s">
        <v>31</v>
      </c>
      <c r="AX231" s="13" t="s">
        <v>83</v>
      </c>
      <c r="AY231" s="212" t="s">
        <v>133</v>
      </c>
    </row>
    <row r="232" spans="1:65" s="2" customFormat="1" ht="33" customHeight="1">
      <c r="A232" s="35"/>
      <c r="B232" s="36"/>
      <c r="C232" s="188" t="s">
        <v>306</v>
      </c>
      <c r="D232" s="188" t="s">
        <v>136</v>
      </c>
      <c r="E232" s="189" t="s">
        <v>307</v>
      </c>
      <c r="F232" s="190" t="s">
        <v>308</v>
      </c>
      <c r="G232" s="191" t="s">
        <v>169</v>
      </c>
      <c r="H232" s="192">
        <v>278.67399999999998</v>
      </c>
      <c r="I232" s="193"/>
      <c r="J232" s="194">
        <f>ROUND(I232*H232,2)</f>
        <v>0</v>
      </c>
      <c r="K232" s="190" t="s">
        <v>140</v>
      </c>
      <c r="L232" s="40"/>
      <c r="M232" s="195" t="s">
        <v>1</v>
      </c>
      <c r="N232" s="196" t="s">
        <v>40</v>
      </c>
      <c r="O232" s="72"/>
      <c r="P232" s="197">
        <f>O232*H232</f>
        <v>0</v>
      </c>
      <c r="Q232" s="197">
        <v>0</v>
      </c>
      <c r="R232" s="197">
        <f>Q232*H232</f>
        <v>0</v>
      </c>
      <c r="S232" s="197">
        <v>5.4999999999999997E-3</v>
      </c>
      <c r="T232" s="198">
        <f>S232*H232</f>
        <v>1.5327069999999998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239</v>
      </c>
      <c r="AT232" s="199" t="s">
        <v>136</v>
      </c>
      <c r="AU232" s="199" t="s">
        <v>85</v>
      </c>
      <c r="AY232" s="18" t="s">
        <v>133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8" t="s">
        <v>83</v>
      </c>
      <c r="BK232" s="200">
        <f>ROUND(I232*H232,2)</f>
        <v>0</v>
      </c>
      <c r="BL232" s="18" t="s">
        <v>239</v>
      </c>
      <c r="BM232" s="199" t="s">
        <v>309</v>
      </c>
    </row>
    <row r="233" spans="1:65" s="14" customFormat="1" ht="11.25">
      <c r="B233" s="213"/>
      <c r="C233" s="214"/>
      <c r="D233" s="203" t="s">
        <v>143</v>
      </c>
      <c r="E233" s="215" t="s">
        <v>1</v>
      </c>
      <c r="F233" s="216" t="s">
        <v>310</v>
      </c>
      <c r="G233" s="214"/>
      <c r="H233" s="215" t="s">
        <v>1</v>
      </c>
      <c r="I233" s="217"/>
      <c r="J233" s="214"/>
      <c r="K233" s="214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143</v>
      </c>
      <c r="AU233" s="222" t="s">
        <v>85</v>
      </c>
      <c r="AV233" s="14" t="s">
        <v>83</v>
      </c>
      <c r="AW233" s="14" t="s">
        <v>31</v>
      </c>
      <c r="AX233" s="14" t="s">
        <v>75</v>
      </c>
      <c r="AY233" s="222" t="s">
        <v>133</v>
      </c>
    </row>
    <row r="234" spans="1:65" s="13" customFormat="1" ht="11.25">
      <c r="B234" s="201"/>
      <c r="C234" s="202"/>
      <c r="D234" s="203" t="s">
        <v>143</v>
      </c>
      <c r="E234" s="204" t="s">
        <v>1</v>
      </c>
      <c r="F234" s="205" t="s">
        <v>305</v>
      </c>
      <c r="G234" s="202"/>
      <c r="H234" s="206">
        <v>278.67399999999998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143</v>
      </c>
      <c r="AU234" s="212" t="s">
        <v>85</v>
      </c>
      <c r="AV234" s="13" t="s">
        <v>85</v>
      </c>
      <c r="AW234" s="13" t="s">
        <v>31</v>
      </c>
      <c r="AX234" s="13" t="s">
        <v>83</v>
      </c>
      <c r="AY234" s="212" t="s">
        <v>133</v>
      </c>
    </row>
    <row r="235" spans="1:65" s="2" customFormat="1" ht="24.2" customHeight="1">
      <c r="A235" s="35"/>
      <c r="B235" s="36"/>
      <c r="C235" s="188" t="s">
        <v>311</v>
      </c>
      <c r="D235" s="188" t="s">
        <v>136</v>
      </c>
      <c r="E235" s="189" t="s">
        <v>312</v>
      </c>
      <c r="F235" s="190" t="s">
        <v>313</v>
      </c>
      <c r="G235" s="191" t="s">
        <v>314</v>
      </c>
      <c r="H235" s="249"/>
      <c r="I235" s="193"/>
      <c r="J235" s="194">
        <f>ROUND(I235*H235,2)</f>
        <v>0</v>
      </c>
      <c r="K235" s="190" t="s">
        <v>140</v>
      </c>
      <c r="L235" s="40"/>
      <c r="M235" s="195" t="s">
        <v>1</v>
      </c>
      <c r="N235" s="196" t="s">
        <v>40</v>
      </c>
      <c r="O235" s="72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239</v>
      </c>
      <c r="AT235" s="199" t="s">
        <v>136</v>
      </c>
      <c r="AU235" s="199" t="s">
        <v>85</v>
      </c>
      <c r="AY235" s="18" t="s">
        <v>133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83</v>
      </c>
      <c r="BK235" s="200">
        <f>ROUND(I235*H235,2)</f>
        <v>0</v>
      </c>
      <c r="BL235" s="18" t="s">
        <v>239</v>
      </c>
      <c r="BM235" s="199" t="s">
        <v>315</v>
      </c>
    </row>
    <row r="236" spans="1:65" s="12" customFormat="1" ht="22.9" customHeight="1">
      <c r="B236" s="172"/>
      <c r="C236" s="173"/>
      <c r="D236" s="174" t="s">
        <v>74</v>
      </c>
      <c r="E236" s="186" t="s">
        <v>316</v>
      </c>
      <c r="F236" s="186" t="s">
        <v>317</v>
      </c>
      <c r="G236" s="173"/>
      <c r="H236" s="173"/>
      <c r="I236" s="176"/>
      <c r="J236" s="187">
        <f>BK236</f>
        <v>0</v>
      </c>
      <c r="K236" s="173"/>
      <c r="L236" s="178"/>
      <c r="M236" s="179"/>
      <c r="N236" s="180"/>
      <c r="O236" s="180"/>
      <c r="P236" s="181">
        <f>SUM(P237:P239)</f>
        <v>0</v>
      </c>
      <c r="Q236" s="180"/>
      <c r="R236" s="181">
        <f>SUM(R237:R239)</f>
        <v>0</v>
      </c>
      <c r="S236" s="180"/>
      <c r="T236" s="182">
        <f>SUM(T237:T239)</f>
        <v>0</v>
      </c>
      <c r="AR236" s="183" t="s">
        <v>85</v>
      </c>
      <c r="AT236" s="184" t="s">
        <v>74</v>
      </c>
      <c r="AU236" s="184" t="s">
        <v>83</v>
      </c>
      <c r="AY236" s="183" t="s">
        <v>133</v>
      </c>
      <c r="BK236" s="185">
        <f>SUM(BK237:BK239)</f>
        <v>0</v>
      </c>
    </row>
    <row r="237" spans="1:65" s="2" customFormat="1" ht="16.5" customHeight="1">
      <c r="A237" s="35"/>
      <c r="B237" s="36"/>
      <c r="C237" s="188" t="s">
        <v>318</v>
      </c>
      <c r="D237" s="188" t="s">
        <v>136</v>
      </c>
      <c r="E237" s="189" t="s">
        <v>319</v>
      </c>
      <c r="F237" s="190" t="s">
        <v>320</v>
      </c>
      <c r="G237" s="191" t="s">
        <v>153</v>
      </c>
      <c r="H237" s="192">
        <v>1</v>
      </c>
      <c r="I237" s="193"/>
      <c r="J237" s="194">
        <f>ROUND(I237*H237,2)</f>
        <v>0</v>
      </c>
      <c r="K237" s="190" t="s">
        <v>1</v>
      </c>
      <c r="L237" s="40"/>
      <c r="M237" s="195" t="s">
        <v>1</v>
      </c>
      <c r="N237" s="196" t="s">
        <v>40</v>
      </c>
      <c r="O237" s="72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239</v>
      </c>
      <c r="AT237" s="199" t="s">
        <v>136</v>
      </c>
      <c r="AU237" s="199" t="s">
        <v>85</v>
      </c>
      <c r="AY237" s="18" t="s">
        <v>133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8" t="s">
        <v>83</v>
      </c>
      <c r="BK237" s="200">
        <f>ROUND(I237*H237,2)</f>
        <v>0</v>
      </c>
      <c r="BL237" s="18" t="s">
        <v>239</v>
      </c>
      <c r="BM237" s="199" t="s">
        <v>321</v>
      </c>
    </row>
    <row r="238" spans="1:65" s="2" customFormat="1" ht="29.25">
      <c r="A238" s="35"/>
      <c r="B238" s="36"/>
      <c r="C238" s="37"/>
      <c r="D238" s="203" t="s">
        <v>155</v>
      </c>
      <c r="E238" s="37"/>
      <c r="F238" s="223" t="s">
        <v>322</v>
      </c>
      <c r="G238" s="37"/>
      <c r="H238" s="37"/>
      <c r="I238" s="224"/>
      <c r="J238" s="37"/>
      <c r="K238" s="37"/>
      <c r="L238" s="40"/>
      <c r="M238" s="225"/>
      <c r="N238" s="226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155</v>
      </c>
      <c r="AU238" s="18" t="s">
        <v>85</v>
      </c>
    </row>
    <row r="239" spans="1:65" s="2" customFormat="1" ht="24.2" customHeight="1">
      <c r="A239" s="35"/>
      <c r="B239" s="36"/>
      <c r="C239" s="188" t="s">
        <v>244</v>
      </c>
      <c r="D239" s="188" t="s">
        <v>136</v>
      </c>
      <c r="E239" s="189" t="s">
        <v>323</v>
      </c>
      <c r="F239" s="190" t="s">
        <v>324</v>
      </c>
      <c r="G239" s="191" t="s">
        <v>314</v>
      </c>
      <c r="H239" s="249"/>
      <c r="I239" s="193"/>
      <c r="J239" s="194">
        <f>ROUND(I239*H239,2)</f>
        <v>0</v>
      </c>
      <c r="K239" s="190" t="s">
        <v>140</v>
      </c>
      <c r="L239" s="40"/>
      <c r="M239" s="195" t="s">
        <v>1</v>
      </c>
      <c r="N239" s="196" t="s">
        <v>40</v>
      </c>
      <c r="O239" s="72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239</v>
      </c>
      <c r="AT239" s="199" t="s">
        <v>136</v>
      </c>
      <c r="AU239" s="199" t="s">
        <v>85</v>
      </c>
      <c r="AY239" s="18" t="s">
        <v>133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8" t="s">
        <v>83</v>
      </c>
      <c r="BK239" s="200">
        <f>ROUND(I239*H239,2)</f>
        <v>0</v>
      </c>
      <c r="BL239" s="18" t="s">
        <v>239</v>
      </c>
      <c r="BM239" s="199" t="s">
        <v>325</v>
      </c>
    </row>
    <row r="240" spans="1:65" s="12" customFormat="1" ht="22.9" customHeight="1">
      <c r="B240" s="172"/>
      <c r="C240" s="173"/>
      <c r="D240" s="174" t="s">
        <v>74</v>
      </c>
      <c r="E240" s="186" t="s">
        <v>326</v>
      </c>
      <c r="F240" s="186" t="s">
        <v>327</v>
      </c>
      <c r="G240" s="173"/>
      <c r="H240" s="173"/>
      <c r="I240" s="176"/>
      <c r="J240" s="187">
        <f>BK240</f>
        <v>0</v>
      </c>
      <c r="K240" s="173"/>
      <c r="L240" s="178"/>
      <c r="M240" s="179"/>
      <c r="N240" s="180"/>
      <c r="O240" s="180"/>
      <c r="P240" s="181">
        <f>SUM(P241:P282)</f>
        <v>0</v>
      </c>
      <c r="Q240" s="180"/>
      <c r="R240" s="181">
        <f>SUM(R241:R282)</f>
        <v>6.9133064199999996</v>
      </c>
      <c r="S240" s="180"/>
      <c r="T240" s="182">
        <f>SUM(T241:T282)</f>
        <v>5.0298775999999998</v>
      </c>
      <c r="AR240" s="183" t="s">
        <v>85</v>
      </c>
      <c r="AT240" s="184" t="s">
        <v>74</v>
      </c>
      <c r="AU240" s="184" t="s">
        <v>83</v>
      </c>
      <c r="AY240" s="183" t="s">
        <v>133</v>
      </c>
      <c r="BK240" s="185">
        <f>SUM(BK241:BK282)</f>
        <v>0</v>
      </c>
    </row>
    <row r="241" spans="1:65" s="2" customFormat="1" ht="24.2" customHeight="1">
      <c r="A241" s="35"/>
      <c r="B241" s="36"/>
      <c r="C241" s="188" t="s">
        <v>328</v>
      </c>
      <c r="D241" s="188" t="s">
        <v>136</v>
      </c>
      <c r="E241" s="189" t="s">
        <v>329</v>
      </c>
      <c r="F241" s="190" t="s">
        <v>330</v>
      </c>
      <c r="G241" s="191" t="s">
        <v>331</v>
      </c>
      <c r="H241" s="192">
        <v>126.6</v>
      </c>
      <c r="I241" s="193"/>
      <c r="J241" s="194">
        <f>ROUND(I241*H241,2)</f>
        <v>0</v>
      </c>
      <c r="K241" s="190" t="s">
        <v>140</v>
      </c>
      <c r="L241" s="40"/>
      <c r="M241" s="195" t="s">
        <v>1</v>
      </c>
      <c r="N241" s="196" t="s">
        <v>40</v>
      </c>
      <c r="O241" s="72"/>
      <c r="P241" s="197">
        <f>O241*H241</f>
        <v>0</v>
      </c>
      <c r="Q241" s="197">
        <v>0</v>
      </c>
      <c r="R241" s="197">
        <f>Q241*H241</f>
        <v>0</v>
      </c>
      <c r="S241" s="197">
        <v>1.2319999999999999E-2</v>
      </c>
      <c r="T241" s="198">
        <f>S241*H241</f>
        <v>1.5597119999999998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9" t="s">
        <v>239</v>
      </c>
      <c r="AT241" s="199" t="s">
        <v>136</v>
      </c>
      <c r="AU241" s="199" t="s">
        <v>85</v>
      </c>
      <c r="AY241" s="18" t="s">
        <v>133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8" t="s">
        <v>83</v>
      </c>
      <c r="BK241" s="200">
        <f>ROUND(I241*H241,2)</f>
        <v>0</v>
      </c>
      <c r="BL241" s="18" t="s">
        <v>239</v>
      </c>
      <c r="BM241" s="199" t="s">
        <v>332</v>
      </c>
    </row>
    <row r="242" spans="1:65" s="2" customFormat="1" ht="29.25">
      <c r="A242" s="35"/>
      <c r="B242" s="36"/>
      <c r="C242" s="37"/>
      <c r="D242" s="203" t="s">
        <v>155</v>
      </c>
      <c r="E242" s="37"/>
      <c r="F242" s="223" t="s">
        <v>333</v>
      </c>
      <c r="G242" s="37"/>
      <c r="H242" s="37"/>
      <c r="I242" s="224"/>
      <c r="J242" s="37"/>
      <c r="K242" s="37"/>
      <c r="L242" s="40"/>
      <c r="M242" s="225"/>
      <c r="N242" s="226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155</v>
      </c>
      <c r="AU242" s="18" t="s">
        <v>85</v>
      </c>
    </row>
    <row r="243" spans="1:65" s="13" customFormat="1" ht="11.25">
      <c r="B243" s="201"/>
      <c r="C243" s="202"/>
      <c r="D243" s="203" t="s">
        <v>143</v>
      </c>
      <c r="E243" s="204" t="s">
        <v>1</v>
      </c>
      <c r="F243" s="205" t="s">
        <v>334</v>
      </c>
      <c r="G243" s="202"/>
      <c r="H243" s="206">
        <v>105.6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143</v>
      </c>
      <c r="AU243" s="212" t="s">
        <v>85</v>
      </c>
      <c r="AV243" s="13" t="s">
        <v>85</v>
      </c>
      <c r="AW243" s="13" t="s">
        <v>31</v>
      </c>
      <c r="AX243" s="13" t="s">
        <v>75</v>
      </c>
      <c r="AY243" s="212" t="s">
        <v>133</v>
      </c>
    </row>
    <row r="244" spans="1:65" s="13" customFormat="1" ht="11.25">
      <c r="B244" s="201"/>
      <c r="C244" s="202"/>
      <c r="D244" s="203" t="s">
        <v>143</v>
      </c>
      <c r="E244" s="204" t="s">
        <v>1</v>
      </c>
      <c r="F244" s="205" t="s">
        <v>335</v>
      </c>
      <c r="G244" s="202"/>
      <c r="H244" s="206">
        <v>9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143</v>
      </c>
      <c r="AU244" s="212" t="s">
        <v>85</v>
      </c>
      <c r="AV244" s="13" t="s">
        <v>85</v>
      </c>
      <c r="AW244" s="13" t="s">
        <v>31</v>
      </c>
      <c r="AX244" s="13" t="s">
        <v>75</v>
      </c>
      <c r="AY244" s="212" t="s">
        <v>133</v>
      </c>
    </row>
    <row r="245" spans="1:65" s="13" customFormat="1" ht="11.25">
      <c r="B245" s="201"/>
      <c r="C245" s="202"/>
      <c r="D245" s="203" t="s">
        <v>143</v>
      </c>
      <c r="E245" s="204" t="s">
        <v>1</v>
      </c>
      <c r="F245" s="205" t="s">
        <v>336</v>
      </c>
      <c r="G245" s="202"/>
      <c r="H245" s="206">
        <v>12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143</v>
      </c>
      <c r="AU245" s="212" t="s">
        <v>85</v>
      </c>
      <c r="AV245" s="13" t="s">
        <v>85</v>
      </c>
      <c r="AW245" s="13" t="s">
        <v>31</v>
      </c>
      <c r="AX245" s="13" t="s">
        <v>75</v>
      </c>
      <c r="AY245" s="212" t="s">
        <v>133</v>
      </c>
    </row>
    <row r="246" spans="1:65" s="15" customFormat="1" ht="11.25">
      <c r="B246" s="227"/>
      <c r="C246" s="228"/>
      <c r="D246" s="203" t="s">
        <v>143</v>
      </c>
      <c r="E246" s="229" t="s">
        <v>1</v>
      </c>
      <c r="F246" s="230" t="s">
        <v>165</v>
      </c>
      <c r="G246" s="228"/>
      <c r="H246" s="231">
        <v>126.6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143</v>
      </c>
      <c r="AU246" s="237" t="s">
        <v>85</v>
      </c>
      <c r="AV246" s="15" t="s">
        <v>141</v>
      </c>
      <c r="AW246" s="15" t="s">
        <v>31</v>
      </c>
      <c r="AX246" s="15" t="s">
        <v>83</v>
      </c>
      <c r="AY246" s="237" t="s">
        <v>133</v>
      </c>
    </row>
    <row r="247" spans="1:65" s="2" customFormat="1" ht="24.2" customHeight="1">
      <c r="A247" s="35"/>
      <c r="B247" s="36"/>
      <c r="C247" s="188" t="s">
        <v>337</v>
      </c>
      <c r="D247" s="188" t="s">
        <v>136</v>
      </c>
      <c r="E247" s="189" t="s">
        <v>338</v>
      </c>
      <c r="F247" s="190" t="s">
        <v>339</v>
      </c>
      <c r="G247" s="191" t="s">
        <v>331</v>
      </c>
      <c r="H247" s="192">
        <v>16</v>
      </c>
      <c r="I247" s="193"/>
      <c r="J247" s="194">
        <f>ROUND(I247*H247,2)</f>
        <v>0</v>
      </c>
      <c r="K247" s="190" t="s">
        <v>140</v>
      </c>
      <c r="L247" s="40"/>
      <c r="M247" s="195" t="s">
        <v>1</v>
      </c>
      <c r="N247" s="196" t="s">
        <v>40</v>
      </c>
      <c r="O247" s="72"/>
      <c r="P247" s="197">
        <f>O247*H247</f>
        <v>0</v>
      </c>
      <c r="Q247" s="197">
        <v>0</v>
      </c>
      <c r="R247" s="197">
        <f>Q247*H247</f>
        <v>0</v>
      </c>
      <c r="S247" s="197">
        <v>2.4750000000000001E-2</v>
      </c>
      <c r="T247" s="198">
        <f>S247*H247</f>
        <v>0.39600000000000002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239</v>
      </c>
      <c r="AT247" s="199" t="s">
        <v>136</v>
      </c>
      <c r="AU247" s="199" t="s">
        <v>85</v>
      </c>
      <c r="AY247" s="18" t="s">
        <v>133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8" t="s">
        <v>83</v>
      </c>
      <c r="BK247" s="200">
        <f>ROUND(I247*H247,2)</f>
        <v>0</v>
      </c>
      <c r="BL247" s="18" t="s">
        <v>239</v>
      </c>
      <c r="BM247" s="199" t="s">
        <v>340</v>
      </c>
    </row>
    <row r="248" spans="1:65" s="2" customFormat="1" ht="29.25">
      <c r="A248" s="35"/>
      <c r="B248" s="36"/>
      <c r="C248" s="37"/>
      <c r="D248" s="203" t="s">
        <v>155</v>
      </c>
      <c r="E248" s="37"/>
      <c r="F248" s="223" t="s">
        <v>333</v>
      </c>
      <c r="G248" s="37"/>
      <c r="H248" s="37"/>
      <c r="I248" s="224"/>
      <c r="J248" s="37"/>
      <c r="K248" s="37"/>
      <c r="L248" s="40"/>
      <c r="M248" s="225"/>
      <c r="N248" s="226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155</v>
      </c>
      <c r="AU248" s="18" t="s">
        <v>85</v>
      </c>
    </row>
    <row r="249" spans="1:65" s="13" customFormat="1" ht="11.25">
      <c r="B249" s="201"/>
      <c r="C249" s="202"/>
      <c r="D249" s="203" t="s">
        <v>143</v>
      </c>
      <c r="E249" s="204" t="s">
        <v>1</v>
      </c>
      <c r="F249" s="205" t="s">
        <v>341</v>
      </c>
      <c r="G249" s="202"/>
      <c r="H249" s="206">
        <v>6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143</v>
      </c>
      <c r="AU249" s="212" t="s">
        <v>85</v>
      </c>
      <c r="AV249" s="13" t="s">
        <v>85</v>
      </c>
      <c r="AW249" s="13" t="s">
        <v>31</v>
      </c>
      <c r="AX249" s="13" t="s">
        <v>75</v>
      </c>
      <c r="AY249" s="212" t="s">
        <v>133</v>
      </c>
    </row>
    <row r="250" spans="1:65" s="13" customFormat="1" ht="11.25">
      <c r="B250" s="201"/>
      <c r="C250" s="202"/>
      <c r="D250" s="203" t="s">
        <v>143</v>
      </c>
      <c r="E250" s="204" t="s">
        <v>1</v>
      </c>
      <c r="F250" s="205" t="s">
        <v>342</v>
      </c>
      <c r="G250" s="202"/>
      <c r="H250" s="206">
        <v>10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143</v>
      </c>
      <c r="AU250" s="212" t="s">
        <v>85</v>
      </c>
      <c r="AV250" s="13" t="s">
        <v>85</v>
      </c>
      <c r="AW250" s="13" t="s">
        <v>31</v>
      </c>
      <c r="AX250" s="13" t="s">
        <v>75</v>
      </c>
      <c r="AY250" s="212" t="s">
        <v>133</v>
      </c>
    </row>
    <row r="251" spans="1:65" s="15" customFormat="1" ht="11.25">
      <c r="B251" s="227"/>
      <c r="C251" s="228"/>
      <c r="D251" s="203" t="s">
        <v>143</v>
      </c>
      <c r="E251" s="229" t="s">
        <v>1</v>
      </c>
      <c r="F251" s="230" t="s">
        <v>165</v>
      </c>
      <c r="G251" s="228"/>
      <c r="H251" s="231">
        <v>16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143</v>
      </c>
      <c r="AU251" s="237" t="s">
        <v>85</v>
      </c>
      <c r="AV251" s="15" t="s">
        <v>141</v>
      </c>
      <c r="AW251" s="15" t="s">
        <v>31</v>
      </c>
      <c r="AX251" s="15" t="s">
        <v>83</v>
      </c>
      <c r="AY251" s="237" t="s">
        <v>133</v>
      </c>
    </row>
    <row r="252" spans="1:65" s="2" customFormat="1" ht="24.2" customHeight="1">
      <c r="A252" s="35"/>
      <c r="B252" s="36"/>
      <c r="C252" s="188" t="s">
        <v>343</v>
      </c>
      <c r="D252" s="188" t="s">
        <v>136</v>
      </c>
      <c r="E252" s="189" t="s">
        <v>344</v>
      </c>
      <c r="F252" s="190" t="s">
        <v>345</v>
      </c>
      <c r="G252" s="191" t="s">
        <v>331</v>
      </c>
      <c r="H252" s="192">
        <v>56</v>
      </c>
      <c r="I252" s="193"/>
      <c r="J252" s="194">
        <f>ROUND(I252*H252,2)</f>
        <v>0</v>
      </c>
      <c r="K252" s="190" t="s">
        <v>140</v>
      </c>
      <c r="L252" s="40"/>
      <c r="M252" s="195" t="s">
        <v>1</v>
      </c>
      <c r="N252" s="196" t="s">
        <v>40</v>
      </c>
      <c r="O252" s="72"/>
      <c r="P252" s="197">
        <f>O252*H252</f>
        <v>0</v>
      </c>
      <c r="Q252" s="197">
        <v>0</v>
      </c>
      <c r="R252" s="197">
        <f>Q252*H252</f>
        <v>0</v>
      </c>
      <c r="S252" s="197">
        <v>3.3000000000000002E-2</v>
      </c>
      <c r="T252" s="198">
        <f>S252*H252</f>
        <v>1.8480000000000001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239</v>
      </c>
      <c r="AT252" s="199" t="s">
        <v>136</v>
      </c>
      <c r="AU252" s="199" t="s">
        <v>85</v>
      </c>
      <c r="AY252" s="18" t="s">
        <v>133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8" t="s">
        <v>83</v>
      </c>
      <c r="BK252" s="200">
        <f>ROUND(I252*H252,2)</f>
        <v>0</v>
      </c>
      <c r="BL252" s="18" t="s">
        <v>239</v>
      </c>
      <c r="BM252" s="199" t="s">
        <v>346</v>
      </c>
    </row>
    <row r="253" spans="1:65" s="2" customFormat="1" ht="29.25">
      <c r="A253" s="35"/>
      <c r="B253" s="36"/>
      <c r="C253" s="37"/>
      <c r="D253" s="203" t="s">
        <v>155</v>
      </c>
      <c r="E253" s="37"/>
      <c r="F253" s="223" t="s">
        <v>333</v>
      </c>
      <c r="G253" s="37"/>
      <c r="H253" s="37"/>
      <c r="I253" s="224"/>
      <c r="J253" s="37"/>
      <c r="K253" s="37"/>
      <c r="L253" s="40"/>
      <c r="M253" s="225"/>
      <c r="N253" s="226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155</v>
      </c>
      <c r="AU253" s="18" t="s">
        <v>85</v>
      </c>
    </row>
    <row r="254" spans="1:65" s="13" customFormat="1" ht="11.25">
      <c r="B254" s="201"/>
      <c r="C254" s="202"/>
      <c r="D254" s="203" t="s">
        <v>143</v>
      </c>
      <c r="E254" s="204" t="s">
        <v>1</v>
      </c>
      <c r="F254" s="205" t="s">
        <v>347</v>
      </c>
      <c r="G254" s="202"/>
      <c r="H254" s="206">
        <v>23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143</v>
      </c>
      <c r="AU254" s="212" t="s">
        <v>85</v>
      </c>
      <c r="AV254" s="13" t="s">
        <v>85</v>
      </c>
      <c r="AW254" s="13" t="s">
        <v>31</v>
      </c>
      <c r="AX254" s="13" t="s">
        <v>75</v>
      </c>
      <c r="AY254" s="212" t="s">
        <v>133</v>
      </c>
    </row>
    <row r="255" spans="1:65" s="13" customFormat="1" ht="11.25">
      <c r="B255" s="201"/>
      <c r="C255" s="202"/>
      <c r="D255" s="203" t="s">
        <v>143</v>
      </c>
      <c r="E255" s="204" t="s">
        <v>1</v>
      </c>
      <c r="F255" s="205" t="s">
        <v>348</v>
      </c>
      <c r="G255" s="202"/>
      <c r="H255" s="206">
        <v>23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143</v>
      </c>
      <c r="AU255" s="212" t="s">
        <v>85</v>
      </c>
      <c r="AV255" s="13" t="s">
        <v>85</v>
      </c>
      <c r="AW255" s="13" t="s">
        <v>31</v>
      </c>
      <c r="AX255" s="13" t="s">
        <v>75</v>
      </c>
      <c r="AY255" s="212" t="s">
        <v>133</v>
      </c>
    </row>
    <row r="256" spans="1:65" s="13" customFormat="1" ht="11.25">
      <c r="B256" s="201"/>
      <c r="C256" s="202"/>
      <c r="D256" s="203" t="s">
        <v>143</v>
      </c>
      <c r="E256" s="204" t="s">
        <v>1</v>
      </c>
      <c r="F256" s="205" t="s">
        <v>349</v>
      </c>
      <c r="G256" s="202"/>
      <c r="H256" s="206">
        <v>10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143</v>
      </c>
      <c r="AU256" s="212" t="s">
        <v>85</v>
      </c>
      <c r="AV256" s="13" t="s">
        <v>85</v>
      </c>
      <c r="AW256" s="13" t="s">
        <v>31</v>
      </c>
      <c r="AX256" s="13" t="s">
        <v>75</v>
      </c>
      <c r="AY256" s="212" t="s">
        <v>133</v>
      </c>
    </row>
    <row r="257" spans="1:65" s="15" customFormat="1" ht="11.25">
      <c r="B257" s="227"/>
      <c r="C257" s="228"/>
      <c r="D257" s="203" t="s">
        <v>143</v>
      </c>
      <c r="E257" s="229" t="s">
        <v>1</v>
      </c>
      <c r="F257" s="230" t="s">
        <v>165</v>
      </c>
      <c r="G257" s="228"/>
      <c r="H257" s="231">
        <v>56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143</v>
      </c>
      <c r="AU257" s="237" t="s">
        <v>85</v>
      </c>
      <c r="AV257" s="15" t="s">
        <v>141</v>
      </c>
      <c r="AW257" s="15" t="s">
        <v>31</v>
      </c>
      <c r="AX257" s="15" t="s">
        <v>83</v>
      </c>
      <c r="AY257" s="237" t="s">
        <v>133</v>
      </c>
    </row>
    <row r="258" spans="1:65" s="2" customFormat="1" ht="24.2" customHeight="1">
      <c r="A258" s="35"/>
      <c r="B258" s="36"/>
      <c r="C258" s="188" t="s">
        <v>350</v>
      </c>
      <c r="D258" s="188" t="s">
        <v>136</v>
      </c>
      <c r="E258" s="189" t="s">
        <v>351</v>
      </c>
      <c r="F258" s="190" t="s">
        <v>352</v>
      </c>
      <c r="G258" s="191" t="s">
        <v>331</v>
      </c>
      <c r="H258" s="192">
        <v>126.6</v>
      </c>
      <c r="I258" s="193"/>
      <c r="J258" s="194">
        <f>ROUND(I258*H258,2)</f>
        <v>0</v>
      </c>
      <c r="K258" s="190" t="s">
        <v>140</v>
      </c>
      <c r="L258" s="40"/>
      <c r="M258" s="195" t="s">
        <v>1</v>
      </c>
      <c r="N258" s="196" t="s">
        <v>40</v>
      </c>
      <c r="O258" s="72"/>
      <c r="P258" s="197">
        <f>O258*H258</f>
        <v>0</v>
      </c>
      <c r="Q258" s="197">
        <v>1.3634E-2</v>
      </c>
      <c r="R258" s="197">
        <f>Q258*H258</f>
        <v>1.7260644000000001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239</v>
      </c>
      <c r="AT258" s="199" t="s">
        <v>136</v>
      </c>
      <c r="AU258" s="199" t="s">
        <v>85</v>
      </c>
      <c r="AY258" s="18" t="s">
        <v>133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8" t="s">
        <v>83</v>
      </c>
      <c r="BK258" s="200">
        <f>ROUND(I258*H258,2)</f>
        <v>0</v>
      </c>
      <c r="BL258" s="18" t="s">
        <v>239</v>
      </c>
      <c r="BM258" s="199" t="s">
        <v>353</v>
      </c>
    </row>
    <row r="259" spans="1:65" s="13" customFormat="1" ht="11.25">
      <c r="B259" s="201"/>
      <c r="C259" s="202"/>
      <c r="D259" s="203" t="s">
        <v>143</v>
      </c>
      <c r="E259" s="204" t="s">
        <v>1</v>
      </c>
      <c r="F259" s="205" t="s">
        <v>334</v>
      </c>
      <c r="G259" s="202"/>
      <c r="H259" s="206">
        <v>105.6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143</v>
      </c>
      <c r="AU259" s="212" t="s">
        <v>85</v>
      </c>
      <c r="AV259" s="13" t="s">
        <v>85</v>
      </c>
      <c r="AW259" s="13" t="s">
        <v>31</v>
      </c>
      <c r="AX259" s="13" t="s">
        <v>75</v>
      </c>
      <c r="AY259" s="212" t="s">
        <v>133</v>
      </c>
    </row>
    <row r="260" spans="1:65" s="13" customFormat="1" ht="11.25">
      <c r="B260" s="201"/>
      <c r="C260" s="202"/>
      <c r="D260" s="203" t="s">
        <v>143</v>
      </c>
      <c r="E260" s="204" t="s">
        <v>1</v>
      </c>
      <c r="F260" s="205" t="s">
        <v>335</v>
      </c>
      <c r="G260" s="202"/>
      <c r="H260" s="206">
        <v>9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143</v>
      </c>
      <c r="AU260" s="212" t="s">
        <v>85</v>
      </c>
      <c r="AV260" s="13" t="s">
        <v>85</v>
      </c>
      <c r="AW260" s="13" t="s">
        <v>31</v>
      </c>
      <c r="AX260" s="13" t="s">
        <v>75</v>
      </c>
      <c r="AY260" s="212" t="s">
        <v>133</v>
      </c>
    </row>
    <row r="261" spans="1:65" s="13" customFormat="1" ht="11.25">
      <c r="B261" s="201"/>
      <c r="C261" s="202"/>
      <c r="D261" s="203" t="s">
        <v>143</v>
      </c>
      <c r="E261" s="204" t="s">
        <v>1</v>
      </c>
      <c r="F261" s="205" t="s">
        <v>336</v>
      </c>
      <c r="G261" s="202"/>
      <c r="H261" s="206">
        <v>12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143</v>
      </c>
      <c r="AU261" s="212" t="s">
        <v>85</v>
      </c>
      <c r="AV261" s="13" t="s">
        <v>85</v>
      </c>
      <c r="AW261" s="13" t="s">
        <v>31</v>
      </c>
      <c r="AX261" s="13" t="s">
        <v>75</v>
      </c>
      <c r="AY261" s="212" t="s">
        <v>133</v>
      </c>
    </row>
    <row r="262" spans="1:65" s="15" customFormat="1" ht="11.25">
      <c r="B262" s="227"/>
      <c r="C262" s="228"/>
      <c r="D262" s="203" t="s">
        <v>143</v>
      </c>
      <c r="E262" s="229" t="s">
        <v>1</v>
      </c>
      <c r="F262" s="230" t="s">
        <v>165</v>
      </c>
      <c r="G262" s="228"/>
      <c r="H262" s="231">
        <v>126.6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143</v>
      </c>
      <c r="AU262" s="237" t="s">
        <v>85</v>
      </c>
      <c r="AV262" s="15" t="s">
        <v>141</v>
      </c>
      <c r="AW262" s="15" t="s">
        <v>31</v>
      </c>
      <c r="AX262" s="15" t="s">
        <v>83</v>
      </c>
      <c r="AY262" s="237" t="s">
        <v>133</v>
      </c>
    </row>
    <row r="263" spans="1:65" s="2" customFormat="1" ht="24.2" customHeight="1">
      <c r="A263" s="35"/>
      <c r="B263" s="36"/>
      <c r="C263" s="188" t="s">
        <v>354</v>
      </c>
      <c r="D263" s="188" t="s">
        <v>136</v>
      </c>
      <c r="E263" s="189" t="s">
        <v>355</v>
      </c>
      <c r="F263" s="190" t="s">
        <v>356</v>
      </c>
      <c r="G263" s="191" t="s">
        <v>331</v>
      </c>
      <c r="H263" s="192">
        <v>16</v>
      </c>
      <c r="I263" s="193"/>
      <c r="J263" s="194">
        <f>ROUND(I263*H263,2)</f>
        <v>0</v>
      </c>
      <c r="K263" s="190" t="s">
        <v>140</v>
      </c>
      <c r="L263" s="40"/>
      <c r="M263" s="195" t="s">
        <v>1</v>
      </c>
      <c r="N263" s="196" t="s">
        <v>40</v>
      </c>
      <c r="O263" s="72"/>
      <c r="P263" s="197">
        <f>O263*H263</f>
        <v>0</v>
      </c>
      <c r="Q263" s="197">
        <v>2.7327000000000001E-2</v>
      </c>
      <c r="R263" s="197">
        <f>Q263*H263</f>
        <v>0.43723200000000001</v>
      </c>
      <c r="S263" s="197">
        <v>0</v>
      </c>
      <c r="T263" s="19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9" t="s">
        <v>239</v>
      </c>
      <c r="AT263" s="199" t="s">
        <v>136</v>
      </c>
      <c r="AU263" s="199" t="s">
        <v>85</v>
      </c>
      <c r="AY263" s="18" t="s">
        <v>133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8" t="s">
        <v>83</v>
      </c>
      <c r="BK263" s="200">
        <f>ROUND(I263*H263,2)</f>
        <v>0</v>
      </c>
      <c r="BL263" s="18" t="s">
        <v>239</v>
      </c>
      <c r="BM263" s="199" t="s">
        <v>357</v>
      </c>
    </row>
    <row r="264" spans="1:65" s="13" customFormat="1" ht="11.25">
      <c r="B264" s="201"/>
      <c r="C264" s="202"/>
      <c r="D264" s="203" t="s">
        <v>143</v>
      </c>
      <c r="E264" s="204" t="s">
        <v>1</v>
      </c>
      <c r="F264" s="205" t="s">
        <v>341</v>
      </c>
      <c r="G264" s="202"/>
      <c r="H264" s="206">
        <v>6</v>
      </c>
      <c r="I264" s="207"/>
      <c r="J264" s="202"/>
      <c r="K264" s="202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143</v>
      </c>
      <c r="AU264" s="212" t="s">
        <v>85</v>
      </c>
      <c r="AV264" s="13" t="s">
        <v>85</v>
      </c>
      <c r="AW264" s="13" t="s">
        <v>31</v>
      </c>
      <c r="AX264" s="13" t="s">
        <v>75</v>
      </c>
      <c r="AY264" s="212" t="s">
        <v>133</v>
      </c>
    </row>
    <row r="265" spans="1:65" s="13" customFormat="1" ht="11.25">
      <c r="B265" s="201"/>
      <c r="C265" s="202"/>
      <c r="D265" s="203" t="s">
        <v>143</v>
      </c>
      <c r="E265" s="204" t="s">
        <v>1</v>
      </c>
      <c r="F265" s="205" t="s">
        <v>342</v>
      </c>
      <c r="G265" s="202"/>
      <c r="H265" s="206">
        <v>10</v>
      </c>
      <c r="I265" s="207"/>
      <c r="J265" s="202"/>
      <c r="K265" s="202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143</v>
      </c>
      <c r="AU265" s="212" t="s">
        <v>85</v>
      </c>
      <c r="AV265" s="13" t="s">
        <v>85</v>
      </c>
      <c r="AW265" s="13" t="s">
        <v>31</v>
      </c>
      <c r="AX265" s="13" t="s">
        <v>75</v>
      </c>
      <c r="AY265" s="212" t="s">
        <v>133</v>
      </c>
    </row>
    <row r="266" spans="1:65" s="15" customFormat="1" ht="11.25">
      <c r="B266" s="227"/>
      <c r="C266" s="228"/>
      <c r="D266" s="203" t="s">
        <v>143</v>
      </c>
      <c r="E266" s="229" t="s">
        <v>1</v>
      </c>
      <c r="F266" s="230" t="s">
        <v>165</v>
      </c>
      <c r="G266" s="228"/>
      <c r="H266" s="231">
        <v>16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143</v>
      </c>
      <c r="AU266" s="237" t="s">
        <v>85</v>
      </c>
      <c r="AV266" s="15" t="s">
        <v>141</v>
      </c>
      <c r="AW266" s="15" t="s">
        <v>31</v>
      </c>
      <c r="AX266" s="15" t="s">
        <v>83</v>
      </c>
      <c r="AY266" s="237" t="s">
        <v>133</v>
      </c>
    </row>
    <row r="267" spans="1:65" s="2" customFormat="1" ht="24.2" customHeight="1">
      <c r="A267" s="35"/>
      <c r="B267" s="36"/>
      <c r="C267" s="188" t="s">
        <v>358</v>
      </c>
      <c r="D267" s="188" t="s">
        <v>136</v>
      </c>
      <c r="E267" s="189" t="s">
        <v>359</v>
      </c>
      <c r="F267" s="190" t="s">
        <v>360</v>
      </c>
      <c r="G267" s="191" t="s">
        <v>331</v>
      </c>
      <c r="H267" s="192">
        <v>56</v>
      </c>
      <c r="I267" s="193"/>
      <c r="J267" s="194">
        <f>ROUND(I267*H267,2)</f>
        <v>0</v>
      </c>
      <c r="K267" s="190" t="s">
        <v>140</v>
      </c>
      <c r="L267" s="40"/>
      <c r="M267" s="195" t="s">
        <v>1</v>
      </c>
      <c r="N267" s="196" t="s">
        <v>40</v>
      </c>
      <c r="O267" s="72"/>
      <c r="P267" s="197">
        <f>O267*H267</f>
        <v>0</v>
      </c>
      <c r="Q267" s="197">
        <v>3.6401999999999997E-2</v>
      </c>
      <c r="R267" s="197">
        <f>Q267*H267</f>
        <v>2.0385119999999999</v>
      </c>
      <c r="S267" s="197">
        <v>0</v>
      </c>
      <c r="T267" s="19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9" t="s">
        <v>239</v>
      </c>
      <c r="AT267" s="199" t="s">
        <v>136</v>
      </c>
      <c r="AU267" s="199" t="s">
        <v>85</v>
      </c>
      <c r="AY267" s="18" t="s">
        <v>133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8" t="s">
        <v>83</v>
      </c>
      <c r="BK267" s="200">
        <f>ROUND(I267*H267,2)</f>
        <v>0</v>
      </c>
      <c r="BL267" s="18" t="s">
        <v>239</v>
      </c>
      <c r="BM267" s="199" t="s">
        <v>361</v>
      </c>
    </row>
    <row r="268" spans="1:65" s="13" customFormat="1" ht="11.25">
      <c r="B268" s="201"/>
      <c r="C268" s="202"/>
      <c r="D268" s="203" t="s">
        <v>143</v>
      </c>
      <c r="E268" s="204" t="s">
        <v>1</v>
      </c>
      <c r="F268" s="205" t="s">
        <v>347</v>
      </c>
      <c r="G268" s="202"/>
      <c r="H268" s="206">
        <v>23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143</v>
      </c>
      <c r="AU268" s="212" t="s">
        <v>85</v>
      </c>
      <c r="AV268" s="13" t="s">
        <v>85</v>
      </c>
      <c r="AW268" s="13" t="s">
        <v>31</v>
      </c>
      <c r="AX268" s="13" t="s">
        <v>75</v>
      </c>
      <c r="AY268" s="212" t="s">
        <v>133</v>
      </c>
    </row>
    <row r="269" spans="1:65" s="13" customFormat="1" ht="11.25">
      <c r="B269" s="201"/>
      <c r="C269" s="202"/>
      <c r="D269" s="203" t="s">
        <v>143</v>
      </c>
      <c r="E269" s="204" t="s">
        <v>1</v>
      </c>
      <c r="F269" s="205" t="s">
        <v>348</v>
      </c>
      <c r="G269" s="202"/>
      <c r="H269" s="206">
        <v>23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143</v>
      </c>
      <c r="AU269" s="212" t="s">
        <v>85</v>
      </c>
      <c r="AV269" s="13" t="s">
        <v>85</v>
      </c>
      <c r="AW269" s="13" t="s">
        <v>31</v>
      </c>
      <c r="AX269" s="13" t="s">
        <v>75</v>
      </c>
      <c r="AY269" s="212" t="s">
        <v>133</v>
      </c>
    </row>
    <row r="270" spans="1:65" s="13" customFormat="1" ht="11.25">
      <c r="B270" s="201"/>
      <c r="C270" s="202"/>
      <c r="D270" s="203" t="s">
        <v>143</v>
      </c>
      <c r="E270" s="204" t="s">
        <v>1</v>
      </c>
      <c r="F270" s="205" t="s">
        <v>349</v>
      </c>
      <c r="G270" s="202"/>
      <c r="H270" s="206">
        <v>10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143</v>
      </c>
      <c r="AU270" s="212" t="s">
        <v>85</v>
      </c>
      <c r="AV270" s="13" t="s">
        <v>85</v>
      </c>
      <c r="AW270" s="13" t="s">
        <v>31</v>
      </c>
      <c r="AX270" s="13" t="s">
        <v>75</v>
      </c>
      <c r="AY270" s="212" t="s">
        <v>133</v>
      </c>
    </row>
    <row r="271" spans="1:65" s="15" customFormat="1" ht="11.25">
      <c r="B271" s="227"/>
      <c r="C271" s="228"/>
      <c r="D271" s="203" t="s">
        <v>143</v>
      </c>
      <c r="E271" s="229" t="s">
        <v>1</v>
      </c>
      <c r="F271" s="230" t="s">
        <v>165</v>
      </c>
      <c r="G271" s="228"/>
      <c r="H271" s="231">
        <v>56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143</v>
      </c>
      <c r="AU271" s="237" t="s">
        <v>85</v>
      </c>
      <c r="AV271" s="15" t="s">
        <v>141</v>
      </c>
      <c r="AW271" s="15" t="s">
        <v>31</v>
      </c>
      <c r="AX271" s="15" t="s">
        <v>83</v>
      </c>
      <c r="AY271" s="237" t="s">
        <v>133</v>
      </c>
    </row>
    <row r="272" spans="1:65" s="2" customFormat="1" ht="24.2" customHeight="1">
      <c r="A272" s="35"/>
      <c r="B272" s="36"/>
      <c r="C272" s="188" t="s">
        <v>362</v>
      </c>
      <c r="D272" s="188" t="s">
        <v>136</v>
      </c>
      <c r="E272" s="189" t="s">
        <v>363</v>
      </c>
      <c r="F272" s="190" t="s">
        <v>364</v>
      </c>
      <c r="G272" s="191" t="s">
        <v>331</v>
      </c>
      <c r="H272" s="192">
        <v>139.33699999999999</v>
      </c>
      <c r="I272" s="193"/>
      <c r="J272" s="194">
        <f>ROUND(I272*H272,2)</f>
        <v>0</v>
      </c>
      <c r="K272" s="190" t="s">
        <v>140</v>
      </c>
      <c r="L272" s="40"/>
      <c r="M272" s="195" t="s">
        <v>1</v>
      </c>
      <c r="N272" s="196" t="s">
        <v>40</v>
      </c>
      <c r="O272" s="72"/>
      <c r="P272" s="197">
        <f>O272*H272</f>
        <v>0</v>
      </c>
      <c r="Q272" s="197">
        <v>0</v>
      </c>
      <c r="R272" s="197">
        <f>Q272*H272</f>
        <v>0</v>
      </c>
      <c r="S272" s="197">
        <v>8.8000000000000005E-3</v>
      </c>
      <c r="T272" s="198">
        <f>S272*H272</f>
        <v>1.2261656000000001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239</v>
      </c>
      <c r="AT272" s="199" t="s">
        <v>136</v>
      </c>
      <c r="AU272" s="199" t="s">
        <v>85</v>
      </c>
      <c r="AY272" s="18" t="s">
        <v>133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8" t="s">
        <v>83</v>
      </c>
      <c r="BK272" s="200">
        <f>ROUND(I272*H272,2)</f>
        <v>0</v>
      </c>
      <c r="BL272" s="18" t="s">
        <v>239</v>
      </c>
      <c r="BM272" s="199" t="s">
        <v>365</v>
      </c>
    </row>
    <row r="273" spans="1:65" s="14" customFormat="1" ht="11.25">
      <c r="B273" s="213"/>
      <c r="C273" s="214"/>
      <c r="D273" s="203" t="s">
        <v>143</v>
      </c>
      <c r="E273" s="215" t="s">
        <v>1</v>
      </c>
      <c r="F273" s="216" t="s">
        <v>366</v>
      </c>
      <c r="G273" s="214"/>
      <c r="H273" s="215" t="s">
        <v>1</v>
      </c>
      <c r="I273" s="217"/>
      <c r="J273" s="214"/>
      <c r="K273" s="214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143</v>
      </c>
      <c r="AU273" s="222" t="s">
        <v>85</v>
      </c>
      <c r="AV273" s="14" t="s">
        <v>83</v>
      </c>
      <c r="AW273" s="14" t="s">
        <v>31</v>
      </c>
      <c r="AX273" s="14" t="s">
        <v>75</v>
      </c>
      <c r="AY273" s="222" t="s">
        <v>133</v>
      </c>
    </row>
    <row r="274" spans="1:65" s="13" customFormat="1" ht="11.25">
      <c r="B274" s="201"/>
      <c r="C274" s="202"/>
      <c r="D274" s="203" t="s">
        <v>143</v>
      </c>
      <c r="E274" s="204" t="s">
        <v>1</v>
      </c>
      <c r="F274" s="205" t="s">
        <v>367</v>
      </c>
      <c r="G274" s="202"/>
      <c r="H274" s="206">
        <v>139.33699999999999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143</v>
      </c>
      <c r="AU274" s="212" t="s">
        <v>85</v>
      </c>
      <c r="AV274" s="13" t="s">
        <v>85</v>
      </c>
      <c r="AW274" s="13" t="s">
        <v>31</v>
      </c>
      <c r="AX274" s="13" t="s">
        <v>83</v>
      </c>
      <c r="AY274" s="212" t="s">
        <v>133</v>
      </c>
    </row>
    <row r="275" spans="1:65" s="2" customFormat="1" ht="24.2" customHeight="1">
      <c r="A275" s="35"/>
      <c r="B275" s="36"/>
      <c r="C275" s="188" t="s">
        <v>368</v>
      </c>
      <c r="D275" s="188" t="s">
        <v>136</v>
      </c>
      <c r="E275" s="189" t="s">
        <v>369</v>
      </c>
      <c r="F275" s="190" t="s">
        <v>370</v>
      </c>
      <c r="G275" s="191" t="s">
        <v>169</v>
      </c>
      <c r="H275" s="192">
        <v>139.33699999999999</v>
      </c>
      <c r="I275" s="193"/>
      <c r="J275" s="194">
        <f>ROUND(I275*H275,2)</f>
        <v>0</v>
      </c>
      <c r="K275" s="190" t="s">
        <v>140</v>
      </c>
      <c r="L275" s="40"/>
      <c r="M275" s="195" t="s">
        <v>1</v>
      </c>
      <c r="N275" s="196" t="s">
        <v>40</v>
      </c>
      <c r="O275" s="72"/>
      <c r="P275" s="197">
        <f>O275*H275</f>
        <v>0</v>
      </c>
      <c r="Q275" s="197">
        <v>1.9460000000000002E-2</v>
      </c>
      <c r="R275" s="197">
        <f>Q275*H275</f>
        <v>2.7114980200000001</v>
      </c>
      <c r="S275" s="197">
        <v>0</v>
      </c>
      <c r="T275" s="19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9" t="s">
        <v>239</v>
      </c>
      <c r="AT275" s="199" t="s">
        <v>136</v>
      </c>
      <c r="AU275" s="199" t="s">
        <v>85</v>
      </c>
      <c r="AY275" s="18" t="s">
        <v>133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8" t="s">
        <v>83</v>
      </c>
      <c r="BK275" s="200">
        <f>ROUND(I275*H275,2)</f>
        <v>0</v>
      </c>
      <c r="BL275" s="18" t="s">
        <v>239</v>
      </c>
      <c r="BM275" s="199" t="s">
        <v>371</v>
      </c>
    </row>
    <row r="276" spans="1:65" s="14" customFormat="1" ht="11.25">
      <c r="B276" s="213"/>
      <c r="C276" s="214"/>
      <c r="D276" s="203" t="s">
        <v>143</v>
      </c>
      <c r="E276" s="215" t="s">
        <v>1</v>
      </c>
      <c r="F276" s="216" t="s">
        <v>366</v>
      </c>
      <c r="G276" s="214"/>
      <c r="H276" s="215" t="s">
        <v>1</v>
      </c>
      <c r="I276" s="217"/>
      <c r="J276" s="214"/>
      <c r="K276" s="214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143</v>
      </c>
      <c r="AU276" s="222" t="s">
        <v>85</v>
      </c>
      <c r="AV276" s="14" t="s">
        <v>83</v>
      </c>
      <c r="AW276" s="14" t="s">
        <v>31</v>
      </c>
      <c r="AX276" s="14" t="s">
        <v>75</v>
      </c>
      <c r="AY276" s="222" t="s">
        <v>133</v>
      </c>
    </row>
    <row r="277" spans="1:65" s="13" customFormat="1" ht="11.25">
      <c r="B277" s="201"/>
      <c r="C277" s="202"/>
      <c r="D277" s="203" t="s">
        <v>143</v>
      </c>
      <c r="E277" s="204" t="s">
        <v>1</v>
      </c>
      <c r="F277" s="205" t="s">
        <v>367</v>
      </c>
      <c r="G277" s="202"/>
      <c r="H277" s="206">
        <v>139.33699999999999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143</v>
      </c>
      <c r="AU277" s="212" t="s">
        <v>85</v>
      </c>
      <c r="AV277" s="13" t="s">
        <v>85</v>
      </c>
      <c r="AW277" s="13" t="s">
        <v>31</v>
      </c>
      <c r="AX277" s="13" t="s">
        <v>83</v>
      </c>
      <c r="AY277" s="212" t="s">
        <v>133</v>
      </c>
    </row>
    <row r="278" spans="1:65" s="2" customFormat="1" ht="16.5" customHeight="1">
      <c r="A278" s="35"/>
      <c r="B278" s="36"/>
      <c r="C278" s="188" t="s">
        <v>372</v>
      </c>
      <c r="D278" s="188" t="s">
        <v>136</v>
      </c>
      <c r="E278" s="189" t="s">
        <v>373</v>
      </c>
      <c r="F278" s="190" t="s">
        <v>374</v>
      </c>
      <c r="G278" s="191" t="s">
        <v>375</v>
      </c>
      <c r="H278" s="192">
        <v>19</v>
      </c>
      <c r="I278" s="193"/>
      <c r="J278" s="194">
        <f>ROUND(I278*H278,2)</f>
        <v>0</v>
      </c>
      <c r="K278" s="190" t="s">
        <v>1</v>
      </c>
      <c r="L278" s="40"/>
      <c r="M278" s="195" t="s">
        <v>1</v>
      </c>
      <c r="N278" s="196" t="s">
        <v>40</v>
      </c>
      <c r="O278" s="72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239</v>
      </c>
      <c r="AT278" s="199" t="s">
        <v>136</v>
      </c>
      <c r="AU278" s="199" t="s">
        <v>85</v>
      </c>
      <c r="AY278" s="18" t="s">
        <v>133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8" t="s">
        <v>83</v>
      </c>
      <c r="BK278" s="200">
        <f>ROUND(I278*H278,2)</f>
        <v>0</v>
      </c>
      <c r="BL278" s="18" t="s">
        <v>239</v>
      </c>
      <c r="BM278" s="199" t="s">
        <v>376</v>
      </c>
    </row>
    <row r="279" spans="1:65" s="2" customFormat="1" ht="29.25">
      <c r="A279" s="35"/>
      <c r="B279" s="36"/>
      <c r="C279" s="37"/>
      <c r="D279" s="203" t="s">
        <v>155</v>
      </c>
      <c r="E279" s="37"/>
      <c r="F279" s="223" t="s">
        <v>377</v>
      </c>
      <c r="G279" s="37"/>
      <c r="H279" s="37"/>
      <c r="I279" s="224"/>
      <c r="J279" s="37"/>
      <c r="K279" s="37"/>
      <c r="L279" s="40"/>
      <c r="M279" s="225"/>
      <c r="N279" s="226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155</v>
      </c>
      <c r="AU279" s="18" t="s">
        <v>85</v>
      </c>
    </row>
    <row r="280" spans="1:65" s="2" customFormat="1" ht="21.75" customHeight="1">
      <c r="A280" s="35"/>
      <c r="B280" s="36"/>
      <c r="C280" s="188" t="s">
        <v>378</v>
      </c>
      <c r="D280" s="188" t="s">
        <v>136</v>
      </c>
      <c r="E280" s="189" t="s">
        <v>379</v>
      </c>
      <c r="F280" s="190" t="s">
        <v>380</v>
      </c>
      <c r="G280" s="191" t="s">
        <v>153</v>
      </c>
      <c r="H280" s="192">
        <v>2</v>
      </c>
      <c r="I280" s="193"/>
      <c r="J280" s="194">
        <f>ROUND(I280*H280,2)</f>
        <v>0</v>
      </c>
      <c r="K280" s="190" t="s">
        <v>1</v>
      </c>
      <c r="L280" s="40"/>
      <c r="M280" s="195" t="s">
        <v>1</v>
      </c>
      <c r="N280" s="196" t="s">
        <v>40</v>
      </c>
      <c r="O280" s="72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9" t="s">
        <v>239</v>
      </c>
      <c r="AT280" s="199" t="s">
        <v>136</v>
      </c>
      <c r="AU280" s="199" t="s">
        <v>85</v>
      </c>
      <c r="AY280" s="18" t="s">
        <v>133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8" t="s">
        <v>83</v>
      </c>
      <c r="BK280" s="200">
        <f>ROUND(I280*H280,2)</f>
        <v>0</v>
      </c>
      <c r="BL280" s="18" t="s">
        <v>239</v>
      </c>
      <c r="BM280" s="199" t="s">
        <v>381</v>
      </c>
    </row>
    <row r="281" spans="1:65" s="2" customFormat="1" ht="29.25">
      <c r="A281" s="35"/>
      <c r="B281" s="36"/>
      <c r="C281" s="37"/>
      <c r="D281" s="203" t="s">
        <v>155</v>
      </c>
      <c r="E281" s="37"/>
      <c r="F281" s="223" t="s">
        <v>382</v>
      </c>
      <c r="G281" s="37"/>
      <c r="H281" s="37"/>
      <c r="I281" s="224"/>
      <c r="J281" s="37"/>
      <c r="K281" s="37"/>
      <c r="L281" s="40"/>
      <c r="M281" s="225"/>
      <c r="N281" s="226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155</v>
      </c>
      <c r="AU281" s="18" t="s">
        <v>85</v>
      </c>
    </row>
    <row r="282" spans="1:65" s="2" customFormat="1" ht="24.2" customHeight="1">
      <c r="A282" s="35"/>
      <c r="B282" s="36"/>
      <c r="C282" s="188" t="s">
        <v>383</v>
      </c>
      <c r="D282" s="188" t="s">
        <v>136</v>
      </c>
      <c r="E282" s="189" t="s">
        <v>384</v>
      </c>
      <c r="F282" s="190" t="s">
        <v>385</v>
      </c>
      <c r="G282" s="191" t="s">
        <v>314</v>
      </c>
      <c r="H282" s="249"/>
      <c r="I282" s="193"/>
      <c r="J282" s="194">
        <f>ROUND(I282*H282,2)</f>
        <v>0</v>
      </c>
      <c r="K282" s="190" t="s">
        <v>140</v>
      </c>
      <c r="L282" s="40"/>
      <c r="M282" s="195" t="s">
        <v>1</v>
      </c>
      <c r="N282" s="196" t="s">
        <v>40</v>
      </c>
      <c r="O282" s="72"/>
      <c r="P282" s="197">
        <f>O282*H282</f>
        <v>0</v>
      </c>
      <c r="Q282" s="197">
        <v>0</v>
      </c>
      <c r="R282" s="197">
        <f>Q282*H282</f>
        <v>0</v>
      </c>
      <c r="S282" s="197">
        <v>0</v>
      </c>
      <c r="T282" s="19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9" t="s">
        <v>239</v>
      </c>
      <c r="AT282" s="199" t="s">
        <v>136</v>
      </c>
      <c r="AU282" s="199" t="s">
        <v>85</v>
      </c>
      <c r="AY282" s="18" t="s">
        <v>133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8" t="s">
        <v>83</v>
      </c>
      <c r="BK282" s="200">
        <f>ROUND(I282*H282,2)</f>
        <v>0</v>
      </c>
      <c r="BL282" s="18" t="s">
        <v>239</v>
      </c>
      <c r="BM282" s="199" t="s">
        <v>386</v>
      </c>
    </row>
    <row r="283" spans="1:65" s="12" customFormat="1" ht="22.9" customHeight="1">
      <c r="B283" s="172"/>
      <c r="C283" s="173"/>
      <c r="D283" s="174" t="s">
        <v>74</v>
      </c>
      <c r="E283" s="186" t="s">
        <v>387</v>
      </c>
      <c r="F283" s="186" t="s">
        <v>388</v>
      </c>
      <c r="G283" s="173"/>
      <c r="H283" s="173"/>
      <c r="I283" s="176"/>
      <c r="J283" s="187">
        <f>BK283</f>
        <v>0</v>
      </c>
      <c r="K283" s="173"/>
      <c r="L283" s="178"/>
      <c r="M283" s="179"/>
      <c r="N283" s="180"/>
      <c r="O283" s="180"/>
      <c r="P283" s="181">
        <f>SUM(P284:P314)</f>
        <v>0</v>
      </c>
      <c r="Q283" s="180"/>
      <c r="R283" s="181">
        <f>SUM(R284:R314)</f>
        <v>0.50837320079999992</v>
      </c>
      <c r="S283" s="180"/>
      <c r="T283" s="182">
        <f>SUM(T284:T314)</f>
        <v>0.69129984</v>
      </c>
      <c r="AR283" s="183" t="s">
        <v>85</v>
      </c>
      <c r="AT283" s="184" t="s">
        <v>74</v>
      </c>
      <c r="AU283" s="184" t="s">
        <v>83</v>
      </c>
      <c r="AY283" s="183" t="s">
        <v>133</v>
      </c>
      <c r="BK283" s="185">
        <f>SUM(BK284:BK314)</f>
        <v>0</v>
      </c>
    </row>
    <row r="284" spans="1:65" s="2" customFormat="1" ht="16.5" customHeight="1">
      <c r="A284" s="35"/>
      <c r="B284" s="36"/>
      <c r="C284" s="188" t="s">
        <v>389</v>
      </c>
      <c r="D284" s="188" t="s">
        <v>136</v>
      </c>
      <c r="E284" s="189" t="s">
        <v>390</v>
      </c>
      <c r="F284" s="190" t="s">
        <v>391</v>
      </c>
      <c r="G284" s="191" t="s">
        <v>169</v>
      </c>
      <c r="H284" s="192">
        <v>50.4</v>
      </c>
      <c r="I284" s="193"/>
      <c r="J284" s="194">
        <f>ROUND(I284*H284,2)</f>
        <v>0</v>
      </c>
      <c r="K284" s="190" t="s">
        <v>140</v>
      </c>
      <c r="L284" s="40"/>
      <c r="M284" s="195" t="s">
        <v>1</v>
      </c>
      <c r="N284" s="196" t="s">
        <v>40</v>
      </c>
      <c r="O284" s="72"/>
      <c r="P284" s="197">
        <f>O284*H284</f>
        <v>0</v>
      </c>
      <c r="Q284" s="197">
        <v>0</v>
      </c>
      <c r="R284" s="197">
        <f>Q284*H284</f>
        <v>0</v>
      </c>
      <c r="S284" s="197">
        <v>5.94E-3</v>
      </c>
      <c r="T284" s="198">
        <f>S284*H284</f>
        <v>0.29937599999999998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239</v>
      </c>
      <c r="AT284" s="199" t="s">
        <v>136</v>
      </c>
      <c r="AU284" s="199" t="s">
        <v>85</v>
      </c>
      <c r="AY284" s="18" t="s">
        <v>133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8" t="s">
        <v>83</v>
      </c>
      <c r="BK284" s="200">
        <f>ROUND(I284*H284,2)</f>
        <v>0</v>
      </c>
      <c r="BL284" s="18" t="s">
        <v>239</v>
      </c>
      <c r="BM284" s="199" t="s">
        <v>392</v>
      </c>
    </row>
    <row r="285" spans="1:65" s="14" customFormat="1" ht="11.25">
      <c r="B285" s="213"/>
      <c r="C285" s="214"/>
      <c r="D285" s="203" t="s">
        <v>143</v>
      </c>
      <c r="E285" s="215" t="s">
        <v>1</v>
      </c>
      <c r="F285" s="216" t="s">
        <v>393</v>
      </c>
      <c r="G285" s="214"/>
      <c r="H285" s="215" t="s">
        <v>1</v>
      </c>
      <c r="I285" s="217"/>
      <c r="J285" s="214"/>
      <c r="K285" s="214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143</v>
      </c>
      <c r="AU285" s="222" t="s">
        <v>85</v>
      </c>
      <c r="AV285" s="14" t="s">
        <v>83</v>
      </c>
      <c r="AW285" s="14" t="s">
        <v>31</v>
      </c>
      <c r="AX285" s="14" t="s">
        <v>75</v>
      </c>
      <c r="AY285" s="222" t="s">
        <v>133</v>
      </c>
    </row>
    <row r="286" spans="1:65" s="13" customFormat="1" ht="11.25">
      <c r="B286" s="201"/>
      <c r="C286" s="202"/>
      <c r="D286" s="203" t="s">
        <v>143</v>
      </c>
      <c r="E286" s="204" t="s">
        <v>1</v>
      </c>
      <c r="F286" s="205" t="s">
        <v>394</v>
      </c>
      <c r="G286" s="202"/>
      <c r="H286" s="206">
        <v>50.4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143</v>
      </c>
      <c r="AU286" s="212" t="s">
        <v>85</v>
      </c>
      <c r="AV286" s="13" t="s">
        <v>85</v>
      </c>
      <c r="AW286" s="13" t="s">
        <v>31</v>
      </c>
      <c r="AX286" s="13" t="s">
        <v>75</v>
      </c>
      <c r="AY286" s="212" t="s">
        <v>133</v>
      </c>
    </row>
    <row r="287" spans="1:65" s="15" customFormat="1" ht="11.25">
      <c r="B287" s="227"/>
      <c r="C287" s="228"/>
      <c r="D287" s="203" t="s">
        <v>143</v>
      </c>
      <c r="E287" s="229" t="s">
        <v>1</v>
      </c>
      <c r="F287" s="230" t="s">
        <v>165</v>
      </c>
      <c r="G287" s="228"/>
      <c r="H287" s="231">
        <v>50.4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143</v>
      </c>
      <c r="AU287" s="237" t="s">
        <v>85</v>
      </c>
      <c r="AV287" s="15" t="s">
        <v>141</v>
      </c>
      <c r="AW287" s="15" t="s">
        <v>31</v>
      </c>
      <c r="AX287" s="15" t="s">
        <v>83</v>
      </c>
      <c r="AY287" s="237" t="s">
        <v>133</v>
      </c>
    </row>
    <row r="288" spans="1:65" s="2" customFormat="1" ht="16.5" customHeight="1">
      <c r="A288" s="35"/>
      <c r="B288" s="36"/>
      <c r="C288" s="188" t="s">
        <v>395</v>
      </c>
      <c r="D288" s="188" t="s">
        <v>136</v>
      </c>
      <c r="E288" s="189" t="s">
        <v>396</v>
      </c>
      <c r="F288" s="190" t="s">
        <v>397</v>
      </c>
      <c r="G288" s="191" t="s">
        <v>331</v>
      </c>
      <c r="H288" s="192">
        <v>56.4</v>
      </c>
      <c r="I288" s="193"/>
      <c r="J288" s="194">
        <f>ROUND(I288*H288,2)</f>
        <v>0</v>
      </c>
      <c r="K288" s="190" t="s">
        <v>140</v>
      </c>
      <c r="L288" s="40"/>
      <c r="M288" s="195" t="s">
        <v>1</v>
      </c>
      <c r="N288" s="196" t="s">
        <v>40</v>
      </c>
      <c r="O288" s="72"/>
      <c r="P288" s="197">
        <f>O288*H288</f>
        <v>0</v>
      </c>
      <c r="Q288" s="197">
        <v>0</v>
      </c>
      <c r="R288" s="197">
        <f>Q288*H288</f>
        <v>0</v>
      </c>
      <c r="S288" s="197">
        <v>1.6999999999999999E-3</v>
      </c>
      <c r="T288" s="198">
        <f>S288*H288</f>
        <v>9.5879999999999993E-2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9" t="s">
        <v>239</v>
      </c>
      <c r="AT288" s="199" t="s">
        <v>136</v>
      </c>
      <c r="AU288" s="199" t="s">
        <v>85</v>
      </c>
      <c r="AY288" s="18" t="s">
        <v>133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8" t="s">
        <v>83</v>
      </c>
      <c r="BK288" s="200">
        <f>ROUND(I288*H288,2)</f>
        <v>0</v>
      </c>
      <c r="BL288" s="18" t="s">
        <v>239</v>
      </c>
      <c r="BM288" s="199" t="s">
        <v>398</v>
      </c>
    </row>
    <row r="289" spans="1:65" s="13" customFormat="1" ht="11.25">
      <c r="B289" s="201"/>
      <c r="C289" s="202"/>
      <c r="D289" s="203" t="s">
        <v>143</v>
      </c>
      <c r="E289" s="204" t="s">
        <v>1</v>
      </c>
      <c r="F289" s="205" t="s">
        <v>399</v>
      </c>
      <c r="G289" s="202"/>
      <c r="H289" s="206">
        <v>56.4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143</v>
      </c>
      <c r="AU289" s="212" t="s">
        <v>85</v>
      </c>
      <c r="AV289" s="13" t="s">
        <v>85</v>
      </c>
      <c r="AW289" s="13" t="s">
        <v>31</v>
      </c>
      <c r="AX289" s="13" t="s">
        <v>83</v>
      </c>
      <c r="AY289" s="212" t="s">
        <v>133</v>
      </c>
    </row>
    <row r="290" spans="1:65" s="2" customFormat="1" ht="24.2" customHeight="1">
      <c r="A290" s="35"/>
      <c r="B290" s="36"/>
      <c r="C290" s="188" t="s">
        <v>400</v>
      </c>
      <c r="D290" s="188" t="s">
        <v>136</v>
      </c>
      <c r="E290" s="189" t="s">
        <v>401</v>
      </c>
      <c r="F290" s="190" t="s">
        <v>402</v>
      </c>
      <c r="G290" s="191" t="s">
        <v>331</v>
      </c>
      <c r="H290" s="192">
        <v>11</v>
      </c>
      <c r="I290" s="193"/>
      <c r="J290" s="194">
        <f>ROUND(I290*H290,2)</f>
        <v>0</v>
      </c>
      <c r="K290" s="190" t="s">
        <v>140</v>
      </c>
      <c r="L290" s="40"/>
      <c r="M290" s="195" t="s">
        <v>1</v>
      </c>
      <c r="N290" s="196" t="s">
        <v>40</v>
      </c>
      <c r="O290" s="72"/>
      <c r="P290" s="197">
        <f>O290*H290</f>
        <v>0</v>
      </c>
      <c r="Q290" s="197">
        <v>0</v>
      </c>
      <c r="R290" s="197">
        <f>Q290*H290</f>
        <v>0</v>
      </c>
      <c r="S290" s="197">
        <v>1.7700000000000001E-3</v>
      </c>
      <c r="T290" s="198">
        <f>S290*H290</f>
        <v>1.9470000000000001E-2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239</v>
      </c>
      <c r="AT290" s="199" t="s">
        <v>136</v>
      </c>
      <c r="AU290" s="199" t="s">
        <v>85</v>
      </c>
      <c r="AY290" s="18" t="s">
        <v>133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8" t="s">
        <v>83</v>
      </c>
      <c r="BK290" s="200">
        <f>ROUND(I290*H290,2)</f>
        <v>0</v>
      </c>
      <c r="BL290" s="18" t="s">
        <v>239</v>
      </c>
      <c r="BM290" s="199" t="s">
        <v>403</v>
      </c>
    </row>
    <row r="291" spans="1:65" s="2" customFormat="1" ht="16.5" customHeight="1">
      <c r="A291" s="35"/>
      <c r="B291" s="36"/>
      <c r="C291" s="188" t="s">
        <v>404</v>
      </c>
      <c r="D291" s="188" t="s">
        <v>136</v>
      </c>
      <c r="E291" s="189" t="s">
        <v>405</v>
      </c>
      <c r="F291" s="190" t="s">
        <v>406</v>
      </c>
      <c r="G291" s="191" t="s">
        <v>139</v>
      </c>
      <c r="H291" s="192">
        <v>1</v>
      </c>
      <c r="I291" s="193"/>
      <c r="J291" s="194">
        <f>ROUND(I291*H291,2)</f>
        <v>0</v>
      </c>
      <c r="K291" s="190" t="s">
        <v>140</v>
      </c>
      <c r="L291" s="40"/>
      <c r="M291" s="195" t="s">
        <v>1</v>
      </c>
      <c r="N291" s="196" t="s">
        <v>40</v>
      </c>
      <c r="O291" s="72"/>
      <c r="P291" s="197">
        <f>O291*H291</f>
        <v>0</v>
      </c>
      <c r="Q291" s="197">
        <v>0</v>
      </c>
      <c r="R291" s="197">
        <f>Q291*H291</f>
        <v>0</v>
      </c>
      <c r="S291" s="197">
        <v>1.4999999999999999E-2</v>
      </c>
      <c r="T291" s="198">
        <f>S291*H291</f>
        <v>1.4999999999999999E-2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239</v>
      </c>
      <c r="AT291" s="199" t="s">
        <v>136</v>
      </c>
      <c r="AU291" s="199" t="s">
        <v>85</v>
      </c>
      <c r="AY291" s="18" t="s">
        <v>133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8" t="s">
        <v>83</v>
      </c>
      <c r="BK291" s="200">
        <f>ROUND(I291*H291,2)</f>
        <v>0</v>
      </c>
      <c r="BL291" s="18" t="s">
        <v>239</v>
      </c>
      <c r="BM291" s="199" t="s">
        <v>407</v>
      </c>
    </row>
    <row r="292" spans="1:65" s="2" customFormat="1" ht="16.5" customHeight="1">
      <c r="A292" s="35"/>
      <c r="B292" s="36"/>
      <c r="C292" s="188" t="s">
        <v>408</v>
      </c>
      <c r="D292" s="188" t="s">
        <v>136</v>
      </c>
      <c r="E292" s="189" t="s">
        <v>409</v>
      </c>
      <c r="F292" s="190" t="s">
        <v>410</v>
      </c>
      <c r="G292" s="191" t="s">
        <v>169</v>
      </c>
      <c r="H292" s="192">
        <v>29.326000000000001</v>
      </c>
      <c r="I292" s="193"/>
      <c r="J292" s="194">
        <f>ROUND(I292*H292,2)</f>
        <v>0</v>
      </c>
      <c r="K292" s="190" t="s">
        <v>140</v>
      </c>
      <c r="L292" s="40"/>
      <c r="M292" s="195" t="s">
        <v>1</v>
      </c>
      <c r="N292" s="196" t="s">
        <v>40</v>
      </c>
      <c r="O292" s="72"/>
      <c r="P292" s="197">
        <f>O292*H292</f>
        <v>0</v>
      </c>
      <c r="Q292" s="197">
        <v>0</v>
      </c>
      <c r="R292" s="197">
        <f>Q292*H292</f>
        <v>0</v>
      </c>
      <c r="S292" s="197">
        <v>5.8399999999999997E-3</v>
      </c>
      <c r="T292" s="198">
        <f>S292*H292</f>
        <v>0.17126384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9" t="s">
        <v>239</v>
      </c>
      <c r="AT292" s="199" t="s">
        <v>136</v>
      </c>
      <c r="AU292" s="199" t="s">
        <v>85</v>
      </c>
      <c r="AY292" s="18" t="s">
        <v>133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8" t="s">
        <v>83</v>
      </c>
      <c r="BK292" s="200">
        <f>ROUND(I292*H292,2)</f>
        <v>0</v>
      </c>
      <c r="BL292" s="18" t="s">
        <v>239</v>
      </c>
      <c r="BM292" s="199" t="s">
        <v>411</v>
      </c>
    </row>
    <row r="293" spans="1:65" s="14" customFormat="1" ht="11.25">
      <c r="B293" s="213"/>
      <c r="C293" s="214"/>
      <c r="D293" s="203" t="s">
        <v>143</v>
      </c>
      <c r="E293" s="215" t="s">
        <v>1</v>
      </c>
      <c r="F293" s="216" t="s">
        <v>412</v>
      </c>
      <c r="G293" s="214"/>
      <c r="H293" s="215" t="s">
        <v>1</v>
      </c>
      <c r="I293" s="217"/>
      <c r="J293" s="214"/>
      <c r="K293" s="214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143</v>
      </c>
      <c r="AU293" s="222" t="s">
        <v>85</v>
      </c>
      <c r="AV293" s="14" t="s">
        <v>83</v>
      </c>
      <c r="AW293" s="14" t="s">
        <v>31</v>
      </c>
      <c r="AX293" s="14" t="s">
        <v>75</v>
      </c>
      <c r="AY293" s="222" t="s">
        <v>133</v>
      </c>
    </row>
    <row r="294" spans="1:65" s="13" customFormat="1" ht="11.25">
      <c r="B294" s="201"/>
      <c r="C294" s="202"/>
      <c r="D294" s="203" t="s">
        <v>143</v>
      </c>
      <c r="E294" s="204" t="s">
        <v>1</v>
      </c>
      <c r="F294" s="205" t="s">
        <v>413</v>
      </c>
      <c r="G294" s="202"/>
      <c r="H294" s="206">
        <v>6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143</v>
      </c>
      <c r="AU294" s="212" t="s">
        <v>85</v>
      </c>
      <c r="AV294" s="13" t="s">
        <v>85</v>
      </c>
      <c r="AW294" s="13" t="s">
        <v>31</v>
      </c>
      <c r="AX294" s="13" t="s">
        <v>75</v>
      </c>
      <c r="AY294" s="212" t="s">
        <v>133</v>
      </c>
    </row>
    <row r="295" spans="1:65" s="13" customFormat="1" ht="11.25">
      <c r="B295" s="201"/>
      <c r="C295" s="202"/>
      <c r="D295" s="203" t="s">
        <v>143</v>
      </c>
      <c r="E295" s="204" t="s">
        <v>1</v>
      </c>
      <c r="F295" s="205" t="s">
        <v>414</v>
      </c>
      <c r="G295" s="202"/>
      <c r="H295" s="206">
        <v>4.9820000000000002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143</v>
      </c>
      <c r="AU295" s="212" t="s">
        <v>85</v>
      </c>
      <c r="AV295" s="13" t="s">
        <v>85</v>
      </c>
      <c r="AW295" s="13" t="s">
        <v>31</v>
      </c>
      <c r="AX295" s="13" t="s">
        <v>75</v>
      </c>
      <c r="AY295" s="212" t="s">
        <v>133</v>
      </c>
    </row>
    <row r="296" spans="1:65" s="13" customFormat="1" ht="11.25">
      <c r="B296" s="201"/>
      <c r="C296" s="202"/>
      <c r="D296" s="203" t="s">
        <v>143</v>
      </c>
      <c r="E296" s="204" t="s">
        <v>1</v>
      </c>
      <c r="F296" s="205" t="s">
        <v>415</v>
      </c>
      <c r="G296" s="202"/>
      <c r="H296" s="206">
        <v>10.944000000000001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143</v>
      </c>
      <c r="AU296" s="212" t="s">
        <v>85</v>
      </c>
      <c r="AV296" s="13" t="s">
        <v>85</v>
      </c>
      <c r="AW296" s="13" t="s">
        <v>31</v>
      </c>
      <c r="AX296" s="13" t="s">
        <v>75</v>
      </c>
      <c r="AY296" s="212" t="s">
        <v>133</v>
      </c>
    </row>
    <row r="297" spans="1:65" s="14" customFormat="1" ht="11.25">
      <c r="B297" s="213"/>
      <c r="C297" s="214"/>
      <c r="D297" s="203" t="s">
        <v>143</v>
      </c>
      <c r="E297" s="215" t="s">
        <v>1</v>
      </c>
      <c r="F297" s="216" t="s">
        <v>416</v>
      </c>
      <c r="G297" s="214"/>
      <c r="H297" s="215" t="s">
        <v>1</v>
      </c>
      <c r="I297" s="217"/>
      <c r="J297" s="214"/>
      <c r="K297" s="214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143</v>
      </c>
      <c r="AU297" s="222" t="s">
        <v>85</v>
      </c>
      <c r="AV297" s="14" t="s">
        <v>83</v>
      </c>
      <c r="AW297" s="14" t="s">
        <v>31</v>
      </c>
      <c r="AX297" s="14" t="s">
        <v>75</v>
      </c>
      <c r="AY297" s="222" t="s">
        <v>133</v>
      </c>
    </row>
    <row r="298" spans="1:65" s="13" customFormat="1" ht="11.25">
      <c r="B298" s="201"/>
      <c r="C298" s="202"/>
      <c r="D298" s="203" t="s">
        <v>143</v>
      </c>
      <c r="E298" s="204" t="s">
        <v>1</v>
      </c>
      <c r="F298" s="205" t="s">
        <v>417</v>
      </c>
      <c r="G298" s="202"/>
      <c r="H298" s="206">
        <v>6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143</v>
      </c>
      <c r="AU298" s="212" t="s">
        <v>85</v>
      </c>
      <c r="AV298" s="13" t="s">
        <v>85</v>
      </c>
      <c r="AW298" s="13" t="s">
        <v>31</v>
      </c>
      <c r="AX298" s="13" t="s">
        <v>75</v>
      </c>
      <c r="AY298" s="212" t="s">
        <v>133</v>
      </c>
    </row>
    <row r="299" spans="1:65" s="13" customFormat="1" ht="11.25">
      <c r="B299" s="201"/>
      <c r="C299" s="202"/>
      <c r="D299" s="203" t="s">
        <v>143</v>
      </c>
      <c r="E299" s="204" t="s">
        <v>1</v>
      </c>
      <c r="F299" s="205" t="s">
        <v>418</v>
      </c>
      <c r="G299" s="202"/>
      <c r="H299" s="206">
        <v>1.4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143</v>
      </c>
      <c r="AU299" s="212" t="s">
        <v>85</v>
      </c>
      <c r="AV299" s="13" t="s">
        <v>85</v>
      </c>
      <c r="AW299" s="13" t="s">
        <v>31</v>
      </c>
      <c r="AX299" s="13" t="s">
        <v>75</v>
      </c>
      <c r="AY299" s="212" t="s">
        <v>133</v>
      </c>
    </row>
    <row r="300" spans="1:65" s="15" customFormat="1" ht="11.25">
      <c r="B300" s="227"/>
      <c r="C300" s="228"/>
      <c r="D300" s="203" t="s">
        <v>143</v>
      </c>
      <c r="E300" s="229" t="s">
        <v>1</v>
      </c>
      <c r="F300" s="230" t="s">
        <v>165</v>
      </c>
      <c r="G300" s="228"/>
      <c r="H300" s="231">
        <v>29.326000000000001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143</v>
      </c>
      <c r="AU300" s="237" t="s">
        <v>85</v>
      </c>
      <c r="AV300" s="15" t="s">
        <v>141</v>
      </c>
      <c r="AW300" s="15" t="s">
        <v>31</v>
      </c>
      <c r="AX300" s="15" t="s">
        <v>83</v>
      </c>
      <c r="AY300" s="237" t="s">
        <v>133</v>
      </c>
    </row>
    <row r="301" spans="1:65" s="2" customFormat="1" ht="16.5" customHeight="1">
      <c r="A301" s="35"/>
      <c r="B301" s="36"/>
      <c r="C301" s="188" t="s">
        <v>419</v>
      </c>
      <c r="D301" s="188" t="s">
        <v>136</v>
      </c>
      <c r="E301" s="189" t="s">
        <v>420</v>
      </c>
      <c r="F301" s="190" t="s">
        <v>421</v>
      </c>
      <c r="G301" s="191" t="s">
        <v>331</v>
      </c>
      <c r="H301" s="192">
        <v>11</v>
      </c>
      <c r="I301" s="193"/>
      <c r="J301" s="194">
        <f>ROUND(I301*H301,2)</f>
        <v>0</v>
      </c>
      <c r="K301" s="190" t="s">
        <v>140</v>
      </c>
      <c r="L301" s="40"/>
      <c r="M301" s="195" t="s">
        <v>1</v>
      </c>
      <c r="N301" s="196" t="s">
        <v>40</v>
      </c>
      <c r="O301" s="72"/>
      <c r="P301" s="197">
        <f>O301*H301</f>
        <v>0</v>
      </c>
      <c r="Q301" s="197">
        <v>0</v>
      </c>
      <c r="R301" s="197">
        <f>Q301*H301</f>
        <v>0</v>
      </c>
      <c r="S301" s="197">
        <v>2.5999999999999999E-3</v>
      </c>
      <c r="T301" s="198">
        <f>S301*H301</f>
        <v>2.86E-2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9" t="s">
        <v>239</v>
      </c>
      <c r="AT301" s="199" t="s">
        <v>136</v>
      </c>
      <c r="AU301" s="199" t="s">
        <v>85</v>
      </c>
      <c r="AY301" s="18" t="s">
        <v>133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8" t="s">
        <v>83</v>
      </c>
      <c r="BK301" s="200">
        <f>ROUND(I301*H301,2)</f>
        <v>0</v>
      </c>
      <c r="BL301" s="18" t="s">
        <v>239</v>
      </c>
      <c r="BM301" s="199" t="s">
        <v>422</v>
      </c>
    </row>
    <row r="302" spans="1:65" s="2" customFormat="1" ht="16.5" customHeight="1">
      <c r="A302" s="35"/>
      <c r="B302" s="36"/>
      <c r="C302" s="188" t="s">
        <v>423</v>
      </c>
      <c r="D302" s="188" t="s">
        <v>136</v>
      </c>
      <c r="E302" s="189" t="s">
        <v>424</v>
      </c>
      <c r="F302" s="190" t="s">
        <v>425</v>
      </c>
      <c r="G302" s="191" t="s">
        <v>331</v>
      </c>
      <c r="H302" s="192">
        <v>10.199999999999999</v>
      </c>
      <c r="I302" s="193"/>
      <c r="J302" s="194">
        <f>ROUND(I302*H302,2)</f>
        <v>0</v>
      </c>
      <c r="K302" s="190" t="s">
        <v>140</v>
      </c>
      <c r="L302" s="40"/>
      <c r="M302" s="195" t="s">
        <v>1</v>
      </c>
      <c r="N302" s="196" t="s">
        <v>40</v>
      </c>
      <c r="O302" s="72"/>
      <c r="P302" s="197">
        <f>O302*H302</f>
        <v>0</v>
      </c>
      <c r="Q302" s="197">
        <v>0</v>
      </c>
      <c r="R302" s="197">
        <f>Q302*H302</f>
        <v>0</v>
      </c>
      <c r="S302" s="197">
        <v>6.0499999999999998E-3</v>
      </c>
      <c r="T302" s="198">
        <f>S302*H302</f>
        <v>6.1709999999999994E-2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9" t="s">
        <v>239</v>
      </c>
      <c r="AT302" s="199" t="s">
        <v>136</v>
      </c>
      <c r="AU302" s="199" t="s">
        <v>85</v>
      </c>
      <c r="AY302" s="18" t="s">
        <v>133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8" t="s">
        <v>83</v>
      </c>
      <c r="BK302" s="200">
        <f>ROUND(I302*H302,2)</f>
        <v>0</v>
      </c>
      <c r="BL302" s="18" t="s">
        <v>239</v>
      </c>
      <c r="BM302" s="199" t="s">
        <v>426</v>
      </c>
    </row>
    <row r="303" spans="1:65" s="2" customFormat="1" ht="33" customHeight="1">
      <c r="A303" s="35"/>
      <c r="B303" s="36"/>
      <c r="C303" s="188" t="s">
        <v>427</v>
      </c>
      <c r="D303" s="188" t="s">
        <v>136</v>
      </c>
      <c r="E303" s="189" t="s">
        <v>428</v>
      </c>
      <c r="F303" s="190" t="s">
        <v>429</v>
      </c>
      <c r="G303" s="191" t="s">
        <v>169</v>
      </c>
      <c r="H303" s="192">
        <v>50.4</v>
      </c>
      <c r="I303" s="193"/>
      <c r="J303" s="194">
        <f>ROUND(I303*H303,2)</f>
        <v>0</v>
      </c>
      <c r="K303" s="190" t="s">
        <v>140</v>
      </c>
      <c r="L303" s="40"/>
      <c r="M303" s="195" t="s">
        <v>1</v>
      </c>
      <c r="N303" s="196" t="s">
        <v>40</v>
      </c>
      <c r="O303" s="72"/>
      <c r="P303" s="197">
        <f>O303*H303</f>
        <v>0</v>
      </c>
      <c r="Q303" s="197">
        <v>6.6667999999999996E-3</v>
      </c>
      <c r="R303" s="197">
        <f>Q303*H303</f>
        <v>0.33600671999999998</v>
      </c>
      <c r="S303" s="197">
        <v>0</v>
      </c>
      <c r="T303" s="19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239</v>
      </c>
      <c r="AT303" s="199" t="s">
        <v>136</v>
      </c>
      <c r="AU303" s="199" t="s">
        <v>85</v>
      </c>
      <c r="AY303" s="18" t="s">
        <v>133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8" t="s">
        <v>83</v>
      </c>
      <c r="BK303" s="200">
        <f>ROUND(I303*H303,2)</f>
        <v>0</v>
      </c>
      <c r="BL303" s="18" t="s">
        <v>239</v>
      </c>
      <c r="BM303" s="199" t="s">
        <v>430</v>
      </c>
    </row>
    <row r="304" spans="1:65" s="14" customFormat="1" ht="11.25">
      <c r="B304" s="213"/>
      <c r="C304" s="214"/>
      <c r="D304" s="203" t="s">
        <v>143</v>
      </c>
      <c r="E304" s="215" t="s">
        <v>1</v>
      </c>
      <c r="F304" s="216" t="s">
        <v>393</v>
      </c>
      <c r="G304" s="214"/>
      <c r="H304" s="215" t="s">
        <v>1</v>
      </c>
      <c r="I304" s="217"/>
      <c r="J304" s="214"/>
      <c r="K304" s="214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143</v>
      </c>
      <c r="AU304" s="222" t="s">
        <v>85</v>
      </c>
      <c r="AV304" s="14" t="s">
        <v>83</v>
      </c>
      <c r="AW304" s="14" t="s">
        <v>31</v>
      </c>
      <c r="AX304" s="14" t="s">
        <v>75</v>
      </c>
      <c r="AY304" s="222" t="s">
        <v>133</v>
      </c>
    </row>
    <row r="305" spans="1:65" s="13" customFormat="1" ht="11.25">
      <c r="B305" s="201"/>
      <c r="C305" s="202"/>
      <c r="D305" s="203" t="s">
        <v>143</v>
      </c>
      <c r="E305" s="204" t="s">
        <v>1</v>
      </c>
      <c r="F305" s="205" t="s">
        <v>394</v>
      </c>
      <c r="G305" s="202"/>
      <c r="H305" s="206">
        <v>50.4</v>
      </c>
      <c r="I305" s="207"/>
      <c r="J305" s="202"/>
      <c r="K305" s="202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143</v>
      </c>
      <c r="AU305" s="212" t="s">
        <v>85</v>
      </c>
      <c r="AV305" s="13" t="s">
        <v>85</v>
      </c>
      <c r="AW305" s="13" t="s">
        <v>31</v>
      </c>
      <c r="AX305" s="13" t="s">
        <v>75</v>
      </c>
      <c r="AY305" s="212" t="s">
        <v>133</v>
      </c>
    </row>
    <row r="306" spans="1:65" s="15" customFormat="1" ht="11.25">
      <c r="B306" s="227"/>
      <c r="C306" s="228"/>
      <c r="D306" s="203" t="s">
        <v>143</v>
      </c>
      <c r="E306" s="229" t="s">
        <v>1</v>
      </c>
      <c r="F306" s="230" t="s">
        <v>165</v>
      </c>
      <c r="G306" s="228"/>
      <c r="H306" s="231">
        <v>50.4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143</v>
      </c>
      <c r="AU306" s="237" t="s">
        <v>85</v>
      </c>
      <c r="AV306" s="15" t="s">
        <v>141</v>
      </c>
      <c r="AW306" s="15" t="s">
        <v>31</v>
      </c>
      <c r="AX306" s="15" t="s">
        <v>83</v>
      </c>
      <c r="AY306" s="237" t="s">
        <v>133</v>
      </c>
    </row>
    <row r="307" spans="1:65" s="2" customFormat="1" ht="24.2" customHeight="1">
      <c r="A307" s="35"/>
      <c r="B307" s="36"/>
      <c r="C307" s="188" t="s">
        <v>431</v>
      </c>
      <c r="D307" s="188" t="s">
        <v>136</v>
      </c>
      <c r="E307" s="189" t="s">
        <v>432</v>
      </c>
      <c r="F307" s="190" t="s">
        <v>433</v>
      </c>
      <c r="G307" s="191" t="s">
        <v>169</v>
      </c>
      <c r="H307" s="192">
        <v>15.3</v>
      </c>
      <c r="I307" s="193"/>
      <c r="J307" s="194">
        <f>ROUND(I307*H307,2)</f>
        <v>0</v>
      </c>
      <c r="K307" s="190" t="s">
        <v>140</v>
      </c>
      <c r="L307" s="40"/>
      <c r="M307" s="195" t="s">
        <v>1</v>
      </c>
      <c r="N307" s="196" t="s">
        <v>40</v>
      </c>
      <c r="O307" s="72"/>
      <c r="P307" s="197">
        <f>O307*H307</f>
        <v>0</v>
      </c>
      <c r="Q307" s="197">
        <v>5.8200159999999999E-3</v>
      </c>
      <c r="R307" s="197">
        <f>Q307*H307</f>
        <v>8.9046244800000007E-2</v>
      </c>
      <c r="S307" s="197">
        <v>0</v>
      </c>
      <c r="T307" s="19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9" t="s">
        <v>239</v>
      </c>
      <c r="AT307" s="199" t="s">
        <v>136</v>
      </c>
      <c r="AU307" s="199" t="s">
        <v>85</v>
      </c>
      <c r="AY307" s="18" t="s">
        <v>133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8" t="s">
        <v>83</v>
      </c>
      <c r="BK307" s="200">
        <f>ROUND(I307*H307,2)</f>
        <v>0</v>
      </c>
      <c r="BL307" s="18" t="s">
        <v>239</v>
      </c>
      <c r="BM307" s="199" t="s">
        <v>434</v>
      </c>
    </row>
    <row r="308" spans="1:65" s="14" customFormat="1" ht="11.25">
      <c r="B308" s="213"/>
      <c r="C308" s="214"/>
      <c r="D308" s="203" t="s">
        <v>143</v>
      </c>
      <c r="E308" s="215" t="s">
        <v>1</v>
      </c>
      <c r="F308" s="216" t="s">
        <v>435</v>
      </c>
      <c r="G308" s="214"/>
      <c r="H308" s="215" t="s">
        <v>1</v>
      </c>
      <c r="I308" s="217"/>
      <c r="J308" s="214"/>
      <c r="K308" s="214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143</v>
      </c>
      <c r="AU308" s="222" t="s">
        <v>85</v>
      </c>
      <c r="AV308" s="14" t="s">
        <v>83</v>
      </c>
      <c r="AW308" s="14" t="s">
        <v>31</v>
      </c>
      <c r="AX308" s="14" t="s">
        <v>75</v>
      </c>
      <c r="AY308" s="222" t="s">
        <v>133</v>
      </c>
    </row>
    <row r="309" spans="1:65" s="13" customFormat="1" ht="11.25">
      <c r="B309" s="201"/>
      <c r="C309" s="202"/>
      <c r="D309" s="203" t="s">
        <v>143</v>
      </c>
      <c r="E309" s="204" t="s">
        <v>1</v>
      </c>
      <c r="F309" s="205" t="s">
        <v>436</v>
      </c>
      <c r="G309" s="202"/>
      <c r="H309" s="206">
        <v>15.3</v>
      </c>
      <c r="I309" s="207"/>
      <c r="J309" s="202"/>
      <c r="K309" s="202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143</v>
      </c>
      <c r="AU309" s="212" t="s">
        <v>85</v>
      </c>
      <c r="AV309" s="13" t="s">
        <v>85</v>
      </c>
      <c r="AW309" s="13" t="s">
        <v>31</v>
      </c>
      <c r="AX309" s="13" t="s">
        <v>75</v>
      </c>
      <c r="AY309" s="212" t="s">
        <v>133</v>
      </c>
    </row>
    <row r="310" spans="1:65" s="15" customFormat="1" ht="11.25">
      <c r="B310" s="227"/>
      <c r="C310" s="228"/>
      <c r="D310" s="203" t="s">
        <v>143</v>
      </c>
      <c r="E310" s="229" t="s">
        <v>1</v>
      </c>
      <c r="F310" s="230" t="s">
        <v>165</v>
      </c>
      <c r="G310" s="228"/>
      <c r="H310" s="231">
        <v>15.3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143</v>
      </c>
      <c r="AU310" s="237" t="s">
        <v>85</v>
      </c>
      <c r="AV310" s="15" t="s">
        <v>141</v>
      </c>
      <c r="AW310" s="15" t="s">
        <v>31</v>
      </c>
      <c r="AX310" s="15" t="s">
        <v>83</v>
      </c>
      <c r="AY310" s="237" t="s">
        <v>133</v>
      </c>
    </row>
    <row r="311" spans="1:65" s="2" customFormat="1" ht="24.2" customHeight="1">
      <c r="A311" s="35"/>
      <c r="B311" s="36"/>
      <c r="C311" s="188" t="s">
        <v>437</v>
      </c>
      <c r="D311" s="188" t="s">
        <v>136</v>
      </c>
      <c r="E311" s="189" t="s">
        <v>438</v>
      </c>
      <c r="F311" s="190" t="s">
        <v>439</v>
      </c>
      <c r="G311" s="191" t="s">
        <v>331</v>
      </c>
      <c r="H311" s="192">
        <v>11</v>
      </c>
      <c r="I311" s="193"/>
      <c r="J311" s="194">
        <f>ROUND(I311*H311,2)</f>
        <v>0</v>
      </c>
      <c r="K311" s="190" t="s">
        <v>140</v>
      </c>
      <c r="L311" s="40"/>
      <c r="M311" s="195" t="s">
        <v>1</v>
      </c>
      <c r="N311" s="196" t="s">
        <v>40</v>
      </c>
      <c r="O311" s="72"/>
      <c r="P311" s="197">
        <f>O311*H311</f>
        <v>0</v>
      </c>
      <c r="Q311" s="197">
        <v>2.8628099999999999E-3</v>
      </c>
      <c r="R311" s="197">
        <f>Q311*H311</f>
        <v>3.1490909999999997E-2</v>
      </c>
      <c r="S311" s="197">
        <v>0</v>
      </c>
      <c r="T311" s="19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9" t="s">
        <v>239</v>
      </c>
      <c r="AT311" s="199" t="s">
        <v>136</v>
      </c>
      <c r="AU311" s="199" t="s">
        <v>85</v>
      </c>
      <c r="AY311" s="18" t="s">
        <v>133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8" t="s">
        <v>83</v>
      </c>
      <c r="BK311" s="200">
        <f>ROUND(I311*H311,2)</f>
        <v>0</v>
      </c>
      <c r="BL311" s="18" t="s">
        <v>239</v>
      </c>
      <c r="BM311" s="199" t="s">
        <v>440</v>
      </c>
    </row>
    <row r="312" spans="1:65" s="2" customFormat="1" ht="24.2" customHeight="1">
      <c r="A312" s="35"/>
      <c r="B312" s="36"/>
      <c r="C312" s="188" t="s">
        <v>441</v>
      </c>
      <c r="D312" s="188" t="s">
        <v>136</v>
      </c>
      <c r="E312" s="189" t="s">
        <v>442</v>
      </c>
      <c r="F312" s="190" t="s">
        <v>443</v>
      </c>
      <c r="G312" s="191" t="s">
        <v>139</v>
      </c>
      <c r="H312" s="192">
        <v>3</v>
      </c>
      <c r="I312" s="193"/>
      <c r="J312" s="194">
        <f>ROUND(I312*H312,2)</f>
        <v>0</v>
      </c>
      <c r="K312" s="190" t="s">
        <v>140</v>
      </c>
      <c r="L312" s="40"/>
      <c r="M312" s="195" t="s">
        <v>1</v>
      </c>
      <c r="N312" s="196" t="s">
        <v>40</v>
      </c>
      <c r="O312" s="72"/>
      <c r="P312" s="197">
        <f>O312*H312</f>
        <v>0</v>
      </c>
      <c r="Q312" s="197">
        <v>4.8000000000000001E-4</v>
      </c>
      <c r="R312" s="197">
        <f>Q312*H312</f>
        <v>1.4400000000000001E-3</v>
      </c>
      <c r="S312" s="197">
        <v>0</v>
      </c>
      <c r="T312" s="198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9" t="s">
        <v>239</v>
      </c>
      <c r="AT312" s="199" t="s">
        <v>136</v>
      </c>
      <c r="AU312" s="199" t="s">
        <v>85</v>
      </c>
      <c r="AY312" s="18" t="s">
        <v>133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8" t="s">
        <v>83</v>
      </c>
      <c r="BK312" s="200">
        <f>ROUND(I312*H312,2)</f>
        <v>0</v>
      </c>
      <c r="BL312" s="18" t="s">
        <v>239</v>
      </c>
      <c r="BM312" s="199" t="s">
        <v>444</v>
      </c>
    </row>
    <row r="313" spans="1:65" s="2" customFormat="1" ht="24.2" customHeight="1">
      <c r="A313" s="35"/>
      <c r="B313" s="36"/>
      <c r="C313" s="188" t="s">
        <v>445</v>
      </c>
      <c r="D313" s="188" t="s">
        <v>136</v>
      </c>
      <c r="E313" s="189" t="s">
        <v>446</v>
      </c>
      <c r="F313" s="190" t="s">
        <v>447</v>
      </c>
      <c r="G313" s="191" t="s">
        <v>331</v>
      </c>
      <c r="H313" s="192">
        <v>10.199999999999999</v>
      </c>
      <c r="I313" s="193"/>
      <c r="J313" s="194">
        <f>ROUND(I313*H313,2)</f>
        <v>0</v>
      </c>
      <c r="K313" s="190" t="s">
        <v>140</v>
      </c>
      <c r="L313" s="40"/>
      <c r="M313" s="195" t="s">
        <v>1</v>
      </c>
      <c r="N313" s="196" t="s">
        <v>40</v>
      </c>
      <c r="O313" s="72"/>
      <c r="P313" s="197">
        <f>O313*H313</f>
        <v>0</v>
      </c>
      <c r="Q313" s="197">
        <v>4.94013E-3</v>
      </c>
      <c r="R313" s="197">
        <f>Q313*H313</f>
        <v>5.0389325999999998E-2</v>
      </c>
      <c r="S313" s="197">
        <v>0</v>
      </c>
      <c r="T313" s="19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9" t="s">
        <v>239</v>
      </c>
      <c r="AT313" s="199" t="s">
        <v>136</v>
      </c>
      <c r="AU313" s="199" t="s">
        <v>85</v>
      </c>
      <c r="AY313" s="18" t="s">
        <v>133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8" t="s">
        <v>83</v>
      </c>
      <c r="BK313" s="200">
        <f>ROUND(I313*H313,2)</f>
        <v>0</v>
      </c>
      <c r="BL313" s="18" t="s">
        <v>239</v>
      </c>
      <c r="BM313" s="199" t="s">
        <v>448</v>
      </c>
    </row>
    <row r="314" spans="1:65" s="2" customFormat="1" ht="24.2" customHeight="1">
      <c r="A314" s="35"/>
      <c r="B314" s="36"/>
      <c r="C314" s="188" t="s">
        <v>449</v>
      </c>
      <c r="D314" s="188" t="s">
        <v>136</v>
      </c>
      <c r="E314" s="189" t="s">
        <v>450</v>
      </c>
      <c r="F314" s="190" t="s">
        <v>451</v>
      </c>
      <c r="G314" s="191" t="s">
        <v>314</v>
      </c>
      <c r="H314" s="249"/>
      <c r="I314" s="193"/>
      <c r="J314" s="194">
        <f>ROUND(I314*H314,2)</f>
        <v>0</v>
      </c>
      <c r="K314" s="190" t="s">
        <v>140</v>
      </c>
      <c r="L314" s="40"/>
      <c r="M314" s="195" t="s">
        <v>1</v>
      </c>
      <c r="N314" s="196" t="s">
        <v>40</v>
      </c>
      <c r="O314" s="72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9" t="s">
        <v>239</v>
      </c>
      <c r="AT314" s="199" t="s">
        <v>136</v>
      </c>
      <c r="AU314" s="199" t="s">
        <v>85</v>
      </c>
      <c r="AY314" s="18" t="s">
        <v>133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8" t="s">
        <v>83</v>
      </c>
      <c r="BK314" s="200">
        <f>ROUND(I314*H314,2)</f>
        <v>0</v>
      </c>
      <c r="BL314" s="18" t="s">
        <v>239</v>
      </c>
      <c r="BM314" s="199" t="s">
        <v>452</v>
      </c>
    </row>
    <row r="315" spans="1:65" s="12" customFormat="1" ht="22.9" customHeight="1">
      <c r="B315" s="172"/>
      <c r="C315" s="173"/>
      <c r="D315" s="174" t="s">
        <v>74</v>
      </c>
      <c r="E315" s="186" t="s">
        <v>453</v>
      </c>
      <c r="F315" s="186" t="s">
        <v>454</v>
      </c>
      <c r="G315" s="173"/>
      <c r="H315" s="173"/>
      <c r="I315" s="176"/>
      <c r="J315" s="187">
        <f>BK315</f>
        <v>0</v>
      </c>
      <c r="K315" s="173"/>
      <c r="L315" s="178"/>
      <c r="M315" s="179"/>
      <c r="N315" s="180"/>
      <c r="O315" s="180"/>
      <c r="P315" s="181">
        <f>SUM(P316:P318)</f>
        <v>0</v>
      </c>
      <c r="Q315" s="180"/>
      <c r="R315" s="181">
        <f>SUM(R316:R318)</f>
        <v>6.0000000000000001E-3</v>
      </c>
      <c r="S315" s="180"/>
      <c r="T315" s="182">
        <f>SUM(T316:T318)</f>
        <v>0</v>
      </c>
      <c r="AR315" s="183" t="s">
        <v>85</v>
      </c>
      <c r="AT315" s="184" t="s">
        <v>74</v>
      </c>
      <c r="AU315" s="184" t="s">
        <v>83</v>
      </c>
      <c r="AY315" s="183" t="s">
        <v>133</v>
      </c>
      <c r="BK315" s="185">
        <f>SUM(BK316:BK318)</f>
        <v>0</v>
      </c>
    </row>
    <row r="316" spans="1:65" s="2" customFormat="1" ht="16.5" customHeight="1">
      <c r="A316" s="35"/>
      <c r="B316" s="36"/>
      <c r="C316" s="188" t="s">
        <v>455</v>
      </c>
      <c r="D316" s="188" t="s">
        <v>136</v>
      </c>
      <c r="E316" s="189" t="s">
        <v>456</v>
      </c>
      <c r="F316" s="190" t="s">
        <v>457</v>
      </c>
      <c r="G316" s="191" t="s">
        <v>139</v>
      </c>
      <c r="H316" s="192">
        <v>1</v>
      </c>
      <c r="I316" s="193"/>
      <c r="J316" s="194">
        <f>ROUND(I316*H316,2)</f>
        <v>0</v>
      </c>
      <c r="K316" s="190" t="s">
        <v>1</v>
      </c>
      <c r="L316" s="40"/>
      <c r="M316" s="195" t="s">
        <v>1</v>
      </c>
      <c r="N316" s="196" t="s">
        <v>40</v>
      </c>
      <c r="O316" s="72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9" t="s">
        <v>239</v>
      </c>
      <c r="AT316" s="199" t="s">
        <v>136</v>
      </c>
      <c r="AU316" s="199" t="s">
        <v>85</v>
      </c>
      <c r="AY316" s="18" t="s">
        <v>133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8" t="s">
        <v>83</v>
      </c>
      <c r="BK316" s="200">
        <f>ROUND(I316*H316,2)</f>
        <v>0</v>
      </c>
      <c r="BL316" s="18" t="s">
        <v>239</v>
      </c>
      <c r="BM316" s="199" t="s">
        <v>458</v>
      </c>
    </row>
    <row r="317" spans="1:65" s="2" customFormat="1" ht="16.5" customHeight="1">
      <c r="A317" s="35"/>
      <c r="B317" s="36"/>
      <c r="C317" s="250" t="s">
        <v>459</v>
      </c>
      <c r="D317" s="250" t="s">
        <v>460</v>
      </c>
      <c r="E317" s="251" t="s">
        <v>461</v>
      </c>
      <c r="F317" s="252" t="s">
        <v>462</v>
      </c>
      <c r="G317" s="253" t="s">
        <v>139</v>
      </c>
      <c r="H317" s="254">
        <v>1</v>
      </c>
      <c r="I317" s="255"/>
      <c r="J317" s="256">
        <f>ROUND(I317*H317,2)</f>
        <v>0</v>
      </c>
      <c r="K317" s="252" t="s">
        <v>1</v>
      </c>
      <c r="L317" s="257"/>
      <c r="M317" s="258" t="s">
        <v>1</v>
      </c>
      <c r="N317" s="259" t="s">
        <v>40</v>
      </c>
      <c r="O317" s="72"/>
      <c r="P317" s="197">
        <f>O317*H317</f>
        <v>0</v>
      </c>
      <c r="Q317" s="197">
        <v>6.0000000000000001E-3</v>
      </c>
      <c r="R317" s="197">
        <f>Q317*H317</f>
        <v>6.0000000000000001E-3</v>
      </c>
      <c r="S317" s="197">
        <v>0</v>
      </c>
      <c r="T317" s="19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9" t="s">
        <v>337</v>
      </c>
      <c r="AT317" s="199" t="s">
        <v>460</v>
      </c>
      <c r="AU317" s="199" t="s">
        <v>85</v>
      </c>
      <c r="AY317" s="18" t="s">
        <v>133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8" t="s">
        <v>83</v>
      </c>
      <c r="BK317" s="200">
        <f>ROUND(I317*H317,2)</f>
        <v>0</v>
      </c>
      <c r="BL317" s="18" t="s">
        <v>239</v>
      </c>
      <c r="BM317" s="199" t="s">
        <v>463</v>
      </c>
    </row>
    <row r="318" spans="1:65" s="2" customFormat="1" ht="24.2" customHeight="1">
      <c r="A318" s="35"/>
      <c r="B318" s="36"/>
      <c r="C318" s="188" t="s">
        <v>464</v>
      </c>
      <c r="D318" s="188" t="s">
        <v>136</v>
      </c>
      <c r="E318" s="189" t="s">
        <v>465</v>
      </c>
      <c r="F318" s="190" t="s">
        <v>466</v>
      </c>
      <c r="G318" s="191" t="s">
        <v>314</v>
      </c>
      <c r="H318" s="249"/>
      <c r="I318" s="193"/>
      <c r="J318" s="194">
        <f>ROUND(I318*H318,2)</f>
        <v>0</v>
      </c>
      <c r="K318" s="190" t="s">
        <v>1</v>
      </c>
      <c r="L318" s="40"/>
      <c r="M318" s="195" t="s">
        <v>1</v>
      </c>
      <c r="N318" s="196" t="s">
        <v>40</v>
      </c>
      <c r="O318" s="72"/>
      <c r="P318" s="197">
        <f>O318*H318</f>
        <v>0</v>
      </c>
      <c r="Q318" s="197">
        <v>0</v>
      </c>
      <c r="R318" s="197">
        <f>Q318*H318</f>
        <v>0</v>
      </c>
      <c r="S318" s="197">
        <v>0</v>
      </c>
      <c r="T318" s="19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9" t="s">
        <v>239</v>
      </c>
      <c r="AT318" s="199" t="s">
        <v>136</v>
      </c>
      <c r="AU318" s="199" t="s">
        <v>85</v>
      </c>
      <c r="AY318" s="18" t="s">
        <v>133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8" t="s">
        <v>83</v>
      </c>
      <c r="BK318" s="200">
        <f>ROUND(I318*H318,2)</f>
        <v>0</v>
      </c>
      <c r="BL318" s="18" t="s">
        <v>239</v>
      </c>
      <c r="BM318" s="199" t="s">
        <v>467</v>
      </c>
    </row>
    <row r="319" spans="1:65" s="12" customFormat="1" ht="22.9" customHeight="1">
      <c r="B319" s="172"/>
      <c r="C319" s="173"/>
      <c r="D319" s="174" t="s">
        <v>74</v>
      </c>
      <c r="E319" s="186" t="s">
        <v>468</v>
      </c>
      <c r="F319" s="186" t="s">
        <v>469</v>
      </c>
      <c r="G319" s="173"/>
      <c r="H319" s="173"/>
      <c r="I319" s="176"/>
      <c r="J319" s="187">
        <f>BK319</f>
        <v>0</v>
      </c>
      <c r="K319" s="173"/>
      <c r="L319" s="178"/>
      <c r="M319" s="179"/>
      <c r="N319" s="180"/>
      <c r="O319" s="180"/>
      <c r="P319" s="181">
        <f>SUM(P320:P334)</f>
        <v>0</v>
      </c>
      <c r="Q319" s="180"/>
      <c r="R319" s="181">
        <f>SUM(R320:R334)</f>
        <v>0</v>
      </c>
      <c r="S319" s="180"/>
      <c r="T319" s="182">
        <f>SUM(T320:T334)</f>
        <v>1.1832030000000002</v>
      </c>
      <c r="AR319" s="183" t="s">
        <v>85</v>
      </c>
      <c r="AT319" s="184" t="s">
        <v>74</v>
      </c>
      <c r="AU319" s="184" t="s">
        <v>83</v>
      </c>
      <c r="AY319" s="183" t="s">
        <v>133</v>
      </c>
      <c r="BK319" s="185">
        <f>SUM(BK320:BK334)</f>
        <v>0</v>
      </c>
    </row>
    <row r="320" spans="1:65" s="2" customFormat="1" ht="24.2" customHeight="1">
      <c r="A320" s="35"/>
      <c r="B320" s="36"/>
      <c r="C320" s="188" t="s">
        <v>470</v>
      </c>
      <c r="D320" s="188" t="s">
        <v>136</v>
      </c>
      <c r="E320" s="189" t="s">
        <v>471</v>
      </c>
      <c r="F320" s="190" t="s">
        <v>472</v>
      </c>
      <c r="G320" s="191" t="s">
        <v>153</v>
      </c>
      <c r="H320" s="192">
        <v>1</v>
      </c>
      <c r="I320" s="193"/>
      <c r="J320" s="194">
        <f>ROUND(I320*H320,2)</f>
        <v>0</v>
      </c>
      <c r="K320" s="190" t="s">
        <v>1</v>
      </c>
      <c r="L320" s="40"/>
      <c r="M320" s="195" t="s">
        <v>1</v>
      </c>
      <c r="N320" s="196" t="s">
        <v>40</v>
      </c>
      <c r="O320" s="72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9" t="s">
        <v>239</v>
      </c>
      <c r="AT320" s="199" t="s">
        <v>136</v>
      </c>
      <c r="AU320" s="199" t="s">
        <v>85</v>
      </c>
      <c r="AY320" s="18" t="s">
        <v>133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8" t="s">
        <v>83</v>
      </c>
      <c r="BK320" s="200">
        <f>ROUND(I320*H320,2)</f>
        <v>0</v>
      </c>
      <c r="BL320" s="18" t="s">
        <v>239</v>
      </c>
      <c r="BM320" s="199" t="s">
        <v>473</v>
      </c>
    </row>
    <row r="321" spans="1:65" s="2" customFormat="1" ht="29.25">
      <c r="A321" s="35"/>
      <c r="B321" s="36"/>
      <c r="C321" s="37"/>
      <c r="D321" s="203" t="s">
        <v>155</v>
      </c>
      <c r="E321" s="37"/>
      <c r="F321" s="223" t="s">
        <v>474</v>
      </c>
      <c r="G321" s="37"/>
      <c r="H321" s="37"/>
      <c r="I321" s="224"/>
      <c r="J321" s="37"/>
      <c r="K321" s="37"/>
      <c r="L321" s="40"/>
      <c r="M321" s="225"/>
      <c r="N321" s="226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155</v>
      </c>
      <c r="AU321" s="18" t="s">
        <v>85</v>
      </c>
    </row>
    <row r="322" spans="1:65" s="2" customFormat="1" ht="24.2" customHeight="1">
      <c r="A322" s="35"/>
      <c r="B322" s="36"/>
      <c r="C322" s="188" t="s">
        <v>475</v>
      </c>
      <c r="D322" s="188" t="s">
        <v>136</v>
      </c>
      <c r="E322" s="189" t="s">
        <v>476</v>
      </c>
      <c r="F322" s="190" t="s">
        <v>477</v>
      </c>
      <c r="G322" s="191" t="s">
        <v>153</v>
      </c>
      <c r="H322" s="192">
        <v>1</v>
      </c>
      <c r="I322" s="193"/>
      <c r="J322" s="194">
        <f>ROUND(I322*H322,2)</f>
        <v>0</v>
      </c>
      <c r="K322" s="190" t="s">
        <v>1</v>
      </c>
      <c r="L322" s="40"/>
      <c r="M322" s="195" t="s">
        <v>1</v>
      </c>
      <c r="N322" s="196" t="s">
        <v>40</v>
      </c>
      <c r="O322" s="72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9" t="s">
        <v>239</v>
      </c>
      <c r="AT322" s="199" t="s">
        <v>136</v>
      </c>
      <c r="AU322" s="199" t="s">
        <v>85</v>
      </c>
      <c r="AY322" s="18" t="s">
        <v>133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8" t="s">
        <v>83</v>
      </c>
      <c r="BK322" s="200">
        <f>ROUND(I322*H322,2)</f>
        <v>0</v>
      </c>
      <c r="BL322" s="18" t="s">
        <v>239</v>
      </c>
      <c r="BM322" s="199" t="s">
        <v>478</v>
      </c>
    </row>
    <row r="323" spans="1:65" s="2" customFormat="1" ht="29.25">
      <c r="A323" s="35"/>
      <c r="B323" s="36"/>
      <c r="C323" s="37"/>
      <c r="D323" s="203" t="s">
        <v>155</v>
      </c>
      <c r="E323" s="37"/>
      <c r="F323" s="223" t="s">
        <v>474</v>
      </c>
      <c r="G323" s="37"/>
      <c r="H323" s="37"/>
      <c r="I323" s="224"/>
      <c r="J323" s="37"/>
      <c r="K323" s="37"/>
      <c r="L323" s="40"/>
      <c r="M323" s="225"/>
      <c r="N323" s="226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155</v>
      </c>
      <c r="AU323" s="18" t="s">
        <v>85</v>
      </c>
    </row>
    <row r="324" spans="1:65" s="2" customFormat="1" ht="24.2" customHeight="1">
      <c r="A324" s="35"/>
      <c r="B324" s="36"/>
      <c r="C324" s="188" t="s">
        <v>479</v>
      </c>
      <c r="D324" s="188" t="s">
        <v>136</v>
      </c>
      <c r="E324" s="189" t="s">
        <v>480</v>
      </c>
      <c r="F324" s="190" t="s">
        <v>481</v>
      </c>
      <c r="G324" s="191" t="s">
        <v>153</v>
      </c>
      <c r="H324" s="192">
        <v>1</v>
      </c>
      <c r="I324" s="193"/>
      <c r="J324" s="194">
        <f>ROUND(I324*H324,2)</f>
        <v>0</v>
      </c>
      <c r="K324" s="190" t="s">
        <v>1</v>
      </c>
      <c r="L324" s="40"/>
      <c r="M324" s="195" t="s">
        <v>1</v>
      </c>
      <c r="N324" s="196" t="s">
        <v>40</v>
      </c>
      <c r="O324" s="72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9" t="s">
        <v>239</v>
      </c>
      <c r="AT324" s="199" t="s">
        <v>136</v>
      </c>
      <c r="AU324" s="199" t="s">
        <v>85</v>
      </c>
      <c r="AY324" s="18" t="s">
        <v>133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8" t="s">
        <v>83</v>
      </c>
      <c r="BK324" s="200">
        <f>ROUND(I324*H324,2)</f>
        <v>0</v>
      </c>
      <c r="BL324" s="18" t="s">
        <v>239</v>
      </c>
      <c r="BM324" s="199" t="s">
        <v>482</v>
      </c>
    </row>
    <row r="325" spans="1:65" s="2" customFormat="1" ht="29.25">
      <c r="A325" s="35"/>
      <c r="B325" s="36"/>
      <c r="C325" s="37"/>
      <c r="D325" s="203" t="s">
        <v>155</v>
      </c>
      <c r="E325" s="37"/>
      <c r="F325" s="223" t="s">
        <v>474</v>
      </c>
      <c r="G325" s="37"/>
      <c r="H325" s="37"/>
      <c r="I325" s="224"/>
      <c r="J325" s="37"/>
      <c r="K325" s="37"/>
      <c r="L325" s="40"/>
      <c r="M325" s="225"/>
      <c r="N325" s="226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155</v>
      </c>
      <c r="AU325" s="18" t="s">
        <v>85</v>
      </c>
    </row>
    <row r="326" spans="1:65" s="2" customFormat="1" ht="21.75" customHeight="1">
      <c r="A326" s="35"/>
      <c r="B326" s="36"/>
      <c r="C326" s="188" t="s">
        <v>483</v>
      </c>
      <c r="D326" s="188" t="s">
        <v>136</v>
      </c>
      <c r="E326" s="189" t="s">
        <v>484</v>
      </c>
      <c r="F326" s="190" t="s">
        <v>485</v>
      </c>
      <c r="G326" s="191" t="s">
        <v>375</v>
      </c>
      <c r="H326" s="192">
        <v>1</v>
      </c>
      <c r="I326" s="193"/>
      <c r="J326" s="194">
        <f>ROUND(I326*H326,2)</f>
        <v>0</v>
      </c>
      <c r="K326" s="190" t="s">
        <v>1</v>
      </c>
      <c r="L326" s="40"/>
      <c r="M326" s="195" t="s">
        <v>1</v>
      </c>
      <c r="N326" s="196" t="s">
        <v>40</v>
      </c>
      <c r="O326" s="72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9" t="s">
        <v>239</v>
      </c>
      <c r="AT326" s="199" t="s">
        <v>136</v>
      </c>
      <c r="AU326" s="199" t="s">
        <v>85</v>
      </c>
      <c r="AY326" s="18" t="s">
        <v>133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8" t="s">
        <v>83</v>
      </c>
      <c r="BK326" s="200">
        <f>ROUND(I326*H326,2)</f>
        <v>0</v>
      </c>
      <c r="BL326" s="18" t="s">
        <v>239</v>
      </c>
      <c r="BM326" s="199" t="s">
        <v>486</v>
      </c>
    </row>
    <row r="327" spans="1:65" s="2" customFormat="1" ht="16.5" customHeight="1">
      <c r="A327" s="35"/>
      <c r="B327" s="36"/>
      <c r="C327" s="188" t="s">
        <v>487</v>
      </c>
      <c r="D327" s="188" t="s">
        <v>136</v>
      </c>
      <c r="E327" s="189" t="s">
        <v>488</v>
      </c>
      <c r="F327" s="190" t="s">
        <v>489</v>
      </c>
      <c r="G327" s="191" t="s">
        <v>331</v>
      </c>
      <c r="H327" s="192">
        <v>10.199999999999999</v>
      </c>
      <c r="I327" s="193"/>
      <c r="J327" s="194">
        <f>ROUND(I327*H327,2)</f>
        <v>0</v>
      </c>
      <c r="K327" s="190" t="s">
        <v>1</v>
      </c>
      <c r="L327" s="40"/>
      <c r="M327" s="195" t="s">
        <v>1</v>
      </c>
      <c r="N327" s="196" t="s">
        <v>40</v>
      </c>
      <c r="O327" s="72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9" t="s">
        <v>239</v>
      </c>
      <c r="AT327" s="199" t="s">
        <v>136</v>
      </c>
      <c r="AU327" s="199" t="s">
        <v>85</v>
      </c>
      <c r="AY327" s="18" t="s">
        <v>133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8" t="s">
        <v>83</v>
      </c>
      <c r="BK327" s="200">
        <f>ROUND(I327*H327,2)</f>
        <v>0</v>
      </c>
      <c r="BL327" s="18" t="s">
        <v>239</v>
      </c>
      <c r="BM327" s="199" t="s">
        <v>490</v>
      </c>
    </row>
    <row r="328" spans="1:65" s="2" customFormat="1" ht="29.25">
      <c r="A328" s="35"/>
      <c r="B328" s="36"/>
      <c r="C328" s="37"/>
      <c r="D328" s="203" t="s">
        <v>155</v>
      </c>
      <c r="E328" s="37"/>
      <c r="F328" s="223" t="s">
        <v>491</v>
      </c>
      <c r="G328" s="37"/>
      <c r="H328" s="37"/>
      <c r="I328" s="224"/>
      <c r="J328" s="37"/>
      <c r="K328" s="37"/>
      <c r="L328" s="40"/>
      <c r="M328" s="225"/>
      <c r="N328" s="226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155</v>
      </c>
      <c r="AU328" s="18" t="s">
        <v>85</v>
      </c>
    </row>
    <row r="329" spans="1:65" s="2" customFormat="1" ht="16.5" customHeight="1">
      <c r="A329" s="35"/>
      <c r="B329" s="36"/>
      <c r="C329" s="188" t="s">
        <v>492</v>
      </c>
      <c r="D329" s="188" t="s">
        <v>136</v>
      </c>
      <c r="E329" s="189" t="s">
        <v>493</v>
      </c>
      <c r="F329" s="190" t="s">
        <v>494</v>
      </c>
      <c r="G329" s="191" t="s">
        <v>169</v>
      </c>
      <c r="H329" s="192">
        <v>56.343000000000004</v>
      </c>
      <c r="I329" s="193"/>
      <c r="J329" s="194">
        <f>ROUND(I329*H329,2)</f>
        <v>0</v>
      </c>
      <c r="K329" s="190" t="s">
        <v>495</v>
      </c>
      <c r="L329" s="40"/>
      <c r="M329" s="195" t="s">
        <v>1</v>
      </c>
      <c r="N329" s="196" t="s">
        <v>40</v>
      </c>
      <c r="O329" s="72"/>
      <c r="P329" s="197">
        <f>O329*H329</f>
        <v>0</v>
      </c>
      <c r="Q329" s="197">
        <v>0</v>
      </c>
      <c r="R329" s="197">
        <f>Q329*H329</f>
        <v>0</v>
      </c>
      <c r="S329" s="197">
        <v>2.1000000000000001E-2</v>
      </c>
      <c r="T329" s="198">
        <f>S329*H329</f>
        <v>1.1832030000000002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9" t="s">
        <v>239</v>
      </c>
      <c r="AT329" s="199" t="s">
        <v>136</v>
      </c>
      <c r="AU329" s="199" t="s">
        <v>85</v>
      </c>
      <c r="AY329" s="18" t="s">
        <v>133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8" t="s">
        <v>83</v>
      </c>
      <c r="BK329" s="200">
        <f>ROUND(I329*H329,2)</f>
        <v>0</v>
      </c>
      <c r="BL329" s="18" t="s">
        <v>239</v>
      </c>
      <c r="BM329" s="199" t="s">
        <v>496</v>
      </c>
    </row>
    <row r="330" spans="1:65" s="13" customFormat="1" ht="11.25">
      <c r="B330" s="201"/>
      <c r="C330" s="202"/>
      <c r="D330" s="203" t="s">
        <v>143</v>
      </c>
      <c r="E330" s="204" t="s">
        <v>1</v>
      </c>
      <c r="F330" s="205" t="s">
        <v>497</v>
      </c>
      <c r="G330" s="202"/>
      <c r="H330" s="206">
        <v>8.0549999999999997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143</v>
      </c>
      <c r="AU330" s="212" t="s">
        <v>85</v>
      </c>
      <c r="AV330" s="13" t="s">
        <v>85</v>
      </c>
      <c r="AW330" s="13" t="s">
        <v>31</v>
      </c>
      <c r="AX330" s="13" t="s">
        <v>75</v>
      </c>
      <c r="AY330" s="212" t="s">
        <v>133</v>
      </c>
    </row>
    <row r="331" spans="1:65" s="13" customFormat="1" ht="11.25">
      <c r="B331" s="201"/>
      <c r="C331" s="202"/>
      <c r="D331" s="203" t="s">
        <v>143</v>
      </c>
      <c r="E331" s="204" t="s">
        <v>1</v>
      </c>
      <c r="F331" s="205" t="s">
        <v>498</v>
      </c>
      <c r="G331" s="202"/>
      <c r="H331" s="206">
        <v>11.76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143</v>
      </c>
      <c r="AU331" s="212" t="s">
        <v>85</v>
      </c>
      <c r="AV331" s="13" t="s">
        <v>85</v>
      </c>
      <c r="AW331" s="13" t="s">
        <v>31</v>
      </c>
      <c r="AX331" s="13" t="s">
        <v>75</v>
      </c>
      <c r="AY331" s="212" t="s">
        <v>133</v>
      </c>
    </row>
    <row r="332" spans="1:65" s="13" customFormat="1" ht="11.25">
      <c r="B332" s="201"/>
      <c r="C332" s="202"/>
      <c r="D332" s="203" t="s">
        <v>143</v>
      </c>
      <c r="E332" s="204" t="s">
        <v>1</v>
      </c>
      <c r="F332" s="205" t="s">
        <v>499</v>
      </c>
      <c r="G332" s="202"/>
      <c r="H332" s="206">
        <v>36.527999999999999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143</v>
      </c>
      <c r="AU332" s="212" t="s">
        <v>85</v>
      </c>
      <c r="AV332" s="13" t="s">
        <v>85</v>
      </c>
      <c r="AW332" s="13" t="s">
        <v>31</v>
      </c>
      <c r="AX332" s="13" t="s">
        <v>75</v>
      </c>
      <c r="AY332" s="212" t="s">
        <v>133</v>
      </c>
    </row>
    <row r="333" spans="1:65" s="15" customFormat="1" ht="11.25">
      <c r="B333" s="227"/>
      <c r="C333" s="228"/>
      <c r="D333" s="203" t="s">
        <v>143</v>
      </c>
      <c r="E333" s="229" t="s">
        <v>1</v>
      </c>
      <c r="F333" s="230" t="s">
        <v>165</v>
      </c>
      <c r="G333" s="228"/>
      <c r="H333" s="231">
        <v>56.343000000000004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143</v>
      </c>
      <c r="AU333" s="237" t="s">
        <v>85</v>
      </c>
      <c r="AV333" s="15" t="s">
        <v>141</v>
      </c>
      <c r="AW333" s="15" t="s">
        <v>31</v>
      </c>
      <c r="AX333" s="15" t="s">
        <v>83</v>
      </c>
      <c r="AY333" s="237" t="s">
        <v>133</v>
      </c>
    </row>
    <row r="334" spans="1:65" s="2" customFormat="1" ht="24.2" customHeight="1">
      <c r="A334" s="35"/>
      <c r="B334" s="36"/>
      <c r="C334" s="188" t="s">
        <v>500</v>
      </c>
      <c r="D334" s="188" t="s">
        <v>136</v>
      </c>
      <c r="E334" s="189" t="s">
        <v>501</v>
      </c>
      <c r="F334" s="190" t="s">
        <v>502</v>
      </c>
      <c r="G334" s="191" t="s">
        <v>314</v>
      </c>
      <c r="H334" s="249"/>
      <c r="I334" s="193"/>
      <c r="J334" s="194">
        <f>ROUND(I334*H334,2)</f>
        <v>0</v>
      </c>
      <c r="K334" s="190" t="s">
        <v>140</v>
      </c>
      <c r="L334" s="40"/>
      <c r="M334" s="195" t="s">
        <v>1</v>
      </c>
      <c r="N334" s="196" t="s">
        <v>40</v>
      </c>
      <c r="O334" s="72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9" t="s">
        <v>239</v>
      </c>
      <c r="AT334" s="199" t="s">
        <v>136</v>
      </c>
      <c r="AU334" s="199" t="s">
        <v>85</v>
      </c>
      <c r="AY334" s="18" t="s">
        <v>133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8" t="s">
        <v>83</v>
      </c>
      <c r="BK334" s="200">
        <f>ROUND(I334*H334,2)</f>
        <v>0</v>
      </c>
      <c r="BL334" s="18" t="s">
        <v>239</v>
      </c>
      <c r="BM334" s="199" t="s">
        <v>503</v>
      </c>
    </row>
    <row r="335" spans="1:65" s="12" customFormat="1" ht="22.9" customHeight="1">
      <c r="B335" s="172"/>
      <c r="C335" s="173"/>
      <c r="D335" s="174" t="s">
        <v>74</v>
      </c>
      <c r="E335" s="186" t="s">
        <v>504</v>
      </c>
      <c r="F335" s="186" t="s">
        <v>505</v>
      </c>
      <c r="G335" s="173"/>
      <c r="H335" s="173"/>
      <c r="I335" s="176"/>
      <c r="J335" s="187">
        <f>BK335</f>
        <v>0</v>
      </c>
      <c r="K335" s="173"/>
      <c r="L335" s="178"/>
      <c r="M335" s="179"/>
      <c r="N335" s="180"/>
      <c r="O335" s="180"/>
      <c r="P335" s="181">
        <f>SUM(P336:P352)</f>
        <v>0</v>
      </c>
      <c r="Q335" s="180"/>
      <c r="R335" s="181">
        <f>SUM(R336:R352)</f>
        <v>0.14467377850000002</v>
      </c>
      <c r="S335" s="180"/>
      <c r="T335" s="182">
        <f>SUM(T336:T352)</f>
        <v>0</v>
      </c>
      <c r="AR335" s="183" t="s">
        <v>85</v>
      </c>
      <c r="AT335" s="184" t="s">
        <v>74</v>
      </c>
      <c r="AU335" s="184" t="s">
        <v>83</v>
      </c>
      <c r="AY335" s="183" t="s">
        <v>133</v>
      </c>
      <c r="BK335" s="185">
        <f>SUM(BK336:BK352)</f>
        <v>0</v>
      </c>
    </row>
    <row r="336" spans="1:65" s="2" customFormat="1" ht="24.2" customHeight="1">
      <c r="A336" s="35"/>
      <c r="B336" s="36"/>
      <c r="C336" s="188" t="s">
        <v>506</v>
      </c>
      <c r="D336" s="188" t="s">
        <v>136</v>
      </c>
      <c r="E336" s="189" t="s">
        <v>507</v>
      </c>
      <c r="F336" s="190" t="s">
        <v>508</v>
      </c>
      <c r="G336" s="191" t="s">
        <v>169</v>
      </c>
      <c r="H336" s="192">
        <v>419.91399999999999</v>
      </c>
      <c r="I336" s="193"/>
      <c r="J336" s="194">
        <f>ROUND(I336*H336,2)</f>
        <v>0</v>
      </c>
      <c r="K336" s="190" t="s">
        <v>140</v>
      </c>
      <c r="L336" s="40"/>
      <c r="M336" s="195" t="s">
        <v>1</v>
      </c>
      <c r="N336" s="196" t="s">
        <v>40</v>
      </c>
      <c r="O336" s="72"/>
      <c r="P336" s="197">
        <f>O336*H336</f>
        <v>0</v>
      </c>
      <c r="Q336" s="197">
        <v>1.44E-4</v>
      </c>
      <c r="R336" s="197">
        <f>Q336*H336</f>
        <v>6.0467616000000002E-2</v>
      </c>
      <c r="S336" s="197">
        <v>0</v>
      </c>
      <c r="T336" s="198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9" t="s">
        <v>239</v>
      </c>
      <c r="AT336" s="199" t="s">
        <v>136</v>
      </c>
      <c r="AU336" s="199" t="s">
        <v>85</v>
      </c>
      <c r="AY336" s="18" t="s">
        <v>133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8" t="s">
        <v>83</v>
      </c>
      <c r="BK336" s="200">
        <f>ROUND(I336*H336,2)</f>
        <v>0</v>
      </c>
      <c r="BL336" s="18" t="s">
        <v>239</v>
      </c>
      <c r="BM336" s="199" t="s">
        <v>509</v>
      </c>
    </row>
    <row r="337" spans="1:65" s="13" customFormat="1" ht="11.25">
      <c r="B337" s="201"/>
      <c r="C337" s="202"/>
      <c r="D337" s="203" t="s">
        <v>143</v>
      </c>
      <c r="E337" s="204" t="s">
        <v>1</v>
      </c>
      <c r="F337" s="205" t="s">
        <v>510</v>
      </c>
      <c r="G337" s="202"/>
      <c r="H337" s="206">
        <v>278.67399999999998</v>
      </c>
      <c r="I337" s="207"/>
      <c r="J337" s="202"/>
      <c r="K337" s="202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143</v>
      </c>
      <c r="AU337" s="212" t="s">
        <v>85</v>
      </c>
      <c r="AV337" s="13" t="s">
        <v>85</v>
      </c>
      <c r="AW337" s="13" t="s">
        <v>31</v>
      </c>
      <c r="AX337" s="13" t="s">
        <v>75</v>
      </c>
      <c r="AY337" s="212" t="s">
        <v>133</v>
      </c>
    </row>
    <row r="338" spans="1:65" s="16" customFormat="1" ht="11.25">
      <c r="B338" s="238"/>
      <c r="C338" s="239"/>
      <c r="D338" s="203" t="s">
        <v>143</v>
      </c>
      <c r="E338" s="240" t="s">
        <v>1</v>
      </c>
      <c r="F338" s="241" t="s">
        <v>264</v>
      </c>
      <c r="G338" s="239"/>
      <c r="H338" s="242">
        <v>278.67399999999998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143</v>
      </c>
      <c r="AU338" s="248" t="s">
        <v>85</v>
      </c>
      <c r="AV338" s="16" t="s">
        <v>134</v>
      </c>
      <c r="AW338" s="16" t="s">
        <v>31</v>
      </c>
      <c r="AX338" s="16" t="s">
        <v>75</v>
      </c>
      <c r="AY338" s="248" t="s">
        <v>133</v>
      </c>
    </row>
    <row r="339" spans="1:65" s="13" customFormat="1" ht="11.25">
      <c r="B339" s="201"/>
      <c r="C339" s="202"/>
      <c r="D339" s="203" t="s">
        <v>143</v>
      </c>
      <c r="E339" s="204" t="s">
        <v>1</v>
      </c>
      <c r="F339" s="205" t="s">
        <v>511</v>
      </c>
      <c r="G339" s="202"/>
      <c r="H339" s="206">
        <v>63.36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143</v>
      </c>
      <c r="AU339" s="212" t="s">
        <v>85</v>
      </c>
      <c r="AV339" s="13" t="s">
        <v>85</v>
      </c>
      <c r="AW339" s="13" t="s">
        <v>31</v>
      </c>
      <c r="AX339" s="13" t="s">
        <v>75</v>
      </c>
      <c r="AY339" s="212" t="s">
        <v>133</v>
      </c>
    </row>
    <row r="340" spans="1:65" s="13" customFormat="1" ht="11.25">
      <c r="B340" s="201"/>
      <c r="C340" s="202"/>
      <c r="D340" s="203" t="s">
        <v>143</v>
      </c>
      <c r="E340" s="204" t="s">
        <v>1</v>
      </c>
      <c r="F340" s="205" t="s">
        <v>512</v>
      </c>
      <c r="G340" s="202"/>
      <c r="H340" s="206">
        <v>5.4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143</v>
      </c>
      <c r="AU340" s="212" t="s">
        <v>85</v>
      </c>
      <c r="AV340" s="13" t="s">
        <v>85</v>
      </c>
      <c r="AW340" s="13" t="s">
        <v>31</v>
      </c>
      <c r="AX340" s="13" t="s">
        <v>75</v>
      </c>
      <c r="AY340" s="212" t="s">
        <v>133</v>
      </c>
    </row>
    <row r="341" spans="1:65" s="13" customFormat="1" ht="11.25">
      <c r="B341" s="201"/>
      <c r="C341" s="202"/>
      <c r="D341" s="203" t="s">
        <v>143</v>
      </c>
      <c r="E341" s="204" t="s">
        <v>1</v>
      </c>
      <c r="F341" s="205" t="s">
        <v>513</v>
      </c>
      <c r="G341" s="202"/>
      <c r="H341" s="206">
        <v>7.2</v>
      </c>
      <c r="I341" s="207"/>
      <c r="J341" s="202"/>
      <c r="K341" s="202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143</v>
      </c>
      <c r="AU341" s="212" t="s">
        <v>85</v>
      </c>
      <c r="AV341" s="13" t="s">
        <v>85</v>
      </c>
      <c r="AW341" s="13" t="s">
        <v>31</v>
      </c>
      <c r="AX341" s="13" t="s">
        <v>75</v>
      </c>
      <c r="AY341" s="212" t="s">
        <v>133</v>
      </c>
    </row>
    <row r="342" spans="1:65" s="13" customFormat="1" ht="11.25">
      <c r="B342" s="201"/>
      <c r="C342" s="202"/>
      <c r="D342" s="203" t="s">
        <v>143</v>
      </c>
      <c r="E342" s="204" t="s">
        <v>1</v>
      </c>
      <c r="F342" s="205" t="s">
        <v>514</v>
      </c>
      <c r="G342" s="202"/>
      <c r="H342" s="206">
        <v>4.32</v>
      </c>
      <c r="I342" s="207"/>
      <c r="J342" s="202"/>
      <c r="K342" s="202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143</v>
      </c>
      <c r="AU342" s="212" t="s">
        <v>85</v>
      </c>
      <c r="AV342" s="13" t="s">
        <v>85</v>
      </c>
      <c r="AW342" s="13" t="s">
        <v>31</v>
      </c>
      <c r="AX342" s="13" t="s">
        <v>75</v>
      </c>
      <c r="AY342" s="212" t="s">
        <v>133</v>
      </c>
    </row>
    <row r="343" spans="1:65" s="13" customFormat="1" ht="11.25">
      <c r="B343" s="201"/>
      <c r="C343" s="202"/>
      <c r="D343" s="203" t="s">
        <v>143</v>
      </c>
      <c r="E343" s="204" t="s">
        <v>1</v>
      </c>
      <c r="F343" s="205" t="s">
        <v>515</v>
      </c>
      <c r="G343" s="202"/>
      <c r="H343" s="206">
        <v>7.2</v>
      </c>
      <c r="I343" s="207"/>
      <c r="J343" s="202"/>
      <c r="K343" s="202"/>
      <c r="L343" s="208"/>
      <c r="M343" s="209"/>
      <c r="N343" s="210"/>
      <c r="O343" s="210"/>
      <c r="P343" s="210"/>
      <c r="Q343" s="210"/>
      <c r="R343" s="210"/>
      <c r="S343" s="210"/>
      <c r="T343" s="211"/>
      <c r="AT343" s="212" t="s">
        <v>143</v>
      </c>
      <c r="AU343" s="212" t="s">
        <v>85</v>
      </c>
      <c r="AV343" s="13" t="s">
        <v>85</v>
      </c>
      <c r="AW343" s="13" t="s">
        <v>31</v>
      </c>
      <c r="AX343" s="13" t="s">
        <v>75</v>
      </c>
      <c r="AY343" s="212" t="s">
        <v>133</v>
      </c>
    </row>
    <row r="344" spans="1:65" s="13" customFormat="1" ht="11.25">
      <c r="B344" s="201"/>
      <c r="C344" s="202"/>
      <c r="D344" s="203" t="s">
        <v>143</v>
      </c>
      <c r="E344" s="204" t="s">
        <v>1</v>
      </c>
      <c r="F344" s="205" t="s">
        <v>516</v>
      </c>
      <c r="G344" s="202"/>
      <c r="H344" s="206">
        <v>22.08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143</v>
      </c>
      <c r="AU344" s="212" t="s">
        <v>85</v>
      </c>
      <c r="AV344" s="13" t="s">
        <v>85</v>
      </c>
      <c r="AW344" s="13" t="s">
        <v>31</v>
      </c>
      <c r="AX344" s="13" t="s">
        <v>75</v>
      </c>
      <c r="AY344" s="212" t="s">
        <v>133</v>
      </c>
    </row>
    <row r="345" spans="1:65" s="13" customFormat="1" ht="11.25">
      <c r="B345" s="201"/>
      <c r="C345" s="202"/>
      <c r="D345" s="203" t="s">
        <v>143</v>
      </c>
      <c r="E345" s="204" t="s">
        <v>1</v>
      </c>
      <c r="F345" s="205" t="s">
        <v>517</v>
      </c>
      <c r="G345" s="202"/>
      <c r="H345" s="206">
        <v>22.08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143</v>
      </c>
      <c r="AU345" s="212" t="s">
        <v>85</v>
      </c>
      <c r="AV345" s="13" t="s">
        <v>85</v>
      </c>
      <c r="AW345" s="13" t="s">
        <v>31</v>
      </c>
      <c r="AX345" s="13" t="s">
        <v>75</v>
      </c>
      <c r="AY345" s="212" t="s">
        <v>133</v>
      </c>
    </row>
    <row r="346" spans="1:65" s="13" customFormat="1" ht="11.25">
      <c r="B346" s="201"/>
      <c r="C346" s="202"/>
      <c r="D346" s="203" t="s">
        <v>143</v>
      </c>
      <c r="E346" s="204" t="s">
        <v>1</v>
      </c>
      <c r="F346" s="205" t="s">
        <v>518</v>
      </c>
      <c r="G346" s="202"/>
      <c r="H346" s="206">
        <v>9.6</v>
      </c>
      <c r="I346" s="207"/>
      <c r="J346" s="202"/>
      <c r="K346" s="202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143</v>
      </c>
      <c r="AU346" s="212" t="s">
        <v>85</v>
      </c>
      <c r="AV346" s="13" t="s">
        <v>85</v>
      </c>
      <c r="AW346" s="13" t="s">
        <v>31</v>
      </c>
      <c r="AX346" s="13" t="s">
        <v>75</v>
      </c>
      <c r="AY346" s="212" t="s">
        <v>133</v>
      </c>
    </row>
    <row r="347" spans="1:65" s="16" customFormat="1" ht="11.25">
      <c r="B347" s="238"/>
      <c r="C347" s="239"/>
      <c r="D347" s="203" t="s">
        <v>143</v>
      </c>
      <c r="E347" s="240" t="s">
        <v>1</v>
      </c>
      <c r="F347" s="241" t="s">
        <v>264</v>
      </c>
      <c r="G347" s="239"/>
      <c r="H347" s="242">
        <v>141.24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AT347" s="248" t="s">
        <v>143</v>
      </c>
      <c r="AU347" s="248" t="s">
        <v>85</v>
      </c>
      <c r="AV347" s="16" t="s">
        <v>134</v>
      </c>
      <c r="AW347" s="16" t="s">
        <v>31</v>
      </c>
      <c r="AX347" s="16" t="s">
        <v>75</v>
      </c>
      <c r="AY347" s="248" t="s">
        <v>133</v>
      </c>
    </row>
    <row r="348" spans="1:65" s="15" customFormat="1" ht="11.25">
      <c r="B348" s="227"/>
      <c r="C348" s="228"/>
      <c r="D348" s="203" t="s">
        <v>143</v>
      </c>
      <c r="E348" s="229" t="s">
        <v>1</v>
      </c>
      <c r="F348" s="230" t="s">
        <v>165</v>
      </c>
      <c r="G348" s="228"/>
      <c r="H348" s="231">
        <v>419.91399999999999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AT348" s="237" t="s">
        <v>143</v>
      </c>
      <c r="AU348" s="237" t="s">
        <v>85</v>
      </c>
      <c r="AV348" s="15" t="s">
        <v>141</v>
      </c>
      <c r="AW348" s="15" t="s">
        <v>31</v>
      </c>
      <c r="AX348" s="15" t="s">
        <v>83</v>
      </c>
      <c r="AY348" s="237" t="s">
        <v>133</v>
      </c>
    </row>
    <row r="349" spans="1:65" s="2" customFormat="1" ht="24.2" customHeight="1">
      <c r="A349" s="35"/>
      <c r="B349" s="36"/>
      <c r="C349" s="188" t="s">
        <v>519</v>
      </c>
      <c r="D349" s="188" t="s">
        <v>136</v>
      </c>
      <c r="E349" s="189" t="s">
        <v>520</v>
      </c>
      <c r="F349" s="190" t="s">
        <v>521</v>
      </c>
      <c r="G349" s="191" t="s">
        <v>169</v>
      </c>
      <c r="H349" s="192">
        <v>585.78200000000004</v>
      </c>
      <c r="I349" s="193"/>
      <c r="J349" s="194">
        <f>ROUND(I349*H349,2)</f>
        <v>0</v>
      </c>
      <c r="K349" s="190" t="s">
        <v>140</v>
      </c>
      <c r="L349" s="40"/>
      <c r="M349" s="195" t="s">
        <v>1</v>
      </c>
      <c r="N349" s="196" t="s">
        <v>40</v>
      </c>
      <c r="O349" s="72"/>
      <c r="P349" s="197">
        <f>O349*H349</f>
        <v>0</v>
      </c>
      <c r="Q349" s="197">
        <v>1.4375E-4</v>
      </c>
      <c r="R349" s="197">
        <f>Q349*H349</f>
        <v>8.4206162500000001E-2</v>
      </c>
      <c r="S349" s="197">
        <v>0</v>
      </c>
      <c r="T349" s="19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9" t="s">
        <v>239</v>
      </c>
      <c r="AT349" s="199" t="s">
        <v>136</v>
      </c>
      <c r="AU349" s="199" t="s">
        <v>85</v>
      </c>
      <c r="AY349" s="18" t="s">
        <v>133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8" t="s">
        <v>83</v>
      </c>
      <c r="BK349" s="200">
        <f>ROUND(I349*H349,2)</f>
        <v>0</v>
      </c>
      <c r="BL349" s="18" t="s">
        <v>239</v>
      </c>
      <c r="BM349" s="199" t="s">
        <v>522</v>
      </c>
    </row>
    <row r="350" spans="1:65" s="13" customFormat="1" ht="11.25">
      <c r="B350" s="201"/>
      <c r="C350" s="202"/>
      <c r="D350" s="203" t="s">
        <v>143</v>
      </c>
      <c r="E350" s="204" t="s">
        <v>1</v>
      </c>
      <c r="F350" s="205" t="s">
        <v>523</v>
      </c>
      <c r="G350" s="202"/>
      <c r="H350" s="206">
        <v>185.78200000000001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143</v>
      </c>
      <c r="AU350" s="212" t="s">
        <v>85</v>
      </c>
      <c r="AV350" s="13" t="s">
        <v>85</v>
      </c>
      <c r="AW350" s="13" t="s">
        <v>31</v>
      </c>
      <c r="AX350" s="13" t="s">
        <v>75</v>
      </c>
      <c r="AY350" s="212" t="s">
        <v>133</v>
      </c>
    </row>
    <row r="351" spans="1:65" s="13" customFormat="1" ht="11.25">
      <c r="B351" s="201"/>
      <c r="C351" s="202"/>
      <c r="D351" s="203" t="s">
        <v>143</v>
      </c>
      <c r="E351" s="204" t="s">
        <v>1</v>
      </c>
      <c r="F351" s="205" t="s">
        <v>524</v>
      </c>
      <c r="G351" s="202"/>
      <c r="H351" s="206">
        <v>400</v>
      </c>
      <c r="I351" s="207"/>
      <c r="J351" s="202"/>
      <c r="K351" s="202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143</v>
      </c>
      <c r="AU351" s="212" t="s">
        <v>85</v>
      </c>
      <c r="AV351" s="13" t="s">
        <v>85</v>
      </c>
      <c r="AW351" s="13" t="s">
        <v>31</v>
      </c>
      <c r="AX351" s="13" t="s">
        <v>75</v>
      </c>
      <c r="AY351" s="212" t="s">
        <v>133</v>
      </c>
    </row>
    <row r="352" spans="1:65" s="15" customFormat="1" ht="11.25">
      <c r="B352" s="227"/>
      <c r="C352" s="228"/>
      <c r="D352" s="203" t="s">
        <v>143</v>
      </c>
      <c r="E352" s="229" t="s">
        <v>1</v>
      </c>
      <c r="F352" s="230" t="s">
        <v>165</v>
      </c>
      <c r="G352" s="228"/>
      <c r="H352" s="231">
        <v>585.78200000000004</v>
      </c>
      <c r="I352" s="232"/>
      <c r="J352" s="228"/>
      <c r="K352" s="228"/>
      <c r="L352" s="233"/>
      <c r="M352" s="260"/>
      <c r="N352" s="261"/>
      <c r="O352" s="261"/>
      <c r="P352" s="261"/>
      <c r="Q352" s="261"/>
      <c r="R352" s="261"/>
      <c r="S352" s="261"/>
      <c r="T352" s="262"/>
      <c r="AT352" s="237" t="s">
        <v>143</v>
      </c>
      <c r="AU352" s="237" t="s">
        <v>85</v>
      </c>
      <c r="AV352" s="15" t="s">
        <v>141</v>
      </c>
      <c r="AW352" s="15" t="s">
        <v>31</v>
      </c>
      <c r="AX352" s="15" t="s">
        <v>83</v>
      </c>
      <c r="AY352" s="237" t="s">
        <v>133</v>
      </c>
    </row>
    <row r="353" spans="1:31" s="2" customFormat="1" ht="6.95" customHeight="1">
      <c r="A353" s="35"/>
      <c r="B353" s="55"/>
      <c r="C353" s="56"/>
      <c r="D353" s="56"/>
      <c r="E353" s="56"/>
      <c r="F353" s="56"/>
      <c r="G353" s="56"/>
      <c r="H353" s="56"/>
      <c r="I353" s="56"/>
      <c r="J353" s="56"/>
      <c r="K353" s="56"/>
      <c r="L353" s="40"/>
      <c r="M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</row>
  </sheetData>
  <sheetProtection algorithmName="SHA-512" hashValue="fXQ077BkCavui+h9D8GUVioQjEbUzrOf853t2P2cwDKykZtetOBRdypxC66xdeFOPTwgyUHXP+kZXnjJYLi4jw==" saltValue="FD0nxtZwkV3yLiSD2Il3IOUSV+ux1v5erjto4rJxhYzeun5VeUNzfD1A5akeco+aGScj5i7TEl9TEzCtm4GtwA==" spinCount="100000" sheet="1" objects="1" scenarios="1" formatColumns="0" formatRows="0" autoFilter="0"/>
  <autoFilter ref="C130:K352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85</v>
      </c>
    </row>
    <row r="4" spans="1:46" s="1" customFormat="1" ht="24.95" customHeight="1">
      <c r="B4" s="21"/>
      <c r="D4" s="112" t="s">
        <v>93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23" t="str">
        <f>'Rekapitulace stavby'!K6</f>
        <v>Obnova střechy Palackého 80 Trutnov- aktualizace ceny 3/2024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4" t="s">
        <v>94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525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96</v>
      </c>
      <c r="G12" s="35"/>
      <c r="H12" s="35"/>
      <c r="I12" s="114" t="s">
        <v>22</v>
      </c>
      <c r="J12" s="116" t="str">
        <f>'Rekapitulace stavby'!AN8</f>
        <v>4. 3. 2024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97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9" t="s">
        <v>1</v>
      </c>
      <c r="F27" s="329"/>
      <c r="G27" s="329"/>
      <c r="H27" s="32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ROUND((SUM(BE128:BE233)),  2)</f>
        <v>0</v>
      </c>
      <c r="G33" s="35"/>
      <c r="H33" s="35"/>
      <c r="I33" s="126">
        <v>0.21</v>
      </c>
      <c r="J33" s="125">
        <f>ROUND(((SUM(BE128:BE233))*I33),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ROUND((SUM(BF128:BF233)),  2)</f>
        <v>0</v>
      </c>
      <c r="G34" s="35"/>
      <c r="H34" s="35"/>
      <c r="I34" s="126">
        <v>0.12</v>
      </c>
      <c r="J34" s="125">
        <f>ROUND(((SUM(BF128:BF233))*I34),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ROUND((SUM(BG128:BG233)),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ROUND((SUM(BH128:BH233)),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ROUND((SUM(BI128:BI233)),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Obnova střechy Palackého 80 Trutnov- aktualizace ceny 3/2024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1" t="str">
        <f>E9</f>
        <v>002 - Soupis prací - dotačně neuznatelné náklady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Trutnov</v>
      </c>
      <c r="G89" s="37"/>
      <c r="H89" s="37"/>
      <c r="I89" s="30" t="s">
        <v>22</v>
      </c>
      <c r="J89" s="67" t="str">
        <f>IF(J12="","",J12)</f>
        <v>4. 3. 2024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>Město Trutnov</v>
      </c>
      <c r="G91" s="37"/>
      <c r="H91" s="37"/>
      <c r="I91" s="30" t="s">
        <v>30</v>
      </c>
      <c r="J91" s="33" t="str">
        <f>E21</f>
        <v>Ing. arch. Pavel Tomek, Ing. Petr Vágner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 Lenka Kasperová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99</v>
      </c>
      <c r="D94" s="146"/>
      <c r="E94" s="146"/>
      <c r="F94" s="146"/>
      <c r="G94" s="146"/>
      <c r="H94" s="146"/>
      <c r="I94" s="146"/>
      <c r="J94" s="147" t="s">
        <v>100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101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49"/>
      <c r="C97" s="150"/>
      <c r="D97" s="151" t="s">
        <v>103</v>
      </c>
      <c r="E97" s="152"/>
      <c r="F97" s="152"/>
      <c r="G97" s="152"/>
      <c r="H97" s="152"/>
      <c r="I97" s="152"/>
      <c r="J97" s="153">
        <f>J129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105</v>
      </c>
      <c r="E98" s="158"/>
      <c r="F98" s="158"/>
      <c r="G98" s="158"/>
      <c r="H98" s="158"/>
      <c r="I98" s="158"/>
      <c r="J98" s="159">
        <f>J130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106</v>
      </c>
      <c r="E99" s="158"/>
      <c r="F99" s="158"/>
      <c r="G99" s="158"/>
      <c r="H99" s="158"/>
      <c r="I99" s="158"/>
      <c r="J99" s="159">
        <f>J136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107</v>
      </c>
      <c r="E100" s="158"/>
      <c r="F100" s="158"/>
      <c r="G100" s="158"/>
      <c r="H100" s="158"/>
      <c r="I100" s="158"/>
      <c r="J100" s="159">
        <f>J143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109</v>
      </c>
      <c r="E101" s="158"/>
      <c r="F101" s="158"/>
      <c r="G101" s="158"/>
      <c r="H101" s="158"/>
      <c r="I101" s="158"/>
      <c r="J101" s="159">
        <f>J152</f>
        <v>0</v>
      </c>
      <c r="K101" s="156"/>
      <c r="L101" s="160"/>
    </row>
    <row r="102" spans="1:31" s="9" customFormat="1" ht="24.95" customHeight="1">
      <c r="B102" s="149"/>
      <c r="C102" s="150"/>
      <c r="D102" s="151" t="s">
        <v>110</v>
      </c>
      <c r="E102" s="152"/>
      <c r="F102" s="152"/>
      <c r="G102" s="152"/>
      <c r="H102" s="152"/>
      <c r="I102" s="152"/>
      <c r="J102" s="153">
        <f>J154</f>
        <v>0</v>
      </c>
      <c r="K102" s="150"/>
      <c r="L102" s="154"/>
    </row>
    <row r="103" spans="1:31" s="10" customFormat="1" ht="19.899999999999999" customHeight="1">
      <c r="B103" s="155"/>
      <c r="C103" s="156"/>
      <c r="D103" s="157" t="s">
        <v>111</v>
      </c>
      <c r="E103" s="158"/>
      <c r="F103" s="158"/>
      <c r="G103" s="158"/>
      <c r="H103" s="158"/>
      <c r="I103" s="158"/>
      <c r="J103" s="159">
        <f>J155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112</v>
      </c>
      <c r="E104" s="158"/>
      <c r="F104" s="158"/>
      <c r="G104" s="158"/>
      <c r="H104" s="158"/>
      <c r="I104" s="158"/>
      <c r="J104" s="159">
        <f>J214</f>
        <v>0</v>
      </c>
      <c r="K104" s="156"/>
      <c r="L104" s="160"/>
    </row>
    <row r="105" spans="1:31" s="10" customFormat="1" ht="19.899999999999999" customHeight="1">
      <c r="B105" s="155"/>
      <c r="C105" s="156"/>
      <c r="D105" s="157" t="s">
        <v>115</v>
      </c>
      <c r="E105" s="158"/>
      <c r="F105" s="158"/>
      <c r="G105" s="158"/>
      <c r="H105" s="158"/>
      <c r="I105" s="158"/>
      <c r="J105" s="159">
        <f>J219</f>
        <v>0</v>
      </c>
      <c r="K105" s="156"/>
      <c r="L105" s="160"/>
    </row>
    <row r="106" spans="1:31" s="10" customFormat="1" ht="19.899999999999999" customHeight="1">
      <c r="B106" s="155"/>
      <c r="C106" s="156"/>
      <c r="D106" s="157" t="s">
        <v>116</v>
      </c>
      <c r="E106" s="158"/>
      <c r="F106" s="158"/>
      <c r="G106" s="158"/>
      <c r="H106" s="158"/>
      <c r="I106" s="158"/>
      <c r="J106" s="159">
        <f>J227</f>
        <v>0</v>
      </c>
      <c r="K106" s="156"/>
      <c r="L106" s="160"/>
    </row>
    <row r="107" spans="1:31" s="9" customFormat="1" ht="24.95" customHeight="1">
      <c r="B107" s="149"/>
      <c r="C107" s="150"/>
      <c r="D107" s="151" t="s">
        <v>526</v>
      </c>
      <c r="E107" s="152"/>
      <c r="F107" s="152"/>
      <c r="G107" s="152"/>
      <c r="H107" s="152"/>
      <c r="I107" s="152"/>
      <c r="J107" s="153">
        <f>J231</f>
        <v>0</v>
      </c>
      <c r="K107" s="150"/>
      <c r="L107" s="154"/>
    </row>
    <row r="108" spans="1:31" s="10" customFormat="1" ht="19.899999999999999" customHeight="1">
      <c r="B108" s="155"/>
      <c r="C108" s="156"/>
      <c r="D108" s="157" t="s">
        <v>527</v>
      </c>
      <c r="E108" s="158"/>
      <c r="F108" s="158"/>
      <c r="G108" s="158"/>
      <c r="H108" s="158"/>
      <c r="I108" s="158"/>
      <c r="J108" s="159">
        <f>J232</f>
        <v>0</v>
      </c>
      <c r="K108" s="156"/>
      <c r="L108" s="160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118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0" t="str">
        <f>E7</f>
        <v>Obnova střechy Palackého 80 Trutnov- aktualizace ceny 3/2024</v>
      </c>
      <c r="F118" s="331"/>
      <c r="G118" s="331"/>
      <c r="H118" s="33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94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1" t="str">
        <f>E9</f>
        <v>002 - Soupis prací - dotačně neuznatelné náklady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>Trutnov</v>
      </c>
      <c r="G122" s="37"/>
      <c r="H122" s="37"/>
      <c r="I122" s="30" t="s">
        <v>22</v>
      </c>
      <c r="J122" s="67" t="str">
        <f>IF(J12="","",J12)</f>
        <v>4. 3. 2024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30" t="s">
        <v>24</v>
      </c>
      <c r="D124" s="37"/>
      <c r="E124" s="37"/>
      <c r="F124" s="28" t="str">
        <f>E15</f>
        <v>Město Trutnov</v>
      </c>
      <c r="G124" s="37"/>
      <c r="H124" s="37"/>
      <c r="I124" s="30" t="s">
        <v>30</v>
      </c>
      <c r="J124" s="33" t="str">
        <f>E21</f>
        <v>Ing. arch. Pavel Tomek, Ing. Petr Vágner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Ing. Lenka Kasperová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1"/>
      <c r="B127" s="162"/>
      <c r="C127" s="163" t="s">
        <v>119</v>
      </c>
      <c r="D127" s="164" t="s">
        <v>60</v>
      </c>
      <c r="E127" s="164" t="s">
        <v>56</v>
      </c>
      <c r="F127" s="164" t="s">
        <v>57</v>
      </c>
      <c r="G127" s="164" t="s">
        <v>120</v>
      </c>
      <c r="H127" s="164" t="s">
        <v>121</v>
      </c>
      <c r="I127" s="164" t="s">
        <v>122</v>
      </c>
      <c r="J127" s="164" t="s">
        <v>100</v>
      </c>
      <c r="K127" s="165" t="s">
        <v>123</v>
      </c>
      <c r="L127" s="166"/>
      <c r="M127" s="76" t="s">
        <v>1</v>
      </c>
      <c r="N127" s="77" t="s">
        <v>39</v>
      </c>
      <c r="O127" s="77" t="s">
        <v>124</v>
      </c>
      <c r="P127" s="77" t="s">
        <v>125</v>
      </c>
      <c r="Q127" s="77" t="s">
        <v>126</v>
      </c>
      <c r="R127" s="77" t="s">
        <v>127</v>
      </c>
      <c r="S127" s="77" t="s">
        <v>128</v>
      </c>
      <c r="T127" s="78" t="s">
        <v>129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1:63" s="2" customFormat="1" ht="22.9" customHeight="1">
      <c r="A128" s="35"/>
      <c r="B128" s="36"/>
      <c r="C128" s="83" t="s">
        <v>130</v>
      </c>
      <c r="D128" s="37"/>
      <c r="E128" s="37"/>
      <c r="F128" s="37"/>
      <c r="G128" s="37"/>
      <c r="H128" s="37"/>
      <c r="I128" s="37"/>
      <c r="J128" s="167">
        <f>BK128</f>
        <v>0</v>
      </c>
      <c r="K128" s="37"/>
      <c r="L128" s="40"/>
      <c r="M128" s="79"/>
      <c r="N128" s="168"/>
      <c r="O128" s="80"/>
      <c r="P128" s="169">
        <f>P129+P154+P231</f>
        <v>0</v>
      </c>
      <c r="Q128" s="80"/>
      <c r="R128" s="169">
        <f>R129+R154+R231</f>
        <v>0.49698665879999998</v>
      </c>
      <c r="S128" s="80"/>
      <c r="T128" s="170">
        <f>T129+T154+T231</f>
        <v>1.4999999999999998E-3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102</v>
      </c>
      <c r="BK128" s="171">
        <f>BK129+BK154+BK231</f>
        <v>0</v>
      </c>
    </row>
    <row r="129" spans="1:65" s="12" customFormat="1" ht="25.9" customHeight="1">
      <c r="B129" s="172"/>
      <c r="C129" s="173"/>
      <c r="D129" s="174" t="s">
        <v>74</v>
      </c>
      <c r="E129" s="175" t="s">
        <v>131</v>
      </c>
      <c r="F129" s="175" t="s">
        <v>132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P130+P136+P143+P152</f>
        <v>0</v>
      </c>
      <c r="Q129" s="180"/>
      <c r="R129" s="181">
        <f>R130+R136+R143+R152</f>
        <v>0.21404479799999998</v>
      </c>
      <c r="S129" s="180"/>
      <c r="T129" s="182">
        <f>T130+T136+T143+T152</f>
        <v>0</v>
      </c>
      <c r="AR129" s="183" t="s">
        <v>83</v>
      </c>
      <c r="AT129" s="184" t="s">
        <v>74</v>
      </c>
      <c r="AU129" s="184" t="s">
        <v>75</v>
      </c>
      <c r="AY129" s="183" t="s">
        <v>133</v>
      </c>
      <c r="BK129" s="185">
        <f>BK130+BK136+BK143+BK152</f>
        <v>0</v>
      </c>
    </row>
    <row r="130" spans="1:65" s="12" customFormat="1" ht="22.9" customHeight="1">
      <c r="B130" s="172"/>
      <c r="C130" s="173"/>
      <c r="D130" s="174" t="s">
        <v>74</v>
      </c>
      <c r="E130" s="186" t="s">
        <v>141</v>
      </c>
      <c r="F130" s="186" t="s">
        <v>157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SUM(P131:P135)</f>
        <v>0</v>
      </c>
      <c r="Q130" s="180"/>
      <c r="R130" s="181">
        <f>SUM(R131:R135)</f>
        <v>5.7741099999999998E-3</v>
      </c>
      <c r="S130" s="180"/>
      <c r="T130" s="182">
        <f>SUM(T131:T135)</f>
        <v>0</v>
      </c>
      <c r="AR130" s="183" t="s">
        <v>83</v>
      </c>
      <c r="AT130" s="184" t="s">
        <v>74</v>
      </c>
      <c r="AU130" s="184" t="s">
        <v>83</v>
      </c>
      <c r="AY130" s="183" t="s">
        <v>133</v>
      </c>
      <c r="BK130" s="185">
        <f>SUM(BK131:BK135)</f>
        <v>0</v>
      </c>
    </row>
    <row r="131" spans="1:65" s="2" customFormat="1" ht="21.75" customHeight="1">
      <c r="A131" s="35"/>
      <c r="B131" s="36"/>
      <c r="C131" s="188" t="s">
        <v>83</v>
      </c>
      <c r="D131" s="188" t="s">
        <v>136</v>
      </c>
      <c r="E131" s="189" t="s">
        <v>528</v>
      </c>
      <c r="F131" s="190" t="s">
        <v>529</v>
      </c>
      <c r="G131" s="191" t="s">
        <v>169</v>
      </c>
      <c r="H131" s="192">
        <v>7.3090000000000002</v>
      </c>
      <c r="I131" s="193"/>
      <c r="J131" s="194">
        <f>ROUND(I131*H131,2)</f>
        <v>0</v>
      </c>
      <c r="K131" s="190" t="s">
        <v>1</v>
      </c>
      <c r="L131" s="40"/>
      <c r="M131" s="195" t="s">
        <v>1</v>
      </c>
      <c r="N131" s="196" t="s">
        <v>40</v>
      </c>
      <c r="O131" s="72"/>
      <c r="P131" s="197">
        <f>O131*H131</f>
        <v>0</v>
      </c>
      <c r="Q131" s="197">
        <v>7.9000000000000001E-4</v>
      </c>
      <c r="R131" s="197">
        <f>Q131*H131</f>
        <v>5.7741099999999998E-3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141</v>
      </c>
      <c r="AT131" s="199" t="s">
        <v>136</v>
      </c>
      <c r="AU131" s="199" t="s">
        <v>85</v>
      </c>
      <c r="AY131" s="18" t="s">
        <v>133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83</v>
      </c>
      <c r="BK131" s="200">
        <f>ROUND(I131*H131,2)</f>
        <v>0</v>
      </c>
      <c r="BL131" s="18" t="s">
        <v>141</v>
      </c>
      <c r="BM131" s="199" t="s">
        <v>530</v>
      </c>
    </row>
    <row r="132" spans="1:65" s="13" customFormat="1" ht="11.25">
      <c r="B132" s="201"/>
      <c r="C132" s="202"/>
      <c r="D132" s="203" t="s">
        <v>143</v>
      </c>
      <c r="E132" s="204" t="s">
        <v>1</v>
      </c>
      <c r="F132" s="205" t="s">
        <v>531</v>
      </c>
      <c r="G132" s="202"/>
      <c r="H132" s="206">
        <v>2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143</v>
      </c>
      <c r="AU132" s="212" t="s">
        <v>85</v>
      </c>
      <c r="AV132" s="13" t="s">
        <v>85</v>
      </c>
      <c r="AW132" s="13" t="s">
        <v>31</v>
      </c>
      <c r="AX132" s="13" t="s">
        <v>75</v>
      </c>
      <c r="AY132" s="212" t="s">
        <v>133</v>
      </c>
    </row>
    <row r="133" spans="1:65" s="13" customFormat="1" ht="11.25">
      <c r="B133" s="201"/>
      <c r="C133" s="202"/>
      <c r="D133" s="203" t="s">
        <v>143</v>
      </c>
      <c r="E133" s="204" t="s">
        <v>1</v>
      </c>
      <c r="F133" s="205" t="s">
        <v>532</v>
      </c>
      <c r="G133" s="202"/>
      <c r="H133" s="206">
        <v>1.661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143</v>
      </c>
      <c r="AU133" s="212" t="s">
        <v>85</v>
      </c>
      <c r="AV133" s="13" t="s">
        <v>85</v>
      </c>
      <c r="AW133" s="13" t="s">
        <v>31</v>
      </c>
      <c r="AX133" s="13" t="s">
        <v>75</v>
      </c>
      <c r="AY133" s="212" t="s">
        <v>133</v>
      </c>
    </row>
    <row r="134" spans="1:65" s="13" customFormat="1" ht="11.25">
      <c r="B134" s="201"/>
      <c r="C134" s="202"/>
      <c r="D134" s="203" t="s">
        <v>143</v>
      </c>
      <c r="E134" s="204" t="s">
        <v>1</v>
      </c>
      <c r="F134" s="205" t="s">
        <v>533</v>
      </c>
      <c r="G134" s="202"/>
      <c r="H134" s="206">
        <v>3.6480000000000001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143</v>
      </c>
      <c r="AU134" s="212" t="s">
        <v>85</v>
      </c>
      <c r="AV134" s="13" t="s">
        <v>85</v>
      </c>
      <c r="AW134" s="13" t="s">
        <v>31</v>
      </c>
      <c r="AX134" s="13" t="s">
        <v>75</v>
      </c>
      <c r="AY134" s="212" t="s">
        <v>133</v>
      </c>
    </row>
    <row r="135" spans="1:65" s="15" customFormat="1" ht="11.25">
      <c r="B135" s="227"/>
      <c r="C135" s="228"/>
      <c r="D135" s="203" t="s">
        <v>143</v>
      </c>
      <c r="E135" s="229" t="s">
        <v>1</v>
      </c>
      <c r="F135" s="230" t="s">
        <v>165</v>
      </c>
      <c r="G135" s="228"/>
      <c r="H135" s="231">
        <v>7.3090000000000002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143</v>
      </c>
      <c r="AU135" s="237" t="s">
        <v>85</v>
      </c>
      <c r="AV135" s="15" t="s">
        <v>141</v>
      </c>
      <c r="AW135" s="15" t="s">
        <v>31</v>
      </c>
      <c r="AX135" s="15" t="s">
        <v>83</v>
      </c>
      <c r="AY135" s="237" t="s">
        <v>133</v>
      </c>
    </row>
    <row r="136" spans="1:65" s="12" customFormat="1" ht="22.9" customHeight="1">
      <c r="B136" s="172"/>
      <c r="C136" s="173"/>
      <c r="D136" s="174" t="s">
        <v>74</v>
      </c>
      <c r="E136" s="186" t="s">
        <v>174</v>
      </c>
      <c r="F136" s="186" t="s">
        <v>193</v>
      </c>
      <c r="G136" s="173"/>
      <c r="H136" s="173"/>
      <c r="I136" s="176"/>
      <c r="J136" s="187">
        <f>BK136</f>
        <v>0</v>
      </c>
      <c r="K136" s="173"/>
      <c r="L136" s="178"/>
      <c r="M136" s="179"/>
      <c r="N136" s="180"/>
      <c r="O136" s="180"/>
      <c r="P136" s="181">
        <f>SUM(P137:P142)</f>
        <v>0</v>
      </c>
      <c r="Q136" s="180"/>
      <c r="R136" s="181">
        <f>SUM(R137:R142)</f>
        <v>0.20827068799999998</v>
      </c>
      <c r="S136" s="180"/>
      <c r="T136" s="182">
        <f>SUM(T137:T142)</f>
        <v>0</v>
      </c>
      <c r="AR136" s="183" t="s">
        <v>83</v>
      </c>
      <c r="AT136" s="184" t="s">
        <v>74</v>
      </c>
      <c r="AU136" s="184" t="s">
        <v>83</v>
      </c>
      <c r="AY136" s="183" t="s">
        <v>133</v>
      </c>
      <c r="BK136" s="185">
        <f>SUM(BK137:BK142)</f>
        <v>0</v>
      </c>
    </row>
    <row r="137" spans="1:65" s="2" customFormat="1" ht="24.2" customHeight="1">
      <c r="A137" s="35"/>
      <c r="B137" s="36"/>
      <c r="C137" s="188" t="s">
        <v>85</v>
      </c>
      <c r="D137" s="188" t="s">
        <v>136</v>
      </c>
      <c r="E137" s="189" t="s">
        <v>534</v>
      </c>
      <c r="F137" s="190" t="s">
        <v>535</v>
      </c>
      <c r="G137" s="191" t="s">
        <v>169</v>
      </c>
      <c r="H137" s="192">
        <v>47.506999999999998</v>
      </c>
      <c r="I137" s="193"/>
      <c r="J137" s="194">
        <f>ROUND(I137*H137,2)</f>
        <v>0</v>
      </c>
      <c r="K137" s="190" t="s">
        <v>140</v>
      </c>
      <c r="L137" s="40"/>
      <c r="M137" s="195" t="s">
        <v>1</v>
      </c>
      <c r="N137" s="196" t="s">
        <v>40</v>
      </c>
      <c r="O137" s="72"/>
      <c r="P137" s="197">
        <f>O137*H137</f>
        <v>0</v>
      </c>
      <c r="Q137" s="197">
        <v>4.3839999999999999E-3</v>
      </c>
      <c r="R137" s="197">
        <f>Q137*H137</f>
        <v>0.20827068799999998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141</v>
      </c>
      <c r="AT137" s="199" t="s">
        <v>136</v>
      </c>
      <c r="AU137" s="199" t="s">
        <v>85</v>
      </c>
      <c r="AY137" s="18" t="s">
        <v>133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83</v>
      </c>
      <c r="BK137" s="200">
        <f>ROUND(I137*H137,2)</f>
        <v>0</v>
      </c>
      <c r="BL137" s="18" t="s">
        <v>141</v>
      </c>
      <c r="BM137" s="199" t="s">
        <v>536</v>
      </c>
    </row>
    <row r="138" spans="1:65" s="14" customFormat="1" ht="11.25">
      <c r="B138" s="213"/>
      <c r="C138" s="214"/>
      <c r="D138" s="203" t="s">
        <v>143</v>
      </c>
      <c r="E138" s="215" t="s">
        <v>1</v>
      </c>
      <c r="F138" s="216" t="s">
        <v>198</v>
      </c>
      <c r="G138" s="214"/>
      <c r="H138" s="215" t="s">
        <v>1</v>
      </c>
      <c r="I138" s="217"/>
      <c r="J138" s="214"/>
      <c r="K138" s="214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143</v>
      </c>
      <c r="AU138" s="222" t="s">
        <v>85</v>
      </c>
      <c r="AV138" s="14" t="s">
        <v>83</v>
      </c>
      <c r="AW138" s="14" t="s">
        <v>31</v>
      </c>
      <c r="AX138" s="14" t="s">
        <v>75</v>
      </c>
      <c r="AY138" s="222" t="s">
        <v>133</v>
      </c>
    </row>
    <row r="139" spans="1:65" s="13" customFormat="1" ht="11.25">
      <c r="B139" s="201"/>
      <c r="C139" s="202"/>
      <c r="D139" s="203" t="s">
        <v>143</v>
      </c>
      <c r="E139" s="204" t="s">
        <v>1</v>
      </c>
      <c r="F139" s="205" t="s">
        <v>199</v>
      </c>
      <c r="G139" s="202"/>
      <c r="H139" s="206">
        <v>13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143</v>
      </c>
      <c r="AU139" s="212" t="s">
        <v>85</v>
      </c>
      <c r="AV139" s="13" t="s">
        <v>85</v>
      </c>
      <c r="AW139" s="13" t="s">
        <v>31</v>
      </c>
      <c r="AX139" s="13" t="s">
        <v>75</v>
      </c>
      <c r="AY139" s="212" t="s">
        <v>133</v>
      </c>
    </row>
    <row r="140" spans="1:65" s="13" customFormat="1" ht="11.25">
      <c r="B140" s="201"/>
      <c r="C140" s="202"/>
      <c r="D140" s="203" t="s">
        <v>143</v>
      </c>
      <c r="E140" s="204" t="s">
        <v>1</v>
      </c>
      <c r="F140" s="205" t="s">
        <v>200</v>
      </c>
      <c r="G140" s="202"/>
      <c r="H140" s="206">
        <v>10.795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143</v>
      </c>
      <c r="AU140" s="212" t="s">
        <v>85</v>
      </c>
      <c r="AV140" s="13" t="s">
        <v>85</v>
      </c>
      <c r="AW140" s="13" t="s">
        <v>31</v>
      </c>
      <c r="AX140" s="13" t="s">
        <v>75</v>
      </c>
      <c r="AY140" s="212" t="s">
        <v>133</v>
      </c>
    </row>
    <row r="141" spans="1:65" s="13" customFormat="1" ht="11.25">
      <c r="B141" s="201"/>
      <c r="C141" s="202"/>
      <c r="D141" s="203" t="s">
        <v>143</v>
      </c>
      <c r="E141" s="204" t="s">
        <v>1</v>
      </c>
      <c r="F141" s="205" t="s">
        <v>201</v>
      </c>
      <c r="G141" s="202"/>
      <c r="H141" s="206">
        <v>23.712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143</v>
      </c>
      <c r="AU141" s="212" t="s">
        <v>85</v>
      </c>
      <c r="AV141" s="13" t="s">
        <v>85</v>
      </c>
      <c r="AW141" s="13" t="s">
        <v>31</v>
      </c>
      <c r="AX141" s="13" t="s">
        <v>75</v>
      </c>
      <c r="AY141" s="212" t="s">
        <v>133</v>
      </c>
    </row>
    <row r="142" spans="1:65" s="15" customFormat="1" ht="11.25">
      <c r="B142" s="227"/>
      <c r="C142" s="228"/>
      <c r="D142" s="203" t="s">
        <v>143</v>
      </c>
      <c r="E142" s="229" t="s">
        <v>1</v>
      </c>
      <c r="F142" s="230" t="s">
        <v>165</v>
      </c>
      <c r="G142" s="228"/>
      <c r="H142" s="231">
        <v>47.506999999999998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143</v>
      </c>
      <c r="AU142" s="237" t="s">
        <v>85</v>
      </c>
      <c r="AV142" s="15" t="s">
        <v>141</v>
      </c>
      <c r="AW142" s="15" t="s">
        <v>31</v>
      </c>
      <c r="AX142" s="15" t="s">
        <v>83</v>
      </c>
      <c r="AY142" s="237" t="s">
        <v>133</v>
      </c>
    </row>
    <row r="143" spans="1:65" s="12" customFormat="1" ht="22.9" customHeight="1">
      <c r="B143" s="172"/>
      <c r="C143" s="173"/>
      <c r="D143" s="174" t="s">
        <v>74</v>
      </c>
      <c r="E143" s="186" t="s">
        <v>194</v>
      </c>
      <c r="F143" s="186" t="s">
        <v>216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SUM(P144:P151)</f>
        <v>0</v>
      </c>
      <c r="Q143" s="180"/>
      <c r="R143" s="181">
        <f>SUM(R144:R151)</f>
        <v>0</v>
      </c>
      <c r="S143" s="180"/>
      <c r="T143" s="182">
        <f>SUM(T144:T151)</f>
        <v>0</v>
      </c>
      <c r="AR143" s="183" t="s">
        <v>83</v>
      </c>
      <c r="AT143" s="184" t="s">
        <v>74</v>
      </c>
      <c r="AU143" s="184" t="s">
        <v>83</v>
      </c>
      <c r="AY143" s="183" t="s">
        <v>133</v>
      </c>
      <c r="BK143" s="185">
        <f>SUM(BK144:BK151)</f>
        <v>0</v>
      </c>
    </row>
    <row r="144" spans="1:65" s="2" customFormat="1" ht="33" customHeight="1">
      <c r="A144" s="35"/>
      <c r="B144" s="36"/>
      <c r="C144" s="188" t="s">
        <v>134</v>
      </c>
      <c r="D144" s="188" t="s">
        <v>136</v>
      </c>
      <c r="E144" s="189" t="s">
        <v>537</v>
      </c>
      <c r="F144" s="190" t="s">
        <v>538</v>
      </c>
      <c r="G144" s="191" t="s">
        <v>169</v>
      </c>
      <c r="H144" s="192">
        <v>17160</v>
      </c>
      <c r="I144" s="193"/>
      <c r="J144" s="194">
        <f>ROUND(I144*H144,2)</f>
        <v>0</v>
      </c>
      <c r="K144" s="190" t="s">
        <v>140</v>
      </c>
      <c r="L144" s="40"/>
      <c r="M144" s="195" t="s">
        <v>1</v>
      </c>
      <c r="N144" s="196" t="s">
        <v>40</v>
      </c>
      <c r="O144" s="72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141</v>
      </c>
      <c r="AT144" s="199" t="s">
        <v>136</v>
      </c>
      <c r="AU144" s="199" t="s">
        <v>85</v>
      </c>
      <c r="AY144" s="18" t="s">
        <v>133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83</v>
      </c>
      <c r="BK144" s="200">
        <f>ROUND(I144*H144,2)</f>
        <v>0</v>
      </c>
      <c r="BL144" s="18" t="s">
        <v>141</v>
      </c>
      <c r="BM144" s="199" t="s">
        <v>539</v>
      </c>
    </row>
    <row r="145" spans="1:65" s="13" customFormat="1" ht="11.25">
      <c r="B145" s="201"/>
      <c r="C145" s="202"/>
      <c r="D145" s="203" t="s">
        <v>143</v>
      </c>
      <c r="E145" s="204" t="s">
        <v>1</v>
      </c>
      <c r="F145" s="205" t="s">
        <v>540</v>
      </c>
      <c r="G145" s="202"/>
      <c r="H145" s="206">
        <v>17160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143</v>
      </c>
      <c r="AU145" s="212" t="s">
        <v>85</v>
      </c>
      <c r="AV145" s="13" t="s">
        <v>85</v>
      </c>
      <c r="AW145" s="13" t="s">
        <v>31</v>
      </c>
      <c r="AX145" s="13" t="s">
        <v>83</v>
      </c>
      <c r="AY145" s="212" t="s">
        <v>133</v>
      </c>
    </row>
    <row r="146" spans="1:65" s="2" customFormat="1" ht="21.75" customHeight="1">
      <c r="A146" s="35"/>
      <c r="B146" s="36"/>
      <c r="C146" s="188" t="s">
        <v>141</v>
      </c>
      <c r="D146" s="188" t="s">
        <v>136</v>
      </c>
      <c r="E146" s="189" t="s">
        <v>541</v>
      </c>
      <c r="F146" s="190" t="s">
        <v>542</v>
      </c>
      <c r="G146" s="191" t="s">
        <v>169</v>
      </c>
      <c r="H146" s="192">
        <v>286</v>
      </c>
      <c r="I146" s="193"/>
      <c r="J146" s="194">
        <f>ROUND(I146*H146,2)</f>
        <v>0</v>
      </c>
      <c r="K146" s="190" t="s">
        <v>140</v>
      </c>
      <c r="L146" s="40"/>
      <c r="M146" s="195" t="s">
        <v>1</v>
      </c>
      <c r="N146" s="196" t="s">
        <v>40</v>
      </c>
      <c r="O146" s="72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141</v>
      </c>
      <c r="AT146" s="199" t="s">
        <v>136</v>
      </c>
      <c r="AU146" s="199" t="s">
        <v>85</v>
      </c>
      <c r="AY146" s="18" t="s">
        <v>133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83</v>
      </c>
      <c r="BK146" s="200">
        <f>ROUND(I146*H146,2)</f>
        <v>0</v>
      </c>
      <c r="BL146" s="18" t="s">
        <v>141</v>
      </c>
      <c r="BM146" s="199" t="s">
        <v>543</v>
      </c>
    </row>
    <row r="147" spans="1:65" s="13" customFormat="1" ht="11.25">
      <c r="B147" s="201"/>
      <c r="C147" s="202"/>
      <c r="D147" s="203" t="s">
        <v>143</v>
      </c>
      <c r="E147" s="204" t="s">
        <v>1</v>
      </c>
      <c r="F147" s="205" t="s">
        <v>220</v>
      </c>
      <c r="G147" s="202"/>
      <c r="H147" s="206">
        <v>286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143</v>
      </c>
      <c r="AU147" s="212" t="s">
        <v>85</v>
      </c>
      <c r="AV147" s="13" t="s">
        <v>85</v>
      </c>
      <c r="AW147" s="13" t="s">
        <v>31</v>
      </c>
      <c r="AX147" s="13" t="s">
        <v>83</v>
      </c>
      <c r="AY147" s="212" t="s">
        <v>133</v>
      </c>
    </row>
    <row r="148" spans="1:65" s="2" customFormat="1" ht="21.75" customHeight="1">
      <c r="A148" s="35"/>
      <c r="B148" s="36"/>
      <c r="C148" s="188" t="s">
        <v>166</v>
      </c>
      <c r="D148" s="188" t="s">
        <v>136</v>
      </c>
      <c r="E148" s="189" t="s">
        <v>544</v>
      </c>
      <c r="F148" s="190" t="s">
        <v>545</v>
      </c>
      <c r="G148" s="191" t="s">
        <v>169</v>
      </c>
      <c r="H148" s="192">
        <v>17160</v>
      </c>
      <c r="I148" s="193"/>
      <c r="J148" s="194">
        <f>ROUND(I148*H148,2)</f>
        <v>0</v>
      </c>
      <c r="K148" s="190" t="s">
        <v>140</v>
      </c>
      <c r="L148" s="40"/>
      <c r="M148" s="195" t="s">
        <v>1</v>
      </c>
      <c r="N148" s="196" t="s">
        <v>40</v>
      </c>
      <c r="O148" s="72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141</v>
      </c>
      <c r="AT148" s="199" t="s">
        <v>136</v>
      </c>
      <c r="AU148" s="199" t="s">
        <v>85</v>
      </c>
      <c r="AY148" s="18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83</v>
      </c>
      <c r="BK148" s="200">
        <f>ROUND(I148*H148,2)</f>
        <v>0</v>
      </c>
      <c r="BL148" s="18" t="s">
        <v>141</v>
      </c>
      <c r="BM148" s="199" t="s">
        <v>546</v>
      </c>
    </row>
    <row r="149" spans="1:65" s="13" customFormat="1" ht="11.25">
      <c r="B149" s="201"/>
      <c r="C149" s="202"/>
      <c r="D149" s="203" t="s">
        <v>143</v>
      </c>
      <c r="E149" s="204" t="s">
        <v>1</v>
      </c>
      <c r="F149" s="205" t="s">
        <v>540</v>
      </c>
      <c r="G149" s="202"/>
      <c r="H149" s="206">
        <v>17160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143</v>
      </c>
      <c r="AU149" s="212" t="s">
        <v>85</v>
      </c>
      <c r="AV149" s="13" t="s">
        <v>85</v>
      </c>
      <c r="AW149" s="13" t="s">
        <v>31</v>
      </c>
      <c r="AX149" s="13" t="s">
        <v>83</v>
      </c>
      <c r="AY149" s="212" t="s">
        <v>133</v>
      </c>
    </row>
    <row r="150" spans="1:65" s="2" customFormat="1" ht="21.75" customHeight="1">
      <c r="A150" s="35"/>
      <c r="B150" s="36"/>
      <c r="C150" s="188" t="s">
        <v>174</v>
      </c>
      <c r="D150" s="188" t="s">
        <v>136</v>
      </c>
      <c r="E150" s="189" t="s">
        <v>547</v>
      </c>
      <c r="F150" s="190" t="s">
        <v>548</v>
      </c>
      <c r="G150" s="191" t="s">
        <v>169</v>
      </c>
      <c r="H150" s="192">
        <v>286</v>
      </c>
      <c r="I150" s="193"/>
      <c r="J150" s="194">
        <f>ROUND(I150*H150,2)</f>
        <v>0</v>
      </c>
      <c r="K150" s="190" t="s">
        <v>140</v>
      </c>
      <c r="L150" s="40"/>
      <c r="M150" s="195" t="s">
        <v>1</v>
      </c>
      <c r="N150" s="196" t="s">
        <v>40</v>
      </c>
      <c r="O150" s="7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141</v>
      </c>
      <c r="AT150" s="199" t="s">
        <v>136</v>
      </c>
      <c r="AU150" s="199" t="s">
        <v>85</v>
      </c>
      <c r="AY150" s="18" t="s">
        <v>133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83</v>
      </c>
      <c r="BK150" s="200">
        <f>ROUND(I150*H150,2)</f>
        <v>0</v>
      </c>
      <c r="BL150" s="18" t="s">
        <v>141</v>
      </c>
      <c r="BM150" s="199" t="s">
        <v>549</v>
      </c>
    </row>
    <row r="151" spans="1:65" s="13" customFormat="1" ht="11.25">
      <c r="B151" s="201"/>
      <c r="C151" s="202"/>
      <c r="D151" s="203" t="s">
        <v>143</v>
      </c>
      <c r="E151" s="204" t="s">
        <v>1</v>
      </c>
      <c r="F151" s="205" t="s">
        <v>220</v>
      </c>
      <c r="G151" s="202"/>
      <c r="H151" s="206">
        <v>286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143</v>
      </c>
      <c r="AU151" s="212" t="s">
        <v>85</v>
      </c>
      <c r="AV151" s="13" t="s">
        <v>85</v>
      </c>
      <c r="AW151" s="13" t="s">
        <v>31</v>
      </c>
      <c r="AX151" s="13" t="s">
        <v>83</v>
      </c>
      <c r="AY151" s="212" t="s">
        <v>133</v>
      </c>
    </row>
    <row r="152" spans="1:65" s="12" customFormat="1" ht="22.9" customHeight="1">
      <c r="B152" s="172"/>
      <c r="C152" s="173"/>
      <c r="D152" s="174" t="s">
        <v>74</v>
      </c>
      <c r="E152" s="186" t="s">
        <v>291</v>
      </c>
      <c r="F152" s="186" t="s">
        <v>292</v>
      </c>
      <c r="G152" s="173"/>
      <c r="H152" s="173"/>
      <c r="I152" s="176"/>
      <c r="J152" s="187">
        <f>BK152</f>
        <v>0</v>
      </c>
      <c r="K152" s="173"/>
      <c r="L152" s="178"/>
      <c r="M152" s="179"/>
      <c r="N152" s="180"/>
      <c r="O152" s="180"/>
      <c r="P152" s="181">
        <f>P153</f>
        <v>0</v>
      </c>
      <c r="Q152" s="180"/>
      <c r="R152" s="181">
        <f>R153</f>
        <v>0</v>
      </c>
      <c r="S152" s="180"/>
      <c r="T152" s="182">
        <f>T153</f>
        <v>0</v>
      </c>
      <c r="AR152" s="183" t="s">
        <v>83</v>
      </c>
      <c r="AT152" s="184" t="s">
        <v>74</v>
      </c>
      <c r="AU152" s="184" t="s">
        <v>83</v>
      </c>
      <c r="AY152" s="183" t="s">
        <v>133</v>
      </c>
      <c r="BK152" s="185">
        <f>BK153</f>
        <v>0</v>
      </c>
    </row>
    <row r="153" spans="1:65" s="2" customFormat="1" ht="24.2" customHeight="1">
      <c r="A153" s="35"/>
      <c r="B153" s="36"/>
      <c r="C153" s="188" t="s">
        <v>178</v>
      </c>
      <c r="D153" s="188" t="s">
        <v>136</v>
      </c>
      <c r="E153" s="189" t="s">
        <v>294</v>
      </c>
      <c r="F153" s="190" t="s">
        <v>295</v>
      </c>
      <c r="G153" s="191" t="s">
        <v>181</v>
      </c>
      <c r="H153" s="192">
        <v>0.214</v>
      </c>
      <c r="I153" s="193"/>
      <c r="J153" s="194">
        <f>ROUND(I153*H153,2)</f>
        <v>0</v>
      </c>
      <c r="K153" s="190" t="s">
        <v>140</v>
      </c>
      <c r="L153" s="40"/>
      <c r="M153" s="195" t="s">
        <v>1</v>
      </c>
      <c r="N153" s="196" t="s">
        <v>40</v>
      </c>
      <c r="O153" s="72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141</v>
      </c>
      <c r="AT153" s="199" t="s">
        <v>136</v>
      </c>
      <c r="AU153" s="199" t="s">
        <v>85</v>
      </c>
      <c r="AY153" s="18" t="s">
        <v>133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83</v>
      </c>
      <c r="BK153" s="200">
        <f>ROUND(I153*H153,2)</f>
        <v>0</v>
      </c>
      <c r="BL153" s="18" t="s">
        <v>141</v>
      </c>
      <c r="BM153" s="199" t="s">
        <v>550</v>
      </c>
    </row>
    <row r="154" spans="1:65" s="12" customFormat="1" ht="25.9" customHeight="1">
      <c r="B154" s="172"/>
      <c r="C154" s="173"/>
      <c r="D154" s="174" t="s">
        <v>74</v>
      </c>
      <c r="E154" s="175" t="s">
        <v>297</v>
      </c>
      <c r="F154" s="175" t="s">
        <v>298</v>
      </c>
      <c r="G154" s="173"/>
      <c r="H154" s="173"/>
      <c r="I154" s="176"/>
      <c r="J154" s="177">
        <f>BK154</f>
        <v>0</v>
      </c>
      <c r="K154" s="173"/>
      <c r="L154" s="178"/>
      <c r="M154" s="179"/>
      <c r="N154" s="180"/>
      <c r="O154" s="180"/>
      <c r="P154" s="181">
        <f>P155+P214+P219+P227</f>
        <v>0</v>
      </c>
      <c r="Q154" s="180"/>
      <c r="R154" s="181">
        <f>R155+R214+R219+R227</f>
        <v>0.2829418608</v>
      </c>
      <c r="S154" s="180"/>
      <c r="T154" s="182">
        <f>T155+T214+T219+T227</f>
        <v>1.4999999999999998E-3</v>
      </c>
      <c r="AR154" s="183" t="s">
        <v>85</v>
      </c>
      <c r="AT154" s="184" t="s">
        <v>74</v>
      </c>
      <c r="AU154" s="184" t="s">
        <v>75</v>
      </c>
      <c r="AY154" s="183" t="s">
        <v>133</v>
      </c>
      <c r="BK154" s="185">
        <f>BK155+BK214+BK219+BK227</f>
        <v>0</v>
      </c>
    </row>
    <row r="155" spans="1:65" s="12" customFormat="1" ht="22.9" customHeight="1">
      <c r="B155" s="172"/>
      <c r="C155" s="173"/>
      <c r="D155" s="174" t="s">
        <v>74</v>
      </c>
      <c r="E155" s="186" t="s">
        <v>299</v>
      </c>
      <c r="F155" s="186" t="s">
        <v>300</v>
      </c>
      <c r="G155" s="173"/>
      <c r="H155" s="173"/>
      <c r="I155" s="176"/>
      <c r="J155" s="187">
        <f>BK155</f>
        <v>0</v>
      </c>
      <c r="K155" s="173"/>
      <c r="L155" s="178"/>
      <c r="M155" s="179"/>
      <c r="N155" s="180"/>
      <c r="O155" s="180"/>
      <c r="P155" s="181">
        <f>SUM(P156:P213)</f>
        <v>0</v>
      </c>
      <c r="Q155" s="180"/>
      <c r="R155" s="181">
        <f>SUM(R156:R213)</f>
        <v>0.27544186079999999</v>
      </c>
      <c r="S155" s="180"/>
      <c r="T155" s="182">
        <f>SUM(T156:T213)</f>
        <v>1.4999999999999998E-3</v>
      </c>
      <c r="AR155" s="183" t="s">
        <v>85</v>
      </c>
      <c r="AT155" s="184" t="s">
        <v>74</v>
      </c>
      <c r="AU155" s="184" t="s">
        <v>83</v>
      </c>
      <c r="AY155" s="183" t="s">
        <v>133</v>
      </c>
      <c r="BK155" s="185">
        <f>SUM(BK156:BK213)</f>
        <v>0</v>
      </c>
    </row>
    <row r="156" spans="1:65" s="2" customFormat="1" ht="33" customHeight="1">
      <c r="A156" s="35"/>
      <c r="B156" s="36"/>
      <c r="C156" s="188" t="s">
        <v>185</v>
      </c>
      <c r="D156" s="188" t="s">
        <v>136</v>
      </c>
      <c r="E156" s="189" t="s">
        <v>551</v>
      </c>
      <c r="F156" s="190" t="s">
        <v>552</v>
      </c>
      <c r="G156" s="191" t="s">
        <v>169</v>
      </c>
      <c r="H156" s="192">
        <v>302.68299999999999</v>
      </c>
      <c r="I156" s="193"/>
      <c r="J156" s="194">
        <f>ROUND(I156*H156,2)</f>
        <v>0</v>
      </c>
      <c r="K156" s="190" t="s">
        <v>1</v>
      </c>
      <c r="L156" s="40"/>
      <c r="M156" s="195" t="s">
        <v>1</v>
      </c>
      <c r="N156" s="196" t="s">
        <v>40</v>
      </c>
      <c r="O156" s="72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239</v>
      </c>
      <c r="AT156" s="199" t="s">
        <v>136</v>
      </c>
      <c r="AU156" s="199" t="s">
        <v>85</v>
      </c>
      <c r="AY156" s="18" t="s">
        <v>133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83</v>
      </c>
      <c r="BK156" s="200">
        <f>ROUND(I156*H156,2)</f>
        <v>0</v>
      </c>
      <c r="BL156" s="18" t="s">
        <v>239</v>
      </c>
      <c r="BM156" s="199" t="s">
        <v>553</v>
      </c>
    </row>
    <row r="157" spans="1:65" s="2" customFormat="1" ht="39">
      <c r="A157" s="35"/>
      <c r="B157" s="36"/>
      <c r="C157" s="37"/>
      <c r="D157" s="203" t="s">
        <v>155</v>
      </c>
      <c r="E157" s="37"/>
      <c r="F157" s="223" t="s">
        <v>554</v>
      </c>
      <c r="G157" s="37"/>
      <c r="H157" s="37"/>
      <c r="I157" s="224"/>
      <c r="J157" s="37"/>
      <c r="K157" s="37"/>
      <c r="L157" s="40"/>
      <c r="M157" s="225"/>
      <c r="N157" s="22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155</v>
      </c>
      <c r="AU157" s="18" t="s">
        <v>85</v>
      </c>
    </row>
    <row r="158" spans="1:65" s="13" customFormat="1" ht="11.25">
      <c r="B158" s="201"/>
      <c r="C158" s="202"/>
      <c r="D158" s="203" t="s">
        <v>143</v>
      </c>
      <c r="E158" s="204" t="s">
        <v>1</v>
      </c>
      <c r="F158" s="205" t="s">
        <v>555</v>
      </c>
      <c r="G158" s="202"/>
      <c r="H158" s="206">
        <v>242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143</v>
      </c>
      <c r="AU158" s="212" t="s">
        <v>85</v>
      </c>
      <c r="AV158" s="13" t="s">
        <v>85</v>
      </c>
      <c r="AW158" s="13" t="s">
        <v>31</v>
      </c>
      <c r="AX158" s="13" t="s">
        <v>75</v>
      </c>
      <c r="AY158" s="212" t="s">
        <v>133</v>
      </c>
    </row>
    <row r="159" spans="1:65" s="13" customFormat="1" ht="11.25">
      <c r="B159" s="201"/>
      <c r="C159" s="202"/>
      <c r="D159" s="203" t="s">
        <v>143</v>
      </c>
      <c r="E159" s="204" t="s">
        <v>1</v>
      </c>
      <c r="F159" s="205" t="s">
        <v>556</v>
      </c>
      <c r="G159" s="202"/>
      <c r="H159" s="206">
        <v>-30.884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143</v>
      </c>
      <c r="AU159" s="212" t="s">
        <v>85</v>
      </c>
      <c r="AV159" s="13" t="s">
        <v>85</v>
      </c>
      <c r="AW159" s="13" t="s">
        <v>31</v>
      </c>
      <c r="AX159" s="13" t="s">
        <v>75</v>
      </c>
      <c r="AY159" s="212" t="s">
        <v>133</v>
      </c>
    </row>
    <row r="160" spans="1:65" s="13" customFormat="1" ht="11.25">
      <c r="B160" s="201"/>
      <c r="C160" s="202"/>
      <c r="D160" s="203" t="s">
        <v>143</v>
      </c>
      <c r="E160" s="204" t="s">
        <v>1</v>
      </c>
      <c r="F160" s="205" t="s">
        <v>557</v>
      </c>
      <c r="G160" s="202"/>
      <c r="H160" s="206">
        <v>21.111999999999998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143</v>
      </c>
      <c r="AU160" s="212" t="s">
        <v>85</v>
      </c>
      <c r="AV160" s="13" t="s">
        <v>85</v>
      </c>
      <c r="AW160" s="13" t="s">
        <v>31</v>
      </c>
      <c r="AX160" s="13" t="s">
        <v>75</v>
      </c>
      <c r="AY160" s="212" t="s">
        <v>133</v>
      </c>
    </row>
    <row r="161" spans="1:65" s="16" customFormat="1" ht="11.25">
      <c r="B161" s="238"/>
      <c r="C161" s="239"/>
      <c r="D161" s="203" t="s">
        <v>143</v>
      </c>
      <c r="E161" s="240" t="s">
        <v>91</v>
      </c>
      <c r="F161" s="241" t="s">
        <v>264</v>
      </c>
      <c r="G161" s="239"/>
      <c r="H161" s="242">
        <v>232.22800000000001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143</v>
      </c>
      <c r="AU161" s="248" t="s">
        <v>85</v>
      </c>
      <c r="AV161" s="16" t="s">
        <v>134</v>
      </c>
      <c r="AW161" s="16" t="s">
        <v>31</v>
      </c>
      <c r="AX161" s="16" t="s">
        <v>75</v>
      </c>
      <c r="AY161" s="248" t="s">
        <v>133</v>
      </c>
    </row>
    <row r="162" spans="1:65" s="14" customFormat="1" ht="11.25">
      <c r="B162" s="213"/>
      <c r="C162" s="214"/>
      <c r="D162" s="203" t="s">
        <v>143</v>
      </c>
      <c r="E162" s="215" t="s">
        <v>1</v>
      </c>
      <c r="F162" s="216" t="s">
        <v>558</v>
      </c>
      <c r="G162" s="214"/>
      <c r="H162" s="215" t="s">
        <v>1</v>
      </c>
      <c r="I162" s="217"/>
      <c r="J162" s="214"/>
      <c r="K162" s="214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143</v>
      </c>
      <c r="AU162" s="222" t="s">
        <v>85</v>
      </c>
      <c r="AV162" s="14" t="s">
        <v>83</v>
      </c>
      <c r="AW162" s="14" t="s">
        <v>31</v>
      </c>
      <c r="AX162" s="14" t="s">
        <v>75</v>
      </c>
      <c r="AY162" s="222" t="s">
        <v>133</v>
      </c>
    </row>
    <row r="163" spans="1:65" s="13" customFormat="1" ht="11.25">
      <c r="B163" s="201"/>
      <c r="C163" s="202"/>
      <c r="D163" s="203" t="s">
        <v>143</v>
      </c>
      <c r="E163" s="204" t="s">
        <v>1</v>
      </c>
      <c r="F163" s="205" t="s">
        <v>559</v>
      </c>
      <c r="G163" s="202"/>
      <c r="H163" s="206">
        <v>16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143</v>
      </c>
      <c r="AU163" s="212" t="s">
        <v>85</v>
      </c>
      <c r="AV163" s="13" t="s">
        <v>85</v>
      </c>
      <c r="AW163" s="13" t="s">
        <v>31</v>
      </c>
      <c r="AX163" s="13" t="s">
        <v>75</v>
      </c>
      <c r="AY163" s="212" t="s">
        <v>133</v>
      </c>
    </row>
    <row r="164" spans="1:65" s="13" customFormat="1" ht="11.25">
      <c r="B164" s="201"/>
      <c r="C164" s="202"/>
      <c r="D164" s="203" t="s">
        <v>143</v>
      </c>
      <c r="E164" s="204" t="s">
        <v>1</v>
      </c>
      <c r="F164" s="205" t="s">
        <v>560</v>
      </c>
      <c r="G164" s="202"/>
      <c r="H164" s="206">
        <v>13.286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143</v>
      </c>
      <c r="AU164" s="212" t="s">
        <v>85</v>
      </c>
      <c r="AV164" s="13" t="s">
        <v>85</v>
      </c>
      <c r="AW164" s="13" t="s">
        <v>31</v>
      </c>
      <c r="AX164" s="13" t="s">
        <v>75</v>
      </c>
      <c r="AY164" s="212" t="s">
        <v>133</v>
      </c>
    </row>
    <row r="165" spans="1:65" s="13" customFormat="1" ht="11.25">
      <c r="B165" s="201"/>
      <c r="C165" s="202"/>
      <c r="D165" s="203" t="s">
        <v>143</v>
      </c>
      <c r="E165" s="204" t="s">
        <v>1</v>
      </c>
      <c r="F165" s="205" t="s">
        <v>561</v>
      </c>
      <c r="G165" s="202"/>
      <c r="H165" s="206">
        <v>29.184000000000001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143</v>
      </c>
      <c r="AU165" s="212" t="s">
        <v>85</v>
      </c>
      <c r="AV165" s="13" t="s">
        <v>85</v>
      </c>
      <c r="AW165" s="13" t="s">
        <v>31</v>
      </c>
      <c r="AX165" s="13" t="s">
        <v>75</v>
      </c>
      <c r="AY165" s="212" t="s">
        <v>133</v>
      </c>
    </row>
    <row r="166" spans="1:65" s="13" customFormat="1" ht="11.25">
      <c r="B166" s="201"/>
      <c r="C166" s="202"/>
      <c r="D166" s="203" t="s">
        <v>143</v>
      </c>
      <c r="E166" s="204" t="s">
        <v>1</v>
      </c>
      <c r="F166" s="205" t="s">
        <v>562</v>
      </c>
      <c r="G166" s="202"/>
      <c r="H166" s="206">
        <v>5.8470000000000004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143</v>
      </c>
      <c r="AU166" s="212" t="s">
        <v>85</v>
      </c>
      <c r="AV166" s="13" t="s">
        <v>85</v>
      </c>
      <c r="AW166" s="13" t="s">
        <v>31</v>
      </c>
      <c r="AX166" s="13" t="s">
        <v>75</v>
      </c>
      <c r="AY166" s="212" t="s">
        <v>133</v>
      </c>
    </row>
    <row r="167" spans="1:65" s="16" customFormat="1" ht="11.25">
      <c r="B167" s="238"/>
      <c r="C167" s="239"/>
      <c r="D167" s="203" t="s">
        <v>143</v>
      </c>
      <c r="E167" s="240" t="s">
        <v>1</v>
      </c>
      <c r="F167" s="241" t="s">
        <v>264</v>
      </c>
      <c r="G167" s="239"/>
      <c r="H167" s="242">
        <v>64.316999999999993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143</v>
      </c>
      <c r="AU167" s="248" t="s">
        <v>85</v>
      </c>
      <c r="AV167" s="16" t="s">
        <v>134</v>
      </c>
      <c r="AW167" s="16" t="s">
        <v>31</v>
      </c>
      <c r="AX167" s="16" t="s">
        <v>75</v>
      </c>
      <c r="AY167" s="248" t="s">
        <v>133</v>
      </c>
    </row>
    <row r="168" spans="1:65" s="14" customFormat="1" ht="11.25">
      <c r="B168" s="213"/>
      <c r="C168" s="214"/>
      <c r="D168" s="203" t="s">
        <v>143</v>
      </c>
      <c r="E168" s="215" t="s">
        <v>1</v>
      </c>
      <c r="F168" s="216" t="s">
        <v>563</v>
      </c>
      <c r="G168" s="214"/>
      <c r="H168" s="215" t="s">
        <v>1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143</v>
      </c>
      <c r="AU168" s="222" t="s">
        <v>85</v>
      </c>
      <c r="AV168" s="14" t="s">
        <v>83</v>
      </c>
      <c r="AW168" s="14" t="s">
        <v>31</v>
      </c>
      <c r="AX168" s="14" t="s">
        <v>75</v>
      </c>
      <c r="AY168" s="222" t="s">
        <v>133</v>
      </c>
    </row>
    <row r="169" spans="1:65" s="13" customFormat="1" ht="11.25">
      <c r="B169" s="201"/>
      <c r="C169" s="202"/>
      <c r="D169" s="203" t="s">
        <v>143</v>
      </c>
      <c r="E169" s="204" t="s">
        <v>1</v>
      </c>
      <c r="F169" s="205" t="s">
        <v>564</v>
      </c>
      <c r="G169" s="202"/>
      <c r="H169" s="206">
        <v>2.7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143</v>
      </c>
      <c r="AU169" s="212" t="s">
        <v>85</v>
      </c>
      <c r="AV169" s="13" t="s">
        <v>85</v>
      </c>
      <c r="AW169" s="13" t="s">
        <v>31</v>
      </c>
      <c r="AX169" s="13" t="s">
        <v>75</v>
      </c>
      <c r="AY169" s="212" t="s">
        <v>133</v>
      </c>
    </row>
    <row r="170" spans="1:65" s="13" customFormat="1" ht="11.25">
      <c r="B170" s="201"/>
      <c r="C170" s="202"/>
      <c r="D170" s="203" t="s">
        <v>143</v>
      </c>
      <c r="E170" s="204" t="s">
        <v>1</v>
      </c>
      <c r="F170" s="205" t="s">
        <v>565</v>
      </c>
      <c r="G170" s="202"/>
      <c r="H170" s="206">
        <v>1.5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143</v>
      </c>
      <c r="AU170" s="212" t="s">
        <v>85</v>
      </c>
      <c r="AV170" s="13" t="s">
        <v>85</v>
      </c>
      <c r="AW170" s="13" t="s">
        <v>31</v>
      </c>
      <c r="AX170" s="13" t="s">
        <v>75</v>
      </c>
      <c r="AY170" s="212" t="s">
        <v>133</v>
      </c>
    </row>
    <row r="171" spans="1:65" s="13" customFormat="1" ht="11.25">
      <c r="B171" s="201"/>
      <c r="C171" s="202"/>
      <c r="D171" s="203" t="s">
        <v>143</v>
      </c>
      <c r="E171" s="204" t="s">
        <v>1</v>
      </c>
      <c r="F171" s="205" t="s">
        <v>566</v>
      </c>
      <c r="G171" s="202"/>
      <c r="H171" s="206">
        <v>0.6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143</v>
      </c>
      <c r="AU171" s="212" t="s">
        <v>85</v>
      </c>
      <c r="AV171" s="13" t="s">
        <v>85</v>
      </c>
      <c r="AW171" s="13" t="s">
        <v>31</v>
      </c>
      <c r="AX171" s="13" t="s">
        <v>75</v>
      </c>
      <c r="AY171" s="212" t="s">
        <v>133</v>
      </c>
    </row>
    <row r="172" spans="1:65" s="13" customFormat="1" ht="11.25">
      <c r="B172" s="201"/>
      <c r="C172" s="202"/>
      <c r="D172" s="203" t="s">
        <v>143</v>
      </c>
      <c r="E172" s="204" t="s">
        <v>1</v>
      </c>
      <c r="F172" s="205" t="s">
        <v>567</v>
      </c>
      <c r="G172" s="202"/>
      <c r="H172" s="206">
        <v>0.78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143</v>
      </c>
      <c r="AU172" s="212" t="s">
        <v>85</v>
      </c>
      <c r="AV172" s="13" t="s">
        <v>85</v>
      </c>
      <c r="AW172" s="13" t="s">
        <v>31</v>
      </c>
      <c r="AX172" s="13" t="s">
        <v>75</v>
      </c>
      <c r="AY172" s="212" t="s">
        <v>133</v>
      </c>
    </row>
    <row r="173" spans="1:65" s="13" customFormat="1" ht="11.25">
      <c r="B173" s="201"/>
      <c r="C173" s="202"/>
      <c r="D173" s="203" t="s">
        <v>143</v>
      </c>
      <c r="E173" s="204" t="s">
        <v>1</v>
      </c>
      <c r="F173" s="205" t="s">
        <v>568</v>
      </c>
      <c r="G173" s="202"/>
      <c r="H173" s="206">
        <v>0.55800000000000005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143</v>
      </c>
      <c r="AU173" s="212" t="s">
        <v>85</v>
      </c>
      <c r="AV173" s="13" t="s">
        <v>85</v>
      </c>
      <c r="AW173" s="13" t="s">
        <v>31</v>
      </c>
      <c r="AX173" s="13" t="s">
        <v>75</v>
      </c>
      <c r="AY173" s="212" t="s">
        <v>133</v>
      </c>
    </row>
    <row r="174" spans="1:65" s="16" customFormat="1" ht="11.25">
      <c r="B174" s="238"/>
      <c r="C174" s="239"/>
      <c r="D174" s="203" t="s">
        <v>143</v>
      </c>
      <c r="E174" s="240" t="s">
        <v>1</v>
      </c>
      <c r="F174" s="241" t="s">
        <v>264</v>
      </c>
      <c r="G174" s="239"/>
      <c r="H174" s="242">
        <v>6.1379999999999999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143</v>
      </c>
      <c r="AU174" s="248" t="s">
        <v>85</v>
      </c>
      <c r="AV174" s="16" t="s">
        <v>134</v>
      </c>
      <c r="AW174" s="16" t="s">
        <v>31</v>
      </c>
      <c r="AX174" s="16" t="s">
        <v>75</v>
      </c>
      <c r="AY174" s="248" t="s">
        <v>133</v>
      </c>
    </row>
    <row r="175" spans="1:65" s="15" customFormat="1" ht="11.25">
      <c r="B175" s="227"/>
      <c r="C175" s="228"/>
      <c r="D175" s="203" t="s">
        <v>143</v>
      </c>
      <c r="E175" s="229" t="s">
        <v>1</v>
      </c>
      <c r="F175" s="230" t="s">
        <v>165</v>
      </c>
      <c r="G175" s="228"/>
      <c r="H175" s="231">
        <v>302.68299999999999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143</v>
      </c>
      <c r="AU175" s="237" t="s">
        <v>85</v>
      </c>
      <c r="AV175" s="15" t="s">
        <v>141</v>
      </c>
      <c r="AW175" s="15" t="s">
        <v>31</v>
      </c>
      <c r="AX175" s="15" t="s">
        <v>83</v>
      </c>
      <c r="AY175" s="237" t="s">
        <v>133</v>
      </c>
    </row>
    <row r="176" spans="1:65" s="2" customFormat="1" ht="24.2" customHeight="1">
      <c r="A176" s="35"/>
      <c r="B176" s="36"/>
      <c r="C176" s="188" t="s">
        <v>194</v>
      </c>
      <c r="D176" s="188" t="s">
        <v>136</v>
      </c>
      <c r="E176" s="189" t="s">
        <v>569</v>
      </c>
      <c r="F176" s="190" t="s">
        <v>570</v>
      </c>
      <c r="G176" s="191" t="s">
        <v>139</v>
      </c>
      <c r="H176" s="192">
        <v>5</v>
      </c>
      <c r="I176" s="193"/>
      <c r="J176" s="194">
        <f>ROUND(I176*H176,2)</f>
        <v>0</v>
      </c>
      <c r="K176" s="190" t="s">
        <v>140</v>
      </c>
      <c r="L176" s="40"/>
      <c r="M176" s="195" t="s">
        <v>1</v>
      </c>
      <c r="N176" s="196" t="s">
        <v>40</v>
      </c>
      <c r="O176" s="72"/>
      <c r="P176" s="197">
        <f>O176*H176</f>
        <v>0</v>
      </c>
      <c r="Q176" s="197">
        <v>0</v>
      </c>
      <c r="R176" s="197">
        <f>Q176*H176</f>
        <v>0</v>
      </c>
      <c r="S176" s="197">
        <v>2.9999999999999997E-4</v>
      </c>
      <c r="T176" s="198">
        <f>S176*H176</f>
        <v>1.4999999999999998E-3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239</v>
      </c>
      <c r="AT176" s="199" t="s">
        <v>136</v>
      </c>
      <c r="AU176" s="199" t="s">
        <v>85</v>
      </c>
      <c r="AY176" s="18" t="s">
        <v>133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8" t="s">
        <v>83</v>
      </c>
      <c r="BK176" s="200">
        <f>ROUND(I176*H176,2)</f>
        <v>0</v>
      </c>
      <c r="BL176" s="18" t="s">
        <v>239</v>
      </c>
      <c r="BM176" s="199" t="s">
        <v>571</v>
      </c>
    </row>
    <row r="177" spans="1:65" s="2" customFormat="1" ht="37.9" customHeight="1">
      <c r="A177" s="35"/>
      <c r="B177" s="36"/>
      <c r="C177" s="188" t="s">
        <v>202</v>
      </c>
      <c r="D177" s="188" t="s">
        <v>136</v>
      </c>
      <c r="E177" s="189" t="s">
        <v>572</v>
      </c>
      <c r="F177" s="190" t="s">
        <v>573</v>
      </c>
      <c r="G177" s="191" t="s">
        <v>331</v>
      </c>
      <c r="H177" s="192">
        <v>55.143999999999998</v>
      </c>
      <c r="I177" s="193"/>
      <c r="J177" s="194">
        <f>ROUND(I177*H177,2)</f>
        <v>0</v>
      </c>
      <c r="K177" s="190" t="s">
        <v>140</v>
      </c>
      <c r="L177" s="40"/>
      <c r="M177" s="195" t="s">
        <v>1</v>
      </c>
      <c r="N177" s="196" t="s">
        <v>40</v>
      </c>
      <c r="O177" s="72"/>
      <c r="P177" s="197">
        <f>O177*H177</f>
        <v>0</v>
      </c>
      <c r="Q177" s="197">
        <v>4.3199999999999998E-4</v>
      </c>
      <c r="R177" s="197">
        <f>Q177*H177</f>
        <v>2.3822207999999997E-2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239</v>
      </c>
      <c r="AT177" s="199" t="s">
        <v>136</v>
      </c>
      <c r="AU177" s="199" t="s">
        <v>85</v>
      </c>
      <c r="AY177" s="18" t="s">
        <v>133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83</v>
      </c>
      <c r="BK177" s="200">
        <f>ROUND(I177*H177,2)</f>
        <v>0</v>
      </c>
      <c r="BL177" s="18" t="s">
        <v>239</v>
      </c>
      <c r="BM177" s="199" t="s">
        <v>574</v>
      </c>
    </row>
    <row r="178" spans="1:65" s="14" customFormat="1" ht="11.25">
      <c r="B178" s="213"/>
      <c r="C178" s="214"/>
      <c r="D178" s="203" t="s">
        <v>143</v>
      </c>
      <c r="E178" s="215" t="s">
        <v>1</v>
      </c>
      <c r="F178" s="216" t="s">
        <v>575</v>
      </c>
      <c r="G178" s="214"/>
      <c r="H178" s="215" t="s">
        <v>1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143</v>
      </c>
      <c r="AU178" s="222" t="s">
        <v>85</v>
      </c>
      <c r="AV178" s="14" t="s">
        <v>83</v>
      </c>
      <c r="AW178" s="14" t="s">
        <v>31</v>
      </c>
      <c r="AX178" s="14" t="s">
        <v>75</v>
      </c>
      <c r="AY178" s="222" t="s">
        <v>133</v>
      </c>
    </row>
    <row r="179" spans="1:65" s="13" customFormat="1" ht="11.25">
      <c r="B179" s="201"/>
      <c r="C179" s="202"/>
      <c r="D179" s="203" t="s">
        <v>143</v>
      </c>
      <c r="E179" s="204" t="s">
        <v>1</v>
      </c>
      <c r="F179" s="205" t="s">
        <v>576</v>
      </c>
      <c r="G179" s="202"/>
      <c r="H179" s="206">
        <v>10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143</v>
      </c>
      <c r="AU179" s="212" t="s">
        <v>85</v>
      </c>
      <c r="AV179" s="13" t="s">
        <v>85</v>
      </c>
      <c r="AW179" s="13" t="s">
        <v>31</v>
      </c>
      <c r="AX179" s="13" t="s">
        <v>75</v>
      </c>
      <c r="AY179" s="212" t="s">
        <v>133</v>
      </c>
    </row>
    <row r="180" spans="1:65" s="13" customFormat="1" ht="11.25">
      <c r="B180" s="201"/>
      <c r="C180" s="202"/>
      <c r="D180" s="203" t="s">
        <v>143</v>
      </c>
      <c r="E180" s="204" t="s">
        <v>1</v>
      </c>
      <c r="F180" s="205" t="s">
        <v>577</v>
      </c>
      <c r="G180" s="202"/>
      <c r="H180" s="206">
        <v>8.3040000000000003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143</v>
      </c>
      <c r="AU180" s="212" t="s">
        <v>85</v>
      </c>
      <c r="AV180" s="13" t="s">
        <v>85</v>
      </c>
      <c r="AW180" s="13" t="s">
        <v>31</v>
      </c>
      <c r="AX180" s="13" t="s">
        <v>75</v>
      </c>
      <c r="AY180" s="212" t="s">
        <v>133</v>
      </c>
    </row>
    <row r="181" spans="1:65" s="13" customFormat="1" ht="11.25">
      <c r="B181" s="201"/>
      <c r="C181" s="202"/>
      <c r="D181" s="203" t="s">
        <v>143</v>
      </c>
      <c r="E181" s="204" t="s">
        <v>1</v>
      </c>
      <c r="F181" s="205" t="s">
        <v>578</v>
      </c>
      <c r="G181" s="202"/>
      <c r="H181" s="206">
        <v>18.239999999999998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143</v>
      </c>
      <c r="AU181" s="212" t="s">
        <v>85</v>
      </c>
      <c r="AV181" s="13" t="s">
        <v>85</v>
      </c>
      <c r="AW181" s="13" t="s">
        <v>31</v>
      </c>
      <c r="AX181" s="13" t="s">
        <v>75</v>
      </c>
      <c r="AY181" s="212" t="s">
        <v>133</v>
      </c>
    </row>
    <row r="182" spans="1:65" s="14" customFormat="1" ht="11.25">
      <c r="B182" s="213"/>
      <c r="C182" s="214"/>
      <c r="D182" s="203" t="s">
        <v>143</v>
      </c>
      <c r="E182" s="215" t="s">
        <v>1</v>
      </c>
      <c r="F182" s="216" t="s">
        <v>579</v>
      </c>
      <c r="G182" s="214"/>
      <c r="H182" s="215" t="s">
        <v>1</v>
      </c>
      <c r="I182" s="217"/>
      <c r="J182" s="214"/>
      <c r="K182" s="214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143</v>
      </c>
      <c r="AU182" s="222" t="s">
        <v>85</v>
      </c>
      <c r="AV182" s="14" t="s">
        <v>83</v>
      </c>
      <c r="AW182" s="14" t="s">
        <v>31</v>
      </c>
      <c r="AX182" s="14" t="s">
        <v>75</v>
      </c>
      <c r="AY182" s="222" t="s">
        <v>133</v>
      </c>
    </row>
    <row r="183" spans="1:65" s="13" customFormat="1" ht="11.25">
      <c r="B183" s="201"/>
      <c r="C183" s="202"/>
      <c r="D183" s="203" t="s">
        <v>143</v>
      </c>
      <c r="E183" s="204" t="s">
        <v>1</v>
      </c>
      <c r="F183" s="205" t="s">
        <v>580</v>
      </c>
      <c r="G183" s="202"/>
      <c r="H183" s="206">
        <v>9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143</v>
      </c>
      <c r="AU183" s="212" t="s">
        <v>85</v>
      </c>
      <c r="AV183" s="13" t="s">
        <v>85</v>
      </c>
      <c r="AW183" s="13" t="s">
        <v>31</v>
      </c>
      <c r="AX183" s="13" t="s">
        <v>75</v>
      </c>
      <c r="AY183" s="212" t="s">
        <v>133</v>
      </c>
    </row>
    <row r="184" spans="1:65" s="13" customFormat="1" ht="11.25">
      <c r="B184" s="201"/>
      <c r="C184" s="202"/>
      <c r="D184" s="203" t="s">
        <v>143</v>
      </c>
      <c r="E184" s="204" t="s">
        <v>1</v>
      </c>
      <c r="F184" s="205" t="s">
        <v>581</v>
      </c>
      <c r="G184" s="202"/>
      <c r="H184" s="206">
        <v>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143</v>
      </c>
      <c r="AU184" s="212" t="s">
        <v>85</v>
      </c>
      <c r="AV184" s="13" t="s">
        <v>85</v>
      </c>
      <c r="AW184" s="13" t="s">
        <v>31</v>
      </c>
      <c r="AX184" s="13" t="s">
        <v>75</v>
      </c>
      <c r="AY184" s="212" t="s">
        <v>133</v>
      </c>
    </row>
    <row r="185" spans="1:65" s="13" customFormat="1" ht="11.25">
      <c r="B185" s="201"/>
      <c r="C185" s="202"/>
      <c r="D185" s="203" t="s">
        <v>143</v>
      </c>
      <c r="E185" s="204" t="s">
        <v>1</v>
      </c>
      <c r="F185" s="205" t="s">
        <v>582</v>
      </c>
      <c r="G185" s="202"/>
      <c r="H185" s="206">
        <v>2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143</v>
      </c>
      <c r="AU185" s="212" t="s">
        <v>85</v>
      </c>
      <c r="AV185" s="13" t="s">
        <v>85</v>
      </c>
      <c r="AW185" s="13" t="s">
        <v>31</v>
      </c>
      <c r="AX185" s="13" t="s">
        <v>75</v>
      </c>
      <c r="AY185" s="212" t="s">
        <v>133</v>
      </c>
    </row>
    <row r="186" spans="1:65" s="13" customFormat="1" ht="11.25">
      <c r="B186" s="201"/>
      <c r="C186" s="202"/>
      <c r="D186" s="203" t="s">
        <v>143</v>
      </c>
      <c r="E186" s="204" t="s">
        <v>1</v>
      </c>
      <c r="F186" s="205" t="s">
        <v>583</v>
      </c>
      <c r="G186" s="202"/>
      <c r="H186" s="206">
        <v>2.6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143</v>
      </c>
      <c r="AU186" s="212" t="s">
        <v>85</v>
      </c>
      <c r="AV186" s="13" t="s">
        <v>85</v>
      </c>
      <c r="AW186" s="13" t="s">
        <v>31</v>
      </c>
      <c r="AX186" s="13" t="s">
        <v>75</v>
      </c>
      <c r="AY186" s="212" t="s">
        <v>133</v>
      </c>
    </row>
    <row r="187" spans="1:65" s="15" customFormat="1" ht="11.25">
      <c r="B187" s="227"/>
      <c r="C187" s="228"/>
      <c r="D187" s="203" t="s">
        <v>143</v>
      </c>
      <c r="E187" s="229" t="s">
        <v>1</v>
      </c>
      <c r="F187" s="230" t="s">
        <v>165</v>
      </c>
      <c r="G187" s="228"/>
      <c r="H187" s="231">
        <v>55.143999999999998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143</v>
      </c>
      <c r="AU187" s="237" t="s">
        <v>85</v>
      </c>
      <c r="AV187" s="15" t="s">
        <v>141</v>
      </c>
      <c r="AW187" s="15" t="s">
        <v>31</v>
      </c>
      <c r="AX187" s="15" t="s">
        <v>83</v>
      </c>
      <c r="AY187" s="237" t="s">
        <v>133</v>
      </c>
    </row>
    <row r="188" spans="1:65" s="2" customFormat="1" ht="37.9" customHeight="1">
      <c r="A188" s="35"/>
      <c r="B188" s="36"/>
      <c r="C188" s="188" t="s">
        <v>211</v>
      </c>
      <c r="D188" s="188" t="s">
        <v>136</v>
      </c>
      <c r="E188" s="189" t="s">
        <v>584</v>
      </c>
      <c r="F188" s="190" t="s">
        <v>585</v>
      </c>
      <c r="G188" s="191" t="s">
        <v>331</v>
      </c>
      <c r="H188" s="192">
        <v>11</v>
      </c>
      <c r="I188" s="193"/>
      <c r="J188" s="194">
        <f>ROUND(I188*H188,2)</f>
        <v>0</v>
      </c>
      <c r="K188" s="190" t="s">
        <v>140</v>
      </c>
      <c r="L188" s="40"/>
      <c r="M188" s="195" t="s">
        <v>1</v>
      </c>
      <c r="N188" s="196" t="s">
        <v>40</v>
      </c>
      <c r="O188" s="72"/>
      <c r="P188" s="197">
        <f>O188*H188</f>
        <v>0</v>
      </c>
      <c r="Q188" s="197">
        <v>1.1988000000000001E-3</v>
      </c>
      <c r="R188" s="197">
        <f>Q188*H188</f>
        <v>1.31868E-2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239</v>
      </c>
      <c r="AT188" s="199" t="s">
        <v>136</v>
      </c>
      <c r="AU188" s="199" t="s">
        <v>85</v>
      </c>
      <c r="AY188" s="18" t="s">
        <v>133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83</v>
      </c>
      <c r="BK188" s="200">
        <f>ROUND(I188*H188,2)</f>
        <v>0</v>
      </c>
      <c r="BL188" s="18" t="s">
        <v>239</v>
      </c>
      <c r="BM188" s="199" t="s">
        <v>586</v>
      </c>
    </row>
    <row r="189" spans="1:65" s="2" customFormat="1" ht="33" customHeight="1">
      <c r="A189" s="35"/>
      <c r="B189" s="36"/>
      <c r="C189" s="188" t="s">
        <v>8</v>
      </c>
      <c r="D189" s="188" t="s">
        <v>136</v>
      </c>
      <c r="E189" s="189" t="s">
        <v>587</v>
      </c>
      <c r="F189" s="190" t="s">
        <v>588</v>
      </c>
      <c r="G189" s="191" t="s">
        <v>331</v>
      </c>
      <c r="H189" s="192">
        <v>36.543999999999997</v>
      </c>
      <c r="I189" s="193"/>
      <c r="J189" s="194">
        <f>ROUND(I189*H189,2)</f>
        <v>0</v>
      </c>
      <c r="K189" s="190" t="s">
        <v>140</v>
      </c>
      <c r="L189" s="40"/>
      <c r="M189" s="195" t="s">
        <v>1</v>
      </c>
      <c r="N189" s="196" t="s">
        <v>40</v>
      </c>
      <c r="O189" s="72"/>
      <c r="P189" s="197">
        <f>O189*H189</f>
        <v>0</v>
      </c>
      <c r="Q189" s="197">
        <v>1.5012000000000001E-3</v>
      </c>
      <c r="R189" s="197">
        <f>Q189*H189</f>
        <v>5.4859852799999997E-2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239</v>
      </c>
      <c r="AT189" s="199" t="s">
        <v>136</v>
      </c>
      <c r="AU189" s="199" t="s">
        <v>85</v>
      </c>
      <c r="AY189" s="18" t="s">
        <v>133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83</v>
      </c>
      <c r="BK189" s="200">
        <f>ROUND(I189*H189,2)</f>
        <v>0</v>
      </c>
      <c r="BL189" s="18" t="s">
        <v>239</v>
      </c>
      <c r="BM189" s="199" t="s">
        <v>589</v>
      </c>
    </row>
    <row r="190" spans="1:65" s="14" customFormat="1" ht="11.25">
      <c r="B190" s="213"/>
      <c r="C190" s="214"/>
      <c r="D190" s="203" t="s">
        <v>143</v>
      </c>
      <c r="E190" s="215" t="s">
        <v>1</v>
      </c>
      <c r="F190" s="216" t="s">
        <v>590</v>
      </c>
      <c r="G190" s="214"/>
      <c r="H190" s="215" t="s">
        <v>1</v>
      </c>
      <c r="I190" s="217"/>
      <c r="J190" s="214"/>
      <c r="K190" s="214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143</v>
      </c>
      <c r="AU190" s="222" t="s">
        <v>85</v>
      </c>
      <c r="AV190" s="14" t="s">
        <v>83</v>
      </c>
      <c r="AW190" s="14" t="s">
        <v>31</v>
      </c>
      <c r="AX190" s="14" t="s">
        <v>75</v>
      </c>
      <c r="AY190" s="222" t="s">
        <v>133</v>
      </c>
    </row>
    <row r="191" spans="1:65" s="13" customFormat="1" ht="11.25">
      <c r="B191" s="201"/>
      <c r="C191" s="202"/>
      <c r="D191" s="203" t="s">
        <v>143</v>
      </c>
      <c r="E191" s="204" t="s">
        <v>1</v>
      </c>
      <c r="F191" s="205" t="s">
        <v>576</v>
      </c>
      <c r="G191" s="202"/>
      <c r="H191" s="206">
        <v>10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143</v>
      </c>
      <c r="AU191" s="212" t="s">
        <v>85</v>
      </c>
      <c r="AV191" s="13" t="s">
        <v>85</v>
      </c>
      <c r="AW191" s="13" t="s">
        <v>31</v>
      </c>
      <c r="AX191" s="13" t="s">
        <v>75</v>
      </c>
      <c r="AY191" s="212" t="s">
        <v>133</v>
      </c>
    </row>
    <row r="192" spans="1:65" s="13" customFormat="1" ht="11.25">
      <c r="B192" s="201"/>
      <c r="C192" s="202"/>
      <c r="D192" s="203" t="s">
        <v>143</v>
      </c>
      <c r="E192" s="204" t="s">
        <v>1</v>
      </c>
      <c r="F192" s="205" t="s">
        <v>577</v>
      </c>
      <c r="G192" s="202"/>
      <c r="H192" s="206">
        <v>8.3040000000000003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143</v>
      </c>
      <c r="AU192" s="212" t="s">
        <v>85</v>
      </c>
      <c r="AV192" s="13" t="s">
        <v>85</v>
      </c>
      <c r="AW192" s="13" t="s">
        <v>31</v>
      </c>
      <c r="AX192" s="13" t="s">
        <v>75</v>
      </c>
      <c r="AY192" s="212" t="s">
        <v>133</v>
      </c>
    </row>
    <row r="193" spans="1:65" s="13" customFormat="1" ht="11.25">
      <c r="B193" s="201"/>
      <c r="C193" s="202"/>
      <c r="D193" s="203" t="s">
        <v>143</v>
      </c>
      <c r="E193" s="204" t="s">
        <v>1</v>
      </c>
      <c r="F193" s="205" t="s">
        <v>578</v>
      </c>
      <c r="G193" s="202"/>
      <c r="H193" s="206">
        <v>18.239999999999998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143</v>
      </c>
      <c r="AU193" s="212" t="s">
        <v>85</v>
      </c>
      <c r="AV193" s="13" t="s">
        <v>85</v>
      </c>
      <c r="AW193" s="13" t="s">
        <v>31</v>
      </c>
      <c r="AX193" s="13" t="s">
        <v>75</v>
      </c>
      <c r="AY193" s="212" t="s">
        <v>133</v>
      </c>
    </row>
    <row r="194" spans="1:65" s="15" customFormat="1" ht="11.25">
      <c r="B194" s="227"/>
      <c r="C194" s="228"/>
      <c r="D194" s="203" t="s">
        <v>143</v>
      </c>
      <c r="E194" s="229" t="s">
        <v>1</v>
      </c>
      <c r="F194" s="230" t="s">
        <v>165</v>
      </c>
      <c r="G194" s="228"/>
      <c r="H194" s="231">
        <v>36.543999999999997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143</v>
      </c>
      <c r="AU194" s="237" t="s">
        <v>85</v>
      </c>
      <c r="AV194" s="15" t="s">
        <v>141</v>
      </c>
      <c r="AW194" s="15" t="s">
        <v>31</v>
      </c>
      <c r="AX194" s="15" t="s">
        <v>83</v>
      </c>
      <c r="AY194" s="237" t="s">
        <v>133</v>
      </c>
    </row>
    <row r="195" spans="1:65" s="2" customFormat="1" ht="33" customHeight="1">
      <c r="A195" s="35"/>
      <c r="B195" s="36"/>
      <c r="C195" s="188" t="s">
        <v>221</v>
      </c>
      <c r="D195" s="188" t="s">
        <v>136</v>
      </c>
      <c r="E195" s="189" t="s">
        <v>591</v>
      </c>
      <c r="F195" s="190" t="s">
        <v>592</v>
      </c>
      <c r="G195" s="191" t="s">
        <v>331</v>
      </c>
      <c r="H195" s="192">
        <v>32.200000000000003</v>
      </c>
      <c r="I195" s="193"/>
      <c r="J195" s="194">
        <f>ROUND(I195*H195,2)</f>
        <v>0</v>
      </c>
      <c r="K195" s="190" t="s">
        <v>140</v>
      </c>
      <c r="L195" s="40"/>
      <c r="M195" s="195" t="s">
        <v>1</v>
      </c>
      <c r="N195" s="196" t="s">
        <v>40</v>
      </c>
      <c r="O195" s="72"/>
      <c r="P195" s="197">
        <f>O195*H195</f>
        <v>0</v>
      </c>
      <c r="Q195" s="197">
        <v>1.6199999999999999E-3</v>
      </c>
      <c r="R195" s="197">
        <f>Q195*H195</f>
        <v>5.2164000000000002E-2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239</v>
      </c>
      <c r="AT195" s="199" t="s">
        <v>136</v>
      </c>
      <c r="AU195" s="199" t="s">
        <v>85</v>
      </c>
      <c r="AY195" s="18" t="s">
        <v>133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8" t="s">
        <v>83</v>
      </c>
      <c r="BK195" s="200">
        <f>ROUND(I195*H195,2)</f>
        <v>0</v>
      </c>
      <c r="BL195" s="18" t="s">
        <v>239</v>
      </c>
      <c r="BM195" s="199" t="s">
        <v>593</v>
      </c>
    </row>
    <row r="196" spans="1:65" s="14" customFormat="1" ht="11.25">
      <c r="B196" s="213"/>
      <c r="C196" s="214"/>
      <c r="D196" s="203" t="s">
        <v>143</v>
      </c>
      <c r="E196" s="215" t="s">
        <v>1</v>
      </c>
      <c r="F196" s="216" t="s">
        <v>594</v>
      </c>
      <c r="G196" s="214"/>
      <c r="H196" s="215" t="s">
        <v>1</v>
      </c>
      <c r="I196" s="217"/>
      <c r="J196" s="214"/>
      <c r="K196" s="214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143</v>
      </c>
      <c r="AU196" s="222" t="s">
        <v>85</v>
      </c>
      <c r="AV196" s="14" t="s">
        <v>83</v>
      </c>
      <c r="AW196" s="14" t="s">
        <v>31</v>
      </c>
      <c r="AX196" s="14" t="s">
        <v>75</v>
      </c>
      <c r="AY196" s="222" t="s">
        <v>133</v>
      </c>
    </row>
    <row r="197" spans="1:65" s="13" customFormat="1" ht="11.25">
      <c r="B197" s="201"/>
      <c r="C197" s="202"/>
      <c r="D197" s="203" t="s">
        <v>143</v>
      </c>
      <c r="E197" s="204" t="s">
        <v>1</v>
      </c>
      <c r="F197" s="205" t="s">
        <v>595</v>
      </c>
      <c r="G197" s="202"/>
      <c r="H197" s="206">
        <v>32.200000000000003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143</v>
      </c>
      <c r="AU197" s="212" t="s">
        <v>85</v>
      </c>
      <c r="AV197" s="13" t="s">
        <v>85</v>
      </c>
      <c r="AW197" s="13" t="s">
        <v>31</v>
      </c>
      <c r="AX197" s="13" t="s">
        <v>83</v>
      </c>
      <c r="AY197" s="212" t="s">
        <v>133</v>
      </c>
    </row>
    <row r="198" spans="1:65" s="2" customFormat="1" ht="37.9" customHeight="1">
      <c r="A198" s="35"/>
      <c r="B198" s="36"/>
      <c r="C198" s="188" t="s">
        <v>225</v>
      </c>
      <c r="D198" s="188" t="s">
        <v>136</v>
      </c>
      <c r="E198" s="189" t="s">
        <v>596</v>
      </c>
      <c r="F198" s="190" t="s">
        <v>597</v>
      </c>
      <c r="G198" s="191" t="s">
        <v>331</v>
      </c>
      <c r="H198" s="192">
        <v>23.1</v>
      </c>
      <c r="I198" s="193"/>
      <c r="J198" s="194">
        <f>ROUND(I198*H198,2)</f>
        <v>0</v>
      </c>
      <c r="K198" s="190" t="s">
        <v>1</v>
      </c>
      <c r="L198" s="40"/>
      <c r="M198" s="195" t="s">
        <v>1</v>
      </c>
      <c r="N198" s="196" t="s">
        <v>40</v>
      </c>
      <c r="O198" s="72"/>
      <c r="P198" s="197">
        <f>O198*H198</f>
        <v>0</v>
      </c>
      <c r="Q198" s="197">
        <v>1.6199999999999999E-3</v>
      </c>
      <c r="R198" s="197">
        <f>Q198*H198</f>
        <v>3.7421999999999997E-2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239</v>
      </c>
      <c r="AT198" s="199" t="s">
        <v>136</v>
      </c>
      <c r="AU198" s="199" t="s">
        <v>85</v>
      </c>
      <c r="AY198" s="18" t="s">
        <v>133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83</v>
      </c>
      <c r="BK198" s="200">
        <f>ROUND(I198*H198,2)</f>
        <v>0</v>
      </c>
      <c r="BL198" s="18" t="s">
        <v>239</v>
      </c>
      <c r="BM198" s="199" t="s">
        <v>598</v>
      </c>
    </row>
    <row r="199" spans="1:65" s="2" customFormat="1" ht="24.2" customHeight="1">
      <c r="A199" s="35"/>
      <c r="B199" s="36"/>
      <c r="C199" s="188" t="s">
        <v>231</v>
      </c>
      <c r="D199" s="188" t="s">
        <v>136</v>
      </c>
      <c r="E199" s="189" t="s">
        <v>599</v>
      </c>
      <c r="F199" s="190" t="s">
        <v>600</v>
      </c>
      <c r="G199" s="191" t="s">
        <v>169</v>
      </c>
      <c r="H199" s="192">
        <v>272.42599999999999</v>
      </c>
      <c r="I199" s="193"/>
      <c r="J199" s="194">
        <f>ROUND(I199*H199,2)</f>
        <v>0</v>
      </c>
      <c r="K199" s="190" t="s">
        <v>140</v>
      </c>
      <c r="L199" s="40"/>
      <c r="M199" s="195" t="s">
        <v>1</v>
      </c>
      <c r="N199" s="196" t="s">
        <v>40</v>
      </c>
      <c r="O199" s="72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239</v>
      </c>
      <c r="AT199" s="199" t="s">
        <v>136</v>
      </c>
      <c r="AU199" s="199" t="s">
        <v>85</v>
      </c>
      <c r="AY199" s="18" t="s">
        <v>133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83</v>
      </c>
      <c r="BK199" s="200">
        <f>ROUND(I199*H199,2)</f>
        <v>0</v>
      </c>
      <c r="BL199" s="18" t="s">
        <v>239</v>
      </c>
      <c r="BM199" s="199" t="s">
        <v>601</v>
      </c>
    </row>
    <row r="200" spans="1:65" s="13" customFormat="1" ht="11.25">
      <c r="B200" s="201"/>
      <c r="C200" s="202"/>
      <c r="D200" s="203" t="s">
        <v>143</v>
      </c>
      <c r="E200" s="204" t="s">
        <v>1</v>
      </c>
      <c r="F200" s="205" t="s">
        <v>555</v>
      </c>
      <c r="G200" s="202"/>
      <c r="H200" s="206">
        <v>242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143</v>
      </c>
      <c r="AU200" s="212" t="s">
        <v>85</v>
      </c>
      <c r="AV200" s="13" t="s">
        <v>85</v>
      </c>
      <c r="AW200" s="13" t="s">
        <v>31</v>
      </c>
      <c r="AX200" s="13" t="s">
        <v>75</v>
      </c>
      <c r="AY200" s="212" t="s">
        <v>133</v>
      </c>
    </row>
    <row r="201" spans="1:65" s="13" customFormat="1" ht="11.25">
      <c r="B201" s="201"/>
      <c r="C201" s="202"/>
      <c r="D201" s="203" t="s">
        <v>143</v>
      </c>
      <c r="E201" s="204" t="s">
        <v>1</v>
      </c>
      <c r="F201" s="205" t="s">
        <v>556</v>
      </c>
      <c r="G201" s="202"/>
      <c r="H201" s="206">
        <v>-30.884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143</v>
      </c>
      <c r="AU201" s="212" t="s">
        <v>85</v>
      </c>
      <c r="AV201" s="13" t="s">
        <v>85</v>
      </c>
      <c r="AW201" s="13" t="s">
        <v>31</v>
      </c>
      <c r="AX201" s="13" t="s">
        <v>75</v>
      </c>
      <c r="AY201" s="212" t="s">
        <v>133</v>
      </c>
    </row>
    <row r="202" spans="1:65" s="13" customFormat="1" ht="11.25">
      <c r="B202" s="201"/>
      <c r="C202" s="202"/>
      <c r="D202" s="203" t="s">
        <v>143</v>
      </c>
      <c r="E202" s="204" t="s">
        <v>1</v>
      </c>
      <c r="F202" s="205" t="s">
        <v>557</v>
      </c>
      <c r="G202" s="202"/>
      <c r="H202" s="206">
        <v>21.111999999999998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143</v>
      </c>
      <c r="AU202" s="212" t="s">
        <v>85</v>
      </c>
      <c r="AV202" s="13" t="s">
        <v>85</v>
      </c>
      <c r="AW202" s="13" t="s">
        <v>31</v>
      </c>
      <c r="AX202" s="13" t="s">
        <v>75</v>
      </c>
      <c r="AY202" s="212" t="s">
        <v>133</v>
      </c>
    </row>
    <row r="203" spans="1:65" s="16" customFormat="1" ht="11.25">
      <c r="B203" s="238"/>
      <c r="C203" s="239"/>
      <c r="D203" s="203" t="s">
        <v>143</v>
      </c>
      <c r="E203" s="240" t="s">
        <v>1</v>
      </c>
      <c r="F203" s="241" t="s">
        <v>264</v>
      </c>
      <c r="G203" s="239"/>
      <c r="H203" s="242">
        <v>232.22800000000001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143</v>
      </c>
      <c r="AU203" s="248" t="s">
        <v>85</v>
      </c>
      <c r="AV203" s="16" t="s">
        <v>134</v>
      </c>
      <c r="AW203" s="16" t="s">
        <v>31</v>
      </c>
      <c r="AX203" s="16" t="s">
        <v>75</v>
      </c>
      <c r="AY203" s="248" t="s">
        <v>133</v>
      </c>
    </row>
    <row r="204" spans="1:65" s="14" customFormat="1" ht="11.25">
      <c r="B204" s="213"/>
      <c r="C204" s="214"/>
      <c r="D204" s="203" t="s">
        <v>143</v>
      </c>
      <c r="E204" s="215" t="s">
        <v>1</v>
      </c>
      <c r="F204" s="216" t="s">
        <v>558</v>
      </c>
      <c r="G204" s="214"/>
      <c r="H204" s="215" t="s">
        <v>1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143</v>
      </c>
      <c r="AU204" s="222" t="s">
        <v>85</v>
      </c>
      <c r="AV204" s="14" t="s">
        <v>83</v>
      </c>
      <c r="AW204" s="14" t="s">
        <v>31</v>
      </c>
      <c r="AX204" s="14" t="s">
        <v>75</v>
      </c>
      <c r="AY204" s="222" t="s">
        <v>133</v>
      </c>
    </row>
    <row r="205" spans="1:65" s="13" customFormat="1" ht="11.25">
      <c r="B205" s="201"/>
      <c r="C205" s="202"/>
      <c r="D205" s="203" t="s">
        <v>143</v>
      </c>
      <c r="E205" s="204" t="s">
        <v>1</v>
      </c>
      <c r="F205" s="205" t="s">
        <v>602</v>
      </c>
      <c r="G205" s="202"/>
      <c r="H205" s="206">
        <v>10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143</v>
      </c>
      <c r="AU205" s="212" t="s">
        <v>85</v>
      </c>
      <c r="AV205" s="13" t="s">
        <v>85</v>
      </c>
      <c r="AW205" s="13" t="s">
        <v>31</v>
      </c>
      <c r="AX205" s="13" t="s">
        <v>75</v>
      </c>
      <c r="AY205" s="212" t="s">
        <v>133</v>
      </c>
    </row>
    <row r="206" spans="1:65" s="13" customFormat="1" ht="11.25">
      <c r="B206" s="201"/>
      <c r="C206" s="202"/>
      <c r="D206" s="203" t="s">
        <v>143</v>
      </c>
      <c r="E206" s="204" t="s">
        <v>1</v>
      </c>
      <c r="F206" s="205" t="s">
        <v>603</v>
      </c>
      <c r="G206" s="202"/>
      <c r="H206" s="206">
        <v>8.3040000000000003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143</v>
      </c>
      <c r="AU206" s="212" t="s">
        <v>85</v>
      </c>
      <c r="AV206" s="13" t="s">
        <v>85</v>
      </c>
      <c r="AW206" s="13" t="s">
        <v>31</v>
      </c>
      <c r="AX206" s="13" t="s">
        <v>75</v>
      </c>
      <c r="AY206" s="212" t="s">
        <v>133</v>
      </c>
    </row>
    <row r="207" spans="1:65" s="13" customFormat="1" ht="11.25">
      <c r="B207" s="201"/>
      <c r="C207" s="202"/>
      <c r="D207" s="203" t="s">
        <v>143</v>
      </c>
      <c r="E207" s="204" t="s">
        <v>1</v>
      </c>
      <c r="F207" s="205" t="s">
        <v>604</v>
      </c>
      <c r="G207" s="202"/>
      <c r="H207" s="206">
        <v>18.239999999999998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143</v>
      </c>
      <c r="AU207" s="212" t="s">
        <v>85</v>
      </c>
      <c r="AV207" s="13" t="s">
        <v>85</v>
      </c>
      <c r="AW207" s="13" t="s">
        <v>31</v>
      </c>
      <c r="AX207" s="13" t="s">
        <v>75</v>
      </c>
      <c r="AY207" s="212" t="s">
        <v>133</v>
      </c>
    </row>
    <row r="208" spans="1:65" s="13" customFormat="1" ht="11.25">
      <c r="B208" s="201"/>
      <c r="C208" s="202"/>
      <c r="D208" s="203" t="s">
        <v>143</v>
      </c>
      <c r="E208" s="204" t="s">
        <v>1</v>
      </c>
      <c r="F208" s="205" t="s">
        <v>605</v>
      </c>
      <c r="G208" s="202"/>
      <c r="H208" s="206">
        <v>3.6539999999999999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143</v>
      </c>
      <c r="AU208" s="212" t="s">
        <v>85</v>
      </c>
      <c r="AV208" s="13" t="s">
        <v>85</v>
      </c>
      <c r="AW208" s="13" t="s">
        <v>31</v>
      </c>
      <c r="AX208" s="13" t="s">
        <v>75</v>
      </c>
      <c r="AY208" s="212" t="s">
        <v>133</v>
      </c>
    </row>
    <row r="209" spans="1:65" s="16" customFormat="1" ht="11.25">
      <c r="B209" s="238"/>
      <c r="C209" s="239"/>
      <c r="D209" s="203" t="s">
        <v>143</v>
      </c>
      <c r="E209" s="240" t="s">
        <v>1</v>
      </c>
      <c r="F209" s="241" t="s">
        <v>264</v>
      </c>
      <c r="G209" s="239"/>
      <c r="H209" s="242">
        <v>40.198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143</v>
      </c>
      <c r="AU209" s="248" t="s">
        <v>85</v>
      </c>
      <c r="AV209" s="16" t="s">
        <v>134</v>
      </c>
      <c r="AW209" s="16" t="s">
        <v>31</v>
      </c>
      <c r="AX209" s="16" t="s">
        <v>75</v>
      </c>
      <c r="AY209" s="248" t="s">
        <v>133</v>
      </c>
    </row>
    <row r="210" spans="1:65" s="15" customFormat="1" ht="11.25">
      <c r="B210" s="227"/>
      <c r="C210" s="228"/>
      <c r="D210" s="203" t="s">
        <v>143</v>
      </c>
      <c r="E210" s="229" t="s">
        <v>1</v>
      </c>
      <c r="F210" s="230" t="s">
        <v>165</v>
      </c>
      <c r="G210" s="228"/>
      <c r="H210" s="231">
        <v>272.42599999999999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143</v>
      </c>
      <c r="AU210" s="237" t="s">
        <v>85</v>
      </c>
      <c r="AV210" s="15" t="s">
        <v>141</v>
      </c>
      <c r="AW210" s="15" t="s">
        <v>31</v>
      </c>
      <c r="AX210" s="15" t="s">
        <v>83</v>
      </c>
      <c r="AY210" s="237" t="s">
        <v>133</v>
      </c>
    </row>
    <row r="211" spans="1:65" s="2" customFormat="1" ht="16.5" customHeight="1">
      <c r="A211" s="35"/>
      <c r="B211" s="36"/>
      <c r="C211" s="250" t="s">
        <v>239</v>
      </c>
      <c r="D211" s="250" t="s">
        <v>460</v>
      </c>
      <c r="E211" s="251" t="s">
        <v>606</v>
      </c>
      <c r="F211" s="252" t="s">
        <v>607</v>
      </c>
      <c r="G211" s="253" t="s">
        <v>169</v>
      </c>
      <c r="H211" s="254">
        <v>313.29000000000002</v>
      </c>
      <c r="I211" s="255"/>
      <c r="J211" s="256">
        <f>ROUND(I211*H211,2)</f>
        <v>0</v>
      </c>
      <c r="K211" s="252" t="s">
        <v>1</v>
      </c>
      <c r="L211" s="257"/>
      <c r="M211" s="258" t="s">
        <v>1</v>
      </c>
      <c r="N211" s="259" t="s">
        <v>40</v>
      </c>
      <c r="O211" s="72"/>
      <c r="P211" s="197">
        <f>O211*H211</f>
        <v>0</v>
      </c>
      <c r="Q211" s="197">
        <v>2.9999999999999997E-4</v>
      </c>
      <c r="R211" s="197">
        <f>Q211*H211</f>
        <v>9.3987000000000001E-2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337</v>
      </c>
      <c r="AT211" s="199" t="s">
        <v>460</v>
      </c>
      <c r="AU211" s="199" t="s">
        <v>85</v>
      </c>
      <c r="AY211" s="18" t="s">
        <v>133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8" t="s">
        <v>83</v>
      </c>
      <c r="BK211" s="200">
        <f>ROUND(I211*H211,2)</f>
        <v>0</v>
      </c>
      <c r="BL211" s="18" t="s">
        <v>239</v>
      </c>
      <c r="BM211" s="199" t="s">
        <v>608</v>
      </c>
    </row>
    <row r="212" spans="1:65" s="13" customFormat="1" ht="11.25">
      <c r="B212" s="201"/>
      <c r="C212" s="202"/>
      <c r="D212" s="203" t="s">
        <v>143</v>
      </c>
      <c r="E212" s="204" t="s">
        <v>1</v>
      </c>
      <c r="F212" s="205" t="s">
        <v>609</v>
      </c>
      <c r="G212" s="202"/>
      <c r="H212" s="206">
        <v>313.29000000000002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143</v>
      </c>
      <c r="AU212" s="212" t="s">
        <v>85</v>
      </c>
      <c r="AV212" s="13" t="s">
        <v>85</v>
      </c>
      <c r="AW212" s="13" t="s">
        <v>31</v>
      </c>
      <c r="AX212" s="13" t="s">
        <v>83</v>
      </c>
      <c r="AY212" s="212" t="s">
        <v>133</v>
      </c>
    </row>
    <row r="213" spans="1:65" s="2" customFormat="1" ht="24.2" customHeight="1">
      <c r="A213" s="35"/>
      <c r="B213" s="36"/>
      <c r="C213" s="188" t="s">
        <v>245</v>
      </c>
      <c r="D213" s="188" t="s">
        <v>136</v>
      </c>
      <c r="E213" s="189" t="s">
        <v>312</v>
      </c>
      <c r="F213" s="190" t="s">
        <v>313</v>
      </c>
      <c r="G213" s="191" t="s">
        <v>314</v>
      </c>
      <c r="H213" s="249"/>
      <c r="I213" s="193"/>
      <c r="J213" s="194">
        <f>ROUND(I213*H213,2)</f>
        <v>0</v>
      </c>
      <c r="K213" s="190" t="s">
        <v>140</v>
      </c>
      <c r="L213" s="40"/>
      <c r="M213" s="195" t="s">
        <v>1</v>
      </c>
      <c r="N213" s="196" t="s">
        <v>40</v>
      </c>
      <c r="O213" s="72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239</v>
      </c>
      <c r="AT213" s="199" t="s">
        <v>136</v>
      </c>
      <c r="AU213" s="199" t="s">
        <v>85</v>
      </c>
      <c r="AY213" s="18" t="s">
        <v>133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8" t="s">
        <v>83</v>
      </c>
      <c r="BK213" s="200">
        <f>ROUND(I213*H213,2)</f>
        <v>0</v>
      </c>
      <c r="BL213" s="18" t="s">
        <v>239</v>
      </c>
      <c r="BM213" s="199" t="s">
        <v>610</v>
      </c>
    </row>
    <row r="214" spans="1:65" s="12" customFormat="1" ht="22.9" customHeight="1">
      <c r="B214" s="172"/>
      <c r="C214" s="173"/>
      <c r="D214" s="174" t="s">
        <v>74</v>
      </c>
      <c r="E214" s="186" t="s">
        <v>316</v>
      </c>
      <c r="F214" s="186" t="s">
        <v>317</v>
      </c>
      <c r="G214" s="173"/>
      <c r="H214" s="173"/>
      <c r="I214" s="176"/>
      <c r="J214" s="187">
        <f>BK214</f>
        <v>0</v>
      </c>
      <c r="K214" s="173"/>
      <c r="L214" s="178"/>
      <c r="M214" s="179"/>
      <c r="N214" s="180"/>
      <c r="O214" s="180"/>
      <c r="P214" s="181">
        <f>SUM(P215:P218)</f>
        <v>0</v>
      </c>
      <c r="Q214" s="180"/>
      <c r="R214" s="181">
        <f>SUM(R215:R218)</f>
        <v>0</v>
      </c>
      <c r="S214" s="180"/>
      <c r="T214" s="182">
        <f>SUM(T215:T218)</f>
        <v>0</v>
      </c>
      <c r="AR214" s="183" t="s">
        <v>85</v>
      </c>
      <c r="AT214" s="184" t="s">
        <v>74</v>
      </c>
      <c r="AU214" s="184" t="s">
        <v>83</v>
      </c>
      <c r="AY214" s="183" t="s">
        <v>133</v>
      </c>
      <c r="BK214" s="185">
        <f>SUM(BK215:BK218)</f>
        <v>0</v>
      </c>
    </row>
    <row r="215" spans="1:65" s="2" customFormat="1" ht="16.5" customHeight="1">
      <c r="A215" s="35"/>
      <c r="B215" s="36"/>
      <c r="C215" s="188" t="s">
        <v>250</v>
      </c>
      <c r="D215" s="188" t="s">
        <v>136</v>
      </c>
      <c r="E215" s="189" t="s">
        <v>611</v>
      </c>
      <c r="F215" s="190" t="s">
        <v>612</v>
      </c>
      <c r="G215" s="191" t="s">
        <v>153</v>
      </c>
      <c r="H215" s="192">
        <v>1</v>
      </c>
      <c r="I215" s="193"/>
      <c r="J215" s="194">
        <f>ROUND(I215*H215,2)</f>
        <v>0</v>
      </c>
      <c r="K215" s="190" t="s">
        <v>1</v>
      </c>
      <c r="L215" s="40"/>
      <c r="M215" s="195" t="s">
        <v>1</v>
      </c>
      <c r="N215" s="196" t="s">
        <v>40</v>
      </c>
      <c r="O215" s="72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239</v>
      </c>
      <c r="AT215" s="199" t="s">
        <v>136</v>
      </c>
      <c r="AU215" s="199" t="s">
        <v>85</v>
      </c>
      <c r="AY215" s="18" t="s">
        <v>133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83</v>
      </c>
      <c r="BK215" s="200">
        <f>ROUND(I215*H215,2)</f>
        <v>0</v>
      </c>
      <c r="BL215" s="18" t="s">
        <v>239</v>
      </c>
      <c r="BM215" s="199" t="s">
        <v>613</v>
      </c>
    </row>
    <row r="216" spans="1:65" s="2" customFormat="1" ht="16.5" customHeight="1">
      <c r="A216" s="35"/>
      <c r="B216" s="36"/>
      <c r="C216" s="188" t="s">
        <v>255</v>
      </c>
      <c r="D216" s="188" t="s">
        <v>136</v>
      </c>
      <c r="E216" s="189" t="s">
        <v>614</v>
      </c>
      <c r="F216" s="190" t="s">
        <v>615</v>
      </c>
      <c r="G216" s="191" t="s">
        <v>153</v>
      </c>
      <c r="H216" s="192">
        <v>1</v>
      </c>
      <c r="I216" s="193"/>
      <c r="J216" s="194">
        <f>ROUND(I216*H216,2)</f>
        <v>0</v>
      </c>
      <c r="K216" s="190" t="s">
        <v>1</v>
      </c>
      <c r="L216" s="40"/>
      <c r="M216" s="195" t="s">
        <v>1</v>
      </c>
      <c r="N216" s="196" t="s">
        <v>40</v>
      </c>
      <c r="O216" s="72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239</v>
      </c>
      <c r="AT216" s="199" t="s">
        <v>136</v>
      </c>
      <c r="AU216" s="199" t="s">
        <v>85</v>
      </c>
      <c r="AY216" s="18" t="s">
        <v>133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83</v>
      </c>
      <c r="BK216" s="200">
        <f>ROUND(I216*H216,2)</f>
        <v>0</v>
      </c>
      <c r="BL216" s="18" t="s">
        <v>239</v>
      </c>
      <c r="BM216" s="199" t="s">
        <v>616</v>
      </c>
    </row>
    <row r="217" spans="1:65" s="2" customFormat="1" ht="39">
      <c r="A217" s="35"/>
      <c r="B217" s="36"/>
      <c r="C217" s="37"/>
      <c r="D217" s="203" t="s">
        <v>155</v>
      </c>
      <c r="E217" s="37"/>
      <c r="F217" s="223" t="s">
        <v>617</v>
      </c>
      <c r="G217" s="37"/>
      <c r="H217" s="37"/>
      <c r="I217" s="224"/>
      <c r="J217" s="37"/>
      <c r="K217" s="37"/>
      <c r="L217" s="40"/>
      <c r="M217" s="225"/>
      <c r="N217" s="226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155</v>
      </c>
      <c r="AU217" s="18" t="s">
        <v>85</v>
      </c>
    </row>
    <row r="218" spans="1:65" s="2" customFormat="1" ht="24.2" customHeight="1">
      <c r="A218" s="35"/>
      <c r="B218" s="36"/>
      <c r="C218" s="188" t="s">
        <v>266</v>
      </c>
      <c r="D218" s="188" t="s">
        <v>136</v>
      </c>
      <c r="E218" s="189" t="s">
        <v>323</v>
      </c>
      <c r="F218" s="190" t="s">
        <v>324</v>
      </c>
      <c r="G218" s="191" t="s">
        <v>314</v>
      </c>
      <c r="H218" s="249"/>
      <c r="I218" s="193"/>
      <c r="J218" s="194">
        <f>ROUND(I218*H218,2)</f>
        <v>0</v>
      </c>
      <c r="K218" s="190" t="s">
        <v>140</v>
      </c>
      <c r="L218" s="40"/>
      <c r="M218" s="195" t="s">
        <v>1</v>
      </c>
      <c r="N218" s="196" t="s">
        <v>40</v>
      </c>
      <c r="O218" s="72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239</v>
      </c>
      <c r="AT218" s="199" t="s">
        <v>136</v>
      </c>
      <c r="AU218" s="199" t="s">
        <v>85</v>
      </c>
      <c r="AY218" s="18" t="s">
        <v>133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83</v>
      </c>
      <c r="BK218" s="200">
        <f>ROUND(I218*H218,2)</f>
        <v>0</v>
      </c>
      <c r="BL218" s="18" t="s">
        <v>239</v>
      </c>
      <c r="BM218" s="199" t="s">
        <v>618</v>
      </c>
    </row>
    <row r="219" spans="1:65" s="12" customFormat="1" ht="22.9" customHeight="1">
      <c r="B219" s="172"/>
      <c r="C219" s="173"/>
      <c r="D219" s="174" t="s">
        <v>74</v>
      </c>
      <c r="E219" s="186" t="s">
        <v>453</v>
      </c>
      <c r="F219" s="186" t="s">
        <v>454</v>
      </c>
      <c r="G219" s="173"/>
      <c r="H219" s="173"/>
      <c r="I219" s="176"/>
      <c r="J219" s="187">
        <f>BK219</f>
        <v>0</v>
      </c>
      <c r="K219" s="173"/>
      <c r="L219" s="178"/>
      <c r="M219" s="179"/>
      <c r="N219" s="180"/>
      <c r="O219" s="180"/>
      <c r="P219" s="181">
        <f>SUM(P220:P226)</f>
        <v>0</v>
      </c>
      <c r="Q219" s="180"/>
      <c r="R219" s="181">
        <f>SUM(R220:R226)</f>
        <v>7.4999999999999997E-3</v>
      </c>
      <c r="S219" s="180"/>
      <c r="T219" s="182">
        <f>SUM(T220:T226)</f>
        <v>0</v>
      </c>
      <c r="AR219" s="183" t="s">
        <v>85</v>
      </c>
      <c r="AT219" s="184" t="s">
        <v>74</v>
      </c>
      <c r="AU219" s="184" t="s">
        <v>83</v>
      </c>
      <c r="AY219" s="183" t="s">
        <v>133</v>
      </c>
      <c r="BK219" s="185">
        <f>SUM(BK220:BK226)</f>
        <v>0</v>
      </c>
    </row>
    <row r="220" spans="1:65" s="2" customFormat="1" ht="24.2" customHeight="1">
      <c r="A220" s="35"/>
      <c r="B220" s="36"/>
      <c r="C220" s="188" t="s">
        <v>7</v>
      </c>
      <c r="D220" s="188" t="s">
        <v>136</v>
      </c>
      <c r="E220" s="189" t="s">
        <v>619</v>
      </c>
      <c r="F220" s="190" t="s">
        <v>620</v>
      </c>
      <c r="G220" s="191" t="s">
        <v>139</v>
      </c>
      <c r="H220" s="192">
        <v>15</v>
      </c>
      <c r="I220" s="193"/>
      <c r="J220" s="194">
        <f>ROUND(I220*H220,2)</f>
        <v>0</v>
      </c>
      <c r="K220" s="190" t="s">
        <v>1</v>
      </c>
      <c r="L220" s="40"/>
      <c r="M220" s="195" t="s">
        <v>1</v>
      </c>
      <c r="N220" s="196" t="s">
        <v>40</v>
      </c>
      <c r="O220" s="72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239</v>
      </c>
      <c r="AT220" s="199" t="s">
        <v>136</v>
      </c>
      <c r="AU220" s="199" t="s">
        <v>85</v>
      </c>
      <c r="AY220" s="18" t="s">
        <v>133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8" t="s">
        <v>83</v>
      </c>
      <c r="BK220" s="200">
        <f>ROUND(I220*H220,2)</f>
        <v>0</v>
      </c>
      <c r="BL220" s="18" t="s">
        <v>239</v>
      </c>
      <c r="BM220" s="199" t="s">
        <v>621</v>
      </c>
    </row>
    <row r="221" spans="1:65" s="13" customFormat="1" ht="11.25">
      <c r="B221" s="201"/>
      <c r="C221" s="202"/>
      <c r="D221" s="203" t="s">
        <v>143</v>
      </c>
      <c r="E221" s="204" t="s">
        <v>1</v>
      </c>
      <c r="F221" s="205" t="s">
        <v>622</v>
      </c>
      <c r="G221" s="202"/>
      <c r="H221" s="206">
        <v>15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143</v>
      </c>
      <c r="AU221" s="212" t="s">
        <v>85</v>
      </c>
      <c r="AV221" s="13" t="s">
        <v>85</v>
      </c>
      <c r="AW221" s="13" t="s">
        <v>31</v>
      </c>
      <c r="AX221" s="13" t="s">
        <v>83</v>
      </c>
      <c r="AY221" s="212" t="s">
        <v>133</v>
      </c>
    </row>
    <row r="222" spans="1:65" s="2" customFormat="1" ht="16.5" customHeight="1">
      <c r="A222" s="35"/>
      <c r="B222" s="36"/>
      <c r="C222" s="250" t="s">
        <v>277</v>
      </c>
      <c r="D222" s="250" t="s">
        <v>460</v>
      </c>
      <c r="E222" s="251" t="s">
        <v>623</v>
      </c>
      <c r="F222" s="252" t="s">
        <v>624</v>
      </c>
      <c r="G222" s="253" t="s">
        <v>139</v>
      </c>
      <c r="H222" s="254">
        <v>9</v>
      </c>
      <c r="I222" s="255"/>
      <c r="J222" s="256">
        <f>ROUND(I222*H222,2)</f>
        <v>0</v>
      </c>
      <c r="K222" s="252" t="s">
        <v>1</v>
      </c>
      <c r="L222" s="257"/>
      <c r="M222" s="258" t="s">
        <v>1</v>
      </c>
      <c r="N222" s="259" t="s">
        <v>40</v>
      </c>
      <c r="O222" s="72"/>
      <c r="P222" s="197">
        <f>O222*H222</f>
        <v>0</v>
      </c>
      <c r="Q222" s="197">
        <v>4.0000000000000002E-4</v>
      </c>
      <c r="R222" s="197">
        <f>Q222*H222</f>
        <v>3.6000000000000003E-3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337</v>
      </c>
      <c r="AT222" s="199" t="s">
        <v>460</v>
      </c>
      <c r="AU222" s="199" t="s">
        <v>85</v>
      </c>
      <c r="AY222" s="18" t="s">
        <v>133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8" t="s">
        <v>83</v>
      </c>
      <c r="BK222" s="200">
        <f>ROUND(I222*H222,2)</f>
        <v>0</v>
      </c>
      <c r="BL222" s="18" t="s">
        <v>239</v>
      </c>
      <c r="BM222" s="199" t="s">
        <v>625</v>
      </c>
    </row>
    <row r="223" spans="1:65" s="2" customFormat="1" ht="16.5" customHeight="1">
      <c r="A223" s="35"/>
      <c r="B223" s="36"/>
      <c r="C223" s="250" t="s">
        <v>281</v>
      </c>
      <c r="D223" s="250" t="s">
        <v>460</v>
      </c>
      <c r="E223" s="251" t="s">
        <v>626</v>
      </c>
      <c r="F223" s="252" t="s">
        <v>627</v>
      </c>
      <c r="G223" s="253" t="s">
        <v>139</v>
      </c>
      <c r="H223" s="254">
        <v>1</v>
      </c>
      <c r="I223" s="255"/>
      <c r="J223" s="256">
        <f>ROUND(I223*H223,2)</f>
        <v>0</v>
      </c>
      <c r="K223" s="252" t="s">
        <v>1</v>
      </c>
      <c r="L223" s="257"/>
      <c r="M223" s="258" t="s">
        <v>1</v>
      </c>
      <c r="N223" s="259" t="s">
        <v>40</v>
      </c>
      <c r="O223" s="72"/>
      <c r="P223" s="197">
        <f>O223*H223</f>
        <v>0</v>
      </c>
      <c r="Q223" s="197">
        <v>4.0000000000000002E-4</v>
      </c>
      <c r="R223" s="197">
        <f>Q223*H223</f>
        <v>4.0000000000000002E-4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337</v>
      </c>
      <c r="AT223" s="199" t="s">
        <v>460</v>
      </c>
      <c r="AU223" s="199" t="s">
        <v>85</v>
      </c>
      <c r="AY223" s="18" t="s">
        <v>133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83</v>
      </c>
      <c r="BK223" s="200">
        <f>ROUND(I223*H223,2)</f>
        <v>0</v>
      </c>
      <c r="BL223" s="18" t="s">
        <v>239</v>
      </c>
      <c r="BM223" s="199" t="s">
        <v>628</v>
      </c>
    </row>
    <row r="224" spans="1:65" s="2" customFormat="1" ht="16.5" customHeight="1">
      <c r="A224" s="35"/>
      <c r="B224" s="36"/>
      <c r="C224" s="250" t="s">
        <v>287</v>
      </c>
      <c r="D224" s="250" t="s">
        <v>460</v>
      </c>
      <c r="E224" s="251" t="s">
        <v>629</v>
      </c>
      <c r="F224" s="252" t="s">
        <v>630</v>
      </c>
      <c r="G224" s="253" t="s">
        <v>139</v>
      </c>
      <c r="H224" s="254">
        <v>5</v>
      </c>
      <c r="I224" s="255"/>
      <c r="J224" s="256">
        <f>ROUND(I224*H224,2)</f>
        <v>0</v>
      </c>
      <c r="K224" s="252" t="s">
        <v>1</v>
      </c>
      <c r="L224" s="257"/>
      <c r="M224" s="258" t="s">
        <v>1</v>
      </c>
      <c r="N224" s="259" t="s">
        <v>40</v>
      </c>
      <c r="O224" s="72"/>
      <c r="P224" s="197">
        <f>O224*H224</f>
        <v>0</v>
      </c>
      <c r="Q224" s="197">
        <v>6.9999999999999999E-4</v>
      </c>
      <c r="R224" s="197">
        <f>Q224*H224</f>
        <v>3.5000000000000001E-3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337</v>
      </c>
      <c r="AT224" s="199" t="s">
        <v>460</v>
      </c>
      <c r="AU224" s="199" t="s">
        <v>85</v>
      </c>
      <c r="AY224" s="18" t="s">
        <v>133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8" t="s">
        <v>83</v>
      </c>
      <c r="BK224" s="200">
        <f>ROUND(I224*H224,2)</f>
        <v>0</v>
      </c>
      <c r="BL224" s="18" t="s">
        <v>239</v>
      </c>
      <c r="BM224" s="199" t="s">
        <v>631</v>
      </c>
    </row>
    <row r="225" spans="1:65" s="2" customFormat="1" ht="16.5" customHeight="1">
      <c r="A225" s="35"/>
      <c r="B225" s="36"/>
      <c r="C225" s="188" t="s">
        <v>293</v>
      </c>
      <c r="D225" s="188" t="s">
        <v>136</v>
      </c>
      <c r="E225" s="189" t="s">
        <v>632</v>
      </c>
      <c r="F225" s="190" t="s">
        <v>633</v>
      </c>
      <c r="G225" s="191" t="s">
        <v>331</v>
      </c>
      <c r="H225" s="192">
        <v>11</v>
      </c>
      <c r="I225" s="193"/>
      <c r="J225" s="194">
        <f>ROUND(I225*H225,2)</f>
        <v>0</v>
      </c>
      <c r="K225" s="190" t="s">
        <v>1</v>
      </c>
      <c r="L225" s="40"/>
      <c r="M225" s="195" t="s">
        <v>1</v>
      </c>
      <c r="N225" s="196" t="s">
        <v>40</v>
      </c>
      <c r="O225" s="72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239</v>
      </c>
      <c r="AT225" s="199" t="s">
        <v>136</v>
      </c>
      <c r="AU225" s="199" t="s">
        <v>85</v>
      </c>
      <c r="AY225" s="18" t="s">
        <v>133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8" t="s">
        <v>83</v>
      </c>
      <c r="BK225" s="200">
        <f>ROUND(I225*H225,2)</f>
        <v>0</v>
      </c>
      <c r="BL225" s="18" t="s">
        <v>239</v>
      </c>
      <c r="BM225" s="199" t="s">
        <v>634</v>
      </c>
    </row>
    <row r="226" spans="1:65" s="2" customFormat="1" ht="24.2" customHeight="1">
      <c r="A226" s="35"/>
      <c r="B226" s="36"/>
      <c r="C226" s="188" t="s">
        <v>301</v>
      </c>
      <c r="D226" s="188" t="s">
        <v>136</v>
      </c>
      <c r="E226" s="189" t="s">
        <v>465</v>
      </c>
      <c r="F226" s="190" t="s">
        <v>635</v>
      </c>
      <c r="G226" s="191" t="s">
        <v>314</v>
      </c>
      <c r="H226" s="249"/>
      <c r="I226" s="193"/>
      <c r="J226" s="194">
        <f>ROUND(I226*H226,2)</f>
        <v>0</v>
      </c>
      <c r="K226" s="190" t="s">
        <v>1</v>
      </c>
      <c r="L226" s="40"/>
      <c r="M226" s="195" t="s">
        <v>1</v>
      </c>
      <c r="N226" s="196" t="s">
        <v>40</v>
      </c>
      <c r="O226" s="72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239</v>
      </c>
      <c r="AT226" s="199" t="s">
        <v>136</v>
      </c>
      <c r="AU226" s="199" t="s">
        <v>85</v>
      </c>
      <c r="AY226" s="18" t="s">
        <v>133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8" t="s">
        <v>83</v>
      </c>
      <c r="BK226" s="200">
        <f>ROUND(I226*H226,2)</f>
        <v>0</v>
      </c>
      <c r="BL226" s="18" t="s">
        <v>239</v>
      </c>
      <c r="BM226" s="199" t="s">
        <v>636</v>
      </c>
    </row>
    <row r="227" spans="1:65" s="12" customFormat="1" ht="22.9" customHeight="1">
      <c r="B227" s="172"/>
      <c r="C227" s="173"/>
      <c r="D227" s="174" t="s">
        <v>74</v>
      </c>
      <c r="E227" s="186" t="s">
        <v>468</v>
      </c>
      <c r="F227" s="186" t="s">
        <v>469</v>
      </c>
      <c r="G227" s="173"/>
      <c r="H227" s="173"/>
      <c r="I227" s="176"/>
      <c r="J227" s="187">
        <f>BK227</f>
        <v>0</v>
      </c>
      <c r="K227" s="173"/>
      <c r="L227" s="178"/>
      <c r="M227" s="179"/>
      <c r="N227" s="180"/>
      <c r="O227" s="180"/>
      <c r="P227" s="181">
        <f>SUM(P228:P230)</f>
        <v>0</v>
      </c>
      <c r="Q227" s="180"/>
      <c r="R227" s="181">
        <f>SUM(R228:R230)</f>
        <v>0</v>
      </c>
      <c r="S227" s="180"/>
      <c r="T227" s="182">
        <f>SUM(T228:T230)</f>
        <v>0</v>
      </c>
      <c r="AR227" s="183" t="s">
        <v>85</v>
      </c>
      <c r="AT227" s="184" t="s">
        <v>74</v>
      </c>
      <c r="AU227" s="184" t="s">
        <v>83</v>
      </c>
      <c r="AY227" s="183" t="s">
        <v>133</v>
      </c>
      <c r="BK227" s="185">
        <f>SUM(BK228:BK230)</f>
        <v>0</v>
      </c>
    </row>
    <row r="228" spans="1:65" s="2" customFormat="1" ht="21.75" customHeight="1">
      <c r="A228" s="35"/>
      <c r="B228" s="36"/>
      <c r="C228" s="188" t="s">
        <v>306</v>
      </c>
      <c r="D228" s="188" t="s">
        <v>136</v>
      </c>
      <c r="E228" s="189" t="s">
        <v>637</v>
      </c>
      <c r="F228" s="190" t="s">
        <v>638</v>
      </c>
      <c r="G228" s="191" t="s">
        <v>153</v>
      </c>
      <c r="H228" s="192">
        <v>1</v>
      </c>
      <c r="I228" s="193"/>
      <c r="J228" s="194">
        <f>ROUND(I228*H228,2)</f>
        <v>0</v>
      </c>
      <c r="K228" s="190" t="s">
        <v>1</v>
      </c>
      <c r="L228" s="40"/>
      <c r="M228" s="195" t="s">
        <v>1</v>
      </c>
      <c r="N228" s="196" t="s">
        <v>40</v>
      </c>
      <c r="O228" s="72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239</v>
      </c>
      <c r="AT228" s="199" t="s">
        <v>136</v>
      </c>
      <c r="AU228" s="199" t="s">
        <v>85</v>
      </c>
      <c r="AY228" s="18" t="s">
        <v>133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83</v>
      </c>
      <c r="BK228" s="200">
        <f>ROUND(I228*H228,2)</f>
        <v>0</v>
      </c>
      <c r="BL228" s="18" t="s">
        <v>239</v>
      </c>
      <c r="BM228" s="199" t="s">
        <v>639</v>
      </c>
    </row>
    <row r="229" spans="1:65" s="2" customFormat="1" ht="29.25">
      <c r="A229" s="35"/>
      <c r="B229" s="36"/>
      <c r="C229" s="37"/>
      <c r="D229" s="203" t="s">
        <v>155</v>
      </c>
      <c r="E229" s="37"/>
      <c r="F229" s="223" t="s">
        <v>640</v>
      </c>
      <c r="G229" s="37"/>
      <c r="H229" s="37"/>
      <c r="I229" s="224"/>
      <c r="J229" s="37"/>
      <c r="K229" s="37"/>
      <c r="L229" s="40"/>
      <c r="M229" s="225"/>
      <c r="N229" s="226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155</v>
      </c>
      <c r="AU229" s="18" t="s">
        <v>85</v>
      </c>
    </row>
    <row r="230" spans="1:65" s="2" customFormat="1" ht="24.2" customHeight="1">
      <c r="A230" s="35"/>
      <c r="B230" s="36"/>
      <c r="C230" s="188" t="s">
        <v>311</v>
      </c>
      <c r="D230" s="188" t="s">
        <v>136</v>
      </c>
      <c r="E230" s="189" t="s">
        <v>501</v>
      </c>
      <c r="F230" s="190" t="s">
        <v>502</v>
      </c>
      <c r="G230" s="191" t="s">
        <v>314</v>
      </c>
      <c r="H230" s="249"/>
      <c r="I230" s="193"/>
      <c r="J230" s="194">
        <f>ROUND(I230*H230,2)</f>
        <v>0</v>
      </c>
      <c r="K230" s="190" t="s">
        <v>140</v>
      </c>
      <c r="L230" s="40"/>
      <c r="M230" s="195" t="s">
        <v>1</v>
      </c>
      <c r="N230" s="196" t="s">
        <v>40</v>
      </c>
      <c r="O230" s="72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239</v>
      </c>
      <c r="AT230" s="199" t="s">
        <v>136</v>
      </c>
      <c r="AU230" s="199" t="s">
        <v>85</v>
      </c>
      <c r="AY230" s="18" t="s">
        <v>133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83</v>
      </c>
      <c r="BK230" s="200">
        <f>ROUND(I230*H230,2)</f>
        <v>0</v>
      </c>
      <c r="BL230" s="18" t="s">
        <v>239</v>
      </c>
      <c r="BM230" s="199" t="s">
        <v>641</v>
      </c>
    </row>
    <row r="231" spans="1:65" s="12" customFormat="1" ht="25.9" customHeight="1">
      <c r="B231" s="172"/>
      <c r="C231" s="173"/>
      <c r="D231" s="174" t="s">
        <v>74</v>
      </c>
      <c r="E231" s="175" t="s">
        <v>642</v>
      </c>
      <c r="F231" s="175" t="s">
        <v>643</v>
      </c>
      <c r="G231" s="173"/>
      <c r="H231" s="173"/>
      <c r="I231" s="176"/>
      <c r="J231" s="177">
        <f>BK231</f>
        <v>0</v>
      </c>
      <c r="K231" s="173"/>
      <c r="L231" s="178"/>
      <c r="M231" s="179"/>
      <c r="N231" s="180"/>
      <c r="O231" s="180"/>
      <c r="P231" s="181">
        <f>P232</f>
        <v>0</v>
      </c>
      <c r="Q231" s="180"/>
      <c r="R231" s="181">
        <f>R232</f>
        <v>0</v>
      </c>
      <c r="S231" s="180"/>
      <c r="T231" s="182">
        <f>T232</f>
        <v>0</v>
      </c>
      <c r="AR231" s="183" t="s">
        <v>166</v>
      </c>
      <c r="AT231" s="184" t="s">
        <v>74</v>
      </c>
      <c r="AU231" s="184" t="s">
        <v>75</v>
      </c>
      <c r="AY231" s="183" t="s">
        <v>133</v>
      </c>
      <c r="BK231" s="185">
        <f>BK232</f>
        <v>0</v>
      </c>
    </row>
    <row r="232" spans="1:65" s="12" customFormat="1" ht="22.9" customHeight="1">
      <c r="B232" s="172"/>
      <c r="C232" s="173"/>
      <c r="D232" s="174" t="s">
        <v>74</v>
      </c>
      <c r="E232" s="186" t="s">
        <v>644</v>
      </c>
      <c r="F232" s="186" t="s">
        <v>645</v>
      </c>
      <c r="G232" s="173"/>
      <c r="H232" s="173"/>
      <c r="I232" s="176"/>
      <c r="J232" s="187">
        <f>BK232</f>
        <v>0</v>
      </c>
      <c r="K232" s="173"/>
      <c r="L232" s="178"/>
      <c r="M232" s="179"/>
      <c r="N232" s="180"/>
      <c r="O232" s="180"/>
      <c r="P232" s="181">
        <f>P233</f>
        <v>0</v>
      </c>
      <c r="Q232" s="180"/>
      <c r="R232" s="181">
        <f>R233</f>
        <v>0</v>
      </c>
      <c r="S232" s="180"/>
      <c r="T232" s="182">
        <f>T233</f>
        <v>0</v>
      </c>
      <c r="AR232" s="183" t="s">
        <v>166</v>
      </c>
      <c r="AT232" s="184" t="s">
        <v>74</v>
      </c>
      <c r="AU232" s="184" t="s">
        <v>83</v>
      </c>
      <c r="AY232" s="183" t="s">
        <v>133</v>
      </c>
      <c r="BK232" s="185">
        <f>BK233</f>
        <v>0</v>
      </c>
    </row>
    <row r="233" spans="1:65" s="2" customFormat="1" ht="16.5" customHeight="1">
      <c r="A233" s="35"/>
      <c r="B233" s="36"/>
      <c r="C233" s="188" t="s">
        <v>318</v>
      </c>
      <c r="D233" s="188" t="s">
        <v>136</v>
      </c>
      <c r="E233" s="189" t="s">
        <v>646</v>
      </c>
      <c r="F233" s="190" t="s">
        <v>647</v>
      </c>
      <c r="G233" s="191" t="s">
        <v>153</v>
      </c>
      <c r="H233" s="192">
        <v>1</v>
      </c>
      <c r="I233" s="193"/>
      <c r="J233" s="194">
        <f>ROUND(I233*H233,2)</f>
        <v>0</v>
      </c>
      <c r="K233" s="190" t="s">
        <v>140</v>
      </c>
      <c r="L233" s="40"/>
      <c r="M233" s="263" t="s">
        <v>1</v>
      </c>
      <c r="N233" s="264" t="s">
        <v>40</v>
      </c>
      <c r="O233" s="265"/>
      <c r="P233" s="266">
        <f>O233*H233</f>
        <v>0</v>
      </c>
      <c r="Q233" s="266">
        <v>0</v>
      </c>
      <c r="R233" s="266">
        <f>Q233*H233</f>
        <v>0</v>
      </c>
      <c r="S233" s="266">
        <v>0</v>
      </c>
      <c r="T233" s="26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648</v>
      </c>
      <c r="AT233" s="199" t="s">
        <v>136</v>
      </c>
      <c r="AU233" s="199" t="s">
        <v>85</v>
      </c>
      <c r="AY233" s="18" t="s">
        <v>133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8" t="s">
        <v>83</v>
      </c>
      <c r="BK233" s="200">
        <f>ROUND(I233*H233,2)</f>
        <v>0</v>
      </c>
      <c r="BL233" s="18" t="s">
        <v>648</v>
      </c>
      <c r="BM233" s="199" t="s">
        <v>649</v>
      </c>
    </row>
    <row r="234" spans="1:65" s="2" customFormat="1" ht="6.95" customHeight="1">
      <c r="A234" s="35"/>
      <c r="B234" s="55"/>
      <c r="C234" s="56"/>
      <c r="D234" s="56"/>
      <c r="E234" s="56"/>
      <c r="F234" s="56"/>
      <c r="G234" s="56"/>
      <c r="H234" s="56"/>
      <c r="I234" s="56"/>
      <c r="J234" s="56"/>
      <c r="K234" s="56"/>
      <c r="L234" s="40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algorithmName="SHA-512" hashValue="4YxcJ6xg1lIfdxIPgQMS02AVddJfIZxWVN8XlCtEizPoJS19c1jCgs+BstoKpdw4tgxLDi7iw15Gz2sMKYvhOA==" saltValue="QxVAD6QUPGv9yF5qcQc9c4X8J3ibx1/TzXBD9O9LNt68ehtxj5SRzyh6kthwCLGInhHeL3TkYBI12GsyMcKGgQ==" spinCount="100000" sheet="1" objects="1" scenarios="1" formatColumns="0" formatRows="0" autoFilter="0"/>
  <autoFilter ref="C127:K233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1"/>
    </row>
    <row r="4" spans="1:8" s="1" customFormat="1" ht="24.95" customHeight="1">
      <c r="B4" s="21"/>
      <c r="C4" s="112" t="s">
        <v>650</v>
      </c>
      <c r="H4" s="21"/>
    </row>
    <row r="5" spans="1:8" s="1" customFormat="1" ht="12" customHeight="1">
      <c r="B5" s="21"/>
      <c r="C5" s="268" t="s">
        <v>13</v>
      </c>
      <c r="D5" s="329" t="s">
        <v>14</v>
      </c>
      <c r="E5" s="322"/>
      <c r="F5" s="322"/>
      <c r="H5" s="21"/>
    </row>
    <row r="6" spans="1:8" s="1" customFormat="1" ht="36.950000000000003" customHeight="1">
      <c r="B6" s="21"/>
      <c r="C6" s="269" t="s">
        <v>16</v>
      </c>
      <c r="D6" s="333" t="s">
        <v>17</v>
      </c>
      <c r="E6" s="322"/>
      <c r="F6" s="322"/>
      <c r="H6" s="21"/>
    </row>
    <row r="7" spans="1:8" s="1" customFormat="1" ht="16.5" customHeight="1">
      <c r="B7" s="21"/>
      <c r="C7" s="114" t="s">
        <v>22</v>
      </c>
      <c r="D7" s="116" t="str">
        <f>'Rekapitulace stavby'!AN8</f>
        <v>4. 3. 2024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70"/>
      <c r="C9" s="271" t="s">
        <v>56</v>
      </c>
      <c r="D9" s="272" t="s">
        <v>57</v>
      </c>
      <c r="E9" s="272" t="s">
        <v>120</v>
      </c>
      <c r="F9" s="273" t="s">
        <v>651</v>
      </c>
      <c r="G9" s="161"/>
      <c r="H9" s="270"/>
    </row>
    <row r="10" spans="1:8" s="2" customFormat="1" ht="26.45" customHeight="1">
      <c r="A10" s="35"/>
      <c r="B10" s="40"/>
      <c r="C10" s="274" t="s">
        <v>652</v>
      </c>
      <c r="D10" s="274" t="s">
        <v>81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75" t="s">
        <v>89</v>
      </c>
      <c r="D11" s="276" t="s">
        <v>1</v>
      </c>
      <c r="E11" s="277" t="s">
        <v>1</v>
      </c>
      <c r="F11" s="278">
        <v>286</v>
      </c>
      <c r="G11" s="35"/>
      <c r="H11" s="40"/>
    </row>
    <row r="12" spans="1:8" s="2" customFormat="1" ht="16.899999999999999" customHeight="1">
      <c r="A12" s="35"/>
      <c r="B12" s="40"/>
      <c r="C12" s="279" t="s">
        <v>1</v>
      </c>
      <c r="D12" s="279" t="s">
        <v>220</v>
      </c>
      <c r="E12" s="18" t="s">
        <v>1</v>
      </c>
      <c r="F12" s="280">
        <v>286</v>
      </c>
      <c r="G12" s="35"/>
      <c r="H12" s="40"/>
    </row>
    <row r="13" spans="1:8" s="2" customFormat="1" ht="16.899999999999999" customHeight="1">
      <c r="A13" s="35"/>
      <c r="B13" s="40"/>
      <c r="C13" s="279" t="s">
        <v>89</v>
      </c>
      <c r="D13" s="279" t="s">
        <v>165</v>
      </c>
      <c r="E13" s="18" t="s">
        <v>1</v>
      </c>
      <c r="F13" s="280">
        <v>286</v>
      </c>
      <c r="G13" s="35"/>
      <c r="H13" s="40"/>
    </row>
    <row r="14" spans="1:8" s="2" customFormat="1" ht="16.899999999999999" customHeight="1">
      <c r="A14" s="35"/>
      <c r="B14" s="40"/>
      <c r="C14" s="281" t="s">
        <v>653</v>
      </c>
      <c r="D14" s="35"/>
      <c r="E14" s="35"/>
      <c r="F14" s="35"/>
      <c r="G14" s="35"/>
      <c r="H14" s="40"/>
    </row>
    <row r="15" spans="1:8" s="2" customFormat="1" ht="22.5">
      <c r="A15" s="35"/>
      <c r="B15" s="40"/>
      <c r="C15" s="279" t="s">
        <v>217</v>
      </c>
      <c r="D15" s="279" t="s">
        <v>218</v>
      </c>
      <c r="E15" s="18" t="s">
        <v>169</v>
      </c>
      <c r="F15" s="280">
        <v>286</v>
      </c>
      <c r="G15" s="35"/>
      <c r="H15" s="40"/>
    </row>
    <row r="16" spans="1:8" s="2" customFormat="1" ht="22.5">
      <c r="A16" s="35"/>
      <c r="B16" s="40"/>
      <c r="C16" s="279" t="s">
        <v>222</v>
      </c>
      <c r="D16" s="279" t="s">
        <v>223</v>
      </c>
      <c r="E16" s="18" t="s">
        <v>169</v>
      </c>
      <c r="F16" s="280">
        <v>286</v>
      </c>
      <c r="G16" s="35"/>
      <c r="H16" s="40"/>
    </row>
    <row r="17" spans="1:8" s="2" customFormat="1" ht="16.899999999999999" customHeight="1">
      <c r="A17" s="35"/>
      <c r="B17" s="40"/>
      <c r="C17" s="275" t="s">
        <v>91</v>
      </c>
      <c r="D17" s="276" t="s">
        <v>1</v>
      </c>
      <c r="E17" s="277" t="s">
        <v>1</v>
      </c>
      <c r="F17" s="278">
        <v>232.22800000000001</v>
      </c>
      <c r="G17" s="35"/>
      <c r="H17" s="40"/>
    </row>
    <row r="18" spans="1:8" s="2" customFormat="1" ht="16.899999999999999" customHeight="1">
      <c r="A18" s="35"/>
      <c r="B18" s="40"/>
      <c r="C18" s="281" t="s">
        <v>653</v>
      </c>
      <c r="D18" s="35"/>
      <c r="E18" s="35"/>
      <c r="F18" s="35"/>
      <c r="G18" s="35"/>
      <c r="H18" s="40"/>
    </row>
    <row r="19" spans="1:8" s="2" customFormat="1" ht="16.899999999999999" customHeight="1">
      <c r="A19" s="35"/>
      <c r="B19" s="40"/>
      <c r="C19" s="279" t="s">
        <v>302</v>
      </c>
      <c r="D19" s="279" t="s">
        <v>303</v>
      </c>
      <c r="E19" s="18" t="s">
        <v>169</v>
      </c>
      <c r="F19" s="280">
        <v>278.67399999999998</v>
      </c>
      <c r="G19" s="35"/>
      <c r="H19" s="40"/>
    </row>
    <row r="20" spans="1:8" s="2" customFormat="1" ht="22.5">
      <c r="A20" s="35"/>
      <c r="B20" s="40"/>
      <c r="C20" s="279" t="s">
        <v>307</v>
      </c>
      <c r="D20" s="279" t="s">
        <v>308</v>
      </c>
      <c r="E20" s="18" t="s">
        <v>169</v>
      </c>
      <c r="F20" s="280">
        <v>278.67399999999998</v>
      </c>
      <c r="G20" s="35"/>
      <c r="H20" s="40"/>
    </row>
    <row r="21" spans="1:8" s="2" customFormat="1" ht="16.899999999999999" customHeight="1">
      <c r="A21" s="35"/>
      <c r="B21" s="40"/>
      <c r="C21" s="279" t="s">
        <v>363</v>
      </c>
      <c r="D21" s="279" t="s">
        <v>364</v>
      </c>
      <c r="E21" s="18" t="s">
        <v>331</v>
      </c>
      <c r="F21" s="280">
        <v>139.33699999999999</v>
      </c>
      <c r="G21" s="35"/>
      <c r="H21" s="40"/>
    </row>
    <row r="22" spans="1:8" s="2" customFormat="1" ht="16.899999999999999" customHeight="1">
      <c r="A22" s="35"/>
      <c r="B22" s="40"/>
      <c r="C22" s="279" t="s">
        <v>369</v>
      </c>
      <c r="D22" s="279" t="s">
        <v>370</v>
      </c>
      <c r="E22" s="18" t="s">
        <v>169</v>
      </c>
      <c r="F22" s="280">
        <v>139.33699999999999</v>
      </c>
      <c r="G22" s="35"/>
      <c r="H22" s="40"/>
    </row>
    <row r="23" spans="1:8" s="2" customFormat="1" ht="22.5">
      <c r="A23" s="35"/>
      <c r="B23" s="40"/>
      <c r="C23" s="279" t="s">
        <v>507</v>
      </c>
      <c r="D23" s="279" t="s">
        <v>508</v>
      </c>
      <c r="E23" s="18" t="s">
        <v>169</v>
      </c>
      <c r="F23" s="280">
        <v>419.91399999999999</v>
      </c>
      <c r="G23" s="35"/>
      <c r="H23" s="40"/>
    </row>
    <row r="24" spans="1:8" s="2" customFormat="1" ht="22.5">
      <c r="A24" s="35"/>
      <c r="B24" s="40"/>
      <c r="C24" s="279" t="s">
        <v>520</v>
      </c>
      <c r="D24" s="279" t="s">
        <v>521</v>
      </c>
      <c r="E24" s="18" t="s">
        <v>169</v>
      </c>
      <c r="F24" s="280">
        <v>585.78200000000004</v>
      </c>
      <c r="G24" s="35"/>
      <c r="H24" s="40"/>
    </row>
    <row r="25" spans="1:8" s="2" customFormat="1" ht="26.45" customHeight="1">
      <c r="A25" s="35"/>
      <c r="B25" s="40"/>
      <c r="C25" s="274" t="s">
        <v>654</v>
      </c>
      <c r="D25" s="274" t="s">
        <v>87</v>
      </c>
      <c r="E25" s="35"/>
      <c r="F25" s="35"/>
      <c r="G25" s="35"/>
      <c r="H25" s="40"/>
    </row>
    <row r="26" spans="1:8" s="2" customFormat="1" ht="16.899999999999999" customHeight="1">
      <c r="A26" s="35"/>
      <c r="B26" s="40"/>
      <c r="C26" s="275" t="s">
        <v>89</v>
      </c>
      <c r="D26" s="276" t="s">
        <v>1</v>
      </c>
      <c r="E26" s="277" t="s">
        <v>1</v>
      </c>
      <c r="F26" s="278">
        <v>286</v>
      </c>
      <c r="G26" s="35"/>
      <c r="H26" s="40"/>
    </row>
    <row r="27" spans="1:8" s="2" customFormat="1" ht="16.899999999999999" customHeight="1">
      <c r="A27" s="35"/>
      <c r="B27" s="40"/>
      <c r="C27" s="275" t="s">
        <v>91</v>
      </c>
      <c r="D27" s="276" t="s">
        <v>1</v>
      </c>
      <c r="E27" s="277" t="s">
        <v>1</v>
      </c>
      <c r="F27" s="278">
        <v>232.22800000000001</v>
      </c>
      <c r="G27" s="35"/>
      <c r="H27" s="40"/>
    </row>
    <row r="28" spans="1:8" s="2" customFormat="1" ht="16.899999999999999" customHeight="1">
      <c r="A28" s="35"/>
      <c r="B28" s="40"/>
      <c r="C28" s="279" t="s">
        <v>1</v>
      </c>
      <c r="D28" s="279" t="s">
        <v>555</v>
      </c>
      <c r="E28" s="18" t="s">
        <v>1</v>
      </c>
      <c r="F28" s="280">
        <v>242</v>
      </c>
      <c r="G28" s="35"/>
      <c r="H28" s="40"/>
    </row>
    <row r="29" spans="1:8" s="2" customFormat="1" ht="16.899999999999999" customHeight="1">
      <c r="A29" s="35"/>
      <c r="B29" s="40"/>
      <c r="C29" s="279" t="s">
        <v>1</v>
      </c>
      <c r="D29" s="279" t="s">
        <v>556</v>
      </c>
      <c r="E29" s="18" t="s">
        <v>1</v>
      </c>
      <c r="F29" s="280">
        <v>-30.884</v>
      </c>
      <c r="G29" s="35"/>
      <c r="H29" s="40"/>
    </row>
    <row r="30" spans="1:8" s="2" customFormat="1" ht="16.899999999999999" customHeight="1">
      <c r="A30" s="35"/>
      <c r="B30" s="40"/>
      <c r="C30" s="279" t="s">
        <v>1</v>
      </c>
      <c r="D30" s="279" t="s">
        <v>557</v>
      </c>
      <c r="E30" s="18" t="s">
        <v>1</v>
      </c>
      <c r="F30" s="280">
        <v>21.111999999999998</v>
      </c>
      <c r="G30" s="35"/>
      <c r="H30" s="40"/>
    </row>
    <row r="31" spans="1:8" s="2" customFormat="1" ht="16.899999999999999" customHeight="1">
      <c r="A31" s="35"/>
      <c r="B31" s="40"/>
      <c r="C31" s="279" t="s">
        <v>91</v>
      </c>
      <c r="D31" s="279" t="s">
        <v>264</v>
      </c>
      <c r="E31" s="18" t="s">
        <v>1</v>
      </c>
      <c r="F31" s="280">
        <v>232.22800000000001</v>
      </c>
      <c r="G31" s="35"/>
      <c r="H31" s="40"/>
    </row>
    <row r="32" spans="1:8" s="2" customFormat="1" ht="7.35" customHeight="1">
      <c r="A32" s="35"/>
      <c r="B32" s="141"/>
      <c r="C32" s="142"/>
      <c r="D32" s="142"/>
      <c r="E32" s="142"/>
      <c r="F32" s="142"/>
      <c r="G32" s="142"/>
      <c r="H32" s="40"/>
    </row>
    <row r="33" spans="1:8" s="2" customFormat="1" ht="11.25">
      <c r="A33" s="35"/>
      <c r="B33" s="35"/>
      <c r="C33" s="35"/>
      <c r="D33" s="35"/>
      <c r="E33" s="35"/>
      <c r="F33" s="35"/>
      <c r="G33" s="35"/>
      <c r="H33" s="35"/>
    </row>
  </sheetData>
  <sheetProtection algorithmName="SHA-512" hashValue="JfRtNl6xEk/tOHFLqKRGDc7a8IjXTPMytG4wCex+lSJS7LcsIEi4iKLzFDsgtXH9DGyTHRTyO6dC1HIj1O4ruA==" saltValue="whiH7jv2iTROtFL6Spsngl+GG0YmDW65eG5NoCqp3OhJp/OWr7WKzm/e9HXQikk0QKBAuWAgDVfDps6YtYJ21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Soupis prací - dota...</vt:lpstr>
      <vt:lpstr>002 - Soupis prací - dota...</vt:lpstr>
      <vt:lpstr>Seznam figur</vt:lpstr>
      <vt:lpstr>'001 - Soupis prací - dota...'!Názvy_tisku</vt:lpstr>
      <vt:lpstr>'002 - Soupis prací - dota...'!Názvy_tisku</vt:lpstr>
      <vt:lpstr>'Rekapitulace stavby'!Názvy_tisku</vt:lpstr>
      <vt:lpstr>'Seznam figur'!Názvy_tisku</vt:lpstr>
      <vt:lpstr>'001 - Soupis prací - dota...'!Oblast_tisku</vt:lpstr>
      <vt:lpstr>'002 - Soupis prací - dota...'!Oblast_tisku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KASPEROVANB\Lenka</dc:creator>
  <cp:lastModifiedBy>Synková Petra, Mgr.</cp:lastModifiedBy>
  <dcterms:created xsi:type="dcterms:W3CDTF">2024-03-04T12:24:37Z</dcterms:created>
  <dcterms:modified xsi:type="dcterms:W3CDTF">2024-04-08T11:02:34Z</dcterms:modified>
</cp:coreProperties>
</file>