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Rekapitulace stavby" sheetId="1" r:id="rId1"/>
    <sheet name="1 - 1. část" sheetId="2" r:id="rId2"/>
    <sheet name="3 - Vedlejší náklady" sheetId="3" r:id="rId3"/>
    <sheet name="Seznam figur" sheetId="4" r:id="rId4"/>
  </sheets>
  <definedNames>
    <definedName name="_xlnm._FilterDatabase" localSheetId="1" hidden="1">'1 - 1. část'!$C$129:$K$345</definedName>
    <definedName name="_xlnm._FilterDatabase" localSheetId="2" hidden="1">'3 - Vedlejší náklady'!$C$125:$K$145</definedName>
    <definedName name="_xlnm.Print_Area" localSheetId="1">'1 - 1. část'!$C$4:$J$76,'1 - 1. část'!$C$82:$J$111,'1 - 1. část'!$C$117:$K$345</definedName>
    <definedName name="_xlnm.Print_Area" localSheetId="2">'3 - Vedlejší náklady'!$C$4:$J$76,'3 - Vedlejší náklady'!$C$82:$J$107,'3 - Vedlejší náklady'!$C$113:$K$145</definedName>
    <definedName name="_xlnm.Print_Area" localSheetId="0">'Rekapitulace stavby'!$D$4:$AO$76,'Rekapitulace stavby'!$C$82:$AQ$97</definedName>
    <definedName name="_xlnm.Print_Area" localSheetId="3">'Seznam figur'!$C$4:$G$17</definedName>
    <definedName name="_xlnm.Print_Titles" localSheetId="0">'Rekapitulace stavby'!$92:$92</definedName>
    <definedName name="_xlnm.Print_Titles" localSheetId="1">'1 - 1. část'!$129:$129</definedName>
    <definedName name="_xlnm.Print_Titles" localSheetId="2">'3 - Vedlejší náklady'!$125:$125</definedName>
    <definedName name="_xlnm.Print_Titles" localSheetId="3">'Seznam figur'!$9:$9</definedName>
  </definedNames>
  <calcPr calcId="162913"/>
</workbook>
</file>

<file path=xl/sharedStrings.xml><?xml version="1.0" encoding="utf-8"?>
<sst xmlns="http://schemas.openxmlformats.org/spreadsheetml/2006/main" count="3045" uniqueCount="618">
  <si>
    <t>Export Komplet</t>
  </si>
  <si>
    <t/>
  </si>
  <si>
    <t>2.0</t>
  </si>
  <si>
    <t>False</t>
  </si>
  <si>
    <t>{02b536a9-d64c-4364-9906-fc4f20130c67}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</si>
  <si>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</si>
  <si>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</si>
  <si>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</si>
  <si>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</si>
  <si>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</si>
  <si>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</si>
  <si>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</si>
  <si>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</si>
  <si>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</si>
  <si>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</si>
  <si>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Chaloupsky1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</si>
  <si>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</si>
  <si>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</si>
  <si>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podchodu, nám. Horníků, Trutnov</t>
  </si>
  <si>
    <t>KSO:</t>
  </si>
  <si>
    <t>CC-CZ:</t>
  </si>
  <si>
    <t>Místo:</t>
  </si>
  <si>
    <t>Trutnov</t>
  </si>
  <si>
    <t>Datum:</t>
  </si>
  <si>
    <t>31. 8. 2023</t>
  </si>
  <si>
    <t>Zadavatel:</t>
  </si>
  <si>
    <t>IČ:</t>
  </si>
  <si>
    <t>Město Trutnov, Slovanské nám. 165, Trutnov</t>
  </si>
  <si>
    <t>DIČ:</t>
  </si>
  <si>
    <t>Uchazeč:</t>
  </si>
  <si>
    <t>Vyplň údaj</t>
  </si>
  <si>
    <t>Projektant:</t>
  </si>
  <si>
    <t>ing.Jan Chaloupský, U hřiště 639, Trutnov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</si>
  <si>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</si>
  <si>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</si>
  <si>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</si>
  <si>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</si>
  <si>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</si>
  <si>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</si>
  <si>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</si>
  <si>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</si>
  <si>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</si>
  <si>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</si>
  <si>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</si>
  <si>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</si>
  <si>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</si>
  <si>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</si>
  <si>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</si>
  <si>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</si>
  <si>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</si>
  <si>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</si>
  <si>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</si>
  <si>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</si>
  <si>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</si>
  <si>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</si>
  <si>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</si>
  <si>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</si>
  <si>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</si>
  <si>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</si>
  <si>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</si>
  <si>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</si>
  <si>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</si>
  <si>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</si>
  <si>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</si>
  <si>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</si>
  <si>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</si>
  <si>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</si>
  <si>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</si>
  <si>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</si>
  <si>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</si>
  <si>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</si>
  <si>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</si>
  <si>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</si>
  <si>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</si>
  <si>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</si>
  <si>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</si>
  <si>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</si>
  <si>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</si>
  <si>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</si>
  <si>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</si>
  <si>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</si>
  <si>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</si>
  <si>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1. část</t>
  </si>
  <si>
    <t>STA</t>
  </si>
  <si>
    <t>{7d199666-307b-4e89-b56d-59cf418a3105}</t>
  </si>
  <si>
    <t>2</t>
  </si>
  <si>
    <t>3</t>
  </si>
  <si>
    <t>Vedlejší náklady</t>
  </si>
  <si>
    <t>{8f8d9f07-3bbb-4a7d-ae0c-df7ef9d90f16}</t>
  </si>
  <si>
    <t>fig9</t>
  </si>
  <si>
    <t>podchycení stropu při D4, D5</t>
  </si>
  <si>
    <t>11,16</t>
  </si>
  <si>
    <t>KRYCÍ LIST SOUPISU PRACÍ</t>
  </si>
  <si>
    <t>Objekt:</t>
  </si>
  <si>
    <t>1 - 1.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</si>
  <si>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</si>
  <si>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</si>
  <si>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</si>
  <si>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</si>
  <si>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</si>
  <si>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</si>
  <si>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</si>
  <si>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</si>
  <si>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</si>
  <si>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</si>
  <si>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</si>
  <si>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</si>
  <si>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</si>
  <si>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</si>
  <si>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</si>
  <si>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</si>
  <si>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</si>
  <si>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</si>
  <si>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</si>
  <si>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</si>
  <si>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</si>
  <si>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</si>
  <si>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</si>
  <si>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</si>
  <si>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</si>
  <si>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</si>
  <si>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</si>
  <si>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</si>
  <si>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</si>
  <si>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</si>
  <si>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</si>
  <si>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</si>
  <si>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</si>
  <si>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</si>
  <si>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</si>
  <si>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</si>
  <si>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</si>
  <si>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113107131</t>
  </si>
  <si>
    <t>Odstranění podkladu z betonu prostého tl přes 100 do 150 mm ručně</t>
  </si>
  <si>
    <t>m2</t>
  </si>
  <si>
    <t>CS ÚRS 2023 02</t>
  </si>
  <si>
    <t>4</t>
  </si>
  <si>
    <t>2128509215</t>
  </si>
  <si>
    <t>VV</t>
  </si>
  <si>
    <t>10,0*0,5                                           "13"</t>
  </si>
  <si>
    <t>113107142</t>
  </si>
  <si>
    <t>Odstranění podkladu živičného tl přes 50 do 100 mm ručně</t>
  </si>
  <si>
    <t>-1018990448</t>
  </si>
  <si>
    <t>132212131</t>
  </si>
  <si>
    <t>Hloubení nezapažených rýh šířky do 800 mm v soudržných horninách třídy těžitelnosti I skupiny 3 ručně</t>
  </si>
  <si>
    <t>m3</t>
  </si>
  <si>
    <t>766856748</t>
  </si>
  <si>
    <t>10,0*0,5*1,0                                           "13"</t>
  </si>
  <si>
    <t>162751117</t>
  </si>
  <si>
    <t>Vodorovné přemístění přes 9 000 do 10000 m výkopku/sypaniny z horniny třídy těžitelnosti I skupiny 1 až 3</t>
  </si>
  <si>
    <t>-2104230047</t>
  </si>
  <si>
    <t>5</t>
  </si>
  <si>
    <t>171201231</t>
  </si>
  <si>
    <t>Poplatek za uložení zeminy a kamení na recyklační skládce (skládkovné) kód odpadu 17 05 04</t>
  </si>
  <si>
    <t>t</t>
  </si>
  <si>
    <t>1897260408</t>
  </si>
  <si>
    <t>10,0*0,5*1,0*1,800                                           "13"</t>
  </si>
  <si>
    <t>6</t>
  </si>
  <si>
    <t>174111101</t>
  </si>
  <si>
    <t>Zásyp jam, šachet rýh nebo kolem objektů sypaninou se zhutněním ručně</t>
  </si>
  <si>
    <t>-1155285281</t>
  </si>
  <si>
    <t>10,0*0,5*0,5                                           "13"</t>
  </si>
  <si>
    <t>7</t>
  </si>
  <si>
    <t>M</t>
  </si>
  <si>
    <t>58331200</t>
  </si>
  <si>
    <t>štěrkopísek netříděný</t>
  </si>
  <si>
    <t>8</t>
  </si>
  <si>
    <t>-1757915762</t>
  </si>
  <si>
    <t>10,0*0,5*0,5*2,000                                           "13"</t>
  </si>
  <si>
    <t>175111101</t>
  </si>
  <si>
    <t>Obsypání potrubí ručně sypaninou bez prohození, uloženou do 3 m</t>
  </si>
  <si>
    <t>922101175</t>
  </si>
  <si>
    <t>10,0*0,5*0,4                                           "13"</t>
  </si>
  <si>
    <t>9</t>
  </si>
  <si>
    <t>58337331</t>
  </si>
  <si>
    <t>štěrkopísek frakce 0/22</t>
  </si>
  <si>
    <t>913593474</t>
  </si>
  <si>
    <t>10,0*0,5*0,4*2,000                                           "13"</t>
  </si>
  <si>
    <t>Svislé a kompletní konstrukce</t>
  </si>
  <si>
    <t>11</t>
  </si>
  <si>
    <t>340239212</t>
  </si>
  <si>
    <t>Zazdívka otvorů v příčkách nebo stěnách pl přes 1 do 4 m2 cihlami plnými tl přes 100 mm</t>
  </si>
  <si>
    <t>1294651951</t>
  </si>
  <si>
    <t>2,5                                                 "8a"</t>
  </si>
  <si>
    <t>32,0                                               "8b"</t>
  </si>
  <si>
    <t>Mezisoučet</t>
  </si>
  <si>
    <t>Vodorovné konstrukce</t>
  </si>
  <si>
    <t>12</t>
  </si>
  <si>
    <t>417321515</t>
  </si>
  <si>
    <t>Ztužující pásy a věnce ze ŽB tř. C 25/30</t>
  </si>
  <si>
    <t>334673945</t>
  </si>
  <si>
    <t>9,3*0,2*0,2                               "14"</t>
  </si>
  <si>
    <t>9,3*0,2*0,2                               "15"</t>
  </si>
  <si>
    <t>13</t>
  </si>
  <si>
    <t>417351115</t>
  </si>
  <si>
    <t>Zřízení bednění ztužujících věnců</t>
  </si>
  <si>
    <t>1779527093</t>
  </si>
  <si>
    <t>9,3*0,2                               "14"</t>
  </si>
  <si>
    <t>9,3*0,2                               "15"</t>
  </si>
  <si>
    <t>14</t>
  </si>
  <si>
    <t>417351116</t>
  </si>
  <si>
    <t>Odstranění bednění ztužujících věnců</t>
  </si>
  <si>
    <t>1762479498</t>
  </si>
  <si>
    <t>417361821</t>
  </si>
  <si>
    <t>Výztuž ztužujících pásů a věnců betonářskou ocelí 10 505</t>
  </si>
  <si>
    <t>-631506972</t>
  </si>
  <si>
    <t>9,3*2*1,58*0,001*1,2                 "R16"</t>
  </si>
  <si>
    <t>9,3*2*5*0,2*0,62*0,001*1,2                 "R10"</t>
  </si>
  <si>
    <t>9,3*5*0,4*0,40*0,001*1,2                 "R8"</t>
  </si>
  <si>
    <t>Mezisoučet                                 "14"</t>
  </si>
  <si>
    <t>Mezisoučet                                 "15"</t>
  </si>
  <si>
    <t>Součet</t>
  </si>
  <si>
    <t>16</t>
  </si>
  <si>
    <t>451572111</t>
  </si>
  <si>
    <t>Lože pod potrubí otevřený výkop z kameniva drobného těženého</t>
  </si>
  <si>
    <t>123642957</t>
  </si>
  <si>
    <t>10,0*0,5*0,1                                           "13"</t>
  </si>
  <si>
    <t>Komunikace pozemní</t>
  </si>
  <si>
    <t>17</t>
  </si>
  <si>
    <t>566901132</t>
  </si>
  <si>
    <t>Vyspravení podkladu po překopech inženýrských sítí plochy do 15 m2 štěrkodrtí tl. 150 mm</t>
  </si>
  <si>
    <t>631702586</t>
  </si>
  <si>
    <t>18</t>
  </si>
  <si>
    <t>566901142</t>
  </si>
  <si>
    <t>Vyspravení podkladu po překopech inženýrských sítí plochy do 15 m2 kamenivem hrubým drceným tl. 150 mm</t>
  </si>
  <si>
    <t>67601582</t>
  </si>
  <si>
    <t>19</t>
  </si>
  <si>
    <t>566901172</t>
  </si>
  <si>
    <t>Vyspravení podkladu po překopech inženýrských sítí plochy do 15 m2 směsí stmelenou cementem SC 20/25 tl 150 mm</t>
  </si>
  <si>
    <t>-2045524332</t>
  </si>
  <si>
    <t>20</t>
  </si>
  <si>
    <t>572340111</t>
  </si>
  <si>
    <t>Vyspravení krytu komunikací po překopech pl do 15 m2 asfaltovým betonem ACO (AB) tl přes 30 do 50 mm</t>
  </si>
  <si>
    <t>-959876079</t>
  </si>
  <si>
    <t>572340112</t>
  </si>
  <si>
    <t>Vyspravení krytu komunikací po překopech pl do 15 m2 asfaltovým betonem ACO (AB) tl přes 50 do 70 mm</t>
  </si>
  <si>
    <t>482793260</t>
  </si>
  <si>
    <t>Úpravy povrchů, podlahy a osazování výplní</t>
  </si>
  <si>
    <t>23</t>
  </si>
  <si>
    <t>621151011</t>
  </si>
  <si>
    <t>Penetrační silikátový nátěr vnějších pastovitých tenkovrstvých omítek podhledů</t>
  </si>
  <si>
    <t>-2125032268</t>
  </si>
  <si>
    <t>195,0                                       "10"</t>
  </si>
  <si>
    <t>24</t>
  </si>
  <si>
    <t>621521012</t>
  </si>
  <si>
    <t>Tenkovrstvá silikátová zatíraná omítka zrnitost 1,5 mm vnějších podhledů</t>
  </si>
  <si>
    <t>-1150078257</t>
  </si>
  <si>
    <t>25</t>
  </si>
  <si>
    <t>622131101</t>
  </si>
  <si>
    <t>Cementový postřik vnějších stěn nanášený celoplošně ručně</t>
  </si>
  <si>
    <t>1419576523</t>
  </si>
  <si>
    <t>26</t>
  </si>
  <si>
    <t>622151011</t>
  </si>
  <si>
    <t>Penetrační silikátový nátěr vnějších pastovitých tenkovrstvých omítek stěn</t>
  </si>
  <si>
    <t>-1201831955</t>
  </si>
  <si>
    <t>27</t>
  </si>
  <si>
    <t>622211031</t>
  </si>
  <si>
    <t>Montáž kontaktního zateplení vnějších stěn lepením a mechanickým kotvením polystyrénových desek do betonu a zdiva tl přes 120 do 160 mm</t>
  </si>
  <si>
    <t>1959075636</t>
  </si>
  <si>
    <t>28</t>
  </si>
  <si>
    <t>28375951</t>
  </si>
  <si>
    <t>deska EPS 70 fasádní λ=0,039 tl 140mm</t>
  </si>
  <si>
    <t>-611529151</t>
  </si>
  <si>
    <t>2,5*1,05                                                 "8a"</t>
  </si>
  <si>
    <t>29</t>
  </si>
  <si>
    <t>622321101</t>
  </si>
  <si>
    <t>Vápenocementová omítka hrubá jednovrstvá nezatřená vnějších stěn nanášená ručně</t>
  </si>
  <si>
    <t>-1793216941</t>
  </si>
  <si>
    <t>30</t>
  </si>
  <si>
    <t>622321141</t>
  </si>
  <si>
    <t>Vápenocementová omítka štuková dvouvrstvá vnějších stěn nanášená ručně</t>
  </si>
  <si>
    <t>1307882178</t>
  </si>
  <si>
    <t>31</t>
  </si>
  <si>
    <t>622521012</t>
  </si>
  <si>
    <t>Tenkovrstvá silikátová zatíraná omítka zrnitost 1,5 mm vnějších stěn</t>
  </si>
  <si>
    <t>1571279697</t>
  </si>
  <si>
    <t>32</t>
  </si>
  <si>
    <t>623151011</t>
  </si>
  <si>
    <t>Penetrační silikátový nátěr vnějších pastovitých tenkovrstvých omítek pilířů a sloupů</t>
  </si>
  <si>
    <t>1983368236</t>
  </si>
  <si>
    <t>5,0                                        "9"</t>
  </si>
  <si>
    <t>33</t>
  </si>
  <si>
    <t>623521012</t>
  </si>
  <si>
    <t>Tenkovrstvá silikátová omítka zrnitost 1,5 mm vnějších pilířů nebo sloupů</t>
  </si>
  <si>
    <t>405748951</t>
  </si>
  <si>
    <t>34</t>
  </si>
  <si>
    <t>624631221</t>
  </si>
  <si>
    <t>Tmelení silikonovým tmelem spár prefabrikovaných dílců š do 15 mm včetně penetrace</t>
  </si>
  <si>
    <t>m</t>
  </si>
  <si>
    <t>-1872545245</t>
  </si>
  <si>
    <t>31,0                                            "3"</t>
  </si>
  <si>
    <t>Ostatní konstrukce a práce, bourání</t>
  </si>
  <si>
    <t>35</t>
  </si>
  <si>
    <t>949101112</t>
  </si>
  <si>
    <t>Lešení pomocné pro objekty pozemních staveb s lešeňovou podlahou v přes 1,9 do 3,5 m zatížení do 150 kg/m2</t>
  </si>
  <si>
    <t>-2022795790</t>
  </si>
  <si>
    <t>195,0                                  "stropní podhledy"</t>
  </si>
  <si>
    <t>(17,0+15,0)*1,5</t>
  </si>
  <si>
    <t>37</t>
  </si>
  <si>
    <t>963051113</t>
  </si>
  <si>
    <t>Bourání ŽB stropů deskových tl přes 80 mm</t>
  </si>
  <si>
    <t>-1415659054</t>
  </si>
  <si>
    <t>13,5                                           "D5"</t>
  </si>
  <si>
    <t>38</t>
  </si>
  <si>
    <t>964051111</t>
  </si>
  <si>
    <t>Bourání ŽB trámů, průvlaků nebo pásů průřezu do 0,10 m2</t>
  </si>
  <si>
    <t>802445758</t>
  </si>
  <si>
    <t>2,0                                                   "D6"</t>
  </si>
  <si>
    <t>40</t>
  </si>
  <si>
    <t>975111241</t>
  </si>
  <si>
    <t>Zřízení plošného podchycení konstrukcí systémovými samostatnými stojkami v přes 4 do 5 m zatížení přes 11 do 15 kPa</t>
  </si>
  <si>
    <t>2025771759</t>
  </si>
  <si>
    <t>9,3*1,2                               "podchycení stropů při D4,D5"</t>
  </si>
  <si>
    <t>41</t>
  </si>
  <si>
    <t>975111242</t>
  </si>
  <si>
    <t>Příplatek k plošnému podchycení konstrukcí systémovými samostatnými stojkami v přes 4 do 5 m zatížení přes 11 do 15 kPa za první a ZKD den použití</t>
  </si>
  <si>
    <t>-786041195</t>
  </si>
  <si>
    <t>fig9*30</t>
  </si>
  <si>
    <t>42</t>
  </si>
  <si>
    <t>975111243</t>
  </si>
  <si>
    <t>Odstranění plošného podchycení konstrukcí systémovými samostatnými stojkami v přes 4 do 5 m zatížení přes 11 do 15 kPa</t>
  </si>
  <si>
    <t>1127774799</t>
  </si>
  <si>
    <t>43</t>
  </si>
  <si>
    <t>977311111</t>
  </si>
  <si>
    <t>Řezání stávajících betonových mazanin nevyztužených hl do 50 mm</t>
  </si>
  <si>
    <t>26750863</t>
  </si>
  <si>
    <t>44</t>
  </si>
  <si>
    <t>977312113</t>
  </si>
  <si>
    <t>Řezání stávajících betonových mazanin vyztužených hl do 150 mm</t>
  </si>
  <si>
    <t>-83663959</t>
  </si>
  <si>
    <t>21,0*2                              "D4"</t>
  </si>
  <si>
    <t>0,4*8                                 "D4"</t>
  </si>
  <si>
    <t>45</t>
  </si>
  <si>
    <t>978015391</t>
  </si>
  <si>
    <t>Otlučení (osekání) vnější vápenné nebo vápenocementové omítky stupně členitosti 1 a 2 v rozsahu přes 80 do 100 %</t>
  </si>
  <si>
    <t>7344375</t>
  </si>
  <si>
    <t>195,0                                      "4"</t>
  </si>
  <si>
    <t>46</t>
  </si>
  <si>
    <t>978059611</t>
  </si>
  <si>
    <t>Odsekání a odebrání obkladů stěn z vnějších obkládaček plochy do 1 m2</t>
  </si>
  <si>
    <t>280728854</t>
  </si>
  <si>
    <t>47</t>
  </si>
  <si>
    <t>985112112</t>
  </si>
  <si>
    <t>Odsekání degradovaného betonu stěn tl přes 10 do 30 mm</t>
  </si>
  <si>
    <t>2047395184</t>
  </si>
  <si>
    <t>5,0                                               "9"</t>
  </si>
  <si>
    <t>48</t>
  </si>
  <si>
    <t>985112122</t>
  </si>
  <si>
    <t>Odsekání degradovaného betonu líce kleneb a podhledů tl přes 10 do 30 mm</t>
  </si>
  <si>
    <t>1074351577</t>
  </si>
  <si>
    <t>49,0                                                                 "5"</t>
  </si>
  <si>
    <t>49</t>
  </si>
  <si>
    <t>985131111</t>
  </si>
  <si>
    <t>Očištění ploch stěn, rubu kleneb a podlah tlakovou vodou</t>
  </si>
  <si>
    <t>481491387</t>
  </si>
  <si>
    <t>3,0*13                                               "9"</t>
  </si>
  <si>
    <t>50</t>
  </si>
  <si>
    <t>985132111</t>
  </si>
  <si>
    <t>Očištění ploch líce kleneb a podhledů tlakovou vodou</t>
  </si>
  <si>
    <t>-723990705</t>
  </si>
  <si>
    <t>51</t>
  </si>
  <si>
    <t>985311113</t>
  </si>
  <si>
    <t>Reprofilace stěn cementovou sanační maltou tl přes 20 do 30 mm</t>
  </si>
  <si>
    <t>1815197430</t>
  </si>
  <si>
    <t>52</t>
  </si>
  <si>
    <t>985311212</t>
  </si>
  <si>
    <t>Reprofilace líce kleneb a podhledů cementovou sanační maltou tl přes 10 do 20 mm</t>
  </si>
  <si>
    <t>2113619700</t>
  </si>
  <si>
    <t xml:space="preserve">(194,0-49,0)                                               "7" </t>
  </si>
  <si>
    <t>53</t>
  </si>
  <si>
    <t>985311215</t>
  </si>
  <si>
    <t>Reprofilace líce kleneb a podhledů cementovou sanační maltou tl přes 40 do 50 mm</t>
  </si>
  <si>
    <t>1826584207</t>
  </si>
  <si>
    <t xml:space="preserve">49,0                                               "7" </t>
  </si>
  <si>
    <t>54</t>
  </si>
  <si>
    <t>985321111</t>
  </si>
  <si>
    <t>Ochranný nátěr výztuže na cementové bázi stěn, líce kleneb a podhledů 1 vrstva tl 1 mm</t>
  </si>
  <si>
    <t>-835840422</t>
  </si>
  <si>
    <t>49,0                                               "6"</t>
  </si>
  <si>
    <t>5,0                                                  "9"</t>
  </si>
  <si>
    <t>55</t>
  </si>
  <si>
    <t>985323111</t>
  </si>
  <si>
    <t>Spojovací můstek reprofilovaného betonu na cementové bázi tl 1 mm</t>
  </si>
  <si>
    <t>-101363921</t>
  </si>
  <si>
    <t>997</t>
  </si>
  <si>
    <t>Přesun sutě</t>
  </si>
  <si>
    <t>56</t>
  </si>
  <si>
    <t>997013151</t>
  </si>
  <si>
    <t>Vnitrostaveništní doprava suti a vybouraných hmot pro budovy v do 6 m s omezením mechanizace</t>
  </si>
  <si>
    <t>1833859289</t>
  </si>
  <si>
    <t>57</t>
  </si>
  <si>
    <t>997013501</t>
  </si>
  <si>
    <t>Odvoz suti a vybouraných hmot na skládku nebo meziskládku do 1 km se složením</t>
  </si>
  <si>
    <t>-1905042970</t>
  </si>
  <si>
    <t>58</t>
  </si>
  <si>
    <t>997013509</t>
  </si>
  <si>
    <t>Příplatek k odvozu suti a vybouraných hmot na skládku ZKD 1 km přes 1 km</t>
  </si>
  <si>
    <t>-1468691435</t>
  </si>
  <si>
    <t>57,028*10 'Přepočtené koeficientem množství</t>
  </si>
  <si>
    <t>59</t>
  </si>
  <si>
    <t>997013645</t>
  </si>
  <si>
    <t>Poplatek za uložení na skládce (skládkovné) odpadu asfaltového bez dehtu kód odpadu 17 03 02</t>
  </si>
  <si>
    <t>-961637021</t>
  </si>
  <si>
    <t>60</t>
  </si>
  <si>
    <t>997013869</t>
  </si>
  <si>
    <t>Poplatek za uložení stavebního odpadu na recyklační skládce (skládkovné) ze směsí betonu, cihel a keramických výrobků kód odpadu 17 01 07</t>
  </si>
  <si>
    <t>1040544386</t>
  </si>
  <si>
    <t>61</t>
  </si>
  <si>
    <t>997013875</t>
  </si>
  <si>
    <t>Poplatek za uložení stavebního odpadu na recyklační skládce (skládkovné) asfaltového bez obsahu dehtu zatříděného do Katalogu odpadů pod kódem 17 03 02</t>
  </si>
  <si>
    <t>247539072</t>
  </si>
  <si>
    <t>998</t>
  </si>
  <si>
    <t>Přesun hmot</t>
  </si>
  <si>
    <t>62</t>
  </si>
  <si>
    <t>998017001</t>
  </si>
  <si>
    <t>Přesun hmot s omezením mechanizace pro budovy v do 6 m</t>
  </si>
  <si>
    <t>1692804525</t>
  </si>
  <si>
    <t>PSV</t>
  </si>
  <si>
    <t>Práce a dodávky PSV</t>
  </si>
  <si>
    <t>712</t>
  </si>
  <si>
    <t>Povlakové krytiny</t>
  </si>
  <si>
    <t>63</t>
  </si>
  <si>
    <t>712311101</t>
  </si>
  <si>
    <t>Provedení povlakové krytiny střech do 10° za studena lakem penetračním nebo asfaltovým</t>
  </si>
  <si>
    <t>526848176</t>
  </si>
  <si>
    <t>10,0+20,0                                                     "16"</t>
  </si>
  <si>
    <t xml:space="preserve">(9,81*9,3+19,95*1,94+0,064)*0,30                 "poznámka na B4"        </t>
  </si>
  <si>
    <t>64</t>
  </si>
  <si>
    <t>11163150</t>
  </si>
  <si>
    <t>lak penetrační asfaltový</t>
  </si>
  <si>
    <t>4215808</t>
  </si>
  <si>
    <t>(10,0+20,0)*0,00035                                                     "16"</t>
  </si>
  <si>
    <t xml:space="preserve">(9,81*9,3+19,95*1,94+0,064)*0,30*0,00035                 "poznámka na B4"        </t>
  </si>
  <si>
    <t>65</t>
  </si>
  <si>
    <t>712340832</t>
  </si>
  <si>
    <t>Odstranění povlakové krytiny střech do 10° z pásů NAIP přitavených v plné ploše dvouvrstvé</t>
  </si>
  <si>
    <t>353262321</t>
  </si>
  <si>
    <t>70,0                                                               "D1"</t>
  </si>
  <si>
    <t xml:space="preserve">(9,81*9,3+19,95*1,94+0,064)*0,30     "poznámka na B4"        </t>
  </si>
  <si>
    <t>66</t>
  </si>
  <si>
    <t>712341559</t>
  </si>
  <si>
    <t>Provedení povlakové krytiny střech do 10° pásy NAIP přitavením v plné ploše</t>
  </si>
  <si>
    <t>852870643</t>
  </si>
  <si>
    <t>(10,0+20,0)*2                                                     "16"</t>
  </si>
  <si>
    <t xml:space="preserve">(9,81*9,3+19,95*1,94+0,064)*0,30*2                 "poznámka na B4"        </t>
  </si>
  <si>
    <t>67</t>
  </si>
  <si>
    <t>62853004</t>
  </si>
  <si>
    <t>pás asfaltový natavitelný modifikovaný SBS s vložkou ze skleněné tkaniny a spalitelnou PE fólií nebo jemnozrnným minerálním posypem na horním povrchu tl 4,0mm</t>
  </si>
  <si>
    <t>1872416444</t>
  </si>
  <si>
    <t>(10,0+20,0)*1,2                                                     "16"</t>
  </si>
  <si>
    <t xml:space="preserve">(9,81*9,3+19,95*1,94+0,064)*0,3*1,2                 "poznámka na B4"        </t>
  </si>
  <si>
    <t>68</t>
  </si>
  <si>
    <t>62855011</t>
  </si>
  <si>
    <t>pás asfaltový natavitelný modifikovaný SBS s vložkou z polyesterové rohože a hrubozrnným břidličným posypem na horním povrchu tl 5,3mm</t>
  </si>
  <si>
    <t>1168734184</t>
  </si>
  <si>
    <t xml:space="preserve">(9,81*9,3+19,95*1,94+0,064)*0,30*1,2                 "poznámka na B4"        </t>
  </si>
  <si>
    <t>69</t>
  </si>
  <si>
    <t>998712101</t>
  </si>
  <si>
    <t>Přesun hmot tonážní tonážní pro krytiny povlakové v objektech v do 6 m</t>
  </si>
  <si>
    <t>1931274188</t>
  </si>
  <si>
    <t>721</t>
  </si>
  <si>
    <t>Zdravotechnika - vnitřní kanalizace</t>
  </si>
  <si>
    <t>70</t>
  </si>
  <si>
    <t>721111111</t>
  </si>
  <si>
    <t>Potrubí kanalizační kameninové hrdlové přechod PVC - kamenina DN 125</t>
  </si>
  <si>
    <t>kus</t>
  </si>
  <si>
    <t>1426931105</t>
  </si>
  <si>
    <t>71</t>
  </si>
  <si>
    <t>721173402</t>
  </si>
  <si>
    <t>Potrubí kanalizační z PVC SN 4 svodné DN 125</t>
  </si>
  <si>
    <t>1216735354</t>
  </si>
  <si>
    <t>72</t>
  </si>
  <si>
    <t>721173403</t>
  </si>
  <si>
    <t>Potrubí kanalizační z PVC SN 4 svodné DN 160</t>
  </si>
  <si>
    <t>-804537574</t>
  </si>
  <si>
    <t>10,0                                           "13"</t>
  </si>
  <si>
    <t>73</t>
  </si>
  <si>
    <t>721242116</t>
  </si>
  <si>
    <t>Lapač střešních splavenin z PP s kulovým kloubem na odtoku DN 125</t>
  </si>
  <si>
    <t>-1121477981</t>
  </si>
  <si>
    <t>3                                          "13"</t>
  </si>
  <si>
    <t>74</t>
  </si>
  <si>
    <t>998721101</t>
  </si>
  <si>
    <t>Přesun hmot tonážní pro vnitřní kanalizace v objektech v do 6 m</t>
  </si>
  <si>
    <t>-2022442204</t>
  </si>
  <si>
    <t>741</t>
  </si>
  <si>
    <t>Elektroinstalace - silnoproud</t>
  </si>
  <si>
    <t>75</t>
  </si>
  <si>
    <t>999999061</t>
  </si>
  <si>
    <t>Elektroinstalace silnoproud - odpojení el. rozvodů</t>
  </si>
  <si>
    <t>kpl</t>
  </si>
  <si>
    <t>1440844632</t>
  </si>
  <si>
    <t>764</t>
  </si>
  <si>
    <t>Konstrukce klempířské</t>
  </si>
  <si>
    <t>76</t>
  </si>
  <si>
    <t>764002801</t>
  </si>
  <si>
    <t>Demontáž závětrné lišty do suti</t>
  </si>
  <si>
    <t>1420446989</t>
  </si>
  <si>
    <t>5,0                                           "D2"</t>
  </si>
  <si>
    <t>77</t>
  </si>
  <si>
    <t>764002811</t>
  </si>
  <si>
    <t>Demontáž okapového plechu do suti v krytině povlakové</t>
  </si>
  <si>
    <t>1059931180</t>
  </si>
  <si>
    <t>12,0                                           "D2"</t>
  </si>
  <si>
    <t>78</t>
  </si>
  <si>
    <t>764002871</t>
  </si>
  <si>
    <t>Demontáž lemování zdí do suti</t>
  </si>
  <si>
    <t>-736665704</t>
  </si>
  <si>
    <t>6,0                                           "D2"</t>
  </si>
  <si>
    <t>79</t>
  </si>
  <si>
    <t>764004801</t>
  </si>
  <si>
    <t>Demontáž podokapního žlabu do suti</t>
  </si>
  <si>
    <t>1767526</t>
  </si>
  <si>
    <t>4,5                                           "D2"</t>
  </si>
  <si>
    <t>80</t>
  </si>
  <si>
    <t>764004861</t>
  </si>
  <si>
    <t>Demontáž svodu do suti</t>
  </si>
  <si>
    <t>-1431695289</t>
  </si>
  <si>
    <t>2,0                                           "D2"</t>
  </si>
  <si>
    <t>81</t>
  </si>
  <si>
    <t>764212635</t>
  </si>
  <si>
    <t>Oplechování štítu závětrnou lištou z Pz s povrchovou úpravou rš 400 mm</t>
  </si>
  <si>
    <t>1638451187</t>
  </si>
  <si>
    <t>12,5                                    "K4"</t>
  </si>
  <si>
    <t>82</t>
  </si>
  <si>
    <t>764212664</t>
  </si>
  <si>
    <t>Oplechování rovné okapové hrany z Pz s povrchovou úpravou rš 330 mm</t>
  </si>
  <si>
    <t>-832318392</t>
  </si>
  <si>
    <t>6,0                                    "K5"</t>
  </si>
  <si>
    <t>83</t>
  </si>
  <si>
    <t>764212665</t>
  </si>
  <si>
    <t>Oplechování rovné okapové hrany z Pz s povrchovou úpravou rš 400 mm</t>
  </si>
  <si>
    <t>-494760699</t>
  </si>
  <si>
    <t>9,3                                    "K1"</t>
  </si>
  <si>
    <t>84</t>
  </si>
  <si>
    <t>764216642</t>
  </si>
  <si>
    <t>Oplechování rovných parapetů celoplošně lepené z Pz s povrchovou úpravou rš 200 mm</t>
  </si>
  <si>
    <t>-82810703</t>
  </si>
  <si>
    <t>0,85+2,15                                      "K2"</t>
  </si>
  <si>
    <t>85</t>
  </si>
  <si>
    <t>764511602</t>
  </si>
  <si>
    <t>Žlab podokapní půlkruhový z Pz s povrchovou úpravou rš 330 mm</t>
  </si>
  <si>
    <t>274887999</t>
  </si>
  <si>
    <t>6,0                                    "K6"</t>
  </si>
  <si>
    <t>86</t>
  </si>
  <si>
    <t>764511642</t>
  </si>
  <si>
    <t>Kotlík oválný (trychtýřový) pro podokapní žlaby z Pz s povrchovou úpravou 330/100 mm</t>
  </si>
  <si>
    <t>1056732922</t>
  </si>
  <si>
    <t>1                                    "K6"</t>
  </si>
  <si>
    <t>87</t>
  </si>
  <si>
    <t>764518622</t>
  </si>
  <si>
    <t>Svody kruhové včetně objímek, kolen, odskoků z Pz s povrchovou úpravou průměru 100 mm</t>
  </si>
  <si>
    <t>22192418</t>
  </si>
  <si>
    <t>5,0                                             "K3"</t>
  </si>
  <si>
    <t>88</t>
  </si>
  <si>
    <t>764518623</t>
  </si>
  <si>
    <t>Svody kruhové včetně objímek, kolen, odskoků z Pz s povrchovou úpravou průměru 120 mm</t>
  </si>
  <si>
    <t>1402903416</t>
  </si>
  <si>
    <t>5,0                                             "K7"</t>
  </si>
  <si>
    <t>89</t>
  </si>
  <si>
    <t>998764101</t>
  </si>
  <si>
    <t>Přesun hmot tonážní pro konstrukce klempířské v objektech v do 6 m</t>
  </si>
  <si>
    <t>1852934758</t>
  </si>
  <si>
    <t>3 -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</si>
  <si>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</si>
  <si>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</si>
  <si>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</si>
  <si>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</si>
  <si>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</si>
  <si>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</si>
  <si>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</si>
  <si>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</si>
  <si>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</si>
  <si>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</si>
  <si>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</si>
  <si>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</si>
  <si>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</si>
  <si>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</si>
  <si>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</si>
  <si>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1024</t>
  </si>
  <si>
    <t>1971781886</t>
  </si>
  <si>
    <t>VRN2</t>
  </si>
  <si>
    <t>Příprava staveniště</t>
  </si>
  <si>
    <t>020001000</t>
  </si>
  <si>
    <t>-1976781648</t>
  </si>
  <si>
    <t>VRN3</t>
  </si>
  <si>
    <t>Zařízení staveniště</t>
  </si>
  <si>
    <t>030001000</t>
  </si>
  <si>
    <t>917048851</t>
  </si>
  <si>
    <t>VRN4</t>
  </si>
  <si>
    <t>Inženýrská činnost</t>
  </si>
  <si>
    <t>040001000</t>
  </si>
  <si>
    <t>1531058654</t>
  </si>
  <si>
    <t>VRN5</t>
  </si>
  <si>
    <t>Finanční náklady</t>
  </si>
  <si>
    <t>050001000</t>
  </si>
  <si>
    <t>-32873586</t>
  </si>
  <si>
    <t>VRN6</t>
  </si>
  <si>
    <t>Územní vlivy</t>
  </si>
  <si>
    <t>060001000</t>
  </si>
  <si>
    <t>-958608248</t>
  </si>
  <si>
    <t>VRN7</t>
  </si>
  <si>
    <t>Provozní vlivy</t>
  </si>
  <si>
    <t>070001000</t>
  </si>
  <si>
    <t>1604544523</t>
  </si>
  <si>
    <t>VRN8</t>
  </si>
  <si>
    <t>Přesun stavebních kapacit</t>
  </si>
  <si>
    <t>080001000</t>
  </si>
  <si>
    <t>Další náklady na pracovníky</t>
  </si>
  <si>
    <t>1586041173</t>
  </si>
  <si>
    <t>VRN9</t>
  </si>
  <si>
    <t>Ostatní náklady</t>
  </si>
  <si>
    <t>090001000</t>
  </si>
  <si>
    <t>377742997</t>
  </si>
  <si>
    <t>SEZNAM FIGUR</t>
  </si>
  <si>
    <t>Výměra</t>
  </si>
  <si>
    <t xml:space="preserve"> 1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</si>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</sst>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44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09" t="s">
        <v>15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R5" s="20"/>
      <c r="BE5" s="206" t="s">
        <v>16</v>
      </c>
      <c r="BS5" s="17" t="s">
        <v>6</v>
      </c>
    </row>
    <row r="6" spans="2:71" s="1" customFormat="1" ht="36.95" customHeight="1">
      <c r="B6" s="20"/>
      <c r="D6" s="26" t="s">
        <v>17</v>
      </c>
      <c r="K6" s="211" t="s">
        <v>18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R6" s="20"/>
      <c r="BE6" s="207"/>
      <c r="BS6" s="17" t="s">
        <v>6</v>
      </c>
    </row>
    <row r="7" spans="2:71" s="1" customFormat="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07"/>
      <c r="BS7" s="17" t="s">
        <v>8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07"/>
      <c r="BS8" s="17" t="s">
        <v>8</v>
      </c>
    </row>
    <row r="9" spans="2:71" s="1" customFormat="1" ht="14.45" customHeight="1">
      <c r="B9" s="20"/>
      <c r="AR9" s="20"/>
      <c r="BE9" s="207"/>
      <c r="BS9" s="17" t="s">
        <v>8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1</v>
      </c>
      <c r="AR10" s="20"/>
      <c r="BE10" s="207"/>
      <c r="BS10" s="17" t="s">
        <v>6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1</v>
      </c>
      <c r="AR11" s="20"/>
      <c r="BE11" s="207"/>
      <c r="BS11" s="17" t="s">
        <v>6</v>
      </c>
    </row>
    <row r="12" spans="2:71" s="1" customFormat="1" ht="6.95" customHeight="1">
      <c r="B12" s="20"/>
      <c r="AR12" s="20"/>
      <c r="BE12" s="207"/>
      <c r="BS12" s="17" t="s">
        <v>8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07"/>
      <c r="BS13" s="17" t="s">
        <v>8</v>
      </c>
    </row>
    <row r="14" spans="2:71" ht="12.75">
      <c r="B14" s="20"/>
      <c r="E14" s="212" t="s">
        <v>30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7" t="s">
        <v>28</v>
      </c>
      <c r="AN14" s="29" t="s">
        <v>30</v>
      </c>
      <c r="AR14" s="20"/>
      <c r="BE14" s="207"/>
      <c r="BS14" s="17" t="s">
        <v>8</v>
      </c>
    </row>
    <row r="15" spans="2:71" s="1" customFormat="1" ht="6.95" customHeight="1">
      <c r="B15" s="20"/>
      <c r="AR15" s="20"/>
      <c r="BE15" s="207"/>
      <c r="BS15" s="17" t="s">
        <v>3</v>
      </c>
    </row>
    <row r="16" spans="2:71" s="1" customFormat="1" ht="12" customHeight="1">
      <c r="B16" s="20"/>
      <c r="D16" s="27" t="s">
        <v>31</v>
      </c>
      <c r="AK16" s="27" t="s">
        <v>26</v>
      </c>
      <c r="AN16" s="25" t="s">
        <v>1</v>
      </c>
      <c r="AR16" s="20"/>
      <c r="BE16" s="207"/>
      <c r="BS16" s="17" t="s">
        <v>3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1</v>
      </c>
      <c r="AR17" s="20"/>
      <c r="BE17" s="207"/>
      <c r="BS17" s="17" t="s">
        <v>33</v>
      </c>
    </row>
    <row r="18" spans="2:71" s="1" customFormat="1" ht="6.95" customHeight="1">
      <c r="B18" s="20"/>
      <c r="AR18" s="20"/>
      <c r="BE18" s="207"/>
      <c r="BS18" s="17" t="s">
        <v>8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1</v>
      </c>
      <c r="AR19" s="20"/>
      <c r="BE19" s="207"/>
      <c r="BS19" s="17" t="s">
        <v>8</v>
      </c>
    </row>
    <row r="20" spans="2:71" s="1" customFormat="1" ht="18.4" customHeight="1">
      <c r="B20" s="20"/>
      <c r="E20" s="25" t="s">
        <v>35</v>
      </c>
      <c r="AK20" s="27" t="s">
        <v>28</v>
      </c>
      <c r="AN20" s="25" t="s">
        <v>1</v>
      </c>
      <c r="AR20" s="20"/>
      <c r="BE20" s="207"/>
      <c r="BS20" s="17" t="s">
        <v>33</v>
      </c>
    </row>
    <row r="21" spans="2:57" s="1" customFormat="1" ht="6.95" customHeight="1">
      <c r="B21" s="20"/>
      <c r="AR21" s="20"/>
      <c r="BE21" s="207"/>
    </row>
    <row r="22" spans="2:57" s="1" customFormat="1" ht="12" customHeight="1">
      <c r="B22" s="20"/>
      <c r="D22" s="27" t="s">
        <v>36</v>
      </c>
      <c r="AR22" s="20"/>
      <c r="BE22" s="207"/>
    </row>
    <row r="23" spans="2:57" s="1" customFormat="1" ht="16.5" customHeight="1">
      <c r="B23" s="20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20"/>
      <c r="BE23" s="207"/>
    </row>
    <row r="24" spans="2:57" s="1" customFormat="1" ht="6.95" customHeight="1">
      <c r="B24" s="20"/>
      <c r="AR24" s="20"/>
      <c r="BE24" s="207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7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5">
        <f>ROUND(AG94,0)</f>
        <v>0</v>
      </c>
      <c r="AL26" s="216"/>
      <c r="AM26" s="216"/>
      <c r="AN26" s="216"/>
      <c r="AO26" s="216"/>
      <c r="AP26" s="32"/>
      <c r="AQ26" s="32"/>
      <c r="AR26" s="33"/>
      <c r="BE26" s="207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07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17" t="s">
        <v>38</v>
      </c>
      <c r="M28" s="217"/>
      <c r="N28" s="217"/>
      <c r="O28" s="217"/>
      <c r="P28" s="217"/>
      <c r="Q28" s="32"/>
      <c r="R28" s="32"/>
      <c r="S28" s="32"/>
      <c r="T28" s="32"/>
      <c r="U28" s="32"/>
      <c r="V28" s="32"/>
      <c r="W28" s="217" t="s">
        <v>39</v>
      </c>
      <c r="X28" s="217"/>
      <c r="Y28" s="217"/>
      <c r="Z28" s="217"/>
      <c r="AA28" s="217"/>
      <c r="AB28" s="217"/>
      <c r="AC28" s="217"/>
      <c r="AD28" s="217"/>
      <c r="AE28" s="217"/>
      <c r="AF28" s="32"/>
      <c r="AG28" s="32"/>
      <c r="AH28" s="32"/>
      <c r="AI28" s="32"/>
      <c r="AJ28" s="32"/>
      <c r="AK28" s="217" t="s">
        <v>40</v>
      </c>
      <c r="AL28" s="217"/>
      <c r="AM28" s="217"/>
      <c r="AN28" s="217"/>
      <c r="AO28" s="217"/>
      <c r="AP28" s="32"/>
      <c r="AQ28" s="32"/>
      <c r="AR28" s="33"/>
      <c r="BE28" s="207"/>
    </row>
    <row r="29" spans="2:57" s="3" customFormat="1" ht="14.45" customHeight="1">
      <c r="B29" s="37"/>
      <c r="D29" s="27" t="s">
        <v>41</v>
      </c>
      <c r="F29" s="27" t="s">
        <v>42</v>
      </c>
      <c r="L29" s="220">
        <v>0.21</v>
      </c>
      <c r="M29" s="219"/>
      <c r="N29" s="219"/>
      <c r="O29" s="219"/>
      <c r="P29" s="219"/>
      <c r="W29" s="218">
        <f>ROUND(AZ94,0)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ROUND(AV94,0)</f>
        <v>0</v>
      </c>
      <c r="AL29" s="219"/>
      <c r="AM29" s="219"/>
      <c r="AN29" s="219"/>
      <c r="AO29" s="219"/>
      <c r="AR29" s="37"/>
      <c r="BE29" s="208"/>
    </row>
    <row r="30" spans="2:57" s="3" customFormat="1" ht="14.45" customHeight="1">
      <c r="B30" s="37"/>
      <c r="F30" s="27" t="s">
        <v>43</v>
      </c>
      <c r="L30" s="220">
        <v>0.15</v>
      </c>
      <c r="M30" s="219"/>
      <c r="N30" s="219"/>
      <c r="O30" s="219"/>
      <c r="P30" s="219"/>
      <c r="W30" s="218">
        <f>ROUND(BA94,0)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ROUND(AW94,0)</f>
        <v>0</v>
      </c>
      <c r="AL30" s="219"/>
      <c r="AM30" s="219"/>
      <c r="AN30" s="219"/>
      <c r="AO30" s="219"/>
      <c r="AR30" s="37"/>
      <c r="BE30" s="208"/>
    </row>
    <row r="31" spans="2:57" s="3" customFormat="1" ht="14.45" customHeight="1" hidden="1">
      <c r="B31" s="37"/>
      <c r="F31" s="27" t="s">
        <v>44</v>
      </c>
      <c r="L31" s="220">
        <v>0.21</v>
      </c>
      <c r="M31" s="219"/>
      <c r="N31" s="219"/>
      <c r="O31" s="219"/>
      <c r="P31" s="219"/>
      <c r="W31" s="218">
        <f>ROUND(BB94,0)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7"/>
      <c r="BE31" s="208"/>
    </row>
    <row r="32" spans="2:57" s="3" customFormat="1" ht="14.45" customHeight="1" hidden="1">
      <c r="B32" s="37"/>
      <c r="F32" s="27" t="s">
        <v>45</v>
      </c>
      <c r="L32" s="220">
        <v>0.15</v>
      </c>
      <c r="M32" s="219"/>
      <c r="N32" s="219"/>
      <c r="O32" s="219"/>
      <c r="P32" s="219"/>
      <c r="W32" s="218">
        <f>ROUND(BC94,0)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7"/>
      <c r="BE32" s="208"/>
    </row>
    <row r="33" spans="2:57" s="3" customFormat="1" ht="14.45" customHeight="1" hidden="1">
      <c r="B33" s="37"/>
      <c r="F33" s="27" t="s">
        <v>46</v>
      </c>
      <c r="L33" s="220">
        <v>0</v>
      </c>
      <c r="M33" s="219"/>
      <c r="N33" s="219"/>
      <c r="O33" s="219"/>
      <c r="P33" s="219"/>
      <c r="W33" s="218">
        <f>ROUND(BD94,0)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7"/>
      <c r="BE33" s="20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07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21" t="s">
        <v>49</v>
      </c>
      <c r="Y35" s="222"/>
      <c r="Z35" s="222"/>
      <c r="AA35" s="222"/>
      <c r="AB35" s="222"/>
      <c r="AC35" s="40"/>
      <c r="AD35" s="40"/>
      <c r="AE35" s="40"/>
      <c r="AF35" s="40"/>
      <c r="AG35" s="40"/>
      <c r="AH35" s="40"/>
      <c r="AI35" s="40"/>
      <c r="AJ35" s="40"/>
      <c r="AK35" s="223">
        <f>SUM(AK26:AK33)</f>
        <v>0</v>
      </c>
      <c r="AL35" s="222"/>
      <c r="AM35" s="222"/>
      <c r="AN35" s="222"/>
      <c r="AO35" s="22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14</v>
      </c>
      <c r="L84" s="4" t="str">
        <f>K5</f>
        <v>Chaloupsky1</v>
      </c>
      <c r="AR84" s="51"/>
    </row>
    <row r="85" spans="2:44" s="5" customFormat="1" ht="36.95" customHeight="1">
      <c r="B85" s="52"/>
      <c r="C85" s="53" t="s">
        <v>17</v>
      </c>
      <c r="L85" s="225" t="str">
        <f>K6</f>
        <v>Stavební úpravy podchodu, nám. Horníků, Trutnov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Trutnov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23</v>
      </c>
      <c r="AJ87" s="32"/>
      <c r="AK87" s="32"/>
      <c r="AL87" s="32"/>
      <c r="AM87" s="227" t="str">
        <f>IF(AN8="","",AN8)</f>
        <v>31. 8. 2023</v>
      </c>
      <c r="AN87" s="227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7" customHeight="1">
      <c r="A89" s="32"/>
      <c r="B89" s="33"/>
      <c r="C89" s="27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Trutnov, Slovanské nám. 165, Trutnov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28" t="str">
        <f>IF(E17="","",E17)</f>
        <v>ing.Jan Chaloupský, U hřiště 639, Trutnov</v>
      </c>
      <c r="AN89" s="229"/>
      <c r="AO89" s="229"/>
      <c r="AP89" s="229"/>
      <c r="AQ89" s="32"/>
      <c r="AR89" s="33"/>
      <c r="AS89" s="230" t="s">
        <v>57</v>
      </c>
      <c r="AT89" s="23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8" t="str">
        <f>IF(E20="","",E20)</f>
        <v>ing. V. Švehla</v>
      </c>
      <c r="AN90" s="229"/>
      <c r="AO90" s="229"/>
      <c r="AP90" s="229"/>
      <c r="AQ90" s="32"/>
      <c r="AR90" s="33"/>
      <c r="AS90" s="232"/>
      <c r="AT90" s="23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2"/>
      <c r="AT91" s="23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4" t="s">
        <v>58</v>
      </c>
      <c r="D92" s="235"/>
      <c r="E92" s="235"/>
      <c r="F92" s="235"/>
      <c r="G92" s="235"/>
      <c r="H92" s="60"/>
      <c r="I92" s="236" t="s">
        <v>59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7" t="s">
        <v>60</v>
      </c>
      <c r="AH92" s="235"/>
      <c r="AI92" s="235"/>
      <c r="AJ92" s="235"/>
      <c r="AK92" s="235"/>
      <c r="AL92" s="235"/>
      <c r="AM92" s="235"/>
      <c r="AN92" s="236" t="s">
        <v>61</v>
      </c>
      <c r="AO92" s="235"/>
      <c r="AP92" s="238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2">
        <f>ROUND(SUM(AG95:AG96),0)</f>
        <v>0</v>
      </c>
      <c r="AH94" s="242"/>
      <c r="AI94" s="242"/>
      <c r="AJ94" s="242"/>
      <c r="AK94" s="242"/>
      <c r="AL94" s="242"/>
      <c r="AM94" s="242"/>
      <c r="AN94" s="243">
        <f>SUM(AG94,AT94)</f>
        <v>0</v>
      </c>
      <c r="AO94" s="243"/>
      <c r="AP94" s="243"/>
      <c r="AQ94" s="72" t="s">
        <v>1</v>
      </c>
      <c r="AR94" s="68"/>
      <c r="AS94" s="73">
        <f>ROUND(SUM(AS95:AS96),0)</f>
        <v>0</v>
      </c>
      <c r="AT94" s="74">
        <f>ROUND(SUM(AV94:AW94),0)</f>
        <v>0</v>
      </c>
      <c r="AU94" s="75">
        <f>ROUND(SUM(AU95:AU96),5)</f>
        <v>0</v>
      </c>
      <c r="AV94" s="74">
        <f>ROUND(AZ94*L29,0)</f>
        <v>0</v>
      </c>
      <c r="AW94" s="74">
        <f>ROUND(BA94*L30,0)</f>
        <v>0</v>
      </c>
      <c r="AX94" s="74">
        <f>ROUND(BB94*L29,0)</f>
        <v>0</v>
      </c>
      <c r="AY94" s="74">
        <f>ROUND(BC94*L30,0)</f>
        <v>0</v>
      </c>
      <c r="AZ94" s="74">
        <f>ROUND(SUM(AZ95:AZ96),0)</f>
        <v>0</v>
      </c>
      <c r="BA94" s="74">
        <f>ROUND(SUM(BA95:BA96),0)</f>
        <v>0</v>
      </c>
      <c r="BB94" s="74">
        <f>ROUND(SUM(BB95:BB96),0)</f>
        <v>0</v>
      </c>
      <c r="BC94" s="74">
        <f>ROUND(SUM(BC95:BC96),0)</f>
        <v>0</v>
      </c>
      <c r="BD94" s="76">
        <f>ROUND(SUM(BD95:BD96),0)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241" t="s">
        <v>8</v>
      </c>
      <c r="E95" s="241"/>
      <c r="F95" s="241"/>
      <c r="G95" s="241"/>
      <c r="H95" s="241"/>
      <c r="I95" s="82"/>
      <c r="J95" s="241" t="s">
        <v>82</v>
      </c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39">
        <f>'1 - 1. část'!J30</f>
        <v>0</v>
      </c>
      <c r="AH95" s="240"/>
      <c r="AI95" s="240"/>
      <c r="AJ95" s="240"/>
      <c r="AK95" s="240"/>
      <c r="AL95" s="240"/>
      <c r="AM95" s="240"/>
      <c r="AN95" s="239">
        <f>SUM(AG95,AT95)</f>
        <v>0</v>
      </c>
      <c r="AO95" s="240"/>
      <c r="AP95" s="240"/>
      <c r="AQ95" s="83" t="s">
        <v>83</v>
      </c>
      <c r="AR95" s="80"/>
      <c r="AS95" s="84">
        <v>0</v>
      </c>
      <c r="AT95" s="85">
        <f>ROUND(SUM(AV95:AW95),0)</f>
        <v>0</v>
      </c>
      <c r="AU95" s="86">
        <f>'1 - 1. část'!P130</f>
        <v>0</v>
      </c>
      <c r="AV95" s="85">
        <f>'1 - 1. část'!J33</f>
        <v>0</v>
      </c>
      <c r="AW95" s="85">
        <f>'1 - 1. část'!J34</f>
        <v>0</v>
      </c>
      <c r="AX95" s="85">
        <f>'1 - 1. část'!J35</f>
        <v>0</v>
      </c>
      <c r="AY95" s="85">
        <f>'1 - 1. část'!J36</f>
        <v>0</v>
      </c>
      <c r="AZ95" s="85">
        <f>'1 - 1. část'!F33</f>
        <v>0</v>
      </c>
      <c r="BA95" s="85">
        <f>'1 - 1. část'!F34</f>
        <v>0</v>
      </c>
      <c r="BB95" s="85">
        <f>'1 - 1. část'!F35</f>
        <v>0</v>
      </c>
      <c r="BC95" s="85">
        <f>'1 - 1. část'!F36</f>
        <v>0</v>
      </c>
      <c r="BD95" s="87">
        <f>'1 - 1. část'!F37</f>
        <v>0</v>
      </c>
      <c r="BT95" s="88" t="s">
        <v>8</v>
      </c>
      <c r="BV95" s="88" t="s">
        <v>79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6.5" customHeight="1">
      <c r="A96" s="79" t="s">
        <v>81</v>
      </c>
      <c r="B96" s="80"/>
      <c r="C96" s="81"/>
      <c r="D96" s="241" t="s">
        <v>86</v>
      </c>
      <c r="E96" s="241"/>
      <c r="F96" s="241"/>
      <c r="G96" s="241"/>
      <c r="H96" s="241"/>
      <c r="I96" s="82"/>
      <c r="J96" s="241" t="s">
        <v>87</v>
      </c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39">
        <f>'3 - Vedlejší náklady'!J30</f>
        <v>0</v>
      </c>
      <c r="AH96" s="240"/>
      <c r="AI96" s="240"/>
      <c r="AJ96" s="240"/>
      <c r="AK96" s="240"/>
      <c r="AL96" s="240"/>
      <c r="AM96" s="240"/>
      <c r="AN96" s="239">
        <f>SUM(AG96,AT96)</f>
        <v>0</v>
      </c>
      <c r="AO96" s="240"/>
      <c r="AP96" s="240"/>
      <c r="AQ96" s="83" t="s">
        <v>83</v>
      </c>
      <c r="AR96" s="80"/>
      <c r="AS96" s="89">
        <v>0</v>
      </c>
      <c r="AT96" s="90">
        <f>ROUND(SUM(AV96:AW96),0)</f>
        <v>0</v>
      </c>
      <c r="AU96" s="91">
        <f>'3 - Vedlejší náklady'!P126</f>
        <v>0</v>
      </c>
      <c r="AV96" s="90">
        <f>'3 - Vedlejší náklady'!J33</f>
        <v>0</v>
      </c>
      <c r="AW96" s="90">
        <f>'3 - Vedlejší náklady'!J34</f>
        <v>0</v>
      </c>
      <c r="AX96" s="90">
        <f>'3 - Vedlejší náklady'!J35</f>
        <v>0</v>
      </c>
      <c r="AY96" s="90">
        <f>'3 - Vedlejší náklady'!J36</f>
        <v>0</v>
      </c>
      <c r="AZ96" s="90">
        <f>'3 - Vedlejší náklady'!F33</f>
        <v>0</v>
      </c>
      <c r="BA96" s="90">
        <f>'3 - Vedlejší náklady'!F34</f>
        <v>0</v>
      </c>
      <c r="BB96" s="90">
        <f>'3 - Vedlejší náklady'!F35</f>
        <v>0</v>
      </c>
      <c r="BC96" s="90">
        <f>'3 - Vedlejší náklady'!F36</f>
        <v>0</v>
      </c>
      <c r="BD96" s="92">
        <f>'3 - Vedlejší náklady'!F37</f>
        <v>0</v>
      </c>
      <c r="BT96" s="88" t="s">
        <v>8</v>
      </c>
      <c r="BV96" s="88" t="s">
        <v>79</v>
      </c>
      <c r="BW96" s="88" t="s">
        <v>88</v>
      </c>
      <c r="BX96" s="88" t="s">
        <v>4</v>
      </c>
      <c r="CL96" s="88" t="s">
        <v>1</v>
      </c>
      <c r="CM96" s="88" t="s">
        <v>85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1. část'!C2" display="/"/>
    <hyperlink ref="A96" location="'3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4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84</v>
      </c>
      <c r="AZ2" s="93" t="s">
        <v>89</v>
      </c>
      <c r="BA2" s="93" t="s">
        <v>90</v>
      </c>
      <c r="BB2" s="93" t="s">
        <v>1</v>
      </c>
      <c r="BC2" s="93" t="s">
        <v>91</v>
      </c>
      <c r="BD2" s="93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92</v>
      </c>
      <c r="L4" s="20"/>
      <c r="M4" s="94" t="s">
        <v>11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45" t="str">
        <f>'Rekapitulace stavby'!K6</f>
        <v>Stavební úpravy podchodu, nám. Horníků, Trutnov</v>
      </c>
      <c r="F7" s="246"/>
      <c r="G7" s="246"/>
      <c r="H7" s="246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5" t="s">
        <v>94</v>
      </c>
      <c r="F9" s="247"/>
      <c r="G9" s="247"/>
      <c r="H9" s="247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 t="str">
        <f>'Rekapitulace stavby'!AN8</f>
        <v>31. 8. 2023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8" t="str">
        <f>'Rekapitulace stavby'!E14</f>
        <v>Vyplň údaj</v>
      </c>
      <c r="F18" s="209"/>
      <c r="G18" s="209"/>
      <c r="H18" s="209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14" t="s">
        <v>1</v>
      </c>
      <c r="F27" s="214"/>
      <c r="G27" s="214"/>
      <c r="H27" s="21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ROUND(J130,0)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41</v>
      </c>
      <c r="E33" s="27" t="s">
        <v>42</v>
      </c>
      <c r="F33" s="100">
        <f>ROUND((SUM(BE130:BE345)),0)</f>
        <v>0</v>
      </c>
      <c r="G33" s="32"/>
      <c r="H33" s="32"/>
      <c r="I33" s="101">
        <v>0.21</v>
      </c>
      <c r="J33" s="100">
        <f>ROUND(((SUM(BE130:BE345))*I33),0)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0">
        <f>ROUND((SUM(BF130:BF345)),0)</f>
        <v>0</v>
      </c>
      <c r="G34" s="32"/>
      <c r="H34" s="32"/>
      <c r="I34" s="101">
        <v>0.15</v>
      </c>
      <c r="J34" s="100">
        <f>ROUND(((SUM(BF130:BF345))*I34),0)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0">
        <f>ROUND((SUM(BG130:BG345)),0)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0">
        <f>ROUND((SUM(BH130:BH345)),0)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0">
        <f>ROUND((SUM(BI130:BI345)),0)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5" t="str">
        <f>E7</f>
        <v>Stavební úpravy podchodu, nám. Horníků, Trutnov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5" t="str">
        <f>E9</f>
        <v>1 - 1. část</v>
      </c>
      <c r="F87" s="247"/>
      <c r="G87" s="247"/>
      <c r="H87" s="247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Trutnov</v>
      </c>
      <c r="G89" s="32"/>
      <c r="H89" s="32"/>
      <c r="I89" s="27" t="s">
        <v>23</v>
      </c>
      <c r="J89" s="55" t="str">
        <f>IF(J12="","",J12)</f>
        <v>31. 8. 2023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25</v>
      </c>
      <c r="D91" s="32"/>
      <c r="E91" s="32"/>
      <c r="F91" s="25" t="str">
        <f>E15</f>
        <v>Město Trutnov, Slovanské nám. 165, Trutnov</v>
      </c>
      <c r="G91" s="32"/>
      <c r="H91" s="32"/>
      <c r="I91" s="27" t="s">
        <v>31</v>
      </c>
      <c r="J91" s="30" t="str">
        <f>E21</f>
        <v>ing.Jan Chaloupský, U hřiště 639, Trutnov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96</v>
      </c>
      <c r="D94" s="102"/>
      <c r="E94" s="102"/>
      <c r="F94" s="102"/>
      <c r="G94" s="102"/>
      <c r="H94" s="102"/>
      <c r="I94" s="102"/>
      <c r="J94" s="111" t="s">
        <v>97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98</v>
      </c>
      <c r="D96" s="32"/>
      <c r="E96" s="32"/>
      <c r="F96" s="32"/>
      <c r="G96" s="32"/>
      <c r="H96" s="32"/>
      <c r="I96" s="32"/>
      <c r="J96" s="71">
        <f>J130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99</v>
      </c>
    </row>
    <row r="97" spans="2:12" s="9" customFormat="1" ht="24.95" customHeight="1">
      <c r="B97" s="113"/>
      <c r="D97" s="114" t="s">
        <v>100</v>
      </c>
      <c r="E97" s="115"/>
      <c r="F97" s="115"/>
      <c r="G97" s="115"/>
      <c r="H97" s="115"/>
      <c r="I97" s="115"/>
      <c r="J97" s="116">
        <f>J131</f>
        <v>0</v>
      </c>
      <c r="L97" s="113"/>
    </row>
    <row r="98" spans="2:12" s="10" customFormat="1" ht="19.9" customHeight="1">
      <c r="B98" s="117"/>
      <c r="D98" s="118" t="s">
        <v>101</v>
      </c>
      <c r="E98" s="119"/>
      <c r="F98" s="119"/>
      <c r="G98" s="119"/>
      <c r="H98" s="119"/>
      <c r="I98" s="119"/>
      <c r="J98" s="120">
        <f>J132</f>
        <v>0</v>
      </c>
      <c r="L98" s="117"/>
    </row>
    <row r="99" spans="2:12" s="10" customFormat="1" ht="19.9" customHeight="1">
      <c r="B99" s="117"/>
      <c r="D99" s="118" t="s">
        <v>102</v>
      </c>
      <c r="E99" s="119"/>
      <c r="F99" s="119"/>
      <c r="G99" s="119"/>
      <c r="H99" s="119"/>
      <c r="I99" s="119"/>
      <c r="J99" s="120">
        <f>J151</f>
        <v>0</v>
      </c>
      <c r="L99" s="117"/>
    </row>
    <row r="100" spans="2:12" s="10" customFormat="1" ht="19.9" customHeight="1">
      <c r="B100" s="117"/>
      <c r="D100" s="118" t="s">
        <v>103</v>
      </c>
      <c r="E100" s="119"/>
      <c r="F100" s="119"/>
      <c r="G100" s="119"/>
      <c r="H100" s="119"/>
      <c r="I100" s="119"/>
      <c r="J100" s="120">
        <f>J156</f>
        <v>0</v>
      </c>
      <c r="L100" s="117"/>
    </row>
    <row r="101" spans="2:12" s="10" customFormat="1" ht="19.9" customHeight="1">
      <c r="B101" s="117"/>
      <c r="D101" s="118" t="s">
        <v>104</v>
      </c>
      <c r="E101" s="119"/>
      <c r="F101" s="119"/>
      <c r="G101" s="119"/>
      <c r="H101" s="119"/>
      <c r="I101" s="119"/>
      <c r="J101" s="120">
        <f>J178</f>
        <v>0</v>
      </c>
      <c r="L101" s="117"/>
    </row>
    <row r="102" spans="2:12" s="10" customFormat="1" ht="19.9" customHeight="1">
      <c r="B102" s="117"/>
      <c r="D102" s="118" t="s">
        <v>105</v>
      </c>
      <c r="E102" s="119"/>
      <c r="F102" s="119"/>
      <c r="G102" s="119"/>
      <c r="H102" s="119"/>
      <c r="I102" s="119"/>
      <c r="J102" s="120">
        <f>J189</f>
        <v>0</v>
      </c>
      <c r="L102" s="117"/>
    </row>
    <row r="103" spans="2:12" s="10" customFormat="1" ht="19.9" customHeight="1">
      <c r="B103" s="117"/>
      <c r="D103" s="118" t="s">
        <v>106</v>
      </c>
      <c r="E103" s="119"/>
      <c r="F103" s="119"/>
      <c r="G103" s="119"/>
      <c r="H103" s="119"/>
      <c r="I103" s="119"/>
      <c r="J103" s="120">
        <f>J220</f>
        <v>0</v>
      </c>
      <c r="L103" s="117"/>
    </row>
    <row r="104" spans="2:12" s="10" customFormat="1" ht="19.9" customHeight="1">
      <c r="B104" s="117"/>
      <c r="D104" s="118" t="s">
        <v>107</v>
      </c>
      <c r="E104" s="119"/>
      <c r="F104" s="119"/>
      <c r="G104" s="119"/>
      <c r="H104" s="119"/>
      <c r="I104" s="119"/>
      <c r="J104" s="120">
        <f>J268</f>
        <v>0</v>
      </c>
      <c r="L104" s="117"/>
    </row>
    <row r="105" spans="2:12" s="10" customFormat="1" ht="19.9" customHeight="1">
      <c r="B105" s="117"/>
      <c r="D105" s="118" t="s">
        <v>108</v>
      </c>
      <c r="E105" s="119"/>
      <c r="F105" s="119"/>
      <c r="G105" s="119"/>
      <c r="H105" s="119"/>
      <c r="I105" s="119"/>
      <c r="J105" s="120">
        <f>J276</f>
        <v>0</v>
      </c>
      <c r="L105" s="117"/>
    </row>
    <row r="106" spans="2:12" s="9" customFormat="1" ht="24.95" customHeight="1">
      <c r="B106" s="113"/>
      <c r="D106" s="114" t="s">
        <v>109</v>
      </c>
      <c r="E106" s="115"/>
      <c r="F106" s="115"/>
      <c r="G106" s="115"/>
      <c r="H106" s="115"/>
      <c r="I106" s="115"/>
      <c r="J106" s="116">
        <f>J278</f>
        <v>0</v>
      </c>
      <c r="L106" s="113"/>
    </row>
    <row r="107" spans="2:12" s="10" customFormat="1" ht="19.9" customHeight="1">
      <c r="B107" s="117"/>
      <c r="D107" s="118" t="s">
        <v>110</v>
      </c>
      <c r="E107" s="119"/>
      <c r="F107" s="119"/>
      <c r="G107" s="119"/>
      <c r="H107" s="119"/>
      <c r="I107" s="119"/>
      <c r="J107" s="120">
        <f>J279</f>
        <v>0</v>
      </c>
      <c r="L107" s="117"/>
    </row>
    <row r="108" spans="2:12" s="10" customFormat="1" ht="19.9" customHeight="1">
      <c r="B108" s="117"/>
      <c r="D108" s="118" t="s">
        <v>111</v>
      </c>
      <c r="E108" s="119"/>
      <c r="F108" s="119"/>
      <c r="G108" s="119"/>
      <c r="H108" s="119"/>
      <c r="I108" s="119"/>
      <c r="J108" s="120">
        <f>J306</f>
        <v>0</v>
      </c>
      <c r="L108" s="117"/>
    </row>
    <row r="109" spans="2:12" s="10" customFormat="1" ht="19.9" customHeight="1">
      <c r="B109" s="117"/>
      <c r="D109" s="118" t="s">
        <v>112</v>
      </c>
      <c r="E109" s="119"/>
      <c r="F109" s="119"/>
      <c r="G109" s="119"/>
      <c r="H109" s="119"/>
      <c r="I109" s="119"/>
      <c r="J109" s="120">
        <f>J314</f>
        <v>0</v>
      </c>
      <c r="L109" s="117"/>
    </row>
    <row r="110" spans="2:12" s="10" customFormat="1" ht="19.9" customHeight="1">
      <c r="B110" s="117"/>
      <c r="D110" s="118" t="s">
        <v>113</v>
      </c>
      <c r="E110" s="119"/>
      <c r="F110" s="119"/>
      <c r="G110" s="119"/>
      <c r="H110" s="119"/>
      <c r="I110" s="119"/>
      <c r="J110" s="120">
        <f>J316</f>
        <v>0</v>
      </c>
      <c r="L110" s="117"/>
    </row>
    <row r="111" spans="1:31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114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17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45" t="str">
        <f>E7</f>
        <v>Stavební úpravy podchodu, nám. Horníků, Trutnov</v>
      </c>
      <c r="F120" s="246"/>
      <c r="G120" s="246"/>
      <c r="H120" s="246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93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25" t="str">
        <f>E9</f>
        <v>1 - 1. část</v>
      </c>
      <c r="F122" s="247"/>
      <c r="G122" s="247"/>
      <c r="H122" s="247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21</v>
      </c>
      <c r="D124" s="32"/>
      <c r="E124" s="32"/>
      <c r="F124" s="25" t="str">
        <f>F12</f>
        <v>Trutnov</v>
      </c>
      <c r="G124" s="32"/>
      <c r="H124" s="32"/>
      <c r="I124" s="27" t="s">
        <v>23</v>
      </c>
      <c r="J124" s="55" t="str">
        <f>IF(J12="","",J12)</f>
        <v>31. 8. 2023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25.7" customHeight="1">
      <c r="A126" s="32"/>
      <c r="B126" s="33"/>
      <c r="C126" s="27" t="s">
        <v>25</v>
      </c>
      <c r="D126" s="32"/>
      <c r="E126" s="32"/>
      <c r="F126" s="25" t="str">
        <f>E15</f>
        <v>Město Trutnov, Slovanské nám. 165, Trutnov</v>
      </c>
      <c r="G126" s="32"/>
      <c r="H126" s="32"/>
      <c r="I126" s="27" t="s">
        <v>31</v>
      </c>
      <c r="J126" s="30" t="str">
        <f>E21</f>
        <v>ing.Jan Chaloupský, U hřiště 639, Trutnov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29</v>
      </c>
      <c r="D127" s="32"/>
      <c r="E127" s="32"/>
      <c r="F127" s="25" t="str">
        <f>IF(E18="","",E18)</f>
        <v>Vyplň údaj</v>
      </c>
      <c r="G127" s="32"/>
      <c r="H127" s="32"/>
      <c r="I127" s="27" t="s">
        <v>34</v>
      </c>
      <c r="J127" s="30" t="str">
        <f>E24</f>
        <v>ing. V. Švehla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11" customFormat="1" ht="29.25" customHeight="1">
      <c r="A129" s="121"/>
      <c r="B129" s="122"/>
      <c r="C129" s="123" t="s">
        <v>115</v>
      </c>
      <c r="D129" s="124" t="s">
        <v>62</v>
      </c>
      <c r="E129" s="124" t="s">
        <v>58</v>
      </c>
      <c r="F129" s="124" t="s">
        <v>59</v>
      </c>
      <c r="G129" s="124" t="s">
        <v>116</v>
      </c>
      <c r="H129" s="124" t="s">
        <v>117</v>
      </c>
      <c r="I129" s="124" t="s">
        <v>118</v>
      </c>
      <c r="J129" s="124" t="s">
        <v>97</v>
      </c>
      <c r="K129" s="125" t="s">
        <v>119</v>
      </c>
      <c r="L129" s="126"/>
      <c r="M129" s="62" t="s">
        <v>1</v>
      </c>
      <c r="N129" s="63" t="s">
        <v>41</v>
      </c>
      <c r="O129" s="63" t="s">
        <v>120</v>
      </c>
      <c r="P129" s="63" t="s">
        <v>121</v>
      </c>
      <c r="Q129" s="63" t="s">
        <v>122</v>
      </c>
      <c r="R129" s="63" t="s">
        <v>123</v>
      </c>
      <c r="S129" s="63" t="s">
        <v>124</v>
      </c>
      <c r="T129" s="64" t="s">
        <v>125</v>
      </c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</row>
    <row r="130" spans="1:63" s="2" customFormat="1" ht="22.9" customHeight="1">
      <c r="A130" s="32"/>
      <c r="B130" s="33"/>
      <c r="C130" s="69" t="s">
        <v>126</v>
      </c>
      <c r="D130" s="32"/>
      <c r="E130" s="32"/>
      <c r="F130" s="32"/>
      <c r="G130" s="32"/>
      <c r="H130" s="32"/>
      <c r="I130" s="32"/>
      <c r="J130" s="127">
        <f>BK130</f>
        <v>0</v>
      </c>
      <c r="K130" s="32"/>
      <c r="L130" s="33"/>
      <c r="M130" s="65"/>
      <c r="N130" s="56"/>
      <c r="O130" s="66"/>
      <c r="P130" s="128">
        <f>P131+P278</f>
        <v>0</v>
      </c>
      <c r="Q130" s="66"/>
      <c r="R130" s="128">
        <f>R131+R278</f>
        <v>42.45926639368</v>
      </c>
      <c r="S130" s="66"/>
      <c r="T130" s="129">
        <f>T131+T278</f>
        <v>57.02782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76</v>
      </c>
      <c r="AU130" s="17" t="s">
        <v>99</v>
      </c>
      <c r="BK130" s="130">
        <f>BK131+BK278</f>
        <v>0</v>
      </c>
    </row>
    <row r="131" spans="2:63" s="12" customFormat="1" ht="25.9" customHeight="1">
      <c r="B131" s="131"/>
      <c r="D131" s="132" t="s">
        <v>76</v>
      </c>
      <c r="E131" s="133" t="s">
        <v>127</v>
      </c>
      <c r="F131" s="133" t="s">
        <v>128</v>
      </c>
      <c r="I131" s="134"/>
      <c r="J131" s="135">
        <f>BK131</f>
        <v>0</v>
      </c>
      <c r="L131" s="131"/>
      <c r="M131" s="136"/>
      <c r="N131" s="137"/>
      <c r="O131" s="137"/>
      <c r="P131" s="138">
        <f>P132+P151+P156+P178+P189+P220+P268+P276</f>
        <v>0</v>
      </c>
      <c r="Q131" s="137"/>
      <c r="R131" s="138">
        <f>R132+R151+R156+R178+R189+R220+R268+R276</f>
        <v>41.13379636568</v>
      </c>
      <c r="S131" s="137"/>
      <c r="T131" s="139">
        <f>T132+T151+T156+T178+T189+T220+T268+T276</f>
        <v>55.439</v>
      </c>
      <c r="AR131" s="132" t="s">
        <v>8</v>
      </c>
      <c r="AT131" s="140" t="s">
        <v>76</v>
      </c>
      <c r="AU131" s="140" t="s">
        <v>77</v>
      </c>
      <c r="AY131" s="132" t="s">
        <v>129</v>
      </c>
      <c r="BK131" s="141">
        <f>BK132+BK151+BK156+BK178+BK189+BK220+BK268+BK276</f>
        <v>0</v>
      </c>
    </row>
    <row r="132" spans="2:63" s="12" customFormat="1" ht="22.9" customHeight="1">
      <c r="B132" s="131"/>
      <c r="D132" s="132" t="s">
        <v>76</v>
      </c>
      <c r="E132" s="142" t="s">
        <v>8</v>
      </c>
      <c r="F132" s="142" t="s">
        <v>130</v>
      </c>
      <c r="I132" s="134"/>
      <c r="J132" s="143">
        <f>BK132</f>
        <v>0</v>
      </c>
      <c r="L132" s="131"/>
      <c r="M132" s="136"/>
      <c r="N132" s="137"/>
      <c r="O132" s="137"/>
      <c r="P132" s="138">
        <f>SUM(P133:P150)</f>
        <v>0</v>
      </c>
      <c r="Q132" s="137"/>
      <c r="R132" s="138">
        <f>SUM(R133:R150)</f>
        <v>9</v>
      </c>
      <c r="S132" s="137"/>
      <c r="T132" s="139">
        <f>SUM(T133:T150)</f>
        <v>2.725</v>
      </c>
      <c r="AR132" s="132" t="s">
        <v>8</v>
      </c>
      <c r="AT132" s="140" t="s">
        <v>76</v>
      </c>
      <c r="AU132" s="140" t="s">
        <v>8</v>
      </c>
      <c r="AY132" s="132" t="s">
        <v>129</v>
      </c>
      <c r="BK132" s="141">
        <f>SUM(BK133:BK150)</f>
        <v>0</v>
      </c>
    </row>
    <row r="133" spans="1:65" s="2" customFormat="1" ht="24.2" customHeight="1">
      <c r="A133" s="32"/>
      <c r="B133" s="144"/>
      <c r="C133" s="145" t="s">
        <v>8</v>
      </c>
      <c r="D133" s="145" t="s">
        <v>131</v>
      </c>
      <c r="E133" s="146" t="s">
        <v>132</v>
      </c>
      <c r="F133" s="147" t="s">
        <v>133</v>
      </c>
      <c r="G133" s="148" t="s">
        <v>134</v>
      </c>
      <c r="H133" s="149">
        <v>5</v>
      </c>
      <c r="I133" s="150"/>
      <c r="J133" s="151">
        <f>ROUND(I133*H133,0)</f>
        <v>0</v>
      </c>
      <c r="K133" s="147" t="s">
        <v>135</v>
      </c>
      <c r="L133" s="33"/>
      <c r="M133" s="152" t="s">
        <v>1</v>
      </c>
      <c r="N133" s="153" t="s">
        <v>42</v>
      </c>
      <c r="O133" s="58"/>
      <c r="P133" s="154">
        <f>O133*H133</f>
        <v>0</v>
      </c>
      <c r="Q133" s="154">
        <v>0</v>
      </c>
      <c r="R133" s="154">
        <f>Q133*H133</f>
        <v>0</v>
      </c>
      <c r="S133" s="154">
        <v>0.325</v>
      </c>
      <c r="T133" s="155">
        <f>S133*H133</f>
        <v>1.625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136</v>
      </c>
      <c r="AT133" s="156" t="s">
        <v>131</v>
      </c>
      <c r="AU133" s="156" t="s">
        <v>85</v>
      </c>
      <c r="AY133" s="17" t="s">
        <v>129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7" t="s">
        <v>8</v>
      </c>
      <c r="BK133" s="157">
        <f>ROUND(I133*H133,0)</f>
        <v>0</v>
      </c>
      <c r="BL133" s="17" t="s">
        <v>136</v>
      </c>
      <c r="BM133" s="156" t="s">
        <v>137</v>
      </c>
    </row>
    <row r="134" spans="2:51" s="13" customFormat="1" ht="11.25">
      <c r="B134" s="158"/>
      <c r="D134" s="159" t="s">
        <v>138</v>
      </c>
      <c r="E134" s="160" t="s">
        <v>1</v>
      </c>
      <c r="F134" s="161" t="s">
        <v>139</v>
      </c>
      <c r="H134" s="162">
        <v>5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138</v>
      </c>
      <c r="AU134" s="160" t="s">
        <v>85</v>
      </c>
      <c r="AV134" s="13" t="s">
        <v>85</v>
      </c>
      <c r="AW134" s="13" t="s">
        <v>33</v>
      </c>
      <c r="AX134" s="13" t="s">
        <v>8</v>
      </c>
      <c r="AY134" s="160" t="s">
        <v>129</v>
      </c>
    </row>
    <row r="135" spans="1:65" s="2" customFormat="1" ht="24.2" customHeight="1">
      <c r="A135" s="32"/>
      <c r="B135" s="144"/>
      <c r="C135" s="145" t="s">
        <v>85</v>
      </c>
      <c r="D135" s="145" t="s">
        <v>131</v>
      </c>
      <c r="E135" s="146" t="s">
        <v>140</v>
      </c>
      <c r="F135" s="147" t="s">
        <v>141</v>
      </c>
      <c r="G135" s="148" t="s">
        <v>134</v>
      </c>
      <c r="H135" s="149">
        <v>5</v>
      </c>
      <c r="I135" s="150"/>
      <c r="J135" s="151">
        <f>ROUND(I135*H135,0)</f>
        <v>0</v>
      </c>
      <c r="K135" s="147" t="s">
        <v>135</v>
      </c>
      <c r="L135" s="33"/>
      <c r="M135" s="152" t="s">
        <v>1</v>
      </c>
      <c r="N135" s="153" t="s">
        <v>42</v>
      </c>
      <c r="O135" s="58"/>
      <c r="P135" s="154">
        <f>O135*H135</f>
        <v>0</v>
      </c>
      <c r="Q135" s="154">
        <v>0</v>
      </c>
      <c r="R135" s="154">
        <f>Q135*H135</f>
        <v>0</v>
      </c>
      <c r="S135" s="154">
        <v>0.22</v>
      </c>
      <c r="T135" s="155">
        <f>S135*H135</f>
        <v>1.1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136</v>
      </c>
      <c r="AT135" s="156" t="s">
        <v>131</v>
      </c>
      <c r="AU135" s="156" t="s">
        <v>85</v>
      </c>
      <c r="AY135" s="17" t="s">
        <v>129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</v>
      </c>
      <c r="BK135" s="157">
        <f>ROUND(I135*H135,0)</f>
        <v>0</v>
      </c>
      <c r="BL135" s="17" t="s">
        <v>136</v>
      </c>
      <c r="BM135" s="156" t="s">
        <v>142</v>
      </c>
    </row>
    <row r="136" spans="2:51" s="13" customFormat="1" ht="11.25">
      <c r="B136" s="158"/>
      <c r="D136" s="159" t="s">
        <v>138</v>
      </c>
      <c r="E136" s="160" t="s">
        <v>1</v>
      </c>
      <c r="F136" s="161" t="s">
        <v>139</v>
      </c>
      <c r="H136" s="162">
        <v>5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138</v>
      </c>
      <c r="AU136" s="160" t="s">
        <v>85</v>
      </c>
      <c r="AV136" s="13" t="s">
        <v>85</v>
      </c>
      <c r="AW136" s="13" t="s">
        <v>33</v>
      </c>
      <c r="AX136" s="13" t="s">
        <v>8</v>
      </c>
      <c r="AY136" s="160" t="s">
        <v>129</v>
      </c>
    </row>
    <row r="137" spans="1:65" s="2" customFormat="1" ht="33" customHeight="1">
      <c r="A137" s="32"/>
      <c r="B137" s="144"/>
      <c r="C137" s="145" t="s">
        <v>86</v>
      </c>
      <c r="D137" s="145" t="s">
        <v>131</v>
      </c>
      <c r="E137" s="146" t="s">
        <v>143</v>
      </c>
      <c r="F137" s="147" t="s">
        <v>144</v>
      </c>
      <c r="G137" s="148" t="s">
        <v>145</v>
      </c>
      <c r="H137" s="149">
        <v>5</v>
      </c>
      <c r="I137" s="150"/>
      <c r="J137" s="151">
        <f>ROUND(I137*H137,0)</f>
        <v>0</v>
      </c>
      <c r="K137" s="147" t="s">
        <v>135</v>
      </c>
      <c r="L137" s="33"/>
      <c r="M137" s="152" t="s">
        <v>1</v>
      </c>
      <c r="N137" s="153" t="s">
        <v>42</v>
      </c>
      <c r="O137" s="5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136</v>
      </c>
      <c r="AT137" s="156" t="s">
        <v>131</v>
      </c>
      <c r="AU137" s="156" t="s">
        <v>85</v>
      </c>
      <c r="AY137" s="17" t="s">
        <v>129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</v>
      </c>
      <c r="BK137" s="157">
        <f>ROUND(I137*H137,0)</f>
        <v>0</v>
      </c>
      <c r="BL137" s="17" t="s">
        <v>136</v>
      </c>
      <c r="BM137" s="156" t="s">
        <v>146</v>
      </c>
    </row>
    <row r="138" spans="2:51" s="13" customFormat="1" ht="11.25">
      <c r="B138" s="158"/>
      <c r="D138" s="159" t="s">
        <v>138</v>
      </c>
      <c r="E138" s="160" t="s">
        <v>1</v>
      </c>
      <c r="F138" s="161" t="s">
        <v>147</v>
      </c>
      <c r="H138" s="162">
        <v>5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138</v>
      </c>
      <c r="AU138" s="160" t="s">
        <v>85</v>
      </c>
      <c r="AV138" s="13" t="s">
        <v>85</v>
      </c>
      <c r="AW138" s="13" t="s">
        <v>33</v>
      </c>
      <c r="AX138" s="13" t="s">
        <v>8</v>
      </c>
      <c r="AY138" s="160" t="s">
        <v>129</v>
      </c>
    </row>
    <row r="139" spans="1:65" s="2" customFormat="1" ht="37.9" customHeight="1">
      <c r="A139" s="32"/>
      <c r="B139" s="144"/>
      <c r="C139" s="145" t="s">
        <v>136</v>
      </c>
      <c r="D139" s="145" t="s">
        <v>131</v>
      </c>
      <c r="E139" s="146" t="s">
        <v>148</v>
      </c>
      <c r="F139" s="147" t="s">
        <v>149</v>
      </c>
      <c r="G139" s="148" t="s">
        <v>145</v>
      </c>
      <c r="H139" s="149">
        <v>5</v>
      </c>
      <c r="I139" s="150"/>
      <c r="J139" s="151">
        <f>ROUND(I139*H139,0)</f>
        <v>0</v>
      </c>
      <c r="K139" s="147" t="s">
        <v>135</v>
      </c>
      <c r="L139" s="33"/>
      <c r="M139" s="152" t="s">
        <v>1</v>
      </c>
      <c r="N139" s="153" t="s">
        <v>42</v>
      </c>
      <c r="O139" s="5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136</v>
      </c>
      <c r="AT139" s="156" t="s">
        <v>131</v>
      </c>
      <c r="AU139" s="156" t="s">
        <v>85</v>
      </c>
      <c r="AY139" s="17" t="s">
        <v>129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</v>
      </c>
      <c r="BK139" s="157">
        <f>ROUND(I139*H139,0)</f>
        <v>0</v>
      </c>
      <c r="BL139" s="17" t="s">
        <v>136</v>
      </c>
      <c r="BM139" s="156" t="s">
        <v>150</v>
      </c>
    </row>
    <row r="140" spans="2:51" s="13" customFormat="1" ht="11.25">
      <c r="B140" s="158"/>
      <c r="D140" s="159" t="s">
        <v>138</v>
      </c>
      <c r="E140" s="160" t="s">
        <v>1</v>
      </c>
      <c r="F140" s="161" t="s">
        <v>147</v>
      </c>
      <c r="H140" s="162">
        <v>5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138</v>
      </c>
      <c r="AU140" s="160" t="s">
        <v>85</v>
      </c>
      <c r="AV140" s="13" t="s">
        <v>85</v>
      </c>
      <c r="AW140" s="13" t="s">
        <v>33</v>
      </c>
      <c r="AX140" s="13" t="s">
        <v>8</v>
      </c>
      <c r="AY140" s="160" t="s">
        <v>129</v>
      </c>
    </row>
    <row r="141" spans="1:65" s="2" customFormat="1" ht="33" customHeight="1">
      <c r="A141" s="32"/>
      <c r="B141" s="144"/>
      <c r="C141" s="145" t="s">
        <v>151</v>
      </c>
      <c r="D141" s="145" t="s">
        <v>131</v>
      </c>
      <c r="E141" s="146" t="s">
        <v>152</v>
      </c>
      <c r="F141" s="147" t="s">
        <v>153</v>
      </c>
      <c r="G141" s="148" t="s">
        <v>154</v>
      </c>
      <c r="H141" s="149">
        <v>9</v>
      </c>
      <c r="I141" s="150"/>
      <c r="J141" s="151">
        <f>ROUND(I141*H141,0)</f>
        <v>0</v>
      </c>
      <c r="K141" s="147" t="s">
        <v>135</v>
      </c>
      <c r="L141" s="33"/>
      <c r="M141" s="152" t="s">
        <v>1</v>
      </c>
      <c r="N141" s="153" t="s">
        <v>42</v>
      </c>
      <c r="O141" s="5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136</v>
      </c>
      <c r="AT141" s="156" t="s">
        <v>131</v>
      </c>
      <c r="AU141" s="156" t="s">
        <v>85</v>
      </c>
      <c r="AY141" s="17" t="s">
        <v>129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</v>
      </c>
      <c r="BK141" s="157">
        <f>ROUND(I141*H141,0)</f>
        <v>0</v>
      </c>
      <c r="BL141" s="17" t="s">
        <v>136</v>
      </c>
      <c r="BM141" s="156" t="s">
        <v>155</v>
      </c>
    </row>
    <row r="142" spans="2:51" s="13" customFormat="1" ht="11.25">
      <c r="B142" s="158"/>
      <c r="D142" s="159" t="s">
        <v>138</v>
      </c>
      <c r="E142" s="160" t="s">
        <v>1</v>
      </c>
      <c r="F142" s="161" t="s">
        <v>156</v>
      </c>
      <c r="H142" s="162">
        <v>9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138</v>
      </c>
      <c r="AU142" s="160" t="s">
        <v>85</v>
      </c>
      <c r="AV142" s="13" t="s">
        <v>85</v>
      </c>
      <c r="AW142" s="13" t="s">
        <v>33</v>
      </c>
      <c r="AX142" s="13" t="s">
        <v>8</v>
      </c>
      <c r="AY142" s="160" t="s">
        <v>129</v>
      </c>
    </row>
    <row r="143" spans="1:65" s="2" customFormat="1" ht="24.2" customHeight="1">
      <c r="A143" s="32"/>
      <c r="B143" s="144"/>
      <c r="C143" s="145" t="s">
        <v>157</v>
      </c>
      <c r="D143" s="145" t="s">
        <v>131</v>
      </c>
      <c r="E143" s="146" t="s">
        <v>158</v>
      </c>
      <c r="F143" s="147" t="s">
        <v>159</v>
      </c>
      <c r="G143" s="148" t="s">
        <v>145</v>
      </c>
      <c r="H143" s="149">
        <v>2.5</v>
      </c>
      <c r="I143" s="150"/>
      <c r="J143" s="151">
        <f>ROUND(I143*H143,0)</f>
        <v>0</v>
      </c>
      <c r="K143" s="147" t="s">
        <v>135</v>
      </c>
      <c r="L143" s="33"/>
      <c r="M143" s="152" t="s">
        <v>1</v>
      </c>
      <c r="N143" s="153" t="s">
        <v>42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136</v>
      </c>
      <c r="AT143" s="156" t="s">
        <v>131</v>
      </c>
      <c r="AU143" s="156" t="s">
        <v>85</v>
      </c>
      <c r="AY143" s="17" t="s">
        <v>129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</v>
      </c>
      <c r="BK143" s="157">
        <f>ROUND(I143*H143,0)</f>
        <v>0</v>
      </c>
      <c r="BL143" s="17" t="s">
        <v>136</v>
      </c>
      <c r="BM143" s="156" t="s">
        <v>160</v>
      </c>
    </row>
    <row r="144" spans="2:51" s="13" customFormat="1" ht="11.25">
      <c r="B144" s="158"/>
      <c r="D144" s="159" t="s">
        <v>138</v>
      </c>
      <c r="E144" s="160" t="s">
        <v>1</v>
      </c>
      <c r="F144" s="161" t="s">
        <v>161</v>
      </c>
      <c r="H144" s="162">
        <v>2.5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138</v>
      </c>
      <c r="AU144" s="160" t="s">
        <v>85</v>
      </c>
      <c r="AV144" s="13" t="s">
        <v>85</v>
      </c>
      <c r="AW144" s="13" t="s">
        <v>33</v>
      </c>
      <c r="AX144" s="13" t="s">
        <v>8</v>
      </c>
      <c r="AY144" s="160" t="s">
        <v>129</v>
      </c>
    </row>
    <row r="145" spans="1:65" s="2" customFormat="1" ht="16.5" customHeight="1">
      <c r="A145" s="32"/>
      <c r="B145" s="144"/>
      <c r="C145" s="167" t="s">
        <v>162</v>
      </c>
      <c r="D145" s="167" t="s">
        <v>163</v>
      </c>
      <c r="E145" s="168" t="s">
        <v>164</v>
      </c>
      <c r="F145" s="169" t="s">
        <v>165</v>
      </c>
      <c r="G145" s="170" t="s">
        <v>154</v>
      </c>
      <c r="H145" s="171">
        <v>5</v>
      </c>
      <c r="I145" s="172"/>
      <c r="J145" s="173">
        <f>ROUND(I145*H145,0)</f>
        <v>0</v>
      </c>
      <c r="K145" s="169" t="s">
        <v>135</v>
      </c>
      <c r="L145" s="174"/>
      <c r="M145" s="175" t="s">
        <v>1</v>
      </c>
      <c r="N145" s="176" t="s">
        <v>42</v>
      </c>
      <c r="O145" s="58"/>
      <c r="P145" s="154">
        <f>O145*H145</f>
        <v>0</v>
      </c>
      <c r="Q145" s="154">
        <v>1</v>
      </c>
      <c r="R145" s="154">
        <f>Q145*H145</f>
        <v>5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166</v>
      </c>
      <c r="AT145" s="156" t="s">
        <v>163</v>
      </c>
      <c r="AU145" s="156" t="s">
        <v>85</v>
      </c>
      <c r="AY145" s="17" t="s">
        <v>129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</v>
      </c>
      <c r="BK145" s="157">
        <f>ROUND(I145*H145,0)</f>
        <v>0</v>
      </c>
      <c r="BL145" s="17" t="s">
        <v>136</v>
      </c>
      <c r="BM145" s="156" t="s">
        <v>167</v>
      </c>
    </row>
    <row r="146" spans="2:51" s="13" customFormat="1" ht="11.25">
      <c r="B146" s="158"/>
      <c r="D146" s="159" t="s">
        <v>138</v>
      </c>
      <c r="E146" s="160" t="s">
        <v>1</v>
      </c>
      <c r="F146" s="161" t="s">
        <v>168</v>
      </c>
      <c r="H146" s="162">
        <v>5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138</v>
      </c>
      <c r="AU146" s="160" t="s">
        <v>85</v>
      </c>
      <c r="AV146" s="13" t="s">
        <v>85</v>
      </c>
      <c r="AW146" s="13" t="s">
        <v>33</v>
      </c>
      <c r="AX146" s="13" t="s">
        <v>8</v>
      </c>
      <c r="AY146" s="160" t="s">
        <v>129</v>
      </c>
    </row>
    <row r="147" spans="1:65" s="2" customFormat="1" ht="24.2" customHeight="1">
      <c r="A147" s="32"/>
      <c r="B147" s="144"/>
      <c r="C147" s="145" t="s">
        <v>166</v>
      </c>
      <c r="D147" s="145" t="s">
        <v>131</v>
      </c>
      <c r="E147" s="146" t="s">
        <v>169</v>
      </c>
      <c r="F147" s="147" t="s">
        <v>170</v>
      </c>
      <c r="G147" s="148" t="s">
        <v>145</v>
      </c>
      <c r="H147" s="149">
        <v>2</v>
      </c>
      <c r="I147" s="150"/>
      <c r="J147" s="151">
        <f>ROUND(I147*H147,0)</f>
        <v>0</v>
      </c>
      <c r="K147" s="147" t="s">
        <v>135</v>
      </c>
      <c r="L147" s="33"/>
      <c r="M147" s="152" t="s">
        <v>1</v>
      </c>
      <c r="N147" s="153" t="s">
        <v>42</v>
      </c>
      <c r="O147" s="5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136</v>
      </c>
      <c r="AT147" s="156" t="s">
        <v>131</v>
      </c>
      <c r="AU147" s="156" t="s">
        <v>85</v>
      </c>
      <c r="AY147" s="17" t="s">
        <v>129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</v>
      </c>
      <c r="BK147" s="157">
        <f>ROUND(I147*H147,0)</f>
        <v>0</v>
      </c>
      <c r="BL147" s="17" t="s">
        <v>136</v>
      </c>
      <c r="BM147" s="156" t="s">
        <v>171</v>
      </c>
    </row>
    <row r="148" spans="2:51" s="13" customFormat="1" ht="11.25">
      <c r="B148" s="158"/>
      <c r="D148" s="159" t="s">
        <v>138</v>
      </c>
      <c r="E148" s="160" t="s">
        <v>1</v>
      </c>
      <c r="F148" s="161" t="s">
        <v>172</v>
      </c>
      <c r="H148" s="162">
        <v>2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138</v>
      </c>
      <c r="AU148" s="160" t="s">
        <v>85</v>
      </c>
      <c r="AV148" s="13" t="s">
        <v>85</v>
      </c>
      <c r="AW148" s="13" t="s">
        <v>33</v>
      </c>
      <c r="AX148" s="13" t="s">
        <v>8</v>
      </c>
      <c r="AY148" s="160" t="s">
        <v>129</v>
      </c>
    </row>
    <row r="149" spans="1:65" s="2" customFormat="1" ht="16.5" customHeight="1">
      <c r="A149" s="32"/>
      <c r="B149" s="144"/>
      <c r="C149" s="167" t="s">
        <v>173</v>
      </c>
      <c r="D149" s="167" t="s">
        <v>163</v>
      </c>
      <c r="E149" s="168" t="s">
        <v>174</v>
      </c>
      <c r="F149" s="169" t="s">
        <v>175</v>
      </c>
      <c r="G149" s="170" t="s">
        <v>154</v>
      </c>
      <c r="H149" s="171">
        <v>4</v>
      </c>
      <c r="I149" s="172"/>
      <c r="J149" s="173">
        <f>ROUND(I149*H149,0)</f>
        <v>0</v>
      </c>
      <c r="K149" s="169" t="s">
        <v>135</v>
      </c>
      <c r="L149" s="174"/>
      <c r="M149" s="175" t="s">
        <v>1</v>
      </c>
      <c r="N149" s="176" t="s">
        <v>42</v>
      </c>
      <c r="O149" s="58"/>
      <c r="P149" s="154">
        <f>O149*H149</f>
        <v>0</v>
      </c>
      <c r="Q149" s="154">
        <v>1</v>
      </c>
      <c r="R149" s="154">
        <f>Q149*H149</f>
        <v>4</v>
      </c>
      <c r="S149" s="154">
        <v>0</v>
      </c>
      <c r="T149" s="155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6" t="s">
        <v>166</v>
      </c>
      <c r="AT149" s="156" t="s">
        <v>163</v>
      </c>
      <c r="AU149" s="156" t="s">
        <v>85</v>
      </c>
      <c r="AY149" s="17" t="s">
        <v>129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</v>
      </c>
      <c r="BK149" s="157">
        <f>ROUND(I149*H149,0)</f>
        <v>0</v>
      </c>
      <c r="BL149" s="17" t="s">
        <v>136</v>
      </c>
      <c r="BM149" s="156" t="s">
        <v>176</v>
      </c>
    </row>
    <row r="150" spans="2:51" s="13" customFormat="1" ht="11.25">
      <c r="B150" s="158"/>
      <c r="D150" s="159" t="s">
        <v>138</v>
      </c>
      <c r="E150" s="160" t="s">
        <v>1</v>
      </c>
      <c r="F150" s="161" t="s">
        <v>177</v>
      </c>
      <c r="H150" s="162">
        <v>4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138</v>
      </c>
      <c r="AU150" s="160" t="s">
        <v>85</v>
      </c>
      <c r="AV150" s="13" t="s">
        <v>85</v>
      </c>
      <c r="AW150" s="13" t="s">
        <v>33</v>
      </c>
      <c r="AX150" s="13" t="s">
        <v>8</v>
      </c>
      <c r="AY150" s="160" t="s">
        <v>129</v>
      </c>
    </row>
    <row r="151" spans="2:63" s="12" customFormat="1" ht="22.9" customHeight="1">
      <c r="B151" s="131"/>
      <c r="D151" s="132" t="s">
        <v>76</v>
      </c>
      <c r="E151" s="142" t="s">
        <v>86</v>
      </c>
      <c r="F151" s="142" t="s">
        <v>178</v>
      </c>
      <c r="I151" s="134"/>
      <c r="J151" s="143">
        <f>BK151</f>
        <v>0</v>
      </c>
      <c r="L151" s="131"/>
      <c r="M151" s="136"/>
      <c r="N151" s="137"/>
      <c r="O151" s="137"/>
      <c r="P151" s="138">
        <f>SUM(P152:P155)</f>
        <v>0</v>
      </c>
      <c r="Q151" s="137"/>
      <c r="R151" s="138">
        <f>SUM(R152:R155)</f>
        <v>8.750924999999999</v>
      </c>
      <c r="S151" s="137"/>
      <c r="T151" s="139">
        <f>SUM(T152:T155)</f>
        <v>0</v>
      </c>
      <c r="AR151" s="132" t="s">
        <v>8</v>
      </c>
      <c r="AT151" s="140" t="s">
        <v>76</v>
      </c>
      <c r="AU151" s="140" t="s">
        <v>8</v>
      </c>
      <c r="AY151" s="132" t="s">
        <v>129</v>
      </c>
      <c r="BK151" s="141">
        <f>SUM(BK152:BK155)</f>
        <v>0</v>
      </c>
    </row>
    <row r="152" spans="1:65" s="2" customFormat="1" ht="24.2" customHeight="1">
      <c r="A152" s="32"/>
      <c r="B152" s="144"/>
      <c r="C152" s="145" t="s">
        <v>179</v>
      </c>
      <c r="D152" s="145" t="s">
        <v>131</v>
      </c>
      <c r="E152" s="146" t="s">
        <v>180</v>
      </c>
      <c r="F152" s="147" t="s">
        <v>181</v>
      </c>
      <c r="G152" s="148" t="s">
        <v>134</v>
      </c>
      <c r="H152" s="149">
        <v>34.5</v>
      </c>
      <c r="I152" s="150"/>
      <c r="J152" s="151">
        <f>ROUND(I152*H152,0)</f>
        <v>0</v>
      </c>
      <c r="K152" s="147" t="s">
        <v>135</v>
      </c>
      <c r="L152" s="33"/>
      <c r="M152" s="152" t="s">
        <v>1</v>
      </c>
      <c r="N152" s="153" t="s">
        <v>42</v>
      </c>
      <c r="O152" s="58"/>
      <c r="P152" s="154">
        <f>O152*H152</f>
        <v>0</v>
      </c>
      <c r="Q152" s="154">
        <v>0.25365</v>
      </c>
      <c r="R152" s="154">
        <f>Q152*H152</f>
        <v>8.750924999999999</v>
      </c>
      <c r="S152" s="154">
        <v>0</v>
      </c>
      <c r="T152" s="155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6" t="s">
        <v>136</v>
      </c>
      <c r="AT152" s="156" t="s">
        <v>131</v>
      </c>
      <c r="AU152" s="156" t="s">
        <v>85</v>
      </c>
      <c r="AY152" s="17" t="s">
        <v>129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</v>
      </c>
      <c r="BK152" s="157">
        <f>ROUND(I152*H152,0)</f>
        <v>0</v>
      </c>
      <c r="BL152" s="17" t="s">
        <v>136</v>
      </c>
      <c r="BM152" s="156" t="s">
        <v>182</v>
      </c>
    </row>
    <row r="153" spans="2:51" s="13" customFormat="1" ht="11.25">
      <c r="B153" s="158"/>
      <c r="D153" s="159" t="s">
        <v>138</v>
      </c>
      <c r="E153" s="160" t="s">
        <v>1</v>
      </c>
      <c r="F153" s="161" t="s">
        <v>183</v>
      </c>
      <c r="H153" s="162">
        <v>2.5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138</v>
      </c>
      <c r="AU153" s="160" t="s">
        <v>85</v>
      </c>
      <c r="AV153" s="13" t="s">
        <v>85</v>
      </c>
      <c r="AW153" s="13" t="s">
        <v>33</v>
      </c>
      <c r="AX153" s="13" t="s">
        <v>77</v>
      </c>
      <c r="AY153" s="160" t="s">
        <v>129</v>
      </c>
    </row>
    <row r="154" spans="2:51" s="13" customFormat="1" ht="11.25">
      <c r="B154" s="158"/>
      <c r="D154" s="159" t="s">
        <v>138</v>
      </c>
      <c r="E154" s="160" t="s">
        <v>1</v>
      </c>
      <c r="F154" s="161" t="s">
        <v>184</v>
      </c>
      <c r="H154" s="162">
        <v>32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138</v>
      </c>
      <c r="AU154" s="160" t="s">
        <v>85</v>
      </c>
      <c r="AV154" s="13" t="s">
        <v>85</v>
      </c>
      <c r="AW154" s="13" t="s">
        <v>33</v>
      </c>
      <c r="AX154" s="13" t="s">
        <v>77</v>
      </c>
      <c r="AY154" s="160" t="s">
        <v>129</v>
      </c>
    </row>
    <row r="155" spans="2:51" s="14" customFormat="1" ht="11.25">
      <c r="B155" s="177"/>
      <c r="D155" s="159" t="s">
        <v>138</v>
      </c>
      <c r="E155" s="178" t="s">
        <v>1</v>
      </c>
      <c r="F155" s="179" t="s">
        <v>185</v>
      </c>
      <c r="H155" s="180">
        <v>34.5</v>
      </c>
      <c r="I155" s="181"/>
      <c r="L155" s="177"/>
      <c r="M155" s="182"/>
      <c r="N155" s="183"/>
      <c r="O155" s="183"/>
      <c r="P155" s="183"/>
      <c r="Q155" s="183"/>
      <c r="R155" s="183"/>
      <c r="S155" s="183"/>
      <c r="T155" s="184"/>
      <c r="AT155" s="178" t="s">
        <v>138</v>
      </c>
      <c r="AU155" s="178" t="s">
        <v>85</v>
      </c>
      <c r="AV155" s="14" t="s">
        <v>86</v>
      </c>
      <c r="AW155" s="14" t="s">
        <v>33</v>
      </c>
      <c r="AX155" s="14" t="s">
        <v>8</v>
      </c>
      <c r="AY155" s="178" t="s">
        <v>129</v>
      </c>
    </row>
    <row r="156" spans="2:63" s="12" customFormat="1" ht="22.9" customHeight="1">
      <c r="B156" s="131"/>
      <c r="D156" s="132" t="s">
        <v>76</v>
      </c>
      <c r="E156" s="142" t="s">
        <v>136</v>
      </c>
      <c r="F156" s="142" t="s">
        <v>186</v>
      </c>
      <c r="I156" s="134"/>
      <c r="J156" s="143">
        <f>BK156</f>
        <v>0</v>
      </c>
      <c r="L156" s="131"/>
      <c r="M156" s="136"/>
      <c r="N156" s="137"/>
      <c r="O156" s="137"/>
      <c r="P156" s="138">
        <f>SUM(P157:P177)</f>
        <v>0</v>
      </c>
      <c r="Q156" s="137"/>
      <c r="R156" s="138">
        <f>SUM(R157:R177)</f>
        <v>2.9603231588799996</v>
      </c>
      <c r="S156" s="137"/>
      <c r="T156" s="139">
        <f>SUM(T157:T177)</f>
        <v>0</v>
      </c>
      <c r="AR156" s="132" t="s">
        <v>8</v>
      </c>
      <c r="AT156" s="140" t="s">
        <v>76</v>
      </c>
      <c r="AU156" s="140" t="s">
        <v>8</v>
      </c>
      <c r="AY156" s="132" t="s">
        <v>129</v>
      </c>
      <c r="BK156" s="141">
        <f>SUM(BK157:BK177)</f>
        <v>0</v>
      </c>
    </row>
    <row r="157" spans="1:65" s="2" customFormat="1" ht="16.5" customHeight="1">
      <c r="A157" s="32"/>
      <c r="B157" s="144"/>
      <c r="C157" s="145" t="s">
        <v>187</v>
      </c>
      <c r="D157" s="145" t="s">
        <v>131</v>
      </c>
      <c r="E157" s="146" t="s">
        <v>188</v>
      </c>
      <c r="F157" s="147" t="s">
        <v>189</v>
      </c>
      <c r="G157" s="148" t="s">
        <v>145</v>
      </c>
      <c r="H157" s="149">
        <v>0.744</v>
      </c>
      <c r="I157" s="150"/>
      <c r="J157" s="151">
        <f>ROUND(I157*H157,0)</f>
        <v>0</v>
      </c>
      <c r="K157" s="147" t="s">
        <v>135</v>
      </c>
      <c r="L157" s="33"/>
      <c r="M157" s="152" t="s">
        <v>1</v>
      </c>
      <c r="N157" s="153" t="s">
        <v>42</v>
      </c>
      <c r="O157" s="58"/>
      <c r="P157" s="154">
        <f>O157*H157</f>
        <v>0</v>
      </c>
      <c r="Q157" s="154">
        <v>2.501975</v>
      </c>
      <c r="R157" s="154">
        <f>Q157*H157</f>
        <v>1.8614693999999998</v>
      </c>
      <c r="S157" s="154">
        <v>0</v>
      </c>
      <c r="T157" s="155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136</v>
      </c>
      <c r="AT157" s="156" t="s">
        <v>131</v>
      </c>
      <c r="AU157" s="156" t="s">
        <v>85</v>
      </c>
      <c r="AY157" s="17" t="s">
        <v>129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</v>
      </c>
      <c r="BK157" s="157">
        <f>ROUND(I157*H157,0)</f>
        <v>0</v>
      </c>
      <c r="BL157" s="17" t="s">
        <v>136</v>
      </c>
      <c r="BM157" s="156" t="s">
        <v>190</v>
      </c>
    </row>
    <row r="158" spans="2:51" s="13" customFormat="1" ht="11.25">
      <c r="B158" s="158"/>
      <c r="D158" s="159" t="s">
        <v>138</v>
      </c>
      <c r="E158" s="160" t="s">
        <v>1</v>
      </c>
      <c r="F158" s="161" t="s">
        <v>191</v>
      </c>
      <c r="H158" s="162">
        <v>0.372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138</v>
      </c>
      <c r="AU158" s="160" t="s">
        <v>85</v>
      </c>
      <c r="AV158" s="13" t="s">
        <v>85</v>
      </c>
      <c r="AW158" s="13" t="s">
        <v>33</v>
      </c>
      <c r="AX158" s="13" t="s">
        <v>77</v>
      </c>
      <c r="AY158" s="160" t="s">
        <v>129</v>
      </c>
    </row>
    <row r="159" spans="2:51" s="13" customFormat="1" ht="11.25">
      <c r="B159" s="158"/>
      <c r="D159" s="159" t="s">
        <v>138</v>
      </c>
      <c r="E159" s="160" t="s">
        <v>1</v>
      </c>
      <c r="F159" s="161" t="s">
        <v>192</v>
      </c>
      <c r="H159" s="162">
        <v>0.372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138</v>
      </c>
      <c r="AU159" s="160" t="s">
        <v>85</v>
      </c>
      <c r="AV159" s="13" t="s">
        <v>85</v>
      </c>
      <c r="AW159" s="13" t="s">
        <v>33</v>
      </c>
      <c r="AX159" s="13" t="s">
        <v>77</v>
      </c>
      <c r="AY159" s="160" t="s">
        <v>129</v>
      </c>
    </row>
    <row r="160" spans="2:51" s="14" customFormat="1" ht="11.25">
      <c r="B160" s="177"/>
      <c r="D160" s="159" t="s">
        <v>138</v>
      </c>
      <c r="E160" s="178" t="s">
        <v>1</v>
      </c>
      <c r="F160" s="179" t="s">
        <v>185</v>
      </c>
      <c r="H160" s="180">
        <v>0.744</v>
      </c>
      <c r="I160" s="181"/>
      <c r="L160" s="177"/>
      <c r="M160" s="182"/>
      <c r="N160" s="183"/>
      <c r="O160" s="183"/>
      <c r="P160" s="183"/>
      <c r="Q160" s="183"/>
      <c r="R160" s="183"/>
      <c r="S160" s="183"/>
      <c r="T160" s="184"/>
      <c r="AT160" s="178" t="s">
        <v>138</v>
      </c>
      <c r="AU160" s="178" t="s">
        <v>85</v>
      </c>
      <c r="AV160" s="14" t="s">
        <v>86</v>
      </c>
      <c r="AW160" s="14" t="s">
        <v>33</v>
      </c>
      <c r="AX160" s="14" t="s">
        <v>8</v>
      </c>
      <c r="AY160" s="178" t="s">
        <v>129</v>
      </c>
    </row>
    <row r="161" spans="1:65" s="2" customFormat="1" ht="16.5" customHeight="1">
      <c r="A161" s="32"/>
      <c r="B161" s="144"/>
      <c r="C161" s="145" t="s">
        <v>193</v>
      </c>
      <c r="D161" s="145" t="s">
        <v>131</v>
      </c>
      <c r="E161" s="146" t="s">
        <v>194</v>
      </c>
      <c r="F161" s="147" t="s">
        <v>195</v>
      </c>
      <c r="G161" s="148" t="s">
        <v>134</v>
      </c>
      <c r="H161" s="149">
        <v>3.72</v>
      </c>
      <c r="I161" s="150"/>
      <c r="J161" s="151">
        <f>ROUND(I161*H161,0)</f>
        <v>0</v>
      </c>
      <c r="K161" s="147" t="s">
        <v>135</v>
      </c>
      <c r="L161" s="33"/>
      <c r="M161" s="152" t="s">
        <v>1</v>
      </c>
      <c r="N161" s="153" t="s">
        <v>42</v>
      </c>
      <c r="O161" s="58"/>
      <c r="P161" s="154">
        <f>O161*H161</f>
        <v>0</v>
      </c>
      <c r="Q161" s="154">
        <v>0.0084225</v>
      </c>
      <c r="R161" s="154">
        <f>Q161*H161</f>
        <v>0.0313317</v>
      </c>
      <c r="S161" s="154">
        <v>0</v>
      </c>
      <c r="T161" s="155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6" t="s">
        <v>136</v>
      </c>
      <c r="AT161" s="156" t="s">
        <v>131</v>
      </c>
      <c r="AU161" s="156" t="s">
        <v>85</v>
      </c>
      <c r="AY161" s="17" t="s">
        <v>129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</v>
      </c>
      <c r="BK161" s="157">
        <f>ROUND(I161*H161,0)</f>
        <v>0</v>
      </c>
      <c r="BL161" s="17" t="s">
        <v>136</v>
      </c>
      <c r="BM161" s="156" t="s">
        <v>196</v>
      </c>
    </row>
    <row r="162" spans="2:51" s="13" customFormat="1" ht="11.25">
      <c r="B162" s="158"/>
      <c r="D162" s="159" t="s">
        <v>138</v>
      </c>
      <c r="E162" s="160" t="s">
        <v>1</v>
      </c>
      <c r="F162" s="161" t="s">
        <v>197</v>
      </c>
      <c r="H162" s="162">
        <v>1.86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138</v>
      </c>
      <c r="AU162" s="160" t="s">
        <v>85</v>
      </c>
      <c r="AV162" s="13" t="s">
        <v>85</v>
      </c>
      <c r="AW162" s="13" t="s">
        <v>33</v>
      </c>
      <c r="AX162" s="13" t="s">
        <v>77</v>
      </c>
      <c r="AY162" s="160" t="s">
        <v>129</v>
      </c>
    </row>
    <row r="163" spans="2:51" s="13" customFormat="1" ht="11.25">
      <c r="B163" s="158"/>
      <c r="D163" s="159" t="s">
        <v>138</v>
      </c>
      <c r="E163" s="160" t="s">
        <v>1</v>
      </c>
      <c r="F163" s="161" t="s">
        <v>198</v>
      </c>
      <c r="H163" s="162">
        <v>1.86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138</v>
      </c>
      <c r="AU163" s="160" t="s">
        <v>85</v>
      </c>
      <c r="AV163" s="13" t="s">
        <v>85</v>
      </c>
      <c r="AW163" s="13" t="s">
        <v>33</v>
      </c>
      <c r="AX163" s="13" t="s">
        <v>77</v>
      </c>
      <c r="AY163" s="160" t="s">
        <v>129</v>
      </c>
    </row>
    <row r="164" spans="2:51" s="14" customFormat="1" ht="11.25">
      <c r="B164" s="177"/>
      <c r="D164" s="159" t="s">
        <v>138</v>
      </c>
      <c r="E164" s="178" t="s">
        <v>1</v>
      </c>
      <c r="F164" s="179" t="s">
        <v>185</v>
      </c>
      <c r="H164" s="180">
        <v>3.72</v>
      </c>
      <c r="I164" s="181"/>
      <c r="L164" s="177"/>
      <c r="M164" s="182"/>
      <c r="N164" s="183"/>
      <c r="O164" s="183"/>
      <c r="P164" s="183"/>
      <c r="Q164" s="183"/>
      <c r="R164" s="183"/>
      <c r="S164" s="183"/>
      <c r="T164" s="184"/>
      <c r="AT164" s="178" t="s">
        <v>138</v>
      </c>
      <c r="AU164" s="178" t="s">
        <v>85</v>
      </c>
      <c r="AV164" s="14" t="s">
        <v>86</v>
      </c>
      <c r="AW164" s="14" t="s">
        <v>33</v>
      </c>
      <c r="AX164" s="14" t="s">
        <v>8</v>
      </c>
      <c r="AY164" s="178" t="s">
        <v>129</v>
      </c>
    </row>
    <row r="165" spans="1:65" s="2" customFormat="1" ht="16.5" customHeight="1">
      <c r="A165" s="32"/>
      <c r="B165" s="144"/>
      <c r="C165" s="145" t="s">
        <v>199</v>
      </c>
      <c r="D165" s="145" t="s">
        <v>131</v>
      </c>
      <c r="E165" s="146" t="s">
        <v>200</v>
      </c>
      <c r="F165" s="147" t="s">
        <v>201</v>
      </c>
      <c r="G165" s="148" t="s">
        <v>134</v>
      </c>
      <c r="H165" s="149">
        <v>3.72</v>
      </c>
      <c r="I165" s="150"/>
      <c r="J165" s="151">
        <f>ROUND(I165*H165,0)</f>
        <v>0</v>
      </c>
      <c r="K165" s="147" t="s">
        <v>135</v>
      </c>
      <c r="L165" s="33"/>
      <c r="M165" s="152" t="s">
        <v>1</v>
      </c>
      <c r="N165" s="153" t="s">
        <v>42</v>
      </c>
      <c r="O165" s="58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136</v>
      </c>
      <c r="AT165" s="156" t="s">
        <v>131</v>
      </c>
      <c r="AU165" s="156" t="s">
        <v>85</v>
      </c>
      <c r="AY165" s="17" t="s">
        <v>129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</v>
      </c>
      <c r="BK165" s="157">
        <f>ROUND(I165*H165,0)</f>
        <v>0</v>
      </c>
      <c r="BL165" s="17" t="s">
        <v>136</v>
      </c>
      <c r="BM165" s="156" t="s">
        <v>202</v>
      </c>
    </row>
    <row r="166" spans="1:65" s="2" customFormat="1" ht="24.2" customHeight="1">
      <c r="A166" s="32"/>
      <c r="B166" s="144"/>
      <c r="C166" s="145" t="s">
        <v>9</v>
      </c>
      <c r="D166" s="145" t="s">
        <v>131</v>
      </c>
      <c r="E166" s="146" t="s">
        <v>203</v>
      </c>
      <c r="F166" s="147" t="s">
        <v>204</v>
      </c>
      <c r="G166" s="148" t="s">
        <v>154</v>
      </c>
      <c r="H166" s="149">
        <v>0.116</v>
      </c>
      <c r="I166" s="150"/>
      <c r="J166" s="151">
        <f>ROUND(I166*H166,0)</f>
        <v>0</v>
      </c>
      <c r="K166" s="147" t="s">
        <v>135</v>
      </c>
      <c r="L166" s="33"/>
      <c r="M166" s="152" t="s">
        <v>1</v>
      </c>
      <c r="N166" s="153" t="s">
        <v>42</v>
      </c>
      <c r="O166" s="58"/>
      <c r="P166" s="154">
        <f>O166*H166</f>
        <v>0</v>
      </c>
      <c r="Q166" s="154">
        <v>1.05290568</v>
      </c>
      <c r="R166" s="154">
        <f>Q166*H166</f>
        <v>0.12213705888000001</v>
      </c>
      <c r="S166" s="154">
        <v>0</v>
      </c>
      <c r="T166" s="155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6" t="s">
        <v>136</v>
      </c>
      <c r="AT166" s="156" t="s">
        <v>131</v>
      </c>
      <c r="AU166" s="156" t="s">
        <v>85</v>
      </c>
      <c r="AY166" s="17" t="s">
        <v>129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7" t="s">
        <v>8</v>
      </c>
      <c r="BK166" s="157">
        <f>ROUND(I166*H166,0)</f>
        <v>0</v>
      </c>
      <c r="BL166" s="17" t="s">
        <v>136</v>
      </c>
      <c r="BM166" s="156" t="s">
        <v>205</v>
      </c>
    </row>
    <row r="167" spans="2:51" s="13" customFormat="1" ht="11.25">
      <c r="B167" s="158"/>
      <c r="D167" s="159" t="s">
        <v>138</v>
      </c>
      <c r="E167" s="160" t="s">
        <v>1</v>
      </c>
      <c r="F167" s="161" t="s">
        <v>206</v>
      </c>
      <c r="H167" s="162">
        <v>0.035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138</v>
      </c>
      <c r="AU167" s="160" t="s">
        <v>85</v>
      </c>
      <c r="AV167" s="13" t="s">
        <v>85</v>
      </c>
      <c r="AW167" s="13" t="s">
        <v>33</v>
      </c>
      <c r="AX167" s="13" t="s">
        <v>77</v>
      </c>
      <c r="AY167" s="160" t="s">
        <v>129</v>
      </c>
    </row>
    <row r="168" spans="2:51" s="13" customFormat="1" ht="11.25">
      <c r="B168" s="158"/>
      <c r="D168" s="159" t="s">
        <v>138</v>
      </c>
      <c r="E168" s="160" t="s">
        <v>1</v>
      </c>
      <c r="F168" s="161" t="s">
        <v>207</v>
      </c>
      <c r="H168" s="162">
        <v>0.014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138</v>
      </c>
      <c r="AU168" s="160" t="s">
        <v>85</v>
      </c>
      <c r="AV168" s="13" t="s">
        <v>85</v>
      </c>
      <c r="AW168" s="13" t="s">
        <v>33</v>
      </c>
      <c r="AX168" s="13" t="s">
        <v>77</v>
      </c>
      <c r="AY168" s="160" t="s">
        <v>129</v>
      </c>
    </row>
    <row r="169" spans="2:51" s="13" customFormat="1" ht="11.25">
      <c r="B169" s="158"/>
      <c r="D169" s="159" t="s">
        <v>138</v>
      </c>
      <c r="E169" s="160" t="s">
        <v>1</v>
      </c>
      <c r="F169" s="161" t="s">
        <v>208</v>
      </c>
      <c r="H169" s="162">
        <v>0.009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138</v>
      </c>
      <c r="AU169" s="160" t="s">
        <v>85</v>
      </c>
      <c r="AV169" s="13" t="s">
        <v>85</v>
      </c>
      <c r="AW169" s="13" t="s">
        <v>33</v>
      </c>
      <c r="AX169" s="13" t="s">
        <v>77</v>
      </c>
      <c r="AY169" s="160" t="s">
        <v>129</v>
      </c>
    </row>
    <row r="170" spans="2:51" s="14" customFormat="1" ht="11.25">
      <c r="B170" s="177"/>
      <c r="D170" s="159" t="s">
        <v>138</v>
      </c>
      <c r="E170" s="178" t="s">
        <v>1</v>
      </c>
      <c r="F170" s="179" t="s">
        <v>209</v>
      </c>
      <c r="H170" s="180">
        <v>0.058</v>
      </c>
      <c r="I170" s="181"/>
      <c r="L170" s="177"/>
      <c r="M170" s="182"/>
      <c r="N170" s="183"/>
      <c r="O170" s="183"/>
      <c r="P170" s="183"/>
      <c r="Q170" s="183"/>
      <c r="R170" s="183"/>
      <c r="S170" s="183"/>
      <c r="T170" s="184"/>
      <c r="AT170" s="178" t="s">
        <v>138</v>
      </c>
      <c r="AU170" s="178" t="s">
        <v>85</v>
      </c>
      <c r="AV170" s="14" t="s">
        <v>86</v>
      </c>
      <c r="AW170" s="14" t="s">
        <v>33</v>
      </c>
      <c r="AX170" s="14" t="s">
        <v>77</v>
      </c>
      <c r="AY170" s="178" t="s">
        <v>129</v>
      </c>
    </row>
    <row r="171" spans="2:51" s="13" customFormat="1" ht="11.25">
      <c r="B171" s="158"/>
      <c r="D171" s="159" t="s">
        <v>138</v>
      </c>
      <c r="E171" s="160" t="s">
        <v>1</v>
      </c>
      <c r="F171" s="161" t="s">
        <v>206</v>
      </c>
      <c r="H171" s="162">
        <v>0.035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138</v>
      </c>
      <c r="AU171" s="160" t="s">
        <v>85</v>
      </c>
      <c r="AV171" s="13" t="s">
        <v>85</v>
      </c>
      <c r="AW171" s="13" t="s">
        <v>33</v>
      </c>
      <c r="AX171" s="13" t="s">
        <v>77</v>
      </c>
      <c r="AY171" s="160" t="s">
        <v>129</v>
      </c>
    </row>
    <row r="172" spans="2:51" s="13" customFormat="1" ht="11.25">
      <c r="B172" s="158"/>
      <c r="D172" s="159" t="s">
        <v>138</v>
      </c>
      <c r="E172" s="160" t="s">
        <v>1</v>
      </c>
      <c r="F172" s="161" t="s">
        <v>207</v>
      </c>
      <c r="H172" s="162">
        <v>0.014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138</v>
      </c>
      <c r="AU172" s="160" t="s">
        <v>85</v>
      </c>
      <c r="AV172" s="13" t="s">
        <v>85</v>
      </c>
      <c r="AW172" s="13" t="s">
        <v>33</v>
      </c>
      <c r="AX172" s="13" t="s">
        <v>77</v>
      </c>
      <c r="AY172" s="160" t="s">
        <v>129</v>
      </c>
    </row>
    <row r="173" spans="2:51" s="13" customFormat="1" ht="11.25">
      <c r="B173" s="158"/>
      <c r="D173" s="159" t="s">
        <v>138</v>
      </c>
      <c r="E173" s="160" t="s">
        <v>1</v>
      </c>
      <c r="F173" s="161" t="s">
        <v>208</v>
      </c>
      <c r="H173" s="162">
        <v>0.009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138</v>
      </c>
      <c r="AU173" s="160" t="s">
        <v>85</v>
      </c>
      <c r="AV173" s="13" t="s">
        <v>85</v>
      </c>
      <c r="AW173" s="13" t="s">
        <v>33</v>
      </c>
      <c r="AX173" s="13" t="s">
        <v>77</v>
      </c>
      <c r="AY173" s="160" t="s">
        <v>129</v>
      </c>
    </row>
    <row r="174" spans="2:51" s="14" customFormat="1" ht="11.25">
      <c r="B174" s="177"/>
      <c r="D174" s="159" t="s">
        <v>138</v>
      </c>
      <c r="E174" s="178" t="s">
        <v>1</v>
      </c>
      <c r="F174" s="179" t="s">
        <v>210</v>
      </c>
      <c r="H174" s="180">
        <v>0.058</v>
      </c>
      <c r="I174" s="181"/>
      <c r="L174" s="177"/>
      <c r="M174" s="182"/>
      <c r="N174" s="183"/>
      <c r="O174" s="183"/>
      <c r="P174" s="183"/>
      <c r="Q174" s="183"/>
      <c r="R174" s="183"/>
      <c r="S174" s="183"/>
      <c r="T174" s="184"/>
      <c r="AT174" s="178" t="s">
        <v>138</v>
      </c>
      <c r="AU174" s="178" t="s">
        <v>85</v>
      </c>
      <c r="AV174" s="14" t="s">
        <v>86</v>
      </c>
      <c r="AW174" s="14" t="s">
        <v>33</v>
      </c>
      <c r="AX174" s="14" t="s">
        <v>77</v>
      </c>
      <c r="AY174" s="178" t="s">
        <v>129</v>
      </c>
    </row>
    <row r="175" spans="2:51" s="15" customFormat="1" ht="11.25">
      <c r="B175" s="185"/>
      <c r="D175" s="159" t="s">
        <v>138</v>
      </c>
      <c r="E175" s="186" t="s">
        <v>1</v>
      </c>
      <c r="F175" s="187" t="s">
        <v>211</v>
      </c>
      <c r="H175" s="188">
        <v>0.116</v>
      </c>
      <c r="I175" s="189"/>
      <c r="L175" s="185"/>
      <c r="M175" s="190"/>
      <c r="N175" s="191"/>
      <c r="O175" s="191"/>
      <c r="P175" s="191"/>
      <c r="Q175" s="191"/>
      <c r="R175" s="191"/>
      <c r="S175" s="191"/>
      <c r="T175" s="192"/>
      <c r="AT175" s="186" t="s">
        <v>138</v>
      </c>
      <c r="AU175" s="186" t="s">
        <v>85</v>
      </c>
      <c r="AV175" s="15" t="s">
        <v>136</v>
      </c>
      <c r="AW175" s="15" t="s">
        <v>33</v>
      </c>
      <c r="AX175" s="15" t="s">
        <v>8</v>
      </c>
      <c r="AY175" s="186" t="s">
        <v>129</v>
      </c>
    </row>
    <row r="176" spans="1:65" s="2" customFormat="1" ht="24.2" customHeight="1">
      <c r="A176" s="32"/>
      <c r="B176" s="144"/>
      <c r="C176" s="145" t="s">
        <v>212</v>
      </c>
      <c r="D176" s="145" t="s">
        <v>131</v>
      </c>
      <c r="E176" s="146" t="s">
        <v>213</v>
      </c>
      <c r="F176" s="147" t="s">
        <v>214</v>
      </c>
      <c r="G176" s="148" t="s">
        <v>145</v>
      </c>
      <c r="H176" s="149">
        <v>0.5</v>
      </c>
      <c r="I176" s="150"/>
      <c r="J176" s="151">
        <f>ROUND(I176*H176,0)</f>
        <v>0</v>
      </c>
      <c r="K176" s="147" t="s">
        <v>135</v>
      </c>
      <c r="L176" s="33"/>
      <c r="M176" s="152" t="s">
        <v>1</v>
      </c>
      <c r="N176" s="153" t="s">
        <v>42</v>
      </c>
      <c r="O176" s="58"/>
      <c r="P176" s="154">
        <f>O176*H176</f>
        <v>0</v>
      </c>
      <c r="Q176" s="154">
        <v>1.89077</v>
      </c>
      <c r="R176" s="154">
        <f>Q176*H176</f>
        <v>0.945385</v>
      </c>
      <c r="S176" s="154">
        <v>0</v>
      </c>
      <c r="T176" s="155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6" t="s">
        <v>136</v>
      </c>
      <c r="AT176" s="156" t="s">
        <v>131</v>
      </c>
      <c r="AU176" s="156" t="s">
        <v>85</v>
      </c>
      <c r="AY176" s="17" t="s">
        <v>129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</v>
      </c>
      <c r="BK176" s="157">
        <f>ROUND(I176*H176,0)</f>
        <v>0</v>
      </c>
      <c r="BL176" s="17" t="s">
        <v>136</v>
      </c>
      <c r="BM176" s="156" t="s">
        <v>215</v>
      </c>
    </row>
    <row r="177" spans="2:51" s="13" customFormat="1" ht="11.25">
      <c r="B177" s="158"/>
      <c r="D177" s="159" t="s">
        <v>138</v>
      </c>
      <c r="E177" s="160" t="s">
        <v>1</v>
      </c>
      <c r="F177" s="161" t="s">
        <v>216</v>
      </c>
      <c r="H177" s="162">
        <v>0.5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138</v>
      </c>
      <c r="AU177" s="160" t="s">
        <v>85</v>
      </c>
      <c r="AV177" s="13" t="s">
        <v>85</v>
      </c>
      <c r="AW177" s="13" t="s">
        <v>33</v>
      </c>
      <c r="AX177" s="13" t="s">
        <v>8</v>
      </c>
      <c r="AY177" s="160" t="s">
        <v>129</v>
      </c>
    </row>
    <row r="178" spans="2:63" s="12" customFormat="1" ht="22.9" customHeight="1">
      <c r="B178" s="131"/>
      <c r="D178" s="132" t="s">
        <v>76</v>
      </c>
      <c r="E178" s="142" t="s">
        <v>151</v>
      </c>
      <c r="F178" s="142" t="s">
        <v>217</v>
      </c>
      <c r="I178" s="134"/>
      <c r="J178" s="143">
        <f>BK178</f>
        <v>0</v>
      </c>
      <c r="L178" s="131"/>
      <c r="M178" s="136"/>
      <c r="N178" s="137"/>
      <c r="O178" s="137"/>
      <c r="P178" s="138">
        <f>SUM(P179:P188)</f>
        <v>0</v>
      </c>
      <c r="Q178" s="137"/>
      <c r="R178" s="138">
        <f>SUM(R179:R188)</f>
        <v>6.7123712499999995</v>
      </c>
      <c r="S178" s="137"/>
      <c r="T178" s="139">
        <f>SUM(T179:T188)</f>
        <v>0</v>
      </c>
      <c r="AR178" s="132" t="s">
        <v>8</v>
      </c>
      <c r="AT178" s="140" t="s">
        <v>76</v>
      </c>
      <c r="AU178" s="140" t="s">
        <v>8</v>
      </c>
      <c r="AY178" s="132" t="s">
        <v>129</v>
      </c>
      <c r="BK178" s="141">
        <f>SUM(BK179:BK188)</f>
        <v>0</v>
      </c>
    </row>
    <row r="179" spans="1:65" s="2" customFormat="1" ht="24.2" customHeight="1">
      <c r="A179" s="32"/>
      <c r="B179" s="144"/>
      <c r="C179" s="145" t="s">
        <v>218</v>
      </c>
      <c r="D179" s="145" t="s">
        <v>131</v>
      </c>
      <c r="E179" s="146" t="s">
        <v>219</v>
      </c>
      <c r="F179" s="147" t="s">
        <v>220</v>
      </c>
      <c r="G179" s="148" t="s">
        <v>134</v>
      </c>
      <c r="H179" s="149">
        <v>5</v>
      </c>
      <c r="I179" s="150"/>
      <c r="J179" s="151">
        <f>ROUND(I179*H179,0)</f>
        <v>0</v>
      </c>
      <c r="K179" s="147" t="s">
        <v>135</v>
      </c>
      <c r="L179" s="33"/>
      <c r="M179" s="152" t="s">
        <v>1</v>
      </c>
      <c r="N179" s="153" t="s">
        <v>42</v>
      </c>
      <c r="O179" s="58"/>
      <c r="P179" s="154">
        <f>O179*H179</f>
        <v>0</v>
      </c>
      <c r="Q179" s="154">
        <v>0.345</v>
      </c>
      <c r="R179" s="154">
        <f>Q179*H179</f>
        <v>1.7249999999999999</v>
      </c>
      <c r="S179" s="154">
        <v>0</v>
      </c>
      <c r="T179" s="15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136</v>
      </c>
      <c r="AT179" s="156" t="s">
        <v>131</v>
      </c>
      <c r="AU179" s="156" t="s">
        <v>85</v>
      </c>
      <c r="AY179" s="17" t="s">
        <v>129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</v>
      </c>
      <c r="BK179" s="157">
        <f>ROUND(I179*H179,0)</f>
        <v>0</v>
      </c>
      <c r="BL179" s="17" t="s">
        <v>136</v>
      </c>
      <c r="BM179" s="156" t="s">
        <v>221</v>
      </c>
    </row>
    <row r="180" spans="2:51" s="13" customFormat="1" ht="11.25">
      <c r="B180" s="158"/>
      <c r="D180" s="159" t="s">
        <v>138</v>
      </c>
      <c r="E180" s="160" t="s">
        <v>1</v>
      </c>
      <c r="F180" s="161" t="s">
        <v>139</v>
      </c>
      <c r="H180" s="162">
        <v>5</v>
      </c>
      <c r="I180" s="16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138</v>
      </c>
      <c r="AU180" s="160" t="s">
        <v>85</v>
      </c>
      <c r="AV180" s="13" t="s">
        <v>85</v>
      </c>
      <c r="AW180" s="13" t="s">
        <v>33</v>
      </c>
      <c r="AX180" s="13" t="s">
        <v>8</v>
      </c>
      <c r="AY180" s="160" t="s">
        <v>129</v>
      </c>
    </row>
    <row r="181" spans="1:65" s="2" customFormat="1" ht="37.9" customHeight="1">
      <c r="A181" s="32"/>
      <c r="B181" s="144"/>
      <c r="C181" s="145" t="s">
        <v>222</v>
      </c>
      <c r="D181" s="145" t="s">
        <v>131</v>
      </c>
      <c r="E181" s="146" t="s">
        <v>223</v>
      </c>
      <c r="F181" s="147" t="s">
        <v>224</v>
      </c>
      <c r="G181" s="148" t="s">
        <v>134</v>
      </c>
      <c r="H181" s="149">
        <v>5</v>
      </c>
      <c r="I181" s="150"/>
      <c r="J181" s="151">
        <f>ROUND(I181*H181,0)</f>
        <v>0</v>
      </c>
      <c r="K181" s="147" t="s">
        <v>135</v>
      </c>
      <c r="L181" s="33"/>
      <c r="M181" s="152" t="s">
        <v>1</v>
      </c>
      <c r="N181" s="153" t="s">
        <v>42</v>
      </c>
      <c r="O181" s="58"/>
      <c r="P181" s="154">
        <f>O181*H181</f>
        <v>0</v>
      </c>
      <c r="Q181" s="154">
        <v>0.285</v>
      </c>
      <c r="R181" s="154">
        <f>Q181*H181</f>
        <v>1.4249999999999998</v>
      </c>
      <c r="S181" s="154">
        <v>0</v>
      </c>
      <c r="T181" s="15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136</v>
      </c>
      <c r="AT181" s="156" t="s">
        <v>131</v>
      </c>
      <c r="AU181" s="156" t="s">
        <v>85</v>
      </c>
      <c r="AY181" s="17" t="s">
        <v>129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</v>
      </c>
      <c r="BK181" s="157">
        <f>ROUND(I181*H181,0)</f>
        <v>0</v>
      </c>
      <c r="BL181" s="17" t="s">
        <v>136</v>
      </c>
      <c r="BM181" s="156" t="s">
        <v>225</v>
      </c>
    </row>
    <row r="182" spans="2:51" s="13" customFormat="1" ht="11.25">
      <c r="B182" s="158"/>
      <c r="D182" s="159" t="s">
        <v>138</v>
      </c>
      <c r="E182" s="160" t="s">
        <v>1</v>
      </c>
      <c r="F182" s="161" t="s">
        <v>139</v>
      </c>
      <c r="H182" s="162">
        <v>5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138</v>
      </c>
      <c r="AU182" s="160" t="s">
        <v>85</v>
      </c>
      <c r="AV182" s="13" t="s">
        <v>85</v>
      </c>
      <c r="AW182" s="13" t="s">
        <v>33</v>
      </c>
      <c r="AX182" s="13" t="s">
        <v>8</v>
      </c>
      <c r="AY182" s="160" t="s">
        <v>129</v>
      </c>
    </row>
    <row r="183" spans="1:65" s="2" customFormat="1" ht="37.9" customHeight="1">
      <c r="A183" s="32"/>
      <c r="B183" s="144"/>
      <c r="C183" s="145" t="s">
        <v>226</v>
      </c>
      <c r="D183" s="145" t="s">
        <v>131</v>
      </c>
      <c r="E183" s="146" t="s">
        <v>227</v>
      </c>
      <c r="F183" s="147" t="s">
        <v>228</v>
      </c>
      <c r="G183" s="148" t="s">
        <v>134</v>
      </c>
      <c r="H183" s="149">
        <v>5</v>
      </c>
      <c r="I183" s="150"/>
      <c r="J183" s="151">
        <f>ROUND(I183*H183,0)</f>
        <v>0</v>
      </c>
      <c r="K183" s="147" t="s">
        <v>135</v>
      </c>
      <c r="L183" s="33"/>
      <c r="M183" s="152" t="s">
        <v>1</v>
      </c>
      <c r="N183" s="153" t="s">
        <v>42</v>
      </c>
      <c r="O183" s="58"/>
      <c r="P183" s="154">
        <f>O183*H183</f>
        <v>0</v>
      </c>
      <c r="Q183" s="154">
        <v>0.37536425</v>
      </c>
      <c r="R183" s="154">
        <f>Q183*H183</f>
        <v>1.87682125</v>
      </c>
      <c r="S183" s="154">
        <v>0</v>
      </c>
      <c r="T183" s="155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6" t="s">
        <v>136</v>
      </c>
      <c r="AT183" s="156" t="s">
        <v>131</v>
      </c>
      <c r="AU183" s="156" t="s">
        <v>85</v>
      </c>
      <c r="AY183" s="17" t="s">
        <v>129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7" t="s">
        <v>8</v>
      </c>
      <c r="BK183" s="157">
        <f>ROUND(I183*H183,0)</f>
        <v>0</v>
      </c>
      <c r="BL183" s="17" t="s">
        <v>136</v>
      </c>
      <c r="BM183" s="156" t="s">
        <v>229</v>
      </c>
    </row>
    <row r="184" spans="2:51" s="13" customFormat="1" ht="11.25">
      <c r="B184" s="158"/>
      <c r="D184" s="159" t="s">
        <v>138</v>
      </c>
      <c r="E184" s="160" t="s">
        <v>1</v>
      </c>
      <c r="F184" s="161" t="s">
        <v>139</v>
      </c>
      <c r="H184" s="162">
        <v>5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138</v>
      </c>
      <c r="AU184" s="160" t="s">
        <v>85</v>
      </c>
      <c r="AV184" s="13" t="s">
        <v>85</v>
      </c>
      <c r="AW184" s="13" t="s">
        <v>33</v>
      </c>
      <c r="AX184" s="13" t="s">
        <v>8</v>
      </c>
      <c r="AY184" s="160" t="s">
        <v>129</v>
      </c>
    </row>
    <row r="185" spans="1:65" s="2" customFormat="1" ht="33" customHeight="1">
      <c r="A185" s="32"/>
      <c r="B185" s="144"/>
      <c r="C185" s="145" t="s">
        <v>230</v>
      </c>
      <c r="D185" s="145" t="s">
        <v>131</v>
      </c>
      <c r="E185" s="146" t="s">
        <v>231</v>
      </c>
      <c r="F185" s="147" t="s">
        <v>232</v>
      </c>
      <c r="G185" s="148" t="s">
        <v>134</v>
      </c>
      <c r="H185" s="149">
        <v>5</v>
      </c>
      <c r="I185" s="150"/>
      <c r="J185" s="151">
        <f>ROUND(I185*H185,0)</f>
        <v>0</v>
      </c>
      <c r="K185" s="147" t="s">
        <v>135</v>
      </c>
      <c r="L185" s="33"/>
      <c r="M185" s="152" t="s">
        <v>1</v>
      </c>
      <c r="N185" s="153" t="s">
        <v>42</v>
      </c>
      <c r="O185" s="58"/>
      <c r="P185" s="154">
        <f>O185*H185</f>
        <v>0</v>
      </c>
      <c r="Q185" s="154">
        <v>0.12966</v>
      </c>
      <c r="R185" s="154">
        <f>Q185*H185</f>
        <v>0.6483</v>
      </c>
      <c r="S185" s="154">
        <v>0</v>
      </c>
      <c r="T185" s="15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6" t="s">
        <v>136</v>
      </c>
      <c r="AT185" s="156" t="s">
        <v>131</v>
      </c>
      <c r="AU185" s="156" t="s">
        <v>85</v>
      </c>
      <c r="AY185" s="17" t="s">
        <v>129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</v>
      </c>
      <c r="BK185" s="157">
        <f>ROUND(I185*H185,0)</f>
        <v>0</v>
      </c>
      <c r="BL185" s="17" t="s">
        <v>136</v>
      </c>
      <c r="BM185" s="156" t="s">
        <v>233</v>
      </c>
    </row>
    <row r="186" spans="2:51" s="13" customFormat="1" ht="11.25">
      <c r="B186" s="158"/>
      <c r="D186" s="159" t="s">
        <v>138</v>
      </c>
      <c r="E186" s="160" t="s">
        <v>1</v>
      </c>
      <c r="F186" s="161" t="s">
        <v>139</v>
      </c>
      <c r="H186" s="162">
        <v>5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138</v>
      </c>
      <c r="AU186" s="160" t="s">
        <v>85</v>
      </c>
      <c r="AV186" s="13" t="s">
        <v>85</v>
      </c>
      <c r="AW186" s="13" t="s">
        <v>33</v>
      </c>
      <c r="AX186" s="13" t="s">
        <v>8</v>
      </c>
      <c r="AY186" s="160" t="s">
        <v>129</v>
      </c>
    </row>
    <row r="187" spans="1:65" s="2" customFormat="1" ht="33" customHeight="1">
      <c r="A187" s="32"/>
      <c r="B187" s="144"/>
      <c r="C187" s="145" t="s">
        <v>7</v>
      </c>
      <c r="D187" s="145" t="s">
        <v>131</v>
      </c>
      <c r="E187" s="146" t="s">
        <v>234</v>
      </c>
      <c r="F187" s="147" t="s">
        <v>235</v>
      </c>
      <c r="G187" s="148" t="s">
        <v>134</v>
      </c>
      <c r="H187" s="149">
        <v>5</v>
      </c>
      <c r="I187" s="150"/>
      <c r="J187" s="151">
        <f>ROUND(I187*H187,0)</f>
        <v>0</v>
      </c>
      <c r="K187" s="147" t="s">
        <v>135</v>
      </c>
      <c r="L187" s="33"/>
      <c r="M187" s="152" t="s">
        <v>1</v>
      </c>
      <c r="N187" s="153" t="s">
        <v>42</v>
      </c>
      <c r="O187" s="58"/>
      <c r="P187" s="154">
        <f>O187*H187</f>
        <v>0</v>
      </c>
      <c r="Q187" s="154">
        <v>0.20745</v>
      </c>
      <c r="R187" s="154">
        <f>Q187*H187</f>
        <v>1.03725</v>
      </c>
      <c r="S187" s="154">
        <v>0</v>
      </c>
      <c r="T187" s="155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6" t="s">
        <v>136</v>
      </c>
      <c r="AT187" s="156" t="s">
        <v>131</v>
      </c>
      <c r="AU187" s="156" t="s">
        <v>85</v>
      </c>
      <c r="AY187" s="17" t="s">
        <v>129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</v>
      </c>
      <c r="BK187" s="157">
        <f>ROUND(I187*H187,0)</f>
        <v>0</v>
      </c>
      <c r="BL187" s="17" t="s">
        <v>136</v>
      </c>
      <c r="BM187" s="156" t="s">
        <v>236</v>
      </c>
    </row>
    <row r="188" spans="2:51" s="13" customFormat="1" ht="11.25">
      <c r="B188" s="158"/>
      <c r="D188" s="159" t="s">
        <v>138</v>
      </c>
      <c r="E188" s="160" t="s">
        <v>1</v>
      </c>
      <c r="F188" s="161" t="s">
        <v>139</v>
      </c>
      <c r="H188" s="162">
        <v>5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138</v>
      </c>
      <c r="AU188" s="160" t="s">
        <v>85</v>
      </c>
      <c r="AV188" s="13" t="s">
        <v>85</v>
      </c>
      <c r="AW188" s="13" t="s">
        <v>33</v>
      </c>
      <c r="AX188" s="13" t="s">
        <v>8</v>
      </c>
      <c r="AY188" s="160" t="s">
        <v>129</v>
      </c>
    </row>
    <row r="189" spans="2:63" s="12" customFormat="1" ht="22.9" customHeight="1">
      <c r="B189" s="131"/>
      <c r="D189" s="132" t="s">
        <v>76</v>
      </c>
      <c r="E189" s="142" t="s">
        <v>157</v>
      </c>
      <c r="F189" s="142" t="s">
        <v>237</v>
      </c>
      <c r="I189" s="134"/>
      <c r="J189" s="143">
        <f>BK189</f>
        <v>0</v>
      </c>
      <c r="L189" s="131"/>
      <c r="M189" s="136"/>
      <c r="N189" s="137"/>
      <c r="O189" s="137"/>
      <c r="P189" s="138">
        <f>SUM(P190:P219)</f>
        <v>0</v>
      </c>
      <c r="Q189" s="137"/>
      <c r="R189" s="138">
        <f>SUM(R190:R219)</f>
        <v>1.8717085598</v>
      </c>
      <c r="S189" s="137"/>
      <c r="T189" s="139">
        <f>SUM(T190:T219)</f>
        <v>0</v>
      </c>
      <c r="AR189" s="132" t="s">
        <v>8</v>
      </c>
      <c r="AT189" s="140" t="s">
        <v>76</v>
      </c>
      <c r="AU189" s="140" t="s">
        <v>8</v>
      </c>
      <c r="AY189" s="132" t="s">
        <v>129</v>
      </c>
      <c r="BK189" s="141">
        <f>SUM(BK190:BK219)</f>
        <v>0</v>
      </c>
    </row>
    <row r="190" spans="1:65" s="2" customFormat="1" ht="24.2" customHeight="1">
      <c r="A190" s="32"/>
      <c r="B190" s="144"/>
      <c r="C190" s="145" t="s">
        <v>238</v>
      </c>
      <c r="D190" s="145" t="s">
        <v>131</v>
      </c>
      <c r="E190" s="146" t="s">
        <v>239</v>
      </c>
      <c r="F190" s="147" t="s">
        <v>240</v>
      </c>
      <c r="G190" s="148" t="s">
        <v>134</v>
      </c>
      <c r="H190" s="149">
        <v>195</v>
      </c>
      <c r="I190" s="150"/>
      <c r="J190" s="151">
        <f>ROUND(I190*H190,0)</f>
        <v>0</v>
      </c>
      <c r="K190" s="147" t="s">
        <v>135</v>
      </c>
      <c r="L190" s="33"/>
      <c r="M190" s="152" t="s">
        <v>1</v>
      </c>
      <c r="N190" s="153" t="s">
        <v>42</v>
      </c>
      <c r="O190" s="58"/>
      <c r="P190" s="154">
        <f>O190*H190</f>
        <v>0</v>
      </c>
      <c r="Q190" s="154">
        <v>0.0002</v>
      </c>
      <c r="R190" s="154">
        <f>Q190*H190</f>
        <v>0.039</v>
      </c>
      <c r="S190" s="154">
        <v>0</v>
      </c>
      <c r="T190" s="155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6" t="s">
        <v>136</v>
      </c>
      <c r="AT190" s="156" t="s">
        <v>131</v>
      </c>
      <c r="AU190" s="156" t="s">
        <v>85</v>
      </c>
      <c r="AY190" s="17" t="s">
        <v>129</v>
      </c>
      <c r="BE190" s="157">
        <f>IF(N190="základní",J190,0)</f>
        <v>0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7" t="s">
        <v>8</v>
      </c>
      <c r="BK190" s="157">
        <f>ROUND(I190*H190,0)</f>
        <v>0</v>
      </c>
      <c r="BL190" s="17" t="s">
        <v>136</v>
      </c>
      <c r="BM190" s="156" t="s">
        <v>241</v>
      </c>
    </row>
    <row r="191" spans="2:51" s="13" customFormat="1" ht="11.25">
      <c r="B191" s="158"/>
      <c r="D191" s="159" t="s">
        <v>138</v>
      </c>
      <c r="E191" s="160" t="s">
        <v>1</v>
      </c>
      <c r="F191" s="161" t="s">
        <v>242</v>
      </c>
      <c r="H191" s="162">
        <v>195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138</v>
      </c>
      <c r="AU191" s="160" t="s">
        <v>85</v>
      </c>
      <c r="AV191" s="13" t="s">
        <v>85</v>
      </c>
      <c r="AW191" s="13" t="s">
        <v>33</v>
      </c>
      <c r="AX191" s="13" t="s">
        <v>8</v>
      </c>
      <c r="AY191" s="160" t="s">
        <v>129</v>
      </c>
    </row>
    <row r="192" spans="1:65" s="2" customFormat="1" ht="24.2" customHeight="1">
      <c r="A192" s="32"/>
      <c r="B192" s="144"/>
      <c r="C192" s="145" t="s">
        <v>243</v>
      </c>
      <c r="D192" s="145" t="s">
        <v>131</v>
      </c>
      <c r="E192" s="146" t="s">
        <v>244</v>
      </c>
      <c r="F192" s="147" t="s">
        <v>245</v>
      </c>
      <c r="G192" s="148" t="s">
        <v>134</v>
      </c>
      <c r="H192" s="149">
        <v>195</v>
      </c>
      <c r="I192" s="150"/>
      <c r="J192" s="151">
        <f>ROUND(I192*H192,0)</f>
        <v>0</v>
      </c>
      <c r="K192" s="147" t="s">
        <v>135</v>
      </c>
      <c r="L192" s="33"/>
      <c r="M192" s="152" t="s">
        <v>1</v>
      </c>
      <c r="N192" s="153" t="s">
        <v>42</v>
      </c>
      <c r="O192" s="58"/>
      <c r="P192" s="154">
        <f>O192*H192</f>
        <v>0</v>
      </c>
      <c r="Q192" s="154">
        <v>0.0027</v>
      </c>
      <c r="R192" s="154">
        <f>Q192*H192</f>
        <v>0.5265000000000001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136</v>
      </c>
      <c r="AT192" s="156" t="s">
        <v>131</v>
      </c>
      <c r="AU192" s="156" t="s">
        <v>85</v>
      </c>
      <c r="AY192" s="17" t="s">
        <v>129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</v>
      </c>
      <c r="BK192" s="157">
        <f>ROUND(I192*H192,0)</f>
        <v>0</v>
      </c>
      <c r="BL192" s="17" t="s">
        <v>136</v>
      </c>
      <c r="BM192" s="156" t="s">
        <v>246</v>
      </c>
    </row>
    <row r="193" spans="2:51" s="13" customFormat="1" ht="11.25">
      <c r="B193" s="158"/>
      <c r="D193" s="159" t="s">
        <v>138</v>
      </c>
      <c r="E193" s="160" t="s">
        <v>1</v>
      </c>
      <c r="F193" s="161" t="s">
        <v>242</v>
      </c>
      <c r="H193" s="162">
        <v>195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138</v>
      </c>
      <c r="AU193" s="160" t="s">
        <v>85</v>
      </c>
      <c r="AV193" s="13" t="s">
        <v>85</v>
      </c>
      <c r="AW193" s="13" t="s">
        <v>33</v>
      </c>
      <c r="AX193" s="13" t="s">
        <v>8</v>
      </c>
      <c r="AY193" s="160" t="s">
        <v>129</v>
      </c>
    </row>
    <row r="194" spans="1:65" s="2" customFormat="1" ht="24.2" customHeight="1">
      <c r="A194" s="32"/>
      <c r="B194" s="144"/>
      <c r="C194" s="145" t="s">
        <v>247</v>
      </c>
      <c r="D194" s="145" t="s">
        <v>131</v>
      </c>
      <c r="E194" s="146" t="s">
        <v>248</v>
      </c>
      <c r="F194" s="147" t="s">
        <v>249</v>
      </c>
      <c r="G194" s="148" t="s">
        <v>134</v>
      </c>
      <c r="H194" s="149">
        <v>34.5</v>
      </c>
      <c r="I194" s="150"/>
      <c r="J194" s="151">
        <f>ROUND(I194*H194,0)</f>
        <v>0</v>
      </c>
      <c r="K194" s="147" t="s">
        <v>135</v>
      </c>
      <c r="L194" s="33"/>
      <c r="M194" s="152" t="s">
        <v>1</v>
      </c>
      <c r="N194" s="153" t="s">
        <v>42</v>
      </c>
      <c r="O194" s="58"/>
      <c r="P194" s="154">
        <f>O194*H194</f>
        <v>0</v>
      </c>
      <c r="Q194" s="154">
        <v>0.00735</v>
      </c>
      <c r="R194" s="154">
        <f>Q194*H194</f>
        <v>0.253575</v>
      </c>
      <c r="S194" s="154">
        <v>0</v>
      </c>
      <c r="T194" s="155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6" t="s">
        <v>136</v>
      </c>
      <c r="AT194" s="156" t="s">
        <v>131</v>
      </c>
      <c r="AU194" s="156" t="s">
        <v>85</v>
      </c>
      <c r="AY194" s="17" t="s">
        <v>129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</v>
      </c>
      <c r="BK194" s="157">
        <f>ROUND(I194*H194,0)</f>
        <v>0</v>
      </c>
      <c r="BL194" s="17" t="s">
        <v>136</v>
      </c>
      <c r="BM194" s="156" t="s">
        <v>250</v>
      </c>
    </row>
    <row r="195" spans="2:51" s="13" customFormat="1" ht="11.25">
      <c r="B195" s="158"/>
      <c r="D195" s="159" t="s">
        <v>138</v>
      </c>
      <c r="E195" s="160" t="s">
        <v>1</v>
      </c>
      <c r="F195" s="161" t="s">
        <v>183</v>
      </c>
      <c r="H195" s="162">
        <v>2.5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138</v>
      </c>
      <c r="AU195" s="160" t="s">
        <v>85</v>
      </c>
      <c r="AV195" s="13" t="s">
        <v>85</v>
      </c>
      <c r="AW195" s="13" t="s">
        <v>33</v>
      </c>
      <c r="AX195" s="13" t="s">
        <v>77</v>
      </c>
      <c r="AY195" s="160" t="s">
        <v>129</v>
      </c>
    </row>
    <row r="196" spans="2:51" s="13" customFormat="1" ht="11.25">
      <c r="B196" s="158"/>
      <c r="D196" s="159" t="s">
        <v>138</v>
      </c>
      <c r="E196" s="160" t="s">
        <v>1</v>
      </c>
      <c r="F196" s="161" t="s">
        <v>184</v>
      </c>
      <c r="H196" s="162">
        <v>32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138</v>
      </c>
      <c r="AU196" s="160" t="s">
        <v>85</v>
      </c>
      <c r="AV196" s="13" t="s">
        <v>85</v>
      </c>
      <c r="AW196" s="13" t="s">
        <v>33</v>
      </c>
      <c r="AX196" s="13" t="s">
        <v>77</v>
      </c>
      <c r="AY196" s="160" t="s">
        <v>129</v>
      </c>
    </row>
    <row r="197" spans="2:51" s="14" customFormat="1" ht="11.25">
      <c r="B197" s="177"/>
      <c r="D197" s="159" t="s">
        <v>138</v>
      </c>
      <c r="E197" s="178" t="s">
        <v>1</v>
      </c>
      <c r="F197" s="179" t="s">
        <v>185</v>
      </c>
      <c r="H197" s="180">
        <v>34.5</v>
      </c>
      <c r="I197" s="181"/>
      <c r="L197" s="177"/>
      <c r="M197" s="182"/>
      <c r="N197" s="183"/>
      <c r="O197" s="183"/>
      <c r="P197" s="183"/>
      <c r="Q197" s="183"/>
      <c r="R197" s="183"/>
      <c r="S197" s="183"/>
      <c r="T197" s="184"/>
      <c r="AT197" s="178" t="s">
        <v>138</v>
      </c>
      <c r="AU197" s="178" t="s">
        <v>85</v>
      </c>
      <c r="AV197" s="14" t="s">
        <v>86</v>
      </c>
      <c r="AW197" s="14" t="s">
        <v>33</v>
      </c>
      <c r="AX197" s="14" t="s">
        <v>8</v>
      </c>
      <c r="AY197" s="178" t="s">
        <v>129</v>
      </c>
    </row>
    <row r="198" spans="1:65" s="2" customFormat="1" ht="24.2" customHeight="1">
      <c r="A198" s="32"/>
      <c r="B198" s="144"/>
      <c r="C198" s="145" t="s">
        <v>251</v>
      </c>
      <c r="D198" s="145" t="s">
        <v>131</v>
      </c>
      <c r="E198" s="146" t="s">
        <v>252</v>
      </c>
      <c r="F198" s="147" t="s">
        <v>253</v>
      </c>
      <c r="G198" s="148" t="s">
        <v>134</v>
      </c>
      <c r="H198" s="149">
        <v>34.5</v>
      </c>
      <c r="I198" s="150"/>
      <c r="J198" s="151">
        <f>ROUND(I198*H198,0)</f>
        <v>0</v>
      </c>
      <c r="K198" s="147" t="s">
        <v>135</v>
      </c>
      <c r="L198" s="33"/>
      <c r="M198" s="152" t="s">
        <v>1</v>
      </c>
      <c r="N198" s="153" t="s">
        <v>42</v>
      </c>
      <c r="O198" s="58"/>
      <c r="P198" s="154">
        <f>O198*H198</f>
        <v>0</v>
      </c>
      <c r="Q198" s="154">
        <v>0.0002</v>
      </c>
      <c r="R198" s="154">
        <f>Q198*H198</f>
        <v>0.006900000000000001</v>
      </c>
      <c r="S198" s="154">
        <v>0</v>
      </c>
      <c r="T198" s="155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136</v>
      </c>
      <c r="AT198" s="156" t="s">
        <v>131</v>
      </c>
      <c r="AU198" s="156" t="s">
        <v>85</v>
      </c>
      <c r="AY198" s="17" t="s">
        <v>129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</v>
      </c>
      <c r="BK198" s="157">
        <f>ROUND(I198*H198,0)</f>
        <v>0</v>
      </c>
      <c r="BL198" s="17" t="s">
        <v>136</v>
      </c>
      <c r="BM198" s="156" t="s">
        <v>254</v>
      </c>
    </row>
    <row r="199" spans="2:51" s="13" customFormat="1" ht="11.25">
      <c r="B199" s="158"/>
      <c r="D199" s="159" t="s">
        <v>138</v>
      </c>
      <c r="E199" s="160" t="s">
        <v>1</v>
      </c>
      <c r="F199" s="161" t="s">
        <v>183</v>
      </c>
      <c r="H199" s="162">
        <v>2.5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138</v>
      </c>
      <c r="AU199" s="160" t="s">
        <v>85</v>
      </c>
      <c r="AV199" s="13" t="s">
        <v>85</v>
      </c>
      <c r="AW199" s="13" t="s">
        <v>33</v>
      </c>
      <c r="AX199" s="13" t="s">
        <v>77</v>
      </c>
      <c r="AY199" s="160" t="s">
        <v>129</v>
      </c>
    </row>
    <row r="200" spans="2:51" s="13" customFormat="1" ht="11.25">
      <c r="B200" s="158"/>
      <c r="D200" s="159" t="s">
        <v>138</v>
      </c>
      <c r="E200" s="160" t="s">
        <v>1</v>
      </c>
      <c r="F200" s="161" t="s">
        <v>184</v>
      </c>
      <c r="H200" s="162">
        <v>32</v>
      </c>
      <c r="I200" s="163"/>
      <c r="L200" s="158"/>
      <c r="M200" s="164"/>
      <c r="N200" s="165"/>
      <c r="O200" s="165"/>
      <c r="P200" s="165"/>
      <c r="Q200" s="165"/>
      <c r="R200" s="165"/>
      <c r="S200" s="165"/>
      <c r="T200" s="166"/>
      <c r="AT200" s="160" t="s">
        <v>138</v>
      </c>
      <c r="AU200" s="160" t="s">
        <v>85</v>
      </c>
      <c r="AV200" s="13" t="s">
        <v>85</v>
      </c>
      <c r="AW200" s="13" t="s">
        <v>33</v>
      </c>
      <c r="AX200" s="13" t="s">
        <v>77</v>
      </c>
      <c r="AY200" s="160" t="s">
        <v>129</v>
      </c>
    </row>
    <row r="201" spans="2:51" s="14" customFormat="1" ht="11.25">
      <c r="B201" s="177"/>
      <c r="D201" s="159" t="s">
        <v>138</v>
      </c>
      <c r="E201" s="178" t="s">
        <v>1</v>
      </c>
      <c r="F201" s="179" t="s">
        <v>185</v>
      </c>
      <c r="H201" s="180">
        <v>34.5</v>
      </c>
      <c r="I201" s="181"/>
      <c r="L201" s="177"/>
      <c r="M201" s="182"/>
      <c r="N201" s="183"/>
      <c r="O201" s="183"/>
      <c r="P201" s="183"/>
      <c r="Q201" s="183"/>
      <c r="R201" s="183"/>
      <c r="S201" s="183"/>
      <c r="T201" s="184"/>
      <c r="AT201" s="178" t="s">
        <v>138</v>
      </c>
      <c r="AU201" s="178" t="s">
        <v>85</v>
      </c>
      <c r="AV201" s="14" t="s">
        <v>86</v>
      </c>
      <c r="AW201" s="14" t="s">
        <v>33</v>
      </c>
      <c r="AX201" s="14" t="s">
        <v>8</v>
      </c>
      <c r="AY201" s="178" t="s">
        <v>129</v>
      </c>
    </row>
    <row r="202" spans="1:65" s="2" customFormat="1" ht="44.25" customHeight="1">
      <c r="A202" s="32"/>
      <c r="B202" s="144"/>
      <c r="C202" s="145" t="s">
        <v>255</v>
      </c>
      <c r="D202" s="145" t="s">
        <v>131</v>
      </c>
      <c r="E202" s="146" t="s">
        <v>256</v>
      </c>
      <c r="F202" s="147" t="s">
        <v>257</v>
      </c>
      <c r="G202" s="148" t="s">
        <v>134</v>
      </c>
      <c r="H202" s="149">
        <v>2.5</v>
      </c>
      <c r="I202" s="150"/>
      <c r="J202" s="151">
        <f>ROUND(I202*H202,0)</f>
        <v>0</v>
      </c>
      <c r="K202" s="147" t="s">
        <v>135</v>
      </c>
      <c r="L202" s="33"/>
      <c r="M202" s="152" t="s">
        <v>1</v>
      </c>
      <c r="N202" s="153" t="s">
        <v>42</v>
      </c>
      <c r="O202" s="58"/>
      <c r="P202" s="154">
        <f>O202*H202</f>
        <v>0</v>
      </c>
      <c r="Q202" s="154">
        <v>0.00859616</v>
      </c>
      <c r="R202" s="154">
        <f>Q202*H202</f>
        <v>0.0214904</v>
      </c>
      <c r="S202" s="154">
        <v>0</v>
      </c>
      <c r="T202" s="155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6" t="s">
        <v>136</v>
      </c>
      <c r="AT202" s="156" t="s">
        <v>131</v>
      </c>
      <c r="AU202" s="156" t="s">
        <v>85</v>
      </c>
      <c r="AY202" s="17" t="s">
        <v>129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</v>
      </c>
      <c r="BK202" s="157">
        <f>ROUND(I202*H202,0)</f>
        <v>0</v>
      </c>
      <c r="BL202" s="17" t="s">
        <v>136</v>
      </c>
      <c r="BM202" s="156" t="s">
        <v>258</v>
      </c>
    </row>
    <row r="203" spans="2:51" s="13" customFormat="1" ht="11.25">
      <c r="B203" s="158"/>
      <c r="D203" s="159" t="s">
        <v>138</v>
      </c>
      <c r="E203" s="160" t="s">
        <v>1</v>
      </c>
      <c r="F203" s="161" t="s">
        <v>183</v>
      </c>
      <c r="H203" s="162">
        <v>2.5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138</v>
      </c>
      <c r="AU203" s="160" t="s">
        <v>85</v>
      </c>
      <c r="AV203" s="13" t="s">
        <v>85</v>
      </c>
      <c r="AW203" s="13" t="s">
        <v>33</v>
      </c>
      <c r="AX203" s="13" t="s">
        <v>8</v>
      </c>
      <c r="AY203" s="160" t="s">
        <v>129</v>
      </c>
    </row>
    <row r="204" spans="1:65" s="2" customFormat="1" ht="16.5" customHeight="1">
      <c r="A204" s="32"/>
      <c r="B204" s="144"/>
      <c r="C204" s="167" t="s">
        <v>259</v>
      </c>
      <c r="D204" s="167" t="s">
        <v>163</v>
      </c>
      <c r="E204" s="168" t="s">
        <v>260</v>
      </c>
      <c r="F204" s="169" t="s">
        <v>261</v>
      </c>
      <c r="G204" s="170" t="s">
        <v>134</v>
      </c>
      <c r="H204" s="171">
        <v>2.625</v>
      </c>
      <c r="I204" s="172"/>
      <c r="J204" s="173">
        <f>ROUND(I204*H204,0)</f>
        <v>0</v>
      </c>
      <c r="K204" s="169" t="s">
        <v>135</v>
      </c>
      <c r="L204" s="174"/>
      <c r="M204" s="175" t="s">
        <v>1</v>
      </c>
      <c r="N204" s="176" t="s">
        <v>42</v>
      </c>
      <c r="O204" s="58"/>
      <c r="P204" s="154">
        <f>O204*H204</f>
        <v>0</v>
      </c>
      <c r="Q204" s="154">
        <v>0.00196</v>
      </c>
      <c r="R204" s="154">
        <f>Q204*H204</f>
        <v>0.005145</v>
      </c>
      <c r="S204" s="154">
        <v>0</v>
      </c>
      <c r="T204" s="155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166</v>
      </c>
      <c r="AT204" s="156" t="s">
        <v>163</v>
      </c>
      <c r="AU204" s="156" t="s">
        <v>85</v>
      </c>
      <c r="AY204" s="17" t="s">
        <v>129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</v>
      </c>
      <c r="BK204" s="157">
        <f>ROUND(I204*H204,0)</f>
        <v>0</v>
      </c>
      <c r="BL204" s="17" t="s">
        <v>136</v>
      </c>
      <c r="BM204" s="156" t="s">
        <v>262</v>
      </c>
    </row>
    <row r="205" spans="2:51" s="13" customFormat="1" ht="11.25">
      <c r="B205" s="158"/>
      <c r="D205" s="159" t="s">
        <v>138</v>
      </c>
      <c r="E205" s="160" t="s">
        <v>1</v>
      </c>
      <c r="F205" s="161" t="s">
        <v>263</v>
      </c>
      <c r="H205" s="162">
        <v>2.625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138</v>
      </c>
      <c r="AU205" s="160" t="s">
        <v>85</v>
      </c>
      <c r="AV205" s="13" t="s">
        <v>85</v>
      </c>
      <c r="AW205" s="13" t="s">
        <v>33</v>
      </c>
      <c r="AX205" s="13" t="s">
        <v>8</v>
      </c>
      <c r="AY205" s="160" t="s">
        <v>129</v>
      </c>
    </row>
    <row r="206" spans="1:65" s="2" customFormat="1" ht="24.2" customHeight="1">
      <c r="A206" s="32"/>
      <c r="B206" s="144"/>
      <c r="C206" s="145" t="s">
        <v>264</v>
      </c>
      <c r="D206" s="145" t="s">
        <v>131</v>
      </c>
      <c r="E206" s="146" t="s">
        <v>265</v>
      </c>
      <c r="F206" s="147" t="s">
        <v>266</v>
      </c>
      <c r="G206" s="148" t="s">
        <v>134</v>
      </c>
      <c r="H206" s="149">
        <v>2.5</v>
      </c>
      <c r="I206" s="150"/>
      <c r="J206" s="151">
        <f>ROUND(I206*H206,0)</f>
        <v>0</v>
      </c>
      <c r="K206" s="147" t="s">
        <v>135</v>
      </c>
      <c r="L206" s="33"/>
      <c r="M206" s="152" t="s">
        <v>1</v>
      </c>
      <c r="N206" s="153" t="s">
        <v>42</v>
      </c>
      <c r="O206" s="58"/>
      <c r="P206" s="154">
        <f>O206*H206</f>
        <v>0</v>
      </c>
      <c r="Q206" s="154">
        <v>0.02363</v>
      </c>
      <c r="R206" s="154">
        <f>Q206*H206</f>
        <v>0.059075</v>
      </c>
      <c r="S206" s="154">
        <v>0</v>
      </c>
      <c r="T206" s="155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6" t="s">
        <v>136</v>
      </c>
      <c r="AT206" s="156" t="s">
        <v>131</v>
      </c>
      <c r="AU206" s="156" t="s">
        <v>85</v>
      </c>
      <c r="AY206" s="17" t="s">
        <v>129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</v>
      </c>
      <c r="BK206" s="157">
        <f>ROUND(I206*H206,0)</f>
        <v>0</v>
      </c>
      <c r="BL206" s="17" t="s">
        <v>136</v>
      </c>
      <c r="BM206" s="156" t="s">
        <v>267</v>
      </c>
    </row>
    <row r="207" spans="2:51" s="13" customFormat="1" ht="11.25">
      <c r="B207" s="158"/>
      <c r="D207" s="159" t="s">
        <v>138</v>
      </c>
      <c r="E207" s="160" t="s">
        <v>1</v>
      </c>
      <c r="F207" s="161" t="s">
        <v>183</v>
      </c>
      <c r="H207" s="162">
        <v>2.5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138</v>
      </c>
      <c r="AU207" s="160" t="s">
        <v>85</v>
      </c>
      <c r="AV207" s="13" t="s">
        <v>85</v>
      </c>
      <c r="AW207" s="13" t="s">
        <v>33</v>
      </c>
      <c r="AX207" s="13" t="s">
        <v>8</v>
      </c>
      <c r="AY207" s="160" t="s">
        <v>129</v>
      </c>
    </row>
    <row r="208" spans="1:65" s="2" customFormat="1" ht="24.2" customHeight="1">
      <c r="A208" s="32"/>
      <c r="B208" s="144"/>
      <c r="C208" s="145" t="s">
        <v>268</v>
      </c>
      <c r="D208" s="145" t="s">
        <v>131</v>
      </c>
      <c r="E208" s="146" t="s">
        <v>269</v>
      </c>
      <c r="F208" s="147" t="s">
        <v>270</v>
      </c>
      <c r="G208" s="148" t="s">
        <v>134</v>
      </c>
      <c r="H208" s="149">
        <v>32</v>
      </c>
      <c r="I208" s="150"/>
      <c r="J208" s="151">
        <f>ROUND(I208*H208,0)</f>
        <v>0</v>
      </c>
      <c r="K208" s="147" t="s">
        <v>135</v>
      </c>
      <c r="L208" s="33"/>
      <c r="M208" s="152" t="s">
        <v>1</v>
      </c>
      <c r="N208" s="153" t="s">
        <v>42</v>
      </c>
      <c r="O208" s="58"/>
      <c r="P208" s="154">
        <f>O208*H208</f>
        <v>0</v>
      </c>
      <c r="Q208" s="154">
        <v>0.02636</v>
      </c>
      <c r="R208" s="154">
        <f>Q208*H208</f>
        <v>0.84352</v>
      </c>
      <c r="S208" s="154">
        <v>0</v>
      </c>
      <c r="T208" s="155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136</v>
      </c>
      <c r="AT208" s="156" t="s">
        <v>131</v>
      </c>
      <c r="AU208" s="156" t="s">
        <v>85</v>
      </c>
      <c r="AY208" s="17" t="s">
        <v>129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</v>
      </c>
      <c r="BK208" s="157">
        <f>ROUND(I208*H208,0)</f>
        <v>0</v>
      </c>
      <c r="BL208" s="17" t="s">
        <v>136</v>
      </c>
      <c r="BM208" s="156" t="s">
        <v>271</v>
      </c>
    </row>
    <row r="209" spans="2:51" s="13" customFormat="1" ht="11.25">
      <c r="B209" s="158"/>
      <c r="D209" s="159" t="s">
        <v>138</v>
      </c>
      <c r="E209" s="160" t="s">
        <v>1</v>
      </c>
      <c r="F209" s="161" t="s">
        <v>184</v>
      </c>
      <c r="H209" s="162">
        <v>32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138</v>
      </c>
      <c r="AU209" s="160" t="s">
        <v>85</v>
      </c>
      <c r="AV209" s="13" t="s">
        <v>85</v>
      </c>
      <c r="AW209" s="13" t="s">
        <v>33</v>
      </c>
      <c r="AX209" s="13" t="s">
        <v>8</v>
      </c>
      <c r="AY209" s="160" t="s">
        <v>129</v>
      </c>
    </row>
    <row r="210" spans="1:65" s="2" customFormat="1" ht="24.2" customHeight="1">
      <c r="A210" s="32"/>
      <c r="B210" s="144"/>
      <c r="C210" s="145" t="s">
        <v>272</v>
      </c>
      <c r="D210" s="145" t="s">
        <v>131</v>
      </c>
      <c r="E210" s="146" t="s">
        <v>273</v>
      </c>
      <c r="F210" s="147" t="s">
        <v>274</v>
      </c>
      <c r="G210" s="148" t="s">
        <v>134</v>
      </c>
      <c r="H210" s="149">
        <v>34.5</v>
      </c>
      <c r="I210" s="150"/>
      <c r="J210" s="151">
        <f>ROUND(I210*H210,0)</f>
        <v>0</v>
      </c>
      <c r="K210" s="147" t="s">
        <v>135</v>
      </c>
      <c r="L210" s="33"/>
      <c r="M210" s="152" t="s">
        <v>1</v>
      </c>
      <c r="N210" s="153" t="s">
        <v>42</v>
      </c>
      <c r="O210" s="58"/>
      <c r="P210" s="154">
        <f>O210*H210</f>
        <v>0</v>
      </c>
      <c r="Q210" s="154">
        <v>0.0027</v>
      </c>
      <c r="R210" s="154">
        <f>Q210*H210</f>
        <v>0.09315000000000001</v>
      </c>
      <c r="S210" s="154">
        <v>0</v>
      </c>
      <c r="T210" s="155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6" t="s">
        <v>136</v>
      </c>
      <c r="AT210" s="156" t="s">
        <v>131</v>
      </c>
      <c r="AU210" s="156" t="s">
        <v>85</v>
      </c>
      <c r="AY210" s="17" t="s">
        <v>129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</v>
      </c>
      <c r="BK210" s="157">
        <f>ROUND(I210*H210,0)</f>
        <v>0</v>
      </c>
      <c r="BL210" s="17" t="s">
        <v>136</v>
      </c>
      <c r="BM210" s="156" t="s">
        <v>275</v>
      </c>
    </row>
    <row r="211" spans="2:51" s="13" customFormat="1" ht="11.25">
      <c r="B211" s="158"/>
      <c r="D211" s="159" t="s">
        <v>138</v>
      </c>
      <c r="E211" s="160" t="s">
        <v>1</v>
      </c>
      <c r="F211" s="161" t="s">
        <v>183</v>
      </c>
      <c r="H211" s="162">
        <v>2.5</v>
      </c>
      <c r="I211" s="163"/>
      <c r="L211" s="158"/>
      <c r="M211" s="164"/>
      <c r="N211" s="165"/>
      <c r="O211" s="165"/>
      <c r="P211" s="165"/>
      <c r="Q211" s="165"/>
      <c r="R211" s="165"/>
      <c r="S211" s="165"/>
      <c r="T211" s="166"/>
      <c r="AT211" s="160" t="s">
        <v>138</v>
      </c>
      <c r="AU211" s="160" t="s">
        <v>85</v>
      </c>
      <c r="AV211" s="13" t="s">
        <v>85</v>
      </c>
      <c r="AW211" s="13" t="s">
        <v>33</v>
      </c>
      <c r="AX211" s="13" t="s">
        <v>77</v>
      </c>
      <c r="AY211" s="160" t="s">
        <v>129</v>
      </c>
    </row>
    <row r="212" spans="2:51" s="13" customFormat="1" ht="11.25">
      <c r="B212" s="158"/>
      <c r="D212" s="159" t="s">
        <v>138</v>
      </c>
      <c r="E212" s="160" t="s">
        <v>1</v>
      </c>
      <c r="F212" s="161" t="s">
        <v>184</v>
      </c>
      <c r="H212" s="162">
        <v>32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138</v>
      </c>
      <c r="AU212" s="160" t="s">
        <v>85</v>
      </c>
      <c r="AV212" s="13" t="s">
        <v>85</v>
      </c>
      <c r="AW212" s="13" t="s">
        <v>33</v>
      </c>
      <c r="AX212" s="13" t="s">
        <v>77</v>
      </c>
      <c r="AY212" s="160" t="s">
        <v>129</v>
      </c>
    </row>
    <row r="213" spans="2:51" s="14" customFormat="1" ht="11.25">
      <c r="B213" s="177"/>
      <c r="D213" s="159" t="s">
        <v>138</v>
      </c>
      <c r="E213" s="178" t="s">
        <v>1</v>
      </c>
      <c r="F213" s="179" t="s">
        <v>185</v>
      </c>
      <c r="H213" s="180">
        <v>34.5</v>
      </c>
      <c r="I213" s="181"/>
      <c r="L213" s="177"/>
      <c r="M213" s="182"/>
      <c r="N213" s="183"/>
      <c r="O213" s="183"/>
      <c r="P213" s="183"/>
      <c r="Q213" s="183"/>
      <c r="R213" s="183"/>
      <c r="S213" s="183"/>
      <c r="T213" s="184"/>
      <c r="AT213" s="178" t="s">
        <v>138</v>
      </c>
      <c r="AU213" s="178" t="s">
        <v>85</v>
      </c>
      <c r="AV213" s="14" t="s">
        <v>86</v>
      </c>
      <c r="AW213" s="14" t="s">
        <v>33</v>
      </c>
      <c r="AX213" s="14" t="s">
        <v>8</v>
      </c>
      <c r="AY213" s="178" t="s">
        <v>129</v>
      </c>
    </row>
    <row r="214" spans="1:65" s="2" customFormat="1" ht="24.2" customHeight="1">
      <c r="A214" s="32"/>
      <c r="B214" s="144"/>
      <c r="C214" s="145" t="s">
        <v>276</v>
      </c>
      <c r="D214" s="145" t="s">
        <v>131</v>
      </c>
      <c r="E214" s="146" t="s">
        <v>277</v>
      </c>
      <c r="F214" s="147" t="s">
        <v>278</v>
      </c>
      <c r="G214" s="148" t="s">
        <v>134</v>
      </c>
      <c r="H214" s="149">
        <v>5</v>
      </c>
      <c r="I214" s="150"/>
      <c r="J214" s="151">
        <f>ROUND(I214*H214,0)</f>
        <v>0</v>
      </c>
      <c r="K214" s="147" t="s">
        <v>135</v>
      </c>
      <c r="L214" s="33"/>
      <c r="M214" s="152" t="s">
        <v>1</v>
      </c>
      <c r="N214" s="153" t="s">
        <v>42</v>
      </c>
      <c r="O214" s="58"/>
      <c r="P214" s="154">
        <f>O214*H214</f>
        <v>0</v>
      </c>
      <c r="Q214" s="154">
        <v>0.0002</v>
      </c>
      <c r="R214" s="154">
        <f>Q214*H214</f>
        <v>0.001</v>
      </c>
      <c r="S214" s="154">
        <v>0</v>
      </c>
      <c r="T214" s="155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6" t="s">
        <v>136</v>
      </c>
      <c r="AT214" s="156" t="s">
        <v>131</v>
      </c>
      <c r="AU214" s="156" t="s">
        <v>85</v>
      </c>
      <c r="AY214" s="17" t="s">
        <v>129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</v>
      </c>
      <c r="BK214" s="157">
        <f>ROUND(I214*H214,0)</f>
        <v>0</v>
      </c>
      <c r="BL214" s="17" t="s">
        <v>136</v>
      </c>
      <c r="BM214" s="156" t="s">
        <v>279</v>
      </c>
    </row>
    <row r="215" spans="2:51" s="13" customFormat="1" ht="11.25">
      <c r="B215" s="158"/>
      <c r="D215" s="159" t="s">
        <v>138</v>
      </c>
      <c r="E215" s="160" t="s">
        <v>1</v>
      </c>
      <c r="F215" s="161" t="s">
        <v>280</v>
      </c>
      <c r="H215" s="162">
        <v>5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138</v>
      </c>
      <c r="AU215" s="160" t="s">
        <v>85</v>
      </c>
      <c r="AV215" s="13" t="s">
        <v>85</v>
      </c>
      <c r="AW215" s="13" t="s">
        <v>33</v>
      </c>
      <c r="AX215" s="13" t="s">
        <v>8</v>
      </c>
      <c r="AY215" s="160" t="s">
        <v>129</v>
      </c>
    </row>
    <row r="216" spans="1:65" s="2" customFormat="1" ht="24.2" customHeight="1">
      <c r="A216" s="32"/>
      <c r="B216" s="144"/>
      <c r="C216" s="145" t="s">
        <v>281</v>
      </c>
      <c r="D216" s="145" t="s">
        <v>131</v>
      </c>
      <c r="E216" s="146" t="s">
        <v>282</v>
      </c>
      <c r="F216" s="147" t="s">
        <v>283</v>
      </c>
      <c r="G216" s="148" t="s">
        <v>134</v>
      </c>
      <c r="H216" s="149">
        <v>5</v>
      </c>
      <c r="I216" s="150"/>
      <c r="J216" s="151">
        <f>ROUND(I216*H216,0)</f>
        <v>0</v>
      </c>
      <c r="K216" s="147" t="s">
        <v>135</v>
      </c>
      <c r="L216" s="33"/>
      <c r="M216" s="152" t="s">
        <v>1</v>
      </c>
      <c r="N216" s="153" t="s">
        <v>42</v>
      </c>
      <c r="O216" s="58"/>
      <c r="P216" s="154">
        <f>O216*H216</f>
        <v>0</v>
      </c>
      <c r="Q216" s="154">
        <v>0.0027</v>
      </c>
      <c r="R216" s="154">
        <f>Q216*H216</f>
        <v>0.013500000000000002</v>
      </c>
      <c r="S216" s="154">
        <v>0</v>
      </c>
      <c r="T216" s="155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136</v>
      </c>
      <c r="AT216" s="156" t="s">
        <v>131</v>
      </c>
      <c r="AU216" s="156" t="s">
        <v>85</v>
      </c>
      <c r="AY216" s="17" t="s">
        <v>129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</v>
      </c>
      <c r="BK216" s="157">
        <f>ROUND(I216*H216,0)</f>
        <v>0</v>
      </c>
      <c r="BL216" s="17" t="s">
        <v>136</v>
      </c>
      <c r="BM216" s="156" t="s">
        <v>284</v>
      </c>
    </row>
    <row r="217" spans="2:51" s="13" customFormat="1" ht="11.25">
      <c r="B217" s="158"/>
      <c r="D217" s="159" t="s">
        <v>138</v>
      </c>
      <c r="E217" s="160" t="s">
        <v>1</v>
      </c>
      <c r="F217" s="161" t="s">
        <v>280</v>
      </c>
      <c r="H217" s="162">
        <v>5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138</v>
      </c>
      <c r="AU217" s="160" t="s">
        <v>85</v>
      </c>
      <c r="AV217" s="13" t="s">
        <v>85</v>
      </c>
      <c r="AW217" s="13" t="s">
        <v>33</v>
      </c>
      <c r="AX217" s="13" t="s">
        <v>8</v>
      </c>
      <c r="AY217" s="160" t="s">
        <v>129</v>
      </c>
    </row>
    <row r="218" spans="1:65" s="2" customFormat="1" ht="33" customHeight="1">
      <c r="A218" s="32"/>
      <c r="B218" s="144"/>
      <c r="C218" s="145" t="s">
        <v>285</v>
      </c>
      <c r="D218" s="145" t="s">
        <v>131</v>
      </c>
      <c r="E218" s="146" t="s">
        <v>286</v>
      </c>
      <c r="F218" s="147" t="s">
        <v>287</v>
      </c>
      <c r="G218" s="148" t="s">
        <v>288</v>
      </c>
      <c r="H218" s="149">
        <v>31</v>
      </c>
      <c r="I218" s="150"/>
      <c r="J218" s="151">
        <f>ROUND(I218*H218,0)</f>
        <v>0</v>
      </c>
      <c r="K218" s="147" t="s">
        <v>135</v>
      </c>
      <c r="L218" s="33"/>
      <c r="M218" s="152" t="s">
        <v>1</v>
      </c>
      <c r="N218" s="153" t="s">
        <v>42</v>
      </c>
      <c r="O218" s="58"/>
      <c r="P218" s="154">
        <f>O218*H218</f>
        <v>0</v>
      </c>
      <c r="Q218" s="154">
        <v>0.0002855858</v>
      </c>
      <c r="R218" s="154">
        <f>Q218*H218</f>
        <v>0.0088531598</v>
      </c>
      <c r="S218" s="154">
        <v>0</v>
      </c>
      <c r="T218" s="155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6" t="s">
        <v>136</v>
      </c>
      <c r="AT218" s="156" t="s">
        <v>131</v>
      </c>
      <c r="AU218" s="156" t="s">
        <v>85</v>
      </c>
      <c r="AY218" s="17" t="s">
        <v>129</v>
      </c>
      <c r="BE218" s="157">
        <f>IF(N218="základní",J218,0)</f>
        <v>0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</v>
      </c>
      <c r="BK218" s="157">
        <f>ROUND(I218*H218,0)</f>
        <v>0</v>
      </c>
      <c r="BL218" s="17" t="s">
        <v>136</v>
      </c>
      <c r="BM218" s="156" t="s">
        <v>289</v>
      </c>
    </row>
    <row r="219" spans="2:51" s="13" customFormat="1" ht="11.25">
      <c r="B219" s="158"/>
      <c r="D219" s="159" t="s">
        <v>138</v>
      </c>
      <c r="E219" s="160" t="s">
        <v>1</v>
      </c>
      <c r="F219" s="161" t="s">
        <v>290</v>
      </c>
      <c r="H219" s="162">
        <v>31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138</v>
      </c>
      <c r="AU219" s="160" t="s">
        <v>85</v>
      </c>
      <c r="AV219" s="13" t="s">
        <v>85</v>
      </c>
      <c r="AW219" s="13" t="s">
        <v>33</v>
      </c>
      <c r="AX219" s="13" t="s">
        <v>8</v>
      </c>
      <c r="AY219" s="160" t="s">
        <v>129</v>
      </c>
    </row>
    <row r="220" spans="2:63" s="12" customFormat="1" ht="22.9" customHeight="1">
      <c r="B220" s="131"/>
      <c r="D220" s="132" t="s">
        <v>76</v>
      </c>
      <c r="E220" s="142" t="s">
        <v>173</v>
      </c>
      <c r="F220" s="142" t="s">
        <v>291</v>
      </c>
      <c r="I220" s="134"/>
      <c r="J220" s="143">
        <f>BK220</f>
        <v>0</v>
      </c>
      <c r="L220" s="131"/>
      <c r="M220" s="136"/>
      <c r="N220" s="137"/>
      <c r="O220" s="137"/>
      <c r="P220" s="138">
        <f>SUM(P221:P267)</f>
        <v>0</v>
      </c>
      <c r="Q220" s="137"/>
      <c r="R220" s="138">
        <f>SUM(R221:R267)</f>
        <v>11.838468397</v>
      </c>
      <c r="S220" s="137"/>
      <c r="T220" s="139">
        <f>SUM(T221:T267)</f>
        <v>52.714</v>
      </c>
      <c r="AR220" s="132" t="s">
        <v>8</v>
      </c>
      <c r="AT220" s="140" t="s">
        <v>76</v>
      </c>
      <c r="AU220" s="140" t="s">
        <v>8</v>
      </c>
      <c r="AY220" s="132" t="s">
        <v>129</v>
      </c>
      <c r="BK220" s="141">
        <f>SUM(BK221:BK267)</f>
        <v>0</v>
      </c>
    </row>
    <row r="221" spans="1:65" s="2" customFormat="1" ht="37.9" customHeight="1">
      <c r="A221" s="32"/>
      <c r="B221" s="144"/>
      <c r="C221" s="145" t="s">
        <v>292</v>
      </c>
      <c r="D221" s="145" t="s">
        <v>131</v>
      </c>
      <c r="E221" s="146" t="s">
        <v>293</v>
      </c>
      <c r="F221" s="147" t="s">
        <v>294</v>
      </c>
      <c r="G221" s="148" t="s">
        <v>134</v>
      </c>
      <c r="H221" s="149">
        <v>243</v>
      </c>
      <c r="I221" s="150"/>
      <c r="J221" s="151">
        <f>ROUND(I221*H221,0)</f>
        <v>0</v>
      </c>
      <c r="K221" s="147" t="s">
        <v>135</v>
      </c>
      <c r="L221" s="33"/>
      <c r="M221" s="152" t="s">
        <v>1</v>
      </c>
      <c r="N221" s="153" t="s">
        <v>42</v>
      </c>
      <c r="O221" s="58"/>
      <c r="P221" s="154">
        <f>O221*H221</f>
        <v>0</v>
      </c>
      <c r="Q221" s="154">
        <v>0.00021</v>
      </c>
      <c r="R221" s="154">
        <f>Q221*H221</f>
        <v>0.05103</v>
      </c>
      <c r="S221" s="154">
        <v>0</v>
      </c>
      <c r="T221" s="155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6" t="s">
        <v>136</v>
      </c>
      <c r="AT221" s="156" t="s">
        <v>131</v>
      </c>
      <c r="AU221" s="156" t="s">
        <v>85</v>
      </c>
      <c r="AY221" s="17" t="s">
        <v>129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</v>
      </c>
      <c r="BK221" s="157">
        <f>ROUND(I221*H221,0)</f>
        <v>0</v>
      </c>
      <c r="BL221" s="17" t="s">
        <v>136</v>
      </c>
      <c r="BM221" s="156" t="s">
        <v>295</v>
      </c>
    </row>
    <row r="222" spans="2:51" s="13" customFormat="1" ht="11.25">
      <c r="B222" s="158"/>
      <c r="D222" s="159" t="s">
        <v>138</v>
      </c>
      <c r="E222" s="160" t="s">
        <v>1</v>
      </c>
      <c r="F222" s="161" t="s">
        <v>296</v>
      </c>
      <c r="H222" s="162">
        <v>195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138</v>
      </c>
      <c r="AU222" s="160" t="s">
        <v>85</v>
      </c>
      <c r="AV222" s="13" t="s">
        <v>85</v>
      </c>
      <c r="AW222" s="13" t="s">
        <v>33</v>
      </c>
      <c r="AX222" s="13" t="s">
        <v>77</v>
      </c>
      <c r="AY222" s="160" t="s">
        <v>129</v>
      </c>
    </row>
    <row r="223" spans="2:51" s="13" customFormat="1" ht="11.25">
      <c r="B223" s="158"/>
      <c r="D223" s="159" t="s">
        <v>138</v>
      </c>
      <c r="E223" s="160" t="s">
        <v>1</v>
      </c>
      <c r="F223" s="161" t="s">
        <v>297</v>
      </c>
      <c r="H223" s="162">
        <v>48</v>
      </c>
      <c r="I223" s="163"/>
      <c r="L223" s="158"/>
      <c r="M223" s="164"/>
      <c r="N223" s="165"/>
      <c r="O223" s="165"/>
      <c r="P223" s="165"/>
      <c r="Q223" s="165"/>
      <c r="R223" s="165"/>
      <c r="S223" s="165"/>
      <c r="T223" s="166"/>
      <c r="AT223" s="160" t="s">
        <v>138</v>
      </c>
      <c r="AU223" s="160" t="s">
        <v>85</v>
      </c>
      <c r="AV223" s="13" t="s">
        <v>85</v>
      </c>
      <c r="AW223" s="13" t="s">
        <v>33</v>
      </c>
      <c r="AX223" s="13" t="s">
        <v>77</v>
      </c>
      <c r="AY223" s="160" t="s">
        <v>129</v>
      </c>
    </row>
    <row r="224" spans="2:51" s="14" customFormat="1" ht="11.25">
      <c r="B224" s="177"/>
      <c r="D224" s="159" t="s">
        <v>138</v>
      </c>
      <c r="E224" s="178" t="s">
        <v>1</v>
      </c>
      <c r="F224" s="179" t="s">
        <v>185</v>
      </c>
      <c r="H224" s="180">
        <v>243</v>
      </c>
      <c r="I224" s="181"/>
      <c r="L224" s="177"/>
      <c r="M224" s="182"/>
      <c r="N224" s="183"/>
      <c r="O224" s="183"/>
      <c r="P224" s="183"/>
      <c r="Q224" s="183"/>
      <c r="R224" s="183"/>
      <c r="S224" s="183"/>
      <c r="T224" s="184"/>
      <c r="AT224" s="178" t="s">
        <v>138</v>
      </c>
      <c r="AU224" s="178" t="s">
        <v>85</v>
      </c>
      <c r="AV224" s="14" t="s">
        <v>86</v>
      </c>
      <c r="AW224" s="14" t="s">
        <v>33</v>
      </c>
      <c r="AX224" s="14" t="s">
        <v>8</v>
      </c>
      <c r="AY224" s="178" t="s">
        <v>129</v>
      </c>
    </row>
    <row r="225" spans="1:65" s="2" customFormat="1" ht="16.5" customHeight="1">
      <c r="A225" s="32"/>
      <c r="B225" s="144"/>
      <c r="C225" s="145" t="s">
        <v>298</v>
      </c>
      <c r="D225" s="145" t="s">
        <v>131</v>
      </c>
      <c r="E225" s="146" t="s">
        <v>299</v>
      </c>
      <c r="F225" s="147" t="s">
        <v>300</v>
      </c>
      <c r="G225" s="148" t="s">
        <v>145</v>
      </c>
      <c r="H225" s="149">
        <v>13.5</v>
      </c>
      <c r="I225" s="150"/>
      <c r="J225" s="151">
        <f>ROUND(I225*H225,0)</f>
        <v>0</v>
      </c>
      <c r="K225" s="147" t="s">
        <v>135</v>
      </c>
      <c r="L225" s="33"/>
      <c r="M225" s="152" t="s">
        <v>1</v>
      </c>
      <c r="N225" s="153" t="s">
        <v>42</v>
      </c>
      <c r="O225" s="58"/>
      <c r="P225" s="154">
        <f>O225*H225</f>
        <v>0</v>
      </c>
      <c r="Q225" s="154">
        <v>0</v>
      </c>
      <c r="R225" s="154">
        <f>Q225*H225</f>
        <v>0</v>
      </c>
      <c r="S225" s="154">
        <v>2.4</v>
      </c>
      <c r="T225" s="155">
        <f>S225*H225</f>
        <v>32.4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136</v>
      </c>
      <c r="AT225" s="156" t="s">
        <v>131</v>
      </c>
      <c r="AU225" s="156" t="s">
        <v>85</v>
      </c>
      <c r="AY225" s="17" t="s">
        <v>129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</v>
      </c>
      <c r="BK225" s="157">
        <f>ROUND(I225*H225,0)</f>
        <v>0</v>
      </c>
      <c r="BL225" s="17" t="s">
        <v>136</v>
      </c>
      <c r="BM225" s="156" t="s">
        <v>301</v>
      </c>
    </row>
    <row r="226" spans="2:51" s="13" customFormat="1" ht="11.25">
      <c r="B226" s="158"/>
      <c r="D226" s="159" t="s">
        <v>138</v>
      </c>
      <c r="E226" s="160" t="s">
        <v>1</v>
      </c>
      <c r="F226" s="161" t="s">
        <v>302</v>
      </c>
      <c r="H226" s="162">
        <v>13.5</v>
      </c>
      <c r="I226" s="163"/>
      <c r="L226" s="158"/>
      <c r="M226" s="164"/>
      <c r="N226" s="165"/>
      <c r="O226" s="165"/>
      <c r="P226" s="165"/>
      <c r="Q226" s="165"/>
      <c r="R226" s="165"/>
      <c r="S226" s="165"/>
      <c r="T226" s="166"/>
      <c r="AT226" s="160" t="s">
        <v>138</v>
      </c>
      <c r="AU226" s="160" t="s">
        <v>85</v>
      </c>
      <c r="AV226" s="13" t="s">
        <v>85</v>
      </c>
      <c r="AW226" s="13" t="s">
        <v>33</v>
      </c>
      <c r="AX226" s="13" t="s">
        <v>8</v>
      </c>
      <c r="AY226" s="160" t="s">
        <v>129</v>
      </c>
    </row>
    <row r="227" spans="1:65" s="2" customFormat="1" ht="24.2" customHeight="1">
      <c r="A227" s="32"/>
      <c r="B227" s="144"/>
      <c r="C227" s="145" t="s">
        <v>303</v>
      </c>
      <c r="D227" s="145" t="s">
        <v>131</v>
      </c>
      <c r="E227" s="146" t="s">
        <v>304</v>
      </c>
      <c r="F227" s="147" t="s">
        <v>305</v>
      </c>
      <c r="G227" s="148" t="s">
        <v>145</v>
      </c>
      <c r="H227" s="149">
        <v>2</v>
      </c>
      <c r="I227" s="150"/>
      <c r="J227" s="151">
        <f>ROUND(I227*H227,0)</f>
        <v>0</v>
      </c>
      <c r="K227" s="147" t="s">
        <v>135</v>
      </c>
      <c r="L227" s="33"/>
      <c r="M227" s="152" t="s">
        <v>1</v>
      </c>
      <c r="N227" s="153" t="s">
        <v>42</v>
      </c>
      <c r="O227" s="58"/>
      <c r="P227" s="154">
        <f>O227*H227</f>
        <v>0</v>
      </c>
      <c r="Q227" s="154">
        <v>0</v>
      </c>
      <c r="R227" s="154">
        <f>Q227*H227</f>
        <v>0</v>
      </c>
      <c r="S227" s="154">
        <v>2.4</v>
      </c>
      <c r="T227" s="155">
        <f>S227*H227</f>
        <v>4.8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6" t="s">
        <v>136</v>
      </c>
      <c r="AT227" s="156" t="s">
        <v>131</v>
      </c>
      <c r="AU227" s="156" t="s">
        <v>85</v>
      </c>
      <c r="AY227" s="17" t="s">
        <v>129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</v>
      </c>
      <c r="BK227" s="157">
        <f>ROUND(I227*H227,0)</f>
        <v>0</v>
      </c>
      <c r="BL227" s="17" t="s">
        <v>136</v>
      </c>
      <c r="BM227" s="156" t="s">
        <v>306</v>
      </c>
    </row>
    <row r="228" spans="2:51" s="13" customFormat="1" ht="11.25">
      <c r="B228" s="158"/>
      <c r="D228" s="159" t="s">
        <v>138</v>
      </c>
      <c r="E228" s="160" t="s">
        <v>1</v>
      </c>
      <c r="F228" s="161" t="s">
        <v>307</v>
      </c>
      <c r="H228" s="162">
        <v>2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138</v>
      </c>
      <c r="AU228" s="160" t="s">
        <v>85</v>
      </c>
      <c r="AV228" s="13" t="s">
        <v>85</v>
      </c>
      <c r="AW228" s="13" t="s">
        <v>33</v>
      </c>
      <c r="AX228" s="13" t="s">
        <v>8</v>
      </c>
      <c r="AY228" s="160" t="s">
        <v>129</v>
      </c>
    </row>
    <row r="229" spans="1:65" s="2" customFormat="1" ht="37.9" customHeight="1">
      <c r="A229" s="32"/>
      <c r="B229" s="144"/>
      <c r="C229" s="145" t="s">
        <v>308</v>
      </c>
      <c r="D229" s="145" t="s">
        <v>131</v>
      </c>
      <c r="E229" s="146" t="s">
        <v>309</v>
      </c>
      <c r="F229" s="147" t="s">
        <v>310</v>
      </c>
      <c r="G229" s="148" t="s">
        <v>134</v>
      </c>
      <c r="H229" s="149">
        <v>11.16</v>
      </c>
      <c r="I229" s="150"/>
      <c r="J229" s="151">
        <f>ROUND(I229*H229,0)</f>
        <v>0</v>
      </c>
      <c r="K229" s="147" t="s">
        <v>135</v>
      </c>
      <c r="L229" s="33"/>
      <c r="M229" s="152" t="s">
        <v>1</v>
      </c>
      <c r="N229" s="153" t="s">
        <v>42</v>
      </c>
      <c r="O229" s="58"/>
      <c r="P229" s="154">
        <f>O229*H229</f>
        <v>0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6" t="s">
        <v>136</v>
      </c>
      <c r="AT229" s="156" t="s">
        <v>131</v>
      </c>
      <c r="AU229" s="156" t="s">
        <v>85</v>
      </c>
      <c r="AY229" s="17" t="s">
        <v>129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7" t="s">
        <v>8</v>
      </c>
      <c r="BK229" s="157">
        <f>ROUND(I229*H229,0)</f>
        <v>0</v>
      </c>
      <c r="BL229" s="17" t="s">
        <v>136</v>
      </c>
      <c r="BM229" s="156" t="s">
        <v>311</v>
      </c>
    </row>
    <row r="230" spans="2:51" s="13" customFormat="1" ht="11.25">
      <c r="B230" s="158"/>
      <c r="D230" s="159" t="s">
        <v>138</v>
      </c>
      <c r="E230" s="160" t="s">
        <v>1</v>
      </c>
      <c r="F230" s="161" t="s">
        <v>312</v>
      </c>
      <c r="H230" s="162">
        <v>11.16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138</v>
      </c>
      <c r="AU230" s="160" t="s">
        <v>85</v>
      </c>
      <c r="AV230" s="13" t="s">
        <v>85</v>
      </c>
      <c r="AW230" s="13" t="s">
        <v>33</v>
      </c>
      <c r="AX230" s="13" t="s">
        <v>77</v>
      </c>
      <c r="AY230" s="160" t="s">
        <v>129</v>
      </c>
    </row>
    <row r="231" spans="2:51" s="14" customFormat="1" ht="11.25">
      <c r="B231" s="177"/>
      <c r="D231" s="159" t="s">
        <v>138</v>
      </c>
      <c r="E231" s="178" t="s">
        <v>89</v>
      </c>
      <c r="F231" s="179" t="s">
        <v>185</v>
      </c>
      <c r="H231" s="180">
        <v>11.16</v>
      </c>
      <c r="I231" s="181"/>
      <c r="L231" s="177"/>
      <c r="M231" s="182"/>
      <c r="N231" s="183"/>
      <c r="O231" s="183"/>
      <c r="P231" s="183"/>
      <c r="Q231" s="183"/>
      <c r="R231" s="183"/>
      <c r="S231" s="183"/>
      <c r="T231" s="184"/>
      <c r="AT231" s="178" t="s">
        <v>138</v>
      </c>
      <c r="AU231" s="178" t="s">
        <v>85</v>
      </c>
      <c r="AV231" s="14" t="s">
        <v>86</v>
      </c>
      <c r="AW231" s="14" t="s">
        <v>33</v>
      </c>
      <c r="AX231" s="14" t="s">
        <v>8</v>
      </c>
      <c r="AY231" s="178" t="s">
        <v>129</v>
      </c>
    </row>
    <row r="232" spans="1:65" s="2" customFormat="1" ht="44.25" customHeight="1">
      <c r="A232" s="32"/>
      <c r="B232" s="144"/>
      <c r="C232" s="145" t="s">
        <v>313</v>
      </c>
      <c r="D232" s="145" t="s">
        <v>131</v>
      </c>
      <c r="E232" s="146" t="s">
        <v>314</v>
      </c>
      <c r="F232" s="147" t="s">
        <v>315</v>
      </c>
      <c r="G232" s="148" t="s">
        <v>134</v>
      </c>
      <c r="H232" s="149">
        <v>334.8</v>
      </c>
      <c r="I232" s="150"/>
      <c r="J232" s="151">
        <f>ROUND(I232*H232,0)</f>
        <v>0</v>
      </c>
      <c r="K232" s="147" t="s">
        <v>135</v>
      </c>
      <c r="L232" s="33"/>
      <c r="M232" s="152" t="s">
        <v>1</v>
      </c>
      <c r="N232" s="153" t="s">
        <v>42</v>
      </c>
      <c r="O232" s="58"/>
      <c r="P232" s="154">
        <f>O232*H232</f>
        <v>0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136</v>
      </c>
      <c r="AT232" s="156" t="s">
        <v>131</v>
      </c>
      <c r="AU232" s="156" t="s">
        <v>85</v>
      </c>
      <c r="AY232" s="17" t="s">
        <v>129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</v>
      </c>
      <c r="BK232" s="157">
        <f>ROUND(I232*H232,0)</f>
        <v>0</v>
      </c>
      <c r="BL232" s="17" t="s">
        <v>136</v>
      </c>
      <c r="BM232" s="156" t="s">
        <v>316</v>
      </c>
    </row>
    <row r="233" spans="2:51" s="13" customFormat="1" ht="11.25">
      <c r="B233" s="158"/>
      <c r="D233" s="159" t="s">
        <v>138</v>
      </c>
      <c r="E233" s="160" t="s">
        <v>1</v>
      </c>
      <c r="F233" s="161" t="s">
        <v>317</v>
      </c>
      <c r="H233" s="162">
        <v>334.8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138</v>
      </c>
      <c r="AU233" s="160" t="s">
        <v>85</v>
      </c>
      <c r="AV233" s="13" t="s">
        <v>85</v>
      </c>
      <c r="AW233" s="13" t="s">
        <v>33</v>
      </c>
      <c r="AX233" s="13" t="s">
        <v>8</v>
      </c>
      <c r="AY233" s="160" t="s">
        <v>129</v>
      </c>
    </row>
    <row r="234" spans="1:65" s="2" customFormat="1" ht="37.9" customHeight="1">
      <c r="A234" s="32"/>
      <c r="B234" s="144"/>
      <c r="C234" s="145" t="s">
        <v>318</v>
      </c>
      <c r="D234" s="145" t="s">
        <v>131</v>
      </c>
      <c r="E234" s="146" t="s">
        <v>319</v>
      </c>
      <c r="F234" s="147" t="s">
        <v>320</v>
      </c>
      <c r="G234" s="148" t="s">
        <v>134</v>
      </c>
      <c r="H234" s="149">
        <v>11.16</v>
      </c>
      <c r="I234" s="150"/>
      <c r="J234" s="151">
        <f>ROUND(I234*H234,0)</f>
        <v>0</v>
      </c>
      <c r="K234" s="147" t="s">
        <v>135</v>
      </c>
      <c r="L234" s="33"/>
      <c r="M234" s="152" t="s">
        <v>1</v>
      </c>
      <c r="N234" s="153" t="s">
        <v>42</v>
      </c>
      <c r="O234" s="58"/>
      <c r="P234" s="154">
        <f>O234*H234</f>
        <v>0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6" t="s">
        <v>136</v>
      </c>
      <c r="AT234" s="156" t="s">
        <v>131</v>
      </c>
      <c r="AU234" s="156" t="s">
        <v>85</v>
      </c>
      <c r="AY234" s="17" t="s">
        <v>129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</v>
      </c>
      <c r="BK234" s="157">
        <f>ROUND(I234*H234,0)</f>
        <v>0</v>
      </c>
      <c r="BL234" s="17" t="s">
        <v>136</v>
      </c>
      <c r="BM234" s="156" t="s">
        <v>321</v>
      </c>
    </row>
    <row r="235" spans="2:51" s="13" customFormat="1" ht="11.25">
      <c r="B235" s="158"/>
      <c r="D235" s="159" t="s">
        <v>138</v>
      </c>
      <c r="E235" s="160" t="s">
        <v>1</v>
      </c>
      <c r="F235" s="161" t="s">
        <v>89</v>
      </c>
      <c r="H235" s="162">
        <v>11.16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138</v>
      </c>
      <c r="AU235" s="160" t="s">
        <v>85</v>
      </c>
      <c r="AV235" s="13" t="s">
        <v>85</v>
      </c>
      <c r="AW235" s="13" t="s">
        <v>33</v>
      </c>
      <c r="AX235" s="13" t="s">
        <v>8</v>
      </c>
      <c r="AY235" s="160" t="s">
        <v>129</v>
      </c>
    </row>
    <row r="236" spans="1:65" s="2" customFormat="1" ht="24.2" customHeight="1">
      <c r="A236" s="32"/>
      <c r="B236" s="144"/>
      <c r="C236" s="145" t="s">
        <v>322</v>
      </c>
      <c r="D236" s="145" t="s">
        <v>131</v>
      </c>
      <c r="E236" s="146" t="s">
        <v>323</v>
      </c>
      <c r="F236" s="147" t="s">
        <v>324</v>
      </c>
      <c r="G236" s="148" t="s">
        <v>288</v>
      </c>
      <c r="H236" s="149">
        <v>31</v>
      </c>
      <c r="I236" s="150"/>
      <c r="J236" s="151">
        <f>ROUND(I236*H236,0)</f>
        <v>0</v>
      </c>
      <c r="K236" s="147" t="s">
        <v>135</v>
      </c>
      <c r="L236" s="33"/>
      <c r="M236" s="152" t="s">
        <v>1</v>
      </c>
      <c r="N236" s="153" t="s">
        <v>42</v>
      </c>
      <c r="O236" s="58"/>
      <c r="P236" s="154">
        <f>O236*H236</f>
        <v>0</v>
      </c>
      <c r="Q236" s="154">
        <v>1.785E-06</v>
      </c>
      <c r="R236" s="154">
        <f>Q236*H236</f>
        <v>5.5335000000000005E-05</v>
      </c>
      <c r="S236" s="154">
        <v>0</v>
      </c>
      <c r="T236" s="155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6" t="s">
        <v>136</v>
      </c>
      <c r="AT236" s="156" t="s">
        <v>131</v>
      </c>
      <c r="AU236" s="156" t="s">
        <v>85</v>
      </c>
      <c r="AY236" s="17" t="s">
        <v>129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</v>
      </c>
      <c r="BK236" s="157">
        <f>ROUND(I236*H236,0)</f>
        <v>0</v>
      </c>
      <c r="BL236" s="17" t="s">
        <v>136</v>
      </c>
      <c r="BM236" s="156" t="s">
        <v>325</v>
      </c>
    </row>
    <row r="237" spans="2:51" s="13" customFormat="1" ht="11.25">
      <c r="B237" s="158"/>
      <c r="D237" s="159" t="s">
        <v>138</v>
      </c>
      <c r="E237" s="160" t="s">
        <v>1</v>
      </c>
      <c r="F237" s="161" t="s">
        <v>290</v>
      </c>
      <c r="H237" s="162">
        <v>31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138</v>
      </c>
      <c r="AU237" s="160" t="s">
        <v>85</v>
      </c>
      <c r="AV237" s="13" t="s">
        <v>85</v>
      </c>
      <c r="AW237" s="13" t="s">
        <v>33</v>
      </c>
      <c r="AX237" s="13" t="s">
        <v>8</v>
      </c>
      <c r="AY237" s="160" t="s">
        <v>129</v>
      </c>
    </row>
    <row r="238" spans="1:65" s="2" customFormat="1" ht="24.2" customHeight="1">
      <c r="A238" s="32"/>
      <c r="B238" s="144"/>
      <c r="C238" s="145" t="s">
        <v>326</v>
      </c>
      <c r="D238" s="145" t="s">
        <v>131</v>
      </c>
      <c r="E238" s="146" t="s">
        <v>327</v>
      </c>
      <c r="F238" s="147" t="s">
        <v>328</v>
      </c>
      <c r="G238" s="148" t="s">
        <v>288</v>
      </c>
      <c r="H238" s="149">
        <v>45.2</v>
      </c>
      <c r="I238" s="150"/>
      <c r="J238" s="151">
        <f>ROUND(I238*H238,0)</f>
        <v>0</v>
      </c>
      <c r="K238" s="147" t="s">
        <v>135</v>
      </c>
      <c r="L238" s="33"/>
      <c r="M238" s="152" t="s">
        <v>1</v>
      </c>
      <c r="N238" s="153" t="s">
        <v>42</v>
      </c>
      <c r="O238" s="58"/>
      <c r="P238" s="154">
        <f>O238*H238</f>
        <v>0</v>
      </c>
      <c r="Q238" s="154">
        <v>4.935E-06</v>
      </c>
      <c r="R238" s="154">
        <f>Q238*H238</f>
        <v>0.00022306200000000003</v>
      </c>
      <c r="S238" s="154">
        <v>0</v>
      </c>
      <c r="T238" s="155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6" t="s">
        <v>136</v>
      </c>
      <c r="AT238" s="156" t="s">
        <v>131</v>
      </c>
      <c r="AU238" s="156" t="s">
        <v>85</v>
      </c>
      <c r="AY238" s="17" t="s">
        <v>129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</v>
      </c>
      <c r="BK238" s="157">
        <f>ROUND(I238*H238,0)</f>
        <v>0</v>
      </c>
      <c r="BL238" s="17" t="s">
        <v>136</v>
      </c>
      <c r="BM238" s="156" t="s">
        <v>329</v>
      </c>
    </row>
    <row r="239" spans="2:51" s="13" customFormat="1" ht="11.25">
      <c r="B239" s="158"/>
      <c r="D239" s="159" t="s">
        <v>138</v>
      </c>
      <c r="E239" s="160" t="s">
        <v>1</v>
      </c>
      <c r="F239" s="161" t="s">
        <v>330</v>
      </c>
      <c r="H239" s="162">
        <v>42</v>
      </c>
      <c r="I239" s="163"/>
      <c r="L239" s="158"/>
      <c r="M239" s="164"/>
      <c r="N239" s="165"/>
      <c r="O239" s="165"/>
      <c r="P239" s="165"/>
      <c r="Q239" s="165"/>
      <c r="R239" s="165"/>
      <c r="S239" s="165"/>
      <c r="T239" s="166"/>
      <c r="AT239" s="160" t="s">
        <v>138</v>
      </c>
      <c r="AU239" s="160" t="s">
        <v>85</v>
      </c>
      <c r="AV239" s="13" t="s">
        <v>85</v>
      </c>
      <c r="AW239" s="13" t="s">
        <v>33</v>
      </c>
      <c r="AX239" s="13" t="s">
        <v>77</v>
      </c>
      <c r="AY239" s="160" t="s">
        <v>129</v>
      </c>
    </row>
    <row r="240" spans="2:51" s="13" customFormat="1" ht="11.25">
      <c r="B240" s="158"/>
      <c r="D240" s="159" t="s">
        <v>138</v>
      </c>
      <c r="E240" s="160" t="s">
        <v>1</v>
      </c>
      <c r="F240" s="161" t="s">
        <v>331</v>
      </c>
      <c r="H240" s="162">
        <v>3.2</v>
      </c>
      <c r="I240" s="163"/>
      <c r="L240" s="158"/>
      <c r="M240" s="164"/>
      <c r="N240" s="165"/>
      <c r="O240" s="165"/>
      <c r="P240" s="165"/>
      <c r="Q240" s="165"/>
      <c r="R240" s="165"/>
      <c r="S240" s="165"/>
      <c r="T240" s="166"/>
      <c r="AT240" s="160" t="s">
        <v>138</v>
      </c>
      <c r="AU240" s="160" t="s">
        <v>85</v>
      </c>
      <c r="AV240" s="13" t="s">
        <v>85</v>
      </c>
      <c r="AW240" s="13" t="s">
        <v>33</v>
      </c>
      <c r="AX240" s="13" t="s">
        <v>77</v>
      </c>
      <c r="AY240" s="160" t="s">
        <v>129</v>
      </c>
    </row>
    <row r="241" spans="2:51" s="14" customFormat="1" ht="11.25">
      <c r="B241" s="177"/>
      <c r="D241" s="159" t="s">
        <v>138</v>
      </c>
      <c r="E241" s="178" t="s">
        <v>1</v>
      </c>
      <c r="F241" s="179" t="s">
        <v>185</v>
      </c>
      <c r="H241" s="180">
        <v>45.2</v>
      </c>
      <c r="I241" s="181"/>
      <c r="L241" s="177"/>
      <c r="M241" s="182"/>
      <c r="N241" s="183"/>
      <c r="O241" s="183"/>
      <c r="P241" s="183"/>
      <c r="Q241" s="183"/>
      <c r="R241" s="183"/>
      <c r="S241" s="183"/>
      <c r="T241" s="184"/>
      <c r="AT241" s="178" t="s">
        <v>138</v>
      </c>
      <c r="AU241" s="178" t="s">
        <v>85</v>
      </c>
      <c r="AV241" s="14" t="s">
        <v>86</v>
      </c>
      <c r="AW241" s="14" t="s">
        <v>33</v>
      </c>
      <c r="AX241" s="14" t="s">
        <v>8</v>
      </c>
      <c r="AY241" s="178" t="s">
        <v>129</v>
      </c>
    </row>
    <row r="242" spans="1:65" s="2" customFormat="1" ht="37.9" customHeight="1">
      <c r="A242" s="32"/>
      <c r="B242" s="144"/>
      <c r="C242" s="145" t="s">
        <v>332</v>
      </c>
      <c r="D242" s="145" t="s">
        <v>131</v>
      </c>
      <c r="E242" s="146" t="s">
        <v>333</v>
      </c>
      <c r="F242" s="147" t="s">
        <v>334</v>
      </c>
      <c r="G242" s="148" t="s">
        <v>134</v>
      </c>
      <c r="H242" s="149">
        <v>195</v>
      </c>
      <c r="I242" s="150"/>
      <c r="J242" s="151">
        <f>ROUND(I242*H242,0)</f>
        <v>0</v>
      </c>
      <c r="K242" s="147" t="s">
        <v>135</v>
      </c>
      <c r="L242" s="33"/>
      <c r="M242" s="152" t="s">
        <v>1</v>
      </c>
      <c r="N242" s="153" t="s">
        <v>42</v>
      </c>
      <c r="O242" s="58"/>
      <c r="P242" s="154">
        <f>O242*H242</f>
        <v>0</v>
      </c>
      <c r="Q242" s="154">
        <v>0</v>
      </c>
      <c r="R242" s="154">
        <f>Q242*H242</f>
        <v>0</v>
      </c>
      <c r="S242" s="154">
        <v>0.059</v>
      </c>
      <c r="T242" s="155">
        <f>S242*H242</f>
        <v>11.504999999999999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6" t="s">
        <v>136</v>
      </c>
      <c r="AT242" s="156" t="s">
        <v>131</v>
      </c>
      <c r="AU242" s="156" t="s">
        <v>85</v>
      </c>
      <c r="AY242" s="17" t="s">
        <v>129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</v>
      </c>
      <c r="BK242" s="157">
        <f>ROUND(I242*H242,0)</f>
        <v>0</v>
      </c>
      <c r="BL242" s="17" t="s">
        <v>136</v>
      </c>
      <c r="BM242" s="156" t="s">
        <v>335</v>
      </c>
    </row>
    <row r="243" spans="2:51" s="13" customFormat="1" ht="11.25">
      <c r="B243" s="158"/>
      <c r="D243" s="159" t="s">
        <v>138</v>
      </c>
      <c r="E243" s="160" t="s">
        <v>1</v>
      </c>
      <c r="F243" s="161" t="s">
        <v>336</v>
      </c>
      <c r="H243" s="162">
        <v>195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138</v>
      </c>
      <c r="AU243" s="160" t="s">
        <v>85</v>
      </c>
      <c r="AV243" s="13" t="s">
        <v>85</v>
      </c>
      <c r="AW243" s="13" t="s">
        <v>33</v>
      </c>
      <c r="AX243" s="13" t="s">
        <v>8</v>
      </c>
      <c r="AY243" s="160" t="s">
        <v>129</v>
      </c>
    </row>
    <row r="244" spans="1:65" s="2" customFormat="1" ht="24.2" customHeight="1">
      <c r="A244" s="32"/>
      <c r="B244" s="144"/>
      <c r="C244" s="145" t="s">
        <v>337</v>
      </c>
      <c r="D244" s="145" t="s">
        <v>131</v>
      </c>
      <c r="E244" s="146" t="s">
        <v>338</v>
      </c>
      <c r="F244" s="147" t="s">
        <v>339</v>
      </c>
      <c r="G244" s="148" t="s">
        <v>134</v>
      </c>
      <c r="H244" s="149">
        <v>5</v>
      </c>
      <c r="I244" s="150"/>
      <c r="J244" s="151">
        <f>ROUND(I244*H244,0)</f>
        <v>0</v>
      </c>
      <c r="K244" s="147" t="s">
        <v>135</v>
      </c>
      <c r="L244" s="33"/>
      <c r="M244" s="152" t="s">
        <v>1</v>
      </c>
      <c r="N244" s="153" t="s">
        <v>42</v>
      </c>
      <c r="O244" s="58"/>
      <c r="P244" s="154">
        <f>O244*H244</f>
        <v>0</v>
      </c>
      <c r="Q244" s="154">
        <v>0</v>
      </c>
      <c r="R244" s="154">
        <f>Q244*H244</f>
        <v>0</v>
      </c>
      <c r="S244" s="154">
        <v>0.089</v>
      </c>
      <c r="T244" s="155">
        <f>S244*H244</f>
        <v>0.44499999999999995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6" t="s">
        <v>136</v>
      </c>
      <c r="AT244" s="156" t="s">
        <v>131</v>
      </c>
      <c r="AU244" s="156" t="s">
        <v>85</v>
      </c>
      <c r="AY244" s="17" t="s">
        <v>129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7" t="s">
        <v>8</v>
      </c>
      <c r="BK244" s="157">
        <f>ROUND(I244*H244,0)</f>
        <v>0</v>
      </c>
      <c r="BL244" s="17" t="s">
        <v>136</v>
      </c>
      <c r="BM244" s="156" t="s">
        <v>340</v>
      </c>
    </row>
    <row r="245" spans="2:51" s="13" customFormat="1" ht="11.25">
      <c r="B245" s="158"/>
      <c r="D245" s="159" t="s">
        <v>138</v>
      </c>
      <c r="E245" s="160" t="s">
        <v>1</v>
      </c>
      <c r="F245" s="161" t="s">
        <v>280</v>
      </c>
      <c r="H245" s="162">
        <v>5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138</v>
      </c>
      <c r="AU245" s="160" t="s">
        <v>85</v>
      </c>
      <c r="AV245" s="13" t="s">
        <v>85</v>
      </c>
      <c r="AW245" s="13" t="s">
        <v>33</v>
      </c>
      <c r="AX245" s="13" t="s">
        <v>8</v>
      </c>
      <c r="AY245" s="160" t="s">
        <v>129</v>
      </c>
    </row>
    <row r="246" spans="1:65" s="2" customFormat="1" ht="24.2" customHeight="1">
      <c r="A246" s="32"/>
      <c r="B246" s="144"/>
      <c r="C246" s="145" t="s">
        <v>341</v>
      </c>
      <c r="D246" s="145" t="s">
        <v>131</v>
      </c>
      <c r="E246" s="146" t="s">
        <v>342</v>
      </c>
      <c r="F246" s="147" t="s">
        <v>343</v>
      </c>
      <c r="G246" s="148" t="s">
        <v>134</v>
      </c>
      <c r="H246" s="149">
        <v>5</v>
      </c>
      <c r="I246" s="150"/>
      <c r="J246" s="151">
        <f>ROUND(I246*H246,0)</f>
        <v>0</v>
      </c>
      <c r="K246" s="147" t="s">
        <v>135</v>
      </c>
      <c r="L246" s="33"/>
      <c r="M246" s="152" t="s">
        <v>1</v>
      </c>
      <c r="N246" s="153" t="s">
        <v>42</v>
      </c>
      <c r="O246" s="58"/>
      <c r="P246" s="154">
        <f>O246*H246</f>
        <v>0</v>
      </c>
      <c r="Q246" s="154">
        <v>0</v>
      </c>
      <c r="R246" s="154">
        <f>Q246*H246</f>
        <v>0</v>
      </c>
      <c r="S246" s="154">
        <v>0.066</v>
      </c>
      <c r="T246" s="155">
        <f>S246*H246</f>
        <v>0.33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6" t="s">
        <v>136</v>
      </c>
      <c r="AT246" s="156" t="s">
        <v>131</v>
      </c>
      <c r="AU246" s="156" t="s">
        <v>85</v>
      </c>
      <c r="AY246" s="17" t="s">
        <v>129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</v>
      </c>
      <c r="BK246" s="157">
        <f>ROUND(I246*H246,0)</f>
        <v>0</v>
      </c>
      <c r="BL246" s="17" t="s">
        <v>136</v>
      </c>
      <c r="BM246" s="156" t="s">
        <v>344</v>
      </c>
    </row>
    <row r="247" spans="2:51" s="13" customFormat="1" ht="11.25">
      <c r="B247" s="158"/>
      <c r="D247" s="159" t="s">
        <v>138</v>
      </c>
      <c r="E247" s="160" t="s">
        <v>1</v>
      </c>
      <c r="F247" s="161" t="s">
        <v>345</v>
      </c>
      <c r="H247" s="162">
        <v>5</v>
      </c>
      <c r="I247" s="163"/>
      <c r="L247" s="158"/>
      <c r="M247" s="164"/>
      <c r="N247" s="165"/>
      <c r="O247" s="165"/>
      <c r="P247" s="165"/>
      <c r="Q247" s="165"/>
      <c r="R247" s="165"/>
      <c r="S247" s="165"/>
      <c r="T247" s="166"/>
      <c r="AT247" s="160" t="s">
        <v>138</v>
      </c>
      <c r="AU247" s="160" t="s">
        <v>85</v>
      </c>
      <c r="AV247" s="13" t="s">
        <v>85</v>
      </c>
      <c r="AW247" s="13" t="s">
        <v>33</v>
      </c>
      <c r="AX247" s="13" t="s">
        <v>8</v>
      </c>
      <c r="AY247" s="160" t="s">
        <v>129</v>
      </c>
    </row>
    <row r="248" spans="1:65" s="2" customFormat="1" ht="24.2" customHeight="1">
      <c r="A248" s="32"/>
      <c r="B248" s="144"/>
      <c r="C248" s="145" t="s">
        <v>346</v>
      </c>
      <c r="D248" s="145" t="s">
        <v>131</v>
      </c>
      <c r="E248" s="146" t="s">
        <v>347</v>
      </c>
      <c r="F248" s="147" t="s">
        <v>348</v>
      </c>
      <c r="G248" s="148" t="s">
        <v>134</v>
      </c>
      <c r="H248" s="149">
        <v>49</v>
      </c>
      <c r="I248" s="150"/>
      <c r="J248" s="151">
        <f>ROUND(I248*H248,0)</f>
        <v>0</v>
      </c>
      <c r="K248" s="147" t="s">
        <v>135</v>
      </c>
      <c r="L248" s="33"/>
      <c r="M248" s="152" t="s">
        <v>1</v>
      </c>
      <c r="N248" s="153" t="s">
        <v>42</v>
      </c>
      <c r="O248" s="58"/>
      <c r="P248" s="154">
        <f>O248*H248</f>
        <v>0</v>
      </c>
      <c r="Q248" s="154">
        <v>0</v>
      </c>
      <c r="R248" s="154">
        <f>Q248*H248</f>
        <v>0</v>
      </c>
      <c r="S248" s="154">
        <v>0.066</v>
      </c>
      <c r="T248" s="155">
        <f>S248*H248</f>
        <v>3.234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6" t="s">
        <v>136</v>
      </c>
      <c r="AT248" s="156" t="s">
        <v>131</v>
      </c>
      <c r="AU248" s="156" t="s">
        <v>85</v>
      </c>
      <c r="AY248" s="17" t="s">
        <v>129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</v>
      </c>
      <c r="BK248" s="157">
        <f>ROUND(I248*H248,0)</f>
        <v>0</v>
      </c>
      <c r="BL248" s="17" t="s">
        <v>136</v>
      </c>
      <c r="BM248" s="156" t="s">
        <v>349</v>
      </c>
    </row>
    <row r="249" spans="2:51" s="13" customFormat="1" ht="11.25">
      <c r="B249" s="158"/>
      <c r="D249" s="159" t="s">
        <v>138</v>
      </c>
      <c r="E249" s="160" t="s">
        <v>1</v>
      </c>
      <c r="F249" s="161" t="s">
        <v>350</v>
      </c>
      <c r="H249" s="162">
        <v>49</v>
      </c>
      <c r="I249" s="163"/>
      <c r="L249" s="158"/>
      <c r="M249" s="164"/>
      <c r="N249" s="165"/>
      <c r="O249" s="165"/>
      <c r="P249" s="165"/>
      <c r="Q249" s="165"/>
      <c r="R249" s="165"/>
      <c r="S249" s="165"/>
      <c r="T249" s="166"/>
      <c r="AT249" s="160" t="s">
        <v>138</v>
      </c>
      <c r="AU249" s="160" t="s">
        <v>85</v>
      </c>
      <c r="AV249" s="13" t="s">
        <v>85</v>
      </c>
      <c r="AW249" s="13" t="s">
        <v>33</v>
      </c>
      <c r="AX249" s="13" t="s">
        <v>8</v>
      </c>
      <c r="AY249" s="160" t="s">
        <v>129</v>
      </c>
    </row>
    <row r="250" spans="1:65" s="2" customFormat="1" ht="24.2" customHeight="1">
      <c r="A250" s="32"/>
      <c r="B250" s="144"/>
      <c r="C250" s="145" t="s">
        <v>351</v>
      </c>
      <c r="D250" s="145" t="s">
        <v>131</v>
      </c>
      <c r="E250" s="146" t="s">
        <v>352</v>
      </c>
      <c r="F250" s="147" t="s">
        <v>353</v>
      </c>
      <c r="G250" s="148" t="s">
        <v>134</v>
      </c>
      <c r="H250" s="149">
        <v>39</v>
      </c>
      <c r="I250" s="150"/>
      <c r="J250" s="151">
        <f>ROUND(I250*H250,0)</f>
        <v>0</v>
      </c>
      <c r="K250" s="147" t="s">
        <v>135</v>
      </c>
      <c r="L250" s="33"/>
      <c r="M250" s="152" t="s">
        <v>1</v>
      </c>
      <c r="N250" s="153" t="s">
        <v>42</v>
      </c>
      <c r="O250" s="58"/>
      <c r="P250" s="154">
        <f>O250*H250</f>
        <v>0</v>
      </c>
      <c r="Q250" s="154">
        <v>0</v>
      </c>
      <c r="R250" s="154">
        <f>Q250*H250</f>
        <v>0</v>
      </c>
      <c r="S250" s="154">
        <v>0</v>
      </c>
      <c r="T250" s="155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6" t="s">
        <v>136</v>
      </c>
      <c r="AT250" s="156" t="s">
        <v>131</v>
      </c>
      <c r="AU250" s="156" t="s">
        <v>85</v>
      </c>
      <c r="AY250" s="17" t="s">
        <v>129</v>
      </c>
      <c r="BE250" s="157">
        <f>IF(N250="základní",J250,0)</f>
        <v>0</v>
      </c>
      <c r="BF250" s="157">
        <f>IF(N250="snížená",J250,0)</f>
        <v>0</v>
      </c>
      <c r="BG250" s="157">
        <f>IF(N250="zákl. přenesená",J250,0)</f>
        <v>0</v>
      </c>
      <c r="BH250" s="157">
        <f>IF(N250="sníž. přenesená",J250,0)</f>
        <v>0</v>
      </c>
      <c r="BI250" s="157">
        <f>IF(N250="nulová",J250,0)</f>
        <v>0</v>
      </c>
      <c r="BJ250" s="17" t="s">
        <v>8</v>
      </c>
      <c r="BK250" s="157">
        <f>ROUND(I250*H250,0)</f>
        <v>0</v>
      </c>
      <c r="BL250" s="17" t="s">
        <v>136</v>
      </c>
      <c r="BM250" s="156" t="s">
        <v>354</v>
      </c>
    </row>
    <row r="251" spans="2:51" s="13" customFormat="1" ht="11.25">
      <c r="B251" s="158"/>
      <c r="D251" s="159" t="s">
        <v>138</v>
      </c>
      <c r="E251" s="160" t="s">
        <v>1</v>
      </c>
      <c r="F251" s="161" t="s">
        <v>355</v>
      </c>
      <c r="H251" s="162">
        <v>39</v>
      </c>
      <c r="I251" s="163"/>
      <c r="L251" s="158"/>
      <c r="M251" s="164"/>
      <c r="N251" s="165"/>
      <c r="O251" s="165"/>
      <c r="P251" s="165"/>
      <c r="Q251" s="165"/>
      <c r="R251" s="165"/>
      <c r="S251" s="165"/>
      <c r="T251" s="166"/>
      <c r="AT251" s="160" t="s">
        <v>138</v>
      </c>
      <c r="AU251" s="160" t="s">
        <v>85</v>
      </c>
      <c r="AV251" s="13" t="s">
        <v>85</v>
      </c>
      <c r="AW251" s="13" t="s">
        <v>33</v>
      </c>
      <c r="AX251" s="13" t="s">
        <v>8</v>
      </c>
      <c r="AY251" s="160" t="s">
        <v>129</v>
      </c>
    </row>
    <row r="252" spans="1:65" s="2" customFormat="1" ht="21.75" customHeight="1">
      <c r="A252" s="32"/>
      <c r="B252" s="144"/>
      <c r="C252" s="145" t="s">
        <v>356</v>
      </c>
      <c r="D252" s="145" t="s">
        <v>131</v>
      </c>
      <c r="E252" s="146" t="s">
        <v>357</v>
      </c>
      <c r="F252" s="147" t="s">
        <v>358</v>
      </c>
      <c r="G252" s="148" t="s">
        <v>134</v>
      </c>
      <c r="H252" s="149">
        <v>195</v>
      </c>
      <c r="I252" s="150"/>
      <c r="J252" s="151">
        <f>ROUND(I252*H252,0)</f>
        <v>0</v>
      </c>
      <c r="K252" s="147" t="s">
        <v>135</v>
      </c>
      <c r="L252" s="33"/>
      <c r="M252" s="152" t="s">
        <v>1</v>
      </c>
      <c r="N252" s="153" t="s">
        <v>42</v>
      </c>
      <c r="O252" s="58"/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6" t="s">
        <v>136</v>
      </c>
      <c r="AT252" s="156" t="s">
        <v>131</v>
      </c>
      <c r="AU252" s="156" t="s">
        <v>85</v>
      </c>
      <c r="AY252" s="17" t="s">
        <v>129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7" t="s">
        <v>8</v>
      </c>
      <c r="BK252" s="157">
        <f>ROUND(I252*H252,0)</f>
        <v>0</v>
      </c>
      <c r="BL252" s="17" t="s">
        <v>136</v>
      </c>
      <c r="BM252" s="156" t="s">
        <v>359</v>
      </c>
    </row>
    <row r="253" spans="2:51" s="13" customFormat="1" ht="11.25">
      <c r="B253" s="158"/>
      <c r="D253" s="159" t="s">
        <v>138</v>
      </c>
      <c r="E253" s="160" t="s">
        <v>1</v>
      </c>
      <c r="F253" s="161" t="s">
        <v>336</v>
      </c>
      <c r="H253" s="162">
        <v>195</v>
      </c>
      <c r="I253" s="163"/>
      <c r="L253" s="158"/>
      <c r="M253" s="164"/>
      <c r="N253" s="165"/>
      <c r="O253" s="165"/>
      <c r="P253" s="165"/>
      <c r="Q253" s="165"/>
      <c r="R253" s="165"/>
      <c r="S253" s="165"/>
      <c r="T253" s="166"/>
      <c r="AT253" s="160" t="s">
        <v>138</v>
      </c>
      <c r="AU253" s="160" t="s">
        <v>85</v>
      </c>
      <c r="AV253" s="13" t="s">
        <v>85</v>
      </c>
      <c r="AW253" s="13" t="s">
        <v>33</v>
      </c>
      <c r="AX253" s="13" t="s">
        <v>8</v>
      </c>
      <c r="AY253" s="160" t="s">
        <v>129</v>
      </c>
    </row>
    <row r="254" spans="1:65" s="2" customFormat="1" ht="24.2" customHeight="1">
      <c r="A254" s="32"/>
      <c r="B254" s="144"/>
      <c r="C254" s="145" t="s">
        <v>360</v>
      </c>
      <c r="D254" s="145" t="s">
        <v>131</v>
      </c>
      <c r="E254" s="146" t="s">
        <v>361</v>
      </c>
      <c r="F254" s="147" t="s">
        <v>362</v>
      </c>
      <c r="G254" s="148" t="s">
        <v>134</v>
      </c>
      <c r="H254" s="149">
        <v>5</v>
      </c>
      <c r="I254" s="150"/>
      <c r="J254" s="151">
        <f>ROUND(I254*H254,0)</f>
        <v>0</v>
      </c>
      <c r="K254" s="147" t="s">
        <v>135</v>
      </c>
      <c r="L254" s="33"/>
      <c r="M254" s="152" t="s">
        <v>1</v>
      </c>
      <c r="N254" s="153" t="s">
        <v>42</v>
      </c>
      <c r="O254" s="58"/>
      <c r="P254" s="154">
        <f>O254*H254</f>
        <v>0</v>
      </c>
      <c r="Q254" s="154">
        <v>0.06043</v>
      </c>
      <c r="R254" s="154">
        <f>Q254*H254</f>
        <v>0.30215</v>
      </c>
      <c r="S254" s="154">
        <v>0</v>
      </c>
      <c r="T254" s="155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6" t="s">
        <v>136</v>
      </c>
      <c r="AT254" s="156" t="s">
        <v>131</v>
      </c>
      <c r="AU254" s="156" t="s">
        <v>85</v>
      </c>
      <c r="AY254" s="17" t="s">
        <v>129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7" t="s">
        <v>8</v>
      </c>
      <c r="BK254" s="157">
        <f>ROUND(I254*H254,0)</f>
        <v>0</v>
      </c>
      <c r="BL254" s="17" t="s">
        <v>136</v>
      </c>
      <c r="BM254" s="156" t="s">
        <v>363</v>
      </c>
    </row>
    <row r="255" spans="2:51" s="13" customFormat="1" ht="11.25">
      <c r="B255" s="158"/>
      <c r="D255" s="159" t="s">
        <v>138</v>
      </c>
      <c r="E255" s="160" t="s">
        <v>1</v>
      </c>
      <c r="F255" s="161" t="s">
        <v>345</v>
      </c>
      <c r="H255" s="162">
        <v>5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138</v>
      </c>
      <c r="AU255" s="160" t="s">
        <v>85</v>
      </c>
      <c r="AV255" s="13" t="s">
        <v>85</v>
      </c>
      <c r="AW255" s="13" t="s">
        <v>33</v>
      </c>
      <c r="AX255" s="13" t="s">
        <v>8</v>
      </c>
      <c r="AY255" s="160" t="s">
        <v>129</v>
      </c>
    </row>
    <row r="256" spans="1:65" s="2" customFormat="1" ht="24.2" customHeight="1">
      <c r="A256" s="32"/>
      <c r="B256" s="144"/>
      <c r="C256" s="145" t="s">
        <v>364</v>
      </c>
      <c r="D256" s="145" t="s">
        <v>131</v>
      </c>
      <c r="E256" s="146" t="s">
        <v>365</v>
      </c>
      <c r="F256" s="147" t="s">
        <v>366</v>
      </c>
      <c r="G256" s="148" t="s">
        <v>134</v>
      </c>
      <c r="H256" s="149">
        <v>145</v>
      </c>
      <c r="I256" s="150"/>
      <c r="J256" s="151">
        <f>ROUND(I256*H256,0)</f>
        <v>0</v>
      </c>
      <c r="K256" s="147" t="s">
        <v>135</v>
      </c>
      <c r="L256" s="33"/>
      <c r="M256" s="152" t="s">
        <v>1</v>
      </c>
      <c r="N256" s="153" t="s">
        <v>42</v>
      </c>
      <c r="O256" s="58"/>
      <c r="P256" s="154">
        <f>O256*H256</f>
        <v>0</v>
      </c>
      <c r="Q256" s="154">
        <v>0.0422</v>
      </c>
      <c r="R256" s="154">
        <f>Q256*H256</f>
        <v>6.119</v>
      </c>
      <c r="S256" s="154">
        <v>0</v>
      </c>
      <c r="T256" s="155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6" t="s">
        <v>136</v>
      </c>
      <c r="AT256" s="156" t="s">
        <v>131</v>
      </c>
      <c r="AU256" s="156" t="s">
        <v>85</v>
      </c>
      <c r="AY256" s="17" t="s">
        <v>129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7" t="s">
        <v>8</v>
      </c>
      <c r="BK256" s="157">
        <f>ROUND(I256*H256,0)</f>
        <v>0</v>
      </c>
      <c r="BL256" s="17" t="s">
        <v>136</v>
      </c>
      <c r="BM256" s="156" t="s">
        <v>367</v>
      </c>
    </row>
    <row r="257" spans="2:51" s="13" customFormat="1" ht="11.25">
      <c r="B257" s="158"/>
      <c r="D257" s="159" t="s">
        <v>138</v>
      </c>
      <c r="E257" s="160" t="s">
        <v>1</v>
      </c>
      <c r="F257" s="161" t="s">
        <v>368</v>
      </c>
      <c r="H257" s="162">
        <v>145</v>
      </c>
      <c r="I257" s="163"/>
      <c r="L257" s="158"/>
      <c r="M257" s="164"/>
      <c r="N257" s="165"/>
      <c r="O257" s="165"/>
      <c r="P257" s="165"/>
      <c r="Q257" s="165"/>
      <c r="R257" s="165"/>
      <c r="S257" s="165"/>
      <c r="T257" s="166"/>
      <c r="AT257" s="160" t="s">
        <v>138</v>
      </c>
      <c r="AU257" s="160" t="s">
        <v>85</v>
      </c>
      <c r="AV257" s="13" t="s">
        <v>85</v>
      </c>
      <c r="AW257" s="13" t="s">
        <v>33</v>
      </c>
      <c r="AX257" s="13" t="s">
        <v>8</v>
      </c>
      <c r="AY257" s="160" t="s">
        <v>129</v>
      </c>
    </row>
    <row r="258" spans="1:65" s="2" customFormat="1" ht="24.2" customHeight="1">
      <c r="A258" s="32"/>
      <c r="B258" s="144"/>
      <c r="C258" s="145" t="s">
        <v>369</v>
      </c>
      <c r="D258" s="145" t="s">
        <v>131</v>
      </c>
      <c r="E258" s="146" t="s">
        <v>370</v>
      </c>
      <c r="F258" s="147" t="s">
        <v>371</v>
      </c>
      <c r="G258" s="148" t="s">
        <v>134</v>
      </c>
      <c r="H258" s="149">
        <v>49</v>
      </c>
      <c r="I258" s="150"/>
      <c r="J258" s="151">
        <f>ROUND(I258*H258,0)</f>
        <v>0</v>
      </c>
      <c r="K258" s="147" t="s">
        <v>135</v>
      </c>
      <c r="L258" s="33"/>
      <c r="M258" s="152" t="s">
        <v>1</v>
      </c>
      <c r="N258" s="153" t="s">
        <v>42</v>
      </c>
      <c r="O258" s="58"/>
      <c r="P258" s="154">
        <f>O258*H258</f>
        <v>0</v>
      </c>
      <c r="Q258" s="154">
        <v>0.10551</v>
      </c>
      <c r="R258" s="154">
        <f>Q258*H258</f>
        <v>5.16999</v>
      </c>
      <c r="S258" s="154">
        <v>0</v>
      </c>
      <c r="T258" s="155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6" t="s">
        <v>136</v>
      </c>
      <c r="AT258" s="156" t="s">
        <v>131</v>
      </c>
      <c r="AU258" s="156" t="s">
        <v>85</v>
      </c>
      <c r="AY258" s="17" t="s">
        <v>129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7" t="s">
        <v>8</v>
      </c>
      <c r="BK258" s="157">
        <f>ROUND(I258*H258,0)</f>
        <v>0</v>
      </c>
      <c r="BL258" s="17" t="s">
        <v>136</v>
      </c>
      <c r="BM258" s="156" t="s">
        <v>372</v>
      </c>
    </row>
    <row r="259" spans="2:51" s="13" customFormat="1" ht="11.25">
      <c r="B259" s="158"/>
      <c r="D259" s="159" t="s">
        <v>138</v>
      </c>
      <c r="E259" s="160" t="s">
        <v>1</v>
      </c>
      <c r="F259" s="161" t="s">
        <v>373</v>
      </c>
      <c r="H259" s="162">
        <v>49</v>
      </c>
      <c r="I259" s="163"/>
      <c r="L259" s="158"/>
      <c r="M259" s="164"/>
      <c r="N259" s="165"/>
      <c r="O259" s="165"/>
      <c r="P259" s="165"/>
      <c r="Q259" s="165"/>
      <c r="R259" s="165"/>
      <c r="S259" s="165"/>
      <c r="T259" s="166"/>
      <c r="AT259" s="160" t="s">
        <v>138</v>
      </c>
      <c r="AU259" s="160" t="s">
        <v>85</v>
      </c>
      <c r="AV259" s="13" t="s">
        <v>85</v>
      </c>
      <c r="AW259" s="13" t="s">
        <v>33</v>
      </c>
      <c r="AX259" s="13" t="s">
        <v>8</v>
      </c>
      <c r="AY259" s="160" t="s">
        <v>129</v>
      </c>
    </row>
    <row r="260" spans="1:65" s="2" customFormat="1" ht="24.2" customHeight="1">
      <c r="A260" s="32"/>
      <c r="B260" s="144"/>
      <c r="C260" s="145" t="s">
        <v>374</v>
      </c>
      <c r="D260" s="145" t="s">
        <v>131</v>
      </c>
      <c r="E260" s="146" t="s">
        <v>375</v>
      </c>
      <c r="F260" s="147" t="s">
        <v>376</v>
      </c>
      <c r="G260" s="148" t="s">
        <v>134</v>
      </c>
      <c r="H260" s="149">
        <v>54</v>
      </c>
      <c r="I260" s="150"/>
      <c r="J260" s="151">
        <f>ROUND(I260*H260,0)</f>
        <v>0</v>
      </c>
      <c r="K260" s="147" t="s">
        <v>135</v>
      </c>
      <c r="L260" s="33"/>
      <c r="M260" s="152" t="s">
        <v>1</v>
      </c>
      <c r="N260" s="153" t="s">
        <v>42</v>
      </c>
      <c r="O260" s="58"/>
      <c r="P260" s="154">
        <f>O260*H260</f>
        <v>0</v>
      </c>
      <c r="Q260" s="154">
        <v>0.00153</v>
      </c>
      <c r="R260" s="154">
        <f>Q260*H260</f>
        <v>0.08262</v>
      </c>
      <c r="S260" s="154">
        <v>0</v>
      </c>
      <c r="T260" s="155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6" t="s">
        <v>136</v>
      </c>
      <c r="AT260" s="156" t="s">
        <v>131</v>
      </c>
      <c r="AU260" s="156" t="s">
        <v>85</v>
      </c>
      <c r="AY260" s="17" t="s">
        <v>129</v>
      </c>
      <c r="BE260" s="157">
        <f>IF(N260="základní",J260,0)</f>
        <v>0</v>
      </c>
      <c r="BF260" s="157">
        <f>IF(N260="snížená",J260,0)</f>
        <v>0</v>
      </c>
      <c r="BG260" s="157">
        <f>IF(N260="zákl. přenesená",J260,0)</f>
        <v>0</v>
      </c>
      <c r="BH260" s="157">
        <f>IF(N260="sníž. přenesená",J260,0)</f>
        <v>0</v>
      </c>
      <c r="BI260" s="157">
        <f>IF(N260="nulová",J260,0)</f>
        <v>0</v>
      </c>
      <c r="BJ260" s="17" t="s">
        <v>8</v>
      </c>
      <c r="BK260" s="157">
        <f>ROUND(I260*H260,0)</f>
        <v>0</v>
      </c>
      <c r="BL260" s="17" t="s">
        <v>136</v>
      </c>
      <c r="BM260" s="156" t="s">
        <v>377</v>
      </c>
    </row>
    <row r="261" spans="2:51" s="13" customFormat="1" ht="11.25">
      <c r="B261" s="158"/>
      <c r="D261" s="159" t="s">
        <v>138</v>
      </c>
      <c r="E261" s="160" t="s">
        <v>1</v>
      </c>
      <c r="F261" s="161" t="s">
        <v>378</v>
      </c>
      <c r="H261" s="162">
        <v>49</v>
      </c>
      <c r="I261" s="163"/>
      <c r="L261" s="158"/>
      <c r="M261" s="164"/>
      <c r="N261" s="165"/>
      <c r="O261" s="165"/>
      <c r="P261" s="165"/>
      <c r="Q261" s="165"/>
      <c r="R261" s="165"/>
      <c r="S261" s="165"/>
      <c r="T261" s="166"/>
      <c r="AT261" s="160" t="s">
        <v>138</v>
      </c>
      <c r="AU261" s="160" t="s">
        <v>85</v>
      </c>
      <c r="AV261" s="13" t="s">
        <v>85</v>
      </c>
      <c r="AW261" s="13" t="s">
        <v>33</v>
      </c>
      <c r="AX261" s="13" t="s">
        <v>77</v>
      </c>
      <c r="AY261" s="160" t="s">
        <v>129</v>
      </c>
    </row>
    <row r="262" spans="2:51" s="13" customFormat="1" ht="11.25">
      <c r="B262" s="158"/>
      <c r="D262" s="159" t="s">
        <v>138</v>
      </c>
      <c r="E262" s="160" t="s">
        <v>1</v>
      </c>
      <c r="F262" s="161" t="s">
        <v>379</v>
      </c>
      <c r="H262" s="162">
        <v>5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138</v>
      </c>
      <c r="AU262" s="160" t="s">
        <v>85</v>
      </c>
      <c r="AV262" s="13" t="s">
        <v>85</v>
      </c>
      <c r="AW262" s="13" t="s">
        <v>33</v>
      </c>
      <c r="AX262" s="13" t="s">
        <v>77</v>
      </c>
      <c r="AY262" s="160" t="s">
        <v>129</v>
      </c>
    </row>
    <row r="263" spans="2:51" s="14" customFormat="1" ht="11.25">
      <c r="B263" s="177"/>
      <c r="D263" s="159" t="s">
        <v>138</v>
      </c>
      <c r="E263" s="178" t="s">
        <v>1</v>
      </c>
      <c r="F263" s="179" t="s">
        <v>185</v>
      </c>
      <c r="H263" s="180">
        <v>54</v>
      </c>
      <c r="I263" s="181"/>
      <c r="L263" s="177"/>
      <c r="M263" s="182"/>
      <c r="N263" s="183"/>
      <c r="O263" s="183"/>
      <c r="P263" s="183"/>
      <c r="Q263" s="183"/>
      <c r="R263" s="183"/>
      <c r="S263" s="183"/>
      <c r="T263" s="184"/>
      <c r="AT263" s="178" t="s">
        <v>138</v>
      </c>
      <c r="AU263" s="178" t="s">
        <v>85</v>
      </c>
      <c r="AV263" s="14" t="s">
        <v>86</v>
      </c>
      <c r="AW263" s="14" t="s">
        <v>33</v>
      </c>
      <c r="AX263" s="14" t="s">
        <v>8</v>
      </c>
      <c r="AY263" s="178" t="s">
        <v>129</v>
      </c>
    </row>
    <row r="264" spans="1:65" s="2" customFormat="1" ht="24.2" customHeight="1">
      <c r="A264" s="32"/>
      <c r="B264" s="144"/>
      <c r="C264" s="145" t="s">
        <v>380</v>
      </c>
      <c r="D264" s="145" t="s">
        <v>131</v>
      </c>
      <c r="E264" s="146" t="s">
        <v>381</v>
      </c>
      <c r="F264" s="147" t="s">
        <v>382</v>
      </c>
      <c r="G264" s="148" t="s">
        <v>134</v>
      </c>
      <c r="H264" s="149">
        <v>54</v>
      </c>
      <c r="I264" s="150"/>
      <c r="J264" s="151">
        <f>ROUND(I264*H264,0)</f>
        <v>0</v>
      </c>
      <c r="K264" s="147" t="s">
        <v>135</v>
      </c>
      <c r="L264" s="33"/>
      <c r="M264" s="152" t="s">
        <v>1</v>
      </c>
      <c r="N264" s="153" t="s">
        <v>42</v>
      </c>
      <c r="O264" s="58"/>
      <c r="P264" s="154">
        <f>O264*H264</f>
        <v>0</v>
      </c>
      <c r="Q264" s="154">
        <v>0.0021</v>
      </c>
      <c r="R264" s="154">
        <f>Q264*H264</f>
        <v>0.11339999999999999</v>
      </c>
      <c r="S264" s="154">
        <v>0</v>
      </c>
      <c r="T264" s="155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6" t="s">
        <v>136</v>
      </c>
      <c r="AT264" s="156" t="s">
        <v>131</v>
      </c>
      <c r="AU264" s="156" t="s">
        <v>85</v>
      </c>
      <c r="AY264" s="17" t="s">
        <v>129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7" t="s">
        <v>8</v>
      </c>
      <c r="BK264" s="157">
        <f>ROUND(I264*H264,0)</f>
        <v>0</v>
      </c>
      <c r="BL264" s="17" t="s">
        <v>136</v>
      </c>
      <c r="BM264" s="156" t="s">
        <v>383</v>
      </c>
    </row>
    <row r="265" spans="2:51" s="13" customFormat="1" ht="11.25">
      <c r="B265" s="158"/>
      <c r="D265" s="159" t="s">
        <v>138</v>
      </c>
      <c r="E265" s="160" t="s">
        <v>1</v>
      </c>
      <c r="F265" s="161" t="s">
        <v>378</v>
      </c>
      <c r="H265" s="162">
        <v>49</v>
      </c>
      <c r="I265" s="163"/>
      <c r="L265" s="158"/>
      <c r="M265" s="164"/>
      <c r="N265" s="165"/>
      <c r="O265" s="165"/>
      <c r="P265" s="165"/>
      <c r="Q265" s="165"/>
      <c r="R265" s="165"/>
      <c r="S265" s="165"/>
      <c r="T265" s="166"/>
      <c r="AT265" s="160" t="s">
        <v>138</v>
      </c>
      <c r="AU265" s="160" t="s">
        <v>85</v>
      </c>
      <c r="AV265" s="13" t="s">
        <v>85</v>
      </c>
      <c r="AW265" s="13" t="s">
        <v>33</v>
      </c>
      <c r="AX265" s="13" t="s">
        <v>77</v>
      </c>
      <c r="AY265" s="160" t="s">
        <v>129</v>
      </c>
    </row>
    <row r="266" spans="2:51" s="13" customFormat="1" ht="11.25">
      <c r="B266" s="158"/>
      <c r="D266" s="159" t="s">
        <v>138</v>
      </c>
      <c r="E266" s="160" t="s">
        <v>1</v>
      </c>
      <c r="F266" s="161" t="s">
        <v>379</v>
      </c>
      <c r="H266" s="162">
        <v>5</v>
      </c>
      <c r="I266" s="163"/>
      <c r="L266" s="158"/>
      <c r="M266" s="164"/>
      <c r="N266" s="165"/>
      <c r="O266" s="165"/>
      <c r="P266" s="165"/>
      <c r="Q266" s="165"/>
      <c r="R266" s="165"/>
      <c r="S266" s="165"/>
      <c r="T266" s="166"/>
      <c r="AT266" s="160" t="s">
        <v>138</v>
      </c>
      <c r="AU266" s="160" t="s">
        <v>85</v>
      </c>
      <c r="AV266" s="13" t="s">
        <v>85</v>
      </c>
      <c r="AW266" s="13" t="s">
        <v>33</v>
      </c>
      <c r="AX266" s="13" t="s">
        <v>77</v>
      </c>
      <c r="AY266" s="160" t="s">
        <v>129</v>
      </c>
    </row>
    <row r="267" spans="2:51" s="14" customFormat="1" ht="11.25">
      <c r="B267" s="177"/>
      <c r="D267" s="159" t="s">
        <v>138</v>
      </c>
      <c r="E267" s="178" t="s">
        <v>1</v>
      </c>
      <c r="F267" s="179" t="s">
        <v>185</v>
      </c>
      <c r="H267" s="180">
        <v>54</v>
      </c>
      <c r="I267" s="181"/>
      <c r="L267" s="177"/>
      <c r="M267" s="182"/>
      <c r="N267" s="183"/>
      <c r="O267" s="183"/>
      <c r="P267" s="183"/>
      <c r="Q267" s="183"/>
      <c r="R267" s="183"/>
      <c r="S267" s="183"/>
      <c r="T267" s="184"/>
      <c r="AT267" s="178" t="s">
        <v>138</v>
      </c>
      <c r="AU267" s="178" t="s">
        <v>85</v>
      </c>
      <c r="AV267" s="14" t="s">
        <v>86</v>
      </c>
      <c r="AW267" s="14" t="s">
        <v>33</v>
      </c>
      <c r="AX267" s="14" t="s">
        <v>8</v>
      </c>
      <c r="AY267" s="178" t="s">
        <v>129</v>
      </c>
    </row>
    <row r="268" spans="2:63" s="12" customFormat="1" ht="22.9" customHeight="1">
      <c r="B268" s="131"/>
      <c r="D268" s="132" t="s">
        <v>76</v>
      </c>
      <c r="E268" s="142" t="s">
        <v>384</v>
      </c>
      <c r="F268" s="142" t="s">
        <v>385</v>
      </c>
      <c r="I268" s="134"/>
      <c r="J268" s="143">
        <f>BK268</f>
        <v>0</v>
      </c>
      <c r="L268" s="131"/>
      <c r="M268" s="136"/>
      <c r="N268" s="137"/>
      <c r="O268" s="137"/>
      <c r="P268" s="138">
        <f>SUM(P269:P275)</f>
        <v>0</v>
      </c>
      <c r="Q268" s="137"/>
      <c r="R268" s="138">
        <f>SUM(R269:R275)</f>
        <v>0</v>
      </c>
      <c r="S268" s="137"/>
      <c r="T268" s="139">
        <f>SUM(T269:T275)</f>
        <v>0</v>
      </c>
      <c r="AR268" s="132" t="s">
        <v>8</v>
      </c>
      <c r="AT268" s="140" t="s">
        <v>76</v>
      </c>
      <c r="AU268" s="140" t="s">
        <v>8</v>
      </c>
      <c r="AY268" s="132" t="s">
        <v>129</v>
      </c>
      <c r="BK268" s="141">
        <f>SUM(BK269:BK275)</f>
        <v>0</v>
      </c>
    </row>
    <row r="269" spans="1:65" s="2" customFormat="1" ht="33" customHeight="1">
      <c r="A269" s="32"/>
      <c r="B269" s="144"/>
      <c r="C269" s="145" t="s">
        <v>386</v>
      </c>
      <c r="D269" s="145" t="s">
        <v>131</v>
      </c>
      <c r="E269" s="146" t="s">
        <v>387</v>
      </c>
      <c r="F269" s="147" t="s">
        <v>388</v>
      </c>
      <c r="G269" s="148" t="s">
        <v>154</v>
      </c>
      <c r="H269" s="149">
        <v>57.028</v>
      </c>
      <c r="I269" s="150"/>
      <c r="J269" s="151">
        <f>ROUND(I269*H269,0)</f>
        <v>0</v>
      </c>
      <c r="K269" s="147" t="s">
        <v>135</v>
      </c>
      <c r="L269" s="33"/>
      <c r="M269" s="152" t="s">
        <v>1</v>
      </c>
      <c r="N269" s="153" t="s">
        <v>42</v>
      </c>
      <c r="O269" s="58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6" t="s">
        <v>136</v>
      </c>
      <c r="AT269" s="156" t="s">
        <v>131</v>
      </c>
      <c r="AU269" s="156" t="s">
        <v>85</v>
      </c>
      <c r="AY269" s="17" t="s">
        <v>129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7" t="s">
        <v>8</v>
      </c>
      <c r="BK269" s="157">
        <f>ROUND(I269*H269,0)</f>
        <v>0</v>
      </c>
      <c r="BL269" s="17" t="s">
        <v>136</v>
      </c>
      <c r="BM269" s="156" t="s">
        <v>389</v>
      </c>
    </row>
    <row r="270" spans="1:65" s="2" customFormat="1" ht="24.2" customHeight="1">
      <c r="A270" s="32"/>
      <c r="B270" s="144"/>
      <c r="C270" s="145" t="s">
        <v>390</v>
      </c>
      <c r="D270" s="145" t="s">
        <v>131</v>
      </c>
      <c r="E270" s="146" t="s">
        <v>391</v>
      </c>
      <c r="F270" s="147" t="s">
        <v>392</v>
      </c>
      <c r="G270" s="148" t="s">
        <v>154</v>
      </c>
      <c r="H270" s="149">
        <v>57.028</v>
      </c>
      <c r="I270" s="150"/>
      <c r="J270" s="151">
        <f>ROUND(I270*H270,0)</f>
        <v>0</v>
      </c>
      <c r="K270" s="147" t="s">
        <v>135</v>
      </c>
      <c r="L270" s="33"/>
      <c r="M270" s="152" t="s">
        <v>1</v>
      </c>
      <c r="N270" s="153" t="s">
        <v>42</v>
      </c>
      <c r="O270" s="58"/>
      <c r="P270" s="154">
        <f>O270*H270</f>
        <v>0</v>
      </c>
      <c r="Q270" s="154">
        <v>0</v>
      </c>
      <c r="R270" s="154">
        <f>Q270*H270</f>
        <v>0</v>
      </c>
      <c r="S270" s="154">
        <v>0</v>
      </c>
      <c r="T270" s="155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6" t="s">
        <v>136</v>
      </c>
      <c r="AT270" s="156" t="s">
        <v>131</v>
      </c>
      <c r="AU270" s="156" t="s">
        <v>85</v>
      </c>
      <c r="AY270" s="17" t="s">
        <v>129</v>
      </c>
      <c r="BE270" s="157">
        <f>IF(N270="základní",J270,0)</f>
        <v>0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7" t="s">
        <v>8</v>
      </c>
      <c r="BK270" s="157">
        <f>ROUND(I270*H270,0)</f>
        <v>0</v>
      </c>
      <c r="BL270" s="17" t="s">
        <v>136</v>
      </c>
      <c r="BM270" s="156" t="s">
        <v>393</v>
      </c>
    </row>
    <row r="271" spans="1:65" s="2" customFormat="1" ht="24.2" customHeight="1">
      <c r="A271" s="32"/>
      <c r="B271" s="144"/>
      <c r="C271" s="145" t="s">
        <v>394</v>
      </c>
      <c r="D271" s="145" t="s">
        <v>131</v>
      </c>
      <c r="E271" s="146" t="s">
        <v>395</v>
      </c>
      <c r="F271" s="147" t="s">
        <v>396</v>
      </c>
      <c r="G271" s="148" t="s">
        <v>154</v>
      </c>
      <c r="H271" s="149">
        <v>570.28</v>
      </c>
      <c r="I271" s="150"/>
      <c r="J271" s="151">
        <f>ROUND(I271*H271,0)</f>
        <v>0</v>
      </c>
      <c r="K271" s="147" t="s">
        <v>135</v>
      </c>
      <c r="L271" s="33"/>
      <c r="M271" s="152" t="s">
        <v>1</v>
      </c>
      <c r="N271" s="153" t="s">
        <v>42</v>
      </c>
      <c r="O271" s="58"/>
      <c r="P271" s="154">
        <f>O271*H271</f>
        <v>0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6" t="s">
        <v>136</v>
      </c>
      <c r="AT271" s="156" t="s">
        <v>131</v>
      </c>
      <c r="AU271" s="156" t="s">
        <v>85</v>
      </c>
      <c r="AY271" s="17" t="s">
        <v>129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7" t="s">
        <v>8</v>
      </c>
      <c r="BK271" s="157">
        <f>ROUND(I271*H271,0)</f>
        <v>0</v>
      </c>
      <c r="BL271" s="17" t="s">
        <v>136</v>
      </c>
      <c r="BM271" s="156" t="s">
        <v>397</v>
      </c>
    </row>
    <row r="272" spans="2:51" s="13" customFormat="1" ht="11.25">
      <c r="B272" s="158"/>
      <c r="D272" s="159" t="s">
        <v>138</v>
      </c>
      <c r="F272" s="161" t="s">
        <v>398</v>
      </c>
      <c r="H272" s="162">
        <v>570.28</v>
      </c>
      <c r="I272" s="163"/>
      <c r="L272" s="158"/>
      <c r="M272" s="164"/>
      <c r="N272" s="165"/>
      <c r="O272" s="165"/>
      <c r="P272" s="165"/>
      <c r="Q272" s="165"/>
      <c r="R272" s="165"/>
      <c r="S272" s="165"/>
      <c r="T272" s="166"/>
      <c r="AT272" s="160" t="s">
        <v>138</v>
      </c>
      <c r="AU272" s="160" t="s">
        <v>85</v>
      </c>
      <c r="AV272" s="13" t="s">
        <v>85</v>
      </c>
      <c r="AW272" s="13" t="s">
        <v>3</v>
      </c>
      <c r="AX272" s="13" t="s">
        <v>8</v>
      </c>
      <c r="AY272" s="160" t="s">
        <v>129</v>
      </c>
    </row>
    <row r="273" spans="1:65" s="2" customFormat="1" ht="33" customHeight="1">
      <c r="A273" s="32"/>
      <c r="B273" s="144"/>
      <c r="C273" s="145" t="s">
        <v>399</v>
      </c>
      <c r="D273" s="145" t="s">
        <v>131</v>
      </c>
      <c r="E273" s="146" t="s">
        <v>400</v>
      </c>
      <c r="F273" s="147" t="s">
        <v>401</v>
      </c>
      <c r="G273" s="148" t="s">
        <v>154</v>
      </c>
      <c r="H273" s="149">
        <v>1.529</v>
      </c>
      <c r="I273" s="150"/>
      <c r="J273" s="151">
        <f>ROUND(I273*H273,0)</f>
        <v>0</v>
      </c>
      <c r="K273" s="147" t="s">
        <v>135</v>
      </c>
      <c r="L273" s="33"/>
      <c r="M273" s="152" t="s">
        <v>1</v>
      </c>
      <c r="N273" s="153" t="s">
        <v>42</v>
      </c>
      <c r="O273" s="58"/>
      <c r="P273" s="154">
        <f>O273*H273</f>
        <v>0</v>
      </c>
      <c r="Q273" s="154">
        <v>0</v>
      </c>
      <c r="R273" s="154">
        <f>Q273*H273</f>
        <v>0</v>
      </c>
      <c r="S273" s="154">
        <v>0</v>
      </c>
      <c r="T273" s="155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6" t="s">
        <v>136</v>
      </c>
      <c r="AT273" s="156" t="s">
        <v>131</v>
      </c>
      <c r="AU273" s="156" t="s">
        <v>85</v>
      </c>
      <c r="AY273" s="17" t="s">
        <v>129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7" t="s">
        <v>8</v>
      </c>
      <c r="BK273" s="157">
        <f>ROUND(I273*H273,0)</f>
        <v>0</v>
      </c>
      <c r="BL273" s="17" t="s">
        <v>136</v>
      </c>
      <c r="BM273" s="156" t="s">
        <v>402</v>
      </c>
    </row>
    <row r="274" spans="1:65" s="2" customFormat="1" ht="44.25" customHeight="1">
      <c r="A274" s="32"/>
      <c r="B274" s="144"/>
      <c r="C274" s="145" t="s">
        <v>403</v>
      </c>
      <c r="D274" s="145" t="s">
        <v>131</v>
      </c>
      <c r="E274" s="146" t="s">
        <v>404</v>
      </c>
      <c r="F274" s="147" t="s">
        <v>405</v>
      </c>
      <c r="G274" s="148" t="s">
        <v>154</v>
      </c>
      <c r="H274" s="149">
        <v>54.463</v>
      </c>
      <c r="I274" s="150"/>
      <c r="J274" s="151">
        <f>ROUND(I274*H274,0)</f>
        <v>0</v>
      </c>
      <c r="K274" s="147" t="s">
        <v>135</v>
      </c>
      <c r="L274" s="33"/>
      <c r="M274" s="152" t="s">
        <v>1</v>
      </c>
      <c r="N274" s="153" t="s">
        <v>42</v>
      </c>
      <c r="O274" s="58"/>
      <c r="P274" s="154">
        <f>O274*H274</f>
        <v>0</v>
      </c>
      <c r="Q274" s="154">
        <v>0</v>
      </c>
      <c r="R274" s="154">
        <f>Q274*H274</f>
        <v>0</v>
      </c>
      <c r="S274" s="154">
        <v>0</v>
      </c>
      <c r="T274" s="155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6" t="s">
        <v>136</v>
      </c>
      <c r="AT274" s="156" t="s">
        <v>131</v>
      </c>
      <c r="AU274" s="156" t="s">
        <v>85</v>
      </c>
      <c r="AY274" s="17" t="s">
        <v>129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7" t="s">
        <v>8</v>
      </c>
      <c r="BK274" s="157">
        <f>ROUND(I274*H274,0)</f>
        <v>0</v>
      </c>
      <c r="BL274" s="17" t="s">
        <v>136</v>
      </c>
      <c r="BM274" s="156" t="s">
        <v>406</v>
      </c>
    </row>
    <row r="275" spans="1:65" s="2" customFormat="1" ht="44.25" customHeight="1">
      <c r="A275" s="32"/>
      <c r="B275" s="144"/>
      <c r="C275" s="145" t="s">
        <v>407</v>
      </c>
      <c r="D275" s="145" t="s">
        <v>131</v>
      </c>
      <c r="E275" s="146" t="s">
        <v>408</v>
      </c>
      <c r="F275" s="147" t="s">
        <v>409</v>
      </c>
      <c r="G275" s="148" t="s">
        <v>154</v>
      </c>
      <c r="H275" s="149">
        <v>1.1</v>
      </c>
      <c r="I275" s="150"/>
      <c r="J275" s="151">
        <f>ROUND(I275*H275,0)</f>
        <v>0</v>
      </c>
      <c r="K275" s="147" t="s">
        <v>135</v>
      </c>
      <c r="L275" s="33"/>
      <c r="M275" s="152" t="s">
        <v>1</v>
      </c>
      <c r="N275" s="153" t="s">
        <v>42</v>
      </c>
      <c r="O275" s="58"/>
      <c r="P275" s="154">
        <f>O275*H275</f>
        <v>0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6" t="s">
        <v>136</v>
      </c>
      <c r="AT275" s="156" t="s">
        <v>131</v>
      </c>
      <c r="AU275" s="156" t="s">
        <v>85</v>
      </c>
      <c r="AY275" s="17" t="s">
        <v>129</v>
      </c>
      <c r="BE275" s="157">
        <f>IF(N275="základní",J275,0)</f>
        <v>0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7" t="s">
        <v>8</v>
      </c>
      <c r="BK275" s="157">
        <f>ROUND(I275*H275,0)</f>
        <v>0</v>
      </c>
      <c r="BL275" s="17" t="s">
        <v>136</v>
      </c>
      <c r="BM275" s="156" t="s">
        <v>410</v>
      </c>
    </row>
    <row r="276" spans="2:63" s="12" customFormat="1" ht="22.9" customHeight="1">
      <c r="B276" s="131"/>
      <c r="D276" s="132" t="s">
        <v>76</v>
      </c>
      <c r="E276" s="142" t="s">
        <v>411</v>
      </c>
      <c r="F276" s="142" t="s">
        <v>412</v>
      </c>
      <c r="I276" s="134"/>
      <c r="J276" s="143">
        <f>BK276</f>
        <v>0</v>
      </c>
      <c r="L276" s="131"/>
      <c r="M276" s="136"/>
      <c r="N276" s="137"/>
      <c r="O276" s="137"/>
      <c r="P276" s="138">
        <f>P277</f>
        <v>0</v>
      </c>
      <c r="Q276" s="137"/>
      <c r="R276" s="138">
        <f>R277</f>
        <v>0</v>
      </c>
      <c r="S276" s="137"/>
      <c r="T276" s="139">
        <f>T277</f>
        <v>0</v>
      </c>
      <c r="AR276" s="132" t="s">
        <v>8</v>
      </c>
      <c r="AT276" s="140" t="s">
        <v>76</v>
      </c>
      <c r="AU276" s="140" t="s">
        <v>8</v>
      </c>
      <c r="AY276" s="132" t="s">
        <v>129</v>
      </c>
      <c r="BK276" s="141">
        <f>BK277</f>
        <v>0</v>
      </c>
    </row>
    <row r="277" spans="1:65" s="2" customFormat="1" ht="24.2" customHeight="1">
      <c r="A277" s="32"/>
      <c r="B277" s="144"/>
      <c r="C277" s="145" t="s">
        <v>413</v>
      </c>
      <c r="D277" s="145" t="s">
        <v>131</v>
      </c>
      <c r="E277" s="146" t="s">
        <v>414</v>
      </c>
      <c r="F277" s="147" t="s">
        <v>415</v>
      </c>
      <c r="G277" s="148" t="s">
        <v>154</v>
      </c>
      <c r="H277" s="149">
        <v>41.134</v>
      </c>
      <c r="I277" s="150"/>
      <c r="J277" s="151">
        <f>ROUND(I277*H277,0)</f>
        <v>0</v>
      </c>
      <c r="K277" s="147" t="s">
        <v>135</v>
      </c>
      <c r="L277" s="33"/>
      <c r="M277" s="152" t="s">
        <v>1</v>
      </c>
      <c r="N277" s="153" t="s">
        <v>42</v>
      </c>
      <c r="O277" s="58"/>
      <c r="P277" s="154">
        <f>O277*H277</f>
        <v>0</v>
      </c>
      <c r="Q277" s="154">
        <v>0</v>
      </c>
      <c r="R277" s="154">
        <f>Q277*H277</f>
        <v>0</v>
      </c>
      <c r="S277" s="154">
        <v>0</v>
      </c>
      <c r="T277" s="155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6" t="s">
        <v>136</v>
      </c>
      <c r="AT277" s="156" t="s">
        <v>131</v>
      </c>
      <c r="AU277" s="156" t="s">
        <v>85</v>
      </c>
      <c r="AY277" s="17" t="s">
        <v>129</v>
      </c>
      <c r="BE277" s="157">
        <f>IF(N277="základní",J277,0)</f>
        <v>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7" t="s">
        <v>8</v>
      </c>
      <c r="BK277" s="157">
        <f>ROUND(I277*H277,0)</f>
        <v>0</v>
      </c>
      <c r="BL277" s="17" t="s">
        <v>136</v>
      </c>
      <c r="BM277" s="156" t="s">
        <v>416</v>
      </c>
    </row>
    <row r="278" spans="2:63" s="12" customFormat="1" ht="25.9" customHeight="1">
      <c r="B278" s="131"/>
      <c r="D278" s="132" t="s">
        <v>76</v>
      </c>
      <c r="E278" s="133" t="s">
        <v>417</v>
      </c>
      <c r="F278" s="133" t="s">
        <v>418</v>
      </c>
      <c r="I278" s="134"/>
      <c r="J278" s="135">
        <f>BK278</f>
        <v>0</v>
      </c>
      <c r="L278" s="131"/>
      <c r="M278" s="136"/>
      <c r="N278" s="137"/>
      <c r="O278" s="137"/>
      <c r="P278" s="138">
        <f>P279+P306+P314+P316</f>
        <v>0</v>
      </c>
      <c r="Q278" s="137"/>
      <c r="R278" s="138">
        <f>R279+R306+R314+R316</f>
        <v>1.3254700279999998</v>
      </c>
      <c r="S278" s="137"/>
      <c r="T278" s="139">
        <f>T279+T306+T314+T316</f>
        <v>1.58882</v>
      </c>
      <c r="AR278" s="132" t="s">
        <v>85</v>
      </c>
      <c r="AT278" s="140" t="s">
        <v>76</v>
      </c>
      <c r="AU278" s="140" t="s">
        <v>77</v>
      </c>
      <c r="AY278" s="132" t="s">
        <v>129</v>
      </c>
      <c r="BK278" s="141">
        <f>BK279+BK306+BK314+BK316</f>
        <v>0</v>
      </c>
    </row>
    <row r="279" spans="2:63" s="12" customFormat="1" ht="22.9" customHeight="1">
      <c r="B279" s="131"/>
      <c r="D279" s="132" t="s">
        <v>76</v>
      </c>
      <c r="E279" s="142" t="s">
        <v>419</v>
      </c>
      <c r="F279" s="142" t="s">
        <v>420</v>
      </c>
      <c r="I279" s="134"/>
      <c r="J279" s="143">
        <f>BK279</f>
        <v>0</v>
      </c>
      <c r="L279" s="131"/>
      <c r="M279" s="136"/>
      <c r="N279" s="137"/>
      <c r="O279" s="137"/>
      <c r="P279" s="138">
        <f>SUM(P280:P305)</f>
        <v>0</v>
      </c>
      <c r="Q279" s="137"/>
      <c r="R279" s="138">
        <f>SUM(R280:R305)</f>
        <v>1.1404719399999999</v>
      </c>
      <c r="S279" s="137"/>
      <c r="T279" s="139">
        <f>SUM(T280:T305)</f>
        <v>1.529</v>
      </c>
      <c r="AR279" s="132" t="s">
        <v>85</v>
      </c>
      <c r="AT279" s="140" t="s">
        <v>76</v>
      </c>
      <c r="AU279" s="140" t="s">
        <v>8</v>
      </c>
      <c r="AY279" s="132" t="s">
        <v>129</v>
      </c>
      <c r="BK279" s="141">
        <f>SUM(BK280:BK305)</f>
        <v>0</v>
      </c>
    </row>
    <row r="280" spans="1:65" s="2" customFormat="1" ht="24.2" customHeight="1">
      <c r="A280" s="32"/>
      <c r="B280" s="144"/>
      <c r="C280" s="145" t="s">
        <v>421</v>
      </c>
      <c r="D280" s="145" t="s">
        <v>131</v>
      </c>
      <c r="E280" s="146" t="s">
        <v>422</v>
      </c>
      <c r="F280" s="147" t="s">
        <v>423</v>
      </c>
      <c r="G280" s="148" t="s">
        <v>134</v>
      </c>
      <c r="H280" s="149">
        <v>69</v>
      </c>
      <c r="I280" s="150"/>
      <c r="J280" s="151">
        <f>ROUND(I280*H280,0)</f>
        <v>0</v>
      </c>
      <c r="K280" s="147" t="s">
        <v>135</v>
      </c>
      <c r="L280" s="33"/>
      <c r="M280" s="152" t="s">
        <v>1</v>
      </c>
      <c r="N280" s="153" t="s">
        <v>42</v>
      </c>
      <c r="O280" s="58"/>
      <c r="P280" s="154">
        <f>O280*H280</f>
        <v>0</v>
      </c>
      <c r="Q280" s="154">
        <v>0</v>
      </c>
      <c r="R280" s="154">
        <f>Q280*H280</f>
        <v>0</v>
      </c>
      <c r="S280" s="154">
        <v>0</v>
      </c>
      <c r="T280" s="155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6" t="s">
        <v>212</v>
      </c>
      <c r="AT280" s="156" t="s">
        <v>131</v>
      </c>
      <c r="AU280" s="156" t="s">
        <v>85</v>
      </c>
      <c r="AY280" s="17" t="s">
        <v>129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</v>
      </c>
      <c r="BK280" s="157">
        <f>ROUND(I280*H280,0)</f>
        <v>0</v>
      </c>
      <c r="BL280" s="17" t="s">
        <v>212</v>
      </c>
      <c r="BM280" s="156" t="s">
        <v>424</v>
      </c>
    </row>
    <row r="281" spans="2:51" s="13" customFormat="1" ht="11.25">
      <c r="B281" s="158"/>
      <c r="D281" s="159" t="s">
        <v>138</v>
      </c>
      <c r="E281" s="160" t="s">
        <v>1</v>
      </c>
      <c r="F281" s="161" t="s">
        <v>425</v>
      </c>
      <c r="H281" s="162">
        <v>30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138</v>
      </c>
      <c r="AU281" s="160" t="s">
        <v>85</v>
      </c>
      <c r="AV281" s="13" t="s">
        <v>85</v>
      </c>
      <c r="AW281" s="13" t="s">
        <v>33</v>
      </c>
      <c r="AX281" s="13" t="s">
        <v>77</v>
      </c>
      <c r="AY281" s="160" t="s">
        <v>129</v>
      </c>
    </row>
    <row r="282" spans="2:51" s="13" customFormat="1" ht="22.5">
      <c r="B282" s="158"/>
      <c r="D282" s="159" t="s">
        <v>138</v>
      </c>
      <c r="E282" s="160" t="s">
        <v>1</v>
      </c>
      <c r="F282" s="161" t="s">
        <v>426</v>
      </c>
      <c r="H282" s="162">
        <v>39</v>
      </c>
      <c r="I282" s="163"/>
      <c r="L282" s="158"/>
      <c r="M282" s="164"/>
      <c r="N282" s="165"/>
      <c r="O282" s="165"/>
      <c r="P282" s="165"/>
      <c r="Q282" s="165"/>
      <c r="R282" s="165"/>
      <c r="S282" s="165"/>
      <c r="T282" s="166"/>
      <c r="AT282" s="160" t="s">
        <v>138</v>
      </c>
      <c r="AU282" s="160" t="s">
        <v>85</v>
      </c>
      <c r="AV282" s="13" t="s">
        <v>85</v>
      </c>
      <c r="AW282" s="13" t="s">
        <v>33</v>
      </c>
      <c r="AX282" s="13" t="s">
        <v>77</v>
      </c>
      <c r="AY282" s="160" t="s">
        <v>129</v>
      </c>
    </row>
    <row r="283" spans="2:51" s="14" customFormat="1" ht="11.25">
      <c r="B283" s="177"/>
      <c r="D283" s="159" t="s">
        <v>138</v>
      </c>
      <c r="E283" s="178" t="s">
        <v>1</v>
      </c>
      <c r="F283" s="179" t="s">
        <v>185</v>
      </c>
      <c r="H283" s="180">
        <v>69</v>
      </c>
      <c r="I283" s="181"/>
      <c r="L283" s="177"/>
      <c r="M283" s="182"/>
      <c r="N283" s="183"/>
      <c r="O283" s="183"/>
      <c r="P283" s="183"/>
      <c r="Q283" s="183"/>
      <c r="R283" s="183"/>
      <c r="S283" s="183"/>
      <c r="T283" s="184"/>
      <c r="AT283" s="178" t="s">
        <v>138</v>
      </c>
      <c r="AU283" s="178" t="s">
        <v>85</v>
      </c>
      <c r="AV283" s="14" t="s">
        <v>86</v>
      </c>
      <c r="AW283" s="14" t="s">
        <v>33</v>
      </c>
      <c r="AX283" s="14" t="s">
        <v>8</v>
      </c>
      <c r="AY283" s="178" t="s">
        <v>129</v>
      </c>
    </row>
    <row r="284" spans="1:65" s="2" customFormat="1" ht="16.5" customHeight="1">
      <c r="A284" s="32"/>
      <c r="B284" s="144"/>
      <c r="C284" s="167" t="s">
        <v>427</v>
      </c>
      <c r="D284" s="167" t="s">
        <v>163</v>
      </c>
      <c r="E284" s="168" t="s">
        <v>428</v>
      </c>
      <c r="F284" s="169" t="s">
        <v>429</v>
      </c>
      <c r="G284" s="170" t="s">
        <v>154</v>
      </c>
      <c r="H284" s="171">
        <v>0.025</v>
      </c>
      <c r="I284" s="172"/>
      <c r="J284" s="173">
        <f>ROUND(I284*H284,0)</f>
        <v>0</v>
      </c>
      <c r="K284" s="169" t="s">
        <v>135</v>
      </c>
      <c r="L284" s="174"/>
      <c r="M284" s="175" t="s">
        <v>1</v>
      </c>
      <c r="N284" s="176" t="s">
        <v>42</v>
      </c>
      <c r="O284" s="58"/>
      <c r="P284" s="154">
        <f>O284*H284</f>
        <v>0</v>
      </c>
      <c r="Q284" s="154">
        <v>1</v>
      </c>
      <c r="R284" s="154">
        <f>Q284*H284</f>
        <v>0.025</v>
      </c>
      <c r="S284" s="154">
        <v>0</v>
      </c>
      <c r="T284" s="155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6" t="s">
        <v>276</v>
      </c>
      <c r="AT284" s="156" t="s">
        <v>163</v>
      </c>
      <c r="AU284" s="156" t="s">
        <v>85</v>
      </c>
      <c r="AY284" s="17" t="s">
        <v>129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</v>
      </c>
      <c r="BK284" s="157">
        <f>ROUND(I284*H284,0)</f>
        <v>0</v>
      </c>
      <c r="BL284" s="17" t="s">
        <v>212</v>
      </c>
      <c r="BM284" s="156" t="s">
        <v>430</v>
      </c>
    </row>
    <row r="285" spans="2:51" s="13" customFormat="1" ht="11.25">
      <c r="B285" s="158"/>
      <c r="D285" s="159" t="s">
        <v>138</v>
      </c>
      <c r="E285" s="160" t="s">
        <v>1</v>
      </c>
      <c r="F285" s="161" t="s">
        <v>431</v>
      </c>
      <c r="H285" s="162">
        <v>0.011</v>
      </c>
      <c r="I285" s="163"/>
      <c r="L285" s="158"/>
      <c r="M285" s="164"/>
      <c r="N285" s="165"/>
      <c r="O285" s="165"/>
      <c r="P285" s="165"/>
      <c r="Q285" s="165"/>
      <c r="R285" s="165"/>
      <c r="S285" s="165"/>
      <c r="T285" s="166"/>
      <c r="AT285" s="160" t="s">
        <v>138</v>
      </c>
      <c r="AU285" s="160" t="s">
        <v>85</v>
      </c>
      <c r="AV285" s="13" t="s">
        <v>85</v>
      </c>
      <c r="AW285" s="13" t="s">
        <v>33</v>
      </c>
      <c r="AX285" s="13" t="s">
        <v>77</v>
      </c>
      <c r="AY285" s="160" t="s">
        <v>129</v>
      </c>
    </row>
    <row r="286" spans="2:51" s="13" customFormat="1" ht="22.5">
      <c r="B286" s="158"/>
      <c r="D286" s="159" t="s">
        <v>138</v>
      </c>
      <c r="E286" s="160" t="s">
        <v>1</v>
      </c>
      <c r="F286" s="161" t="s">
        <v>432</v>
      </c>
      <c r="H286" s="162">
        <v>0.014</v>
      </c>
      <c r="I286" s="163"/>
      <c r="L286" s="158"/>
      <c r="M286" s="164"/>
      <c r="N286" s="165"/>
      <c r="O286" s="165"/>
      <c r="P286" s="165"/>
      <c r="Q286" s="165"/>
      <c r="R286" s="165"/>
      <c r="S286" s="165"/>
      <c r="T286" s="166"/>
      <c r="AT286" s="160" t="s">
        <v>138</v>
      </c>
      <c r="AU286" s="160" t="s">
        <v>85</v>
      </c>
      <c r="AV286" s="13" t="s">
        <v>85</v>
      </c>
      <c r="AW286" s="13" t="s">
        <v>33</v>
      </c>
      <c r="AX286" s="13" t="s">
        <v>77</v>
      </c>
      <c r="AY286" s="160" t="s">
        <v>129</v>
      </c>
    </row>
    <row r="287" spans="2:51" s="14" customFormat="1" ht="11.25">
      <c r="B287" s="177"/>
      <c r="D287" s="159" t="s">
        <v>138</v>
      </c>
      <c r="E287" s="178" t="s">
        <v>1</v>
      </c>
      <c r="F287" s="179" t="s">
        <v>185</v>
      </c>
      <c r="H287" s="180">
        <v>0.025</v>
      </c>
      <c r="I287" s="181"/>
      <c r="L287" s="177"/>
      <c r="M287" s="182"/>
      <c r="N287" s="183"/>
      <c r="O287" s="183"/>
      <c r="P287" s="183"/>
      <c r="Q287" s="183"/>
      <c r="R287" s="183"/>
      <c r="S287" s="183"/>
      <c r="T287" s="184"/>
      <c r="AT287" s="178" t="s">
        <v>138</v>
      </c>
      <c r="AU287" s="178" t="s">
        <v>85</v>
      </c>
      <c r="AV287" s="14" t="s">
        <v>86</v>
      </c>
      <c r="AW287" s="14" t="s">
        <v>33</v>
      </c>
      <c r="AX287" s="14" t="s">
        <v>8</v>
      </c>
      <c r="AY287" s="178" t="s">
        <v>129</v>
      </c>
    </row>
    <row r="288" spans="1:65" s="2" customFormat="1" ht="24.2" customHeight="1">
      <c r="A288" s="32"/>
      <c r="B288" s="144"/>
      <c r="C288" s="145" t="s">
        <v>433</v>
      </c>
      <c r="D288" s="145" t="s">
        <v>131</v>
      </c>
      <c r="E288" s="146" t="s">
        <v>434</v>
      </c>
      <c r="F288" s="147" t="s">
        <v>435</v>
      </c>
      <c r="G288" s="148" t="s">
        <v>134</v>
      </c>
      <c r="H288" s="149">
        <v>139</v>
      </c>
      <c r="I288" s="150"/>
      <c r="J288" s="151">
        <f>ROUND(I288*H288,0)</f>
        <v>0</v>
      </c>
      <c r="K288" s="147" t="s">
        <v>135</v>
      </c>
      <c r="L288" s="33"/>
      <c r="M288" s="152" t="s">
        <v>1</v>
      </c>
      <c r="N288" s="153" t="s">
        <v>42</v>
      </c>
      <c r="O288" s="58"/>
      <c r="P288" s="154">
        <f>O288*H288</f>
        <v>0</v>
      </c>
      <c r="Q288" s="154">
        <v>0</v>
      </c>
      <c r="R288" s="154">
        <f>Q288*H288</f>
        <v>0</v>
      </c>
      <c r="S288" s="154">
        <v>0.011</v>
      </c>
      <c r="T288" s="155">
        <f>S288*H288</f>
        <v>1.529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6" t="s">
        <v>212</v>
      </c>
      <c r="AT288" s="156" t="s">
        <v>131</v>
      </c>
      <c r="AU288" s="156" t="s">
        <v>85</v>
      </c>
      <c r="AY288" s="17" t="s">
        <v>129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7" t="s">
        <v>8</v>
      </c>
      <c r="BK288" s="157">
        <f>ROUND(I288*H288,0)</f>
        <v>0</v>
      </c>
      <c r="BL288" s="17" t="s">
        <v>212</v>
      </c>
      <c r="BM288" s="156" t="s">
        <v>436</v>
      </c>
    </row>
    <row r="289" spans="2:51" s="13" customFormat="1" ht="11.25">
      <c r="B289" s="158"/>
      <c r="D289" s="159" t="s">
        <v>138</v>
      </c>
      <c r="E289" s="160" t="s">
        <v>1</v>
      </c>
      <c r="F289" s="161" t="s">
        <v>437</v>
      </c>
      <c r="H289" s="162">
        <v>70</v>
      </c>
      <c r="I289" s="163"/>
      <c r="L289" s="158"/>
      <c r="M289" s="164"/>
      <c r="N289" s="165"/>
      <c r="O289" s="165"/>
      <c r="P289" s="165"/>
      <c r="Q289" s="165"/>
      <c r="R289" s="165"/>
      <c r="S289" s="165"/>
      <c r="T289" s="166"/>
      <c r="AT289" s="160" t="s">
        <v>138</v>
      </c>
      <c r="AU289" s="160" t="s">
        <v>85</v>
      </c>
      <c r="AV289" s="13" t="s">
        <v>85</v>
      </c>
      <c r="AW289" s="13" t="s">
        <v>33</v>
      </c>
      <c r="AX289" s="13" t="s">
        <v>77</v>
      </c>
      <c r="AY289" s="160" t="s">
        <v>129</v>
      </c>
    </row>
    <row r="290" spans="2:51" s="13" customFormat="1" ht="11.25">
      <c r="B290" s="158"/>
      <c r="D290" s="159" t="s">
        <v>138</v>
      </c>
      <c r="E290" s="160" t="s">
        <v>1</v>
      </c>
      <c r="F290" s="161" t="s">
        <v>425</v>
      </c>
      <c r="H290" s="162">
        <v>30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138</v>
      </c>
      <c r="AU290" s="160" t="s">
        <v>85</v>
      </c>
      <c r="AV290" s="13" t="s">
        <v>85</v>
      </c>
      <c r="AW290" s="13" t="s">
        <v>33</v>
      </c>
      <c r="AX290" s="13" t="s">
        <v>77</v>
      </c>
      <c r="AY290" s="160" t="s">
        <v>129</v>
      </c>
    </row>
    <row r="291" spans="2:51" s="13" customFormat="1" ht="11.25">
      <c r="B291" s="158"/>
      <c r="D291" s="159" t="s">
        <v>138</v>
      </c>
      <c r="E291" s="160" t="s">
        <v>1</v>
      </c>
      <c r="F291" s="161" t="s">
        <v>438</v>
      </c>
      <c r="H291" s="162">
        <v>39</v>
      </c>
      <c r="I291" s="163"/>
      <c r="L291" s="158"/>
      <c r="M291" s="164"/>
      <c r="N291" s="165"/>
      <c r="O291" s="165"/>
      <c r="P291" s="165"/>
      <c r="Q291" s="165"/>
      <c r="R291" s="165"/>
      <c r="S291" s="165"/>
      <c r="T291" s="166"/>
      <c r="AT291" s="160" t="s">
        <v>138</v>
      </c>
      <c r="AU291" s="160" t="s">
        <v>85</v>
      </c>
      <c r="AV291" s="13" t="s">
        <v>85</v>
      </c>
      <c r="AW291" s="13" t="s">
        <v>33</v>
      </c>
      <c r="AX291" s="13" t="s">
        <v>77</v>
      </c>
      <c r="AY291" s="160" t="s">
        <v>129</v>
      </c>
    </row>
    <row r="292" spans="2:51" s="14" customFormat="1" ht="11.25">
      <c r="B292" s="177"/>
      <c r="D292" s="159" t="s">
        <v>138</v>
      </c>
      <c r="E292" s="178" t="s">
        <v>1</v>
      </c>
      <c r="F292" s="179" t="s">
        <v>185</v>
      </c>
      <c r="H292" s="180">
        <v>139</v>
      </c>
      <c r="I292" s="181"/>
      <c r="L292" s="177"/>
      <c r="M292" s="182"/>
      <c r="N292" s="183"/>
      <c r="O292" s="183"/>
      <c r="P292" s="183"/>
      <c r="Q292" s="183"/>
      <c r="R292" s="183"/>
      <c r="S292" s="183"/>
      <c r="T292" s="184"/>
      <c r="AT292" s="178" t="s">
        <v>138</v>
      </c>
      <c r="AU292" s="178" t="s">
        <v>85</v>
      </c>
      <c r="AV292" s="14" t="s">
        <v>86</v>
      </c>
      <c r="AW292" s="14" t="s">
        <v>33</v>
      </c>
      <c r="AX292" s="14" t="s">
        <v>8</v>
      </c>
      <c r="AY292" s="178" t="s">
        <v>129</v>
      </c>
    </row>
    <row r="293" spans="1:65" s="2" customFormat="1" ht="24.2" customHeight="1">
      <c r="A293" s="32"/>
      <c r="B293" s="144"/>
      <c r="C293" s="145" t="s">
        <v>439</v>
      </c>
      <c r="D293" s="145" t="s">
        <v>131</v>
      </c>
      <c r="E293" s="146" t="s">
        <v>440</v>
      </c>
      <c r="F293" s="147" t="s">
        <v>441</v>
      </c>
      <c r="G293" s="148" t="s">
        <v>134</v>
      </c>
      <c r="H293" s="149">
        <v>138</v>
      </c>
      <c r="I293" s="150"/>
      <c r="J293" s="151">
        <f>ROUND(I293*H293,0)</f>
        <v>0</v>
      </c>
      <c r="K293" s="147" t="s">
        <v>135</v>
      </c>
      <c r="L293" s="33"/>
      <c r="M293" s="152" t="s">
        <v>1</v>
      </c>
      <c r="N293" s="153" t="s">
        <v>42</v>
      </c>
      <c r="O293" s="58"/>
      <c r="P293" s="154">
        <f>O293*H293</f>
        <v>0</v>
      </c>
      <c r="Q293" s="154">
        <v>0.00088313</v>
      </c>
      <c r="R293" s="154">
        <f>Q293*H293</f>
        <v>0.12187194</v>
      </c>
      <c r="S293" s="154">
        <v>0</v>
      </c>
      <c r="T293" s="155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6" t="s">
        <v>212</v>
      </c>
      <c r="AT293" s="156" t="s">
        <v>131</v>
      </c>
      <c r="AU293" s="156" t="s">
        <v>85</v>
      </c>
      <c r="AY293" s="17" t="s">
        <v>129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7" t="s">
        <v>8</v>
      </c>
      <c r="BK293" s="157">
        <f>ROUND(I293*H293,0)</f>
        <v>0</v>
      </c>
      <c r="BL293" s="17" t="s">
        <v>212</v>
      </c>
      <c r="BM293" s="156" t="s">
        <v>442</v>
      </c>
    </row>
    <row r="294" spans="2:51" s="13" customFormat="1" ht="11.25">
      <c r="B294" s="158"/>
      <c r="D294" s="159" t="s">
        <v>138</v>
      </c>
      <c r="E294" s="160" t="s">
        <v>1</v>
      </c>
      <c r="F294" s="161" t="s">
        <v>443</v>
      </c>
      <c r="H294" s="162">
        <v>60</v>
      </c>
      <c r="I294" s="163"/>
      <c r="L294" s="158"/>
      <c r="M294" s="164"/>
      <c r="N294" s="165"/>
      <c r="O294" s="165"/>
      <c r="P294" s="165"/>
      <c r="Q294" s="165"/>
      <c r="R294" s="165"/>
      <c r="S294" s="165"/>
      <c r="T294" s="166"/>
      <c r="AT294" s="160" t="s">
        <v>138</v>
      </c>
      <c r="AU294" s="160" t="s">
        <v>85</v>
      </c>
      <c r="AV294" s="13" t="s">
        <v>85</v>
      </c>
      <c r="AW294" s="13" t="s">
        <v>33</v>
      </c>
      <c r="AX294" s="13" t="s">
        <v>77</v>
      </c>
      <c r="AY294" s="160" t="s">
        <v>129</v>
      </c>
    </row>
    <row r="295" spans="2:51" s="13" customFormat="1" ht="22.5">
      <c r="B295" s="158"/>
      <c r="D295" s="159" t="s">
        <v>138</v>
      </c>
      <c r="E295" s="160" t="s">
        <v>1</v>
      </c>
      <c r="F295" s="161" t="s">
        <v>444</v>
      </c>
      <c r="H295" s="162">
        <v>78</v>
      </c>
      <c r="I295" s="163"/>
      <c r="L295" s="158"/>
      <c r="M295" s="164"/>
      <c r="N295" s="165"/>
      <c r="O295" s="165"/>
      <c r="P295" s="165"/>
      <c r="Q295" s="165"/>
      <c r="R295" s="165"/>
      <c r="S295" s="165"/>
      <c r="T295" s="166"/>
      <c r="AT295" s="160" t="s">
        <v>138</v>
      </c>
      <c r="AU295" s="160" t="s">
        <v>85</v>
      </c>
      <c r="AV295" s="13" t="s">
        <v>85</v>
      </c>
      <c r="AW295" s="13" t="s">
        <v>33</v>
      </c>
      <c r="AX295" s="13" t="s">
        <v>77</v>
      </c>
      <c r="AY295" s="160" t="s">
        <v>129</v>
      </c>
    </row>
    <row r="296" spans="2:51" s="14" customFormat="1" ht="11.25">
      <c r="B296" s="177"/>
      <c r="D296" s="159" t="s">
        <v>138</v>
      </c>
      <c r="E296" s="178" t="s">
        <v>1</v>
      </c>
      <c r="F296" s="179" t="s">
        <v>185</v>
      </c>
      <c r="H296" s="180">
        <v>138</v>
      </c>
      <c r="I296" s="181"/>
      <c r="L296" s="177"/>
      <c r="M296" s="182"/>
      <c r="N296" s="183"/>
      <c r="O296" s="183"/>
      <c r="P296" s="183"/>
      <c r="Q296" s="183"/>
      <c r="R296" s="183"/>
      <c r="S296" s="183"/>
      <c r="T296" s="184"/>
      <c r="AT296" s="178" t="s">
        <v>138</v>
      </c>
      <c r="AU296" s="178" t="s">
        <v>85</v>
      </c>
      <c r="AV296" s="14" t="s">
        <v>86</v>
      </c>
      <c r="AW296" s="14" t="s">
        <v>33</v>
      </c>
      <c r="AX296" s="14" t="s">
        <v>8</v>
      </c>
      <c r="AY296" s="178" t="s">
        <v>129</v>
      </c>
    </row>
    <row r="297" spans="1:65" s="2" customFormat="1" ht="49.15" customHeight="1">
      <c r="A297" s="32"/>
      <c r="B297" s="144"/>
      <c r="C297" s="167" t="s">
        <v>445</v>
      </c>
      <c r="D297" s="167" t="s">
        <v>163</v>
      </c>
      <c r="E297" s="168" t="s">
        <v>446</v>
      </c>
      <c r="F297" s="169" t="s">
        <v>447</v>
      </c>
      <c r="G297" s="170" t="s">
        <v>134</v>
      </c>
      <c r="H297" s="171">
        <v>82.8</v>
      </c>
      <c r="I297" s="172"/>
      <c r="J297" s="173">
        <f>ROUND(I297*H297,0)</f>
        <v>0</v>
      </c>
      <c r="K297" s="169" t="s">
        <v>135</v>
      </c>
      <c r="L297" s="174"/>
      <c r="M297" s="175" t="s">
        <v>1</v>
      </c>
      <c r="N297" s="176" t="s">
        <v>42</v>
      </c>
      <c r="O297" s="58"/>
      <c r="P297" s="154">
        <f>O297*H297</f>
        <v>0</v>
      </c>
      <c r="Q297" s="154">
        <v>0.0054</v>
      </c>
      <c r="R297" s="154">
        <f>Q297*H297</f>
        <v>0.44712</v>
      </c>
      <c r="S297" s="154">
        <v>0</v>
      </c>
      <c r="T297" s="155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6" t="s">
        <v>276</v>
      </c>
      <c r="AT297" s="156" t="s">
        <v>163</v>
      </c>
      <c r="AU297" s="156" t="s">
        <v>85</v>
      </c>
      <c r="AY297" s="17" t="s">
        <v>129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7" t="s">
        <v>8</v>
      </c>
      <c r="BK297" s="157">
        <f>ROUND(I297*H297,0)</f>
        <v>0</v>
      </c>
      <c r="BL297" s="17" t="s">
        <v>212</v>
      </c>
      <c r="BM297" s="156" t="s">
        <v>448</v>
      </c>
    </row>
    <row r="298" spans="2:51" s="13" customFormat="1" ht="11.25">
      <c r="B298" s="158"/>
      <c r="D298" s="159" t="s">
        <v>138</v>
      </c>
      <c r="E298" s="160" t="s">
        <v>1</v>
      </c>
      <c r="F298" s="161" t="s">
        <v>449</v>
      </c>
      <c r="H298" s="162">
        <v>36</v>
      </c>
      <c r="I298" s="163"/>
      <c r="L298" s="158"/>
      <c r="M298" s="164"/>
      <c r="N298" s="165"/>
      <c r="O298" s="165"/>
      <c r="P298" s="165"/>
      <c r="Q298" s="165"/>
      <c r="R298" s="165"/>
      <c r="S298" s="165"/>
      <c r="T298" s="166"/>
      <c r="AT298" s="160" t="s">
        <v>138</v>
      </c>
      <c r="AU298" s="160" t="s">
        <v>85</v>
      </c>
      <c r="AV298" s="13" t="s">
        <v>85</v>
      </c>
      <c r="AW298" s="13" t="s">
        <v>33</v>
      </c>
      <c r="AX298" s="13" t="s">
        <v>77</v>
      </c>
      <c r="AY298" s="160" t="s">
        <v>129</v>
      </c>
    </row>
    <row r="299" spans="2:51" s="13" customFormat="1" ht="22.5">
      <c r="B299" s="158"/>
      <c r="D299" s="159" t="s">
        <v>138</v>
      </c>
      <c r="E299" s="160" t="s">
        <v>1</v>
      </c>
      <c r="F299" s="161" t="s">
        <v>450</v>
      </c>
      <c r="H299" s="162">
        <v>46.8</v>
      </c>
      <c r="I299" s="163"/>
      <c r="L299" s="158"/>
      <c r="M299" s="164"/>
      <c r="N299" s="165"/>
      <c r="O299" s="165"/>
      <c r="P299" s="165"/>
      <c r="Q299" s="165"/>
      <c r="R299" s="165"/>
      <c r="S299" s="165"/>
      <c r="T299" s="166"/>
      <c r="AT299" s="160" t="s">
        <v>138</v>
      </c>
      <c r="AU299" s="160" t="s">
        <v>85</v>
      </c>
      <c r="AV299" s="13" t="s">
        <v>85</v>
      </c>
      <c r="AW299" s="13" t="s">
        <v>33</v>
      </c>
      <c r="AX299" s="13" t="s">
        <v>77</v>
      </c>
      <c r="AY299" s="160" t="s">
        <v>129</v>
      </c>
    </row>
    <row r="300" spans="2:51" s="14" customFormat="1" ht="11.25">
      <c r="B300" s="177"/>
      <c r="D300" s="159" t="s">
        <v>138</v>
      </c>
      <c r="E300" s="178" t="s">
        <v>1</v>
      </c>
      <c r="F300" s="179" t="s">
        <v>185</v>
      </c>
      <c r="H300" s="180">
        <v>82.8</v>
      </c>
      <c r="I300" s="181"/>
      <c r="L300" s="177"/>
      <c r="M300" s="182"/>
      <c r="N300" s="183"/>
      <c r="O300" s="183"/>
      <c r="P300" s="183"/>
      <c r="Q300" s="183"/>
      <c r="R300" s="183"/>
      <c r="S300" s="183"/>
      <c r="T300" s="184"/>
      <c r="AT300" s="178" t="s">
        <v>138</v>
      </c>
      <c r="AU300" s="178" t="s">
        <v>85</v>
      </c>
      <c r="AV300" s="14" t="s">
        <v>86</v>
      </c>
      <c r="AW300" s="14" t="s">
        <v>33</v>
      </c>
      <c r="AX300" s="14" t="s">
        <v>8</v>
      </c>
      <c r="AY300" s="178" t="s">
        <v>129</v>
      </c>
    </row>
    <row r="301" spans="1:65" s="2" customFormat="1" ht="44.25" customHeight="1">
      <c r="A301" s="32"/>
      <c r="B301" s="144"/>
      <c r="C301" s="167" t="s">
        <v>451</v>
      </c>
      <c r="D301" s="167" t="s">
        <v>163</v>
      </c>
      <c r="E301" s="168" t="s">
        <v>452</v>
      </c>
      <c r="F301" s="169" t="s">
        <v>453</v>
      </c>
      <c r="G301" s="170" t="s">
        <v>134</v>
      </c>
      <c r="H301" s="171">
        <v>82.8</v>
      </c>
      <c r="I301" s="172"/>
      <c r="J301" s="173">
        <f>ROUND(I301*H301,0)</f>
        <v>0</v>
      </c>
      <c r="K301" s="169" t="s">
        <v>135</v>
      </c>
      <c r="L301" s="174"/>
      <c r="M301" s="175" t="s">
        <v>1</v>
      </c>
      <c r="N301" s="176" t="s">
        <v>42</v>
      </c>
      <c r="O301" s="58"/>
      <c r="P301" s="154">
        <f>O301*H301</f>
        <v>0</v>
      </c>
      <c r="Q301" s="154">
        <v>0.0066</v>
      </c>
      <c r="R301" s="154">
        <f>Q301*H301</f>
        <v>0.54648</v>
      </c>
      <c r="S301" s="154">
        <v>0</v>
      </c>
      <c r="T301" s="155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6" t="s">
        <v>276</v>
      </c>
      <c r="AT301" s="156" t="s">
        <v>163</v>
      </c>
      <c r="AU301" s="156" t="s">
        <v>85</v>
      </c>
      <c r="AY301" s="17" t="s">
        <v>129</v>
      </c>
      <c r="BE301" s="157">
        <f>IF(N301="základní",J301,0)</f>
        <v>0</v>
      </c>
      <c r="BF301" s="157">
        <f>IF(N301="snížená",J301,0)</f>
        <v>0</v>
      </c>
      <c r="BG301" s="157">
        <f>IF(N301="zákl. přenesená",J301,0)</f>
        <v>0</v>
      </c>
      <c r="BH301" s="157">
        <f>IF(N301="sníž. přenesená",J301,0)</f>
        <v>0</v>
      </c>
      <c r="BI301" s="157">
        <f>IF(N301="nulová",J301,0)</f>
        <v>0</v>
      </c>
      <c r="BJ301" s="17" t="s">
        <v>8</v>
      </c>
      <c r="BK301" s="157">
        <f>ROUND(I301*H301,0)</f>
        <v>0</v>
      </c>
      <c r="BL301" s="17" t="s">
        <v>212</v>
      </c>
      <c r="BM301" s="156" t="s">
        <v>454</v>
      </c>
    </row>
    <row r="302" spans="2:51" s="13" customFormat="1" ht="11.25">
      <c r="B302" s="158"/>
      <c r="D302" s="159" t="s">
        <v>138</v>
      </c>
      <c r="E302" s="160" t="s">
        <v>1</v>
      </c>
      <c r="F302" s="161" t="s">
        <v>449</v>
      </c>
      <c r="H302" s="162">
        <v>36</v>
      </c>
      <c r="I302" s="163"/>
      <c r="L302" s="158"/>
      <c r="M302" s="164"/>
      <c r="N302" s="165"/>
      <c r="O302" s="165"/>
      <c r="P302" s="165"/>
      <c r="Q302" s="165"/>
      <c r="R302" s="165"/>
      <c r="S302" s="165"/>
      <c r="T302" s="166"/>
      <c r="AT302" s="160" t="s">
        <v>138</v>
      </c>
      <c r="AU302" s="160" t="s">
        <v>85</v>
      </c>
      <c r="AV302" s="13" t="s">
        <v>85</v>
      </c>
      <c r="AW302" s="13" t="s">
        <v>33</v>
      </c>
      <c r="AX302" s="13" t="s">
        <v>77</v>
      </c>
      <c r="AY302" s="160" t="s">
        <v>129</v>
      </c>
    </row>
    <row r="303" spans="2:51" s="13" customFormat="1" ht="22.5">
      <c r="B303" s="158"/>
      <c r="D303" s="159" t="s">
        <v>138</v>
      </c>
      <c r="E303" s="160" t="s">
        <v>1</v>
      </c>
      <c r="F303" s="161" t="s">
        <v>455</v>
      </c>
      <c r="H303" s="162">
        <v>46.8</v>
      </c>
      <c r="I303" s="163"/>
      <c r="L303" s="158"/>
      <c r="M303" s="164"/>
      <c r="N303" s="165"/>
      <c r="O303" s="165"/>
      <c r="P303" s="165"/>
      <c r="Q303" s="165"/>
      <c r="R303" s="165"/>
      <c r="S303" s="165"/>
      <c r="T303" s="166"/>
      <c r="AT303" s="160" t="s">
        <v>138</v>
      </c>
      <c r="AU303" s="160" t="s">
        <v>85</v>
      </c>
      <c r="AV303" s="13" t="s">
        <v>85</v>
      </c>
      <c r="AW303" s="13" t="s">
        <v>33</v>
      </c>
      <c r="AX303" s="13" t="s">
        <v>77</v>
      </c>
      <c r="AY303" s="160" t="s">
        <v>129</v>
      </c>
    </row>
    <row r="304" spans="2:51" s="14" customFormat="1" ht="11.25">
      <c r="B304" s="177"/>
      <c r="D304" s="159" t="s">
        <v>138</v>
      </c>
      <c r="E304" s="178" t="s">
        <v>1</v>
      </c>
      <c r="F304" s="179" t="s">
        <v>185</v>
      </c>
      <c r="H304" s="180">
        <v>82.8</v>
      </c>
      <c r="I304" s="181"/>
      <c r="L304" s="177"/>
      <c r="M304" s="182"/>
      <c r="N304" s="183"/>
      <c r="O304" s="183"/>
      <c r="P304" s="183"/>
      <c r="Q304" s="183"/>
      <c r="R304" s="183"/>
      <c r="S304" s="183"/>
      <c r="T304" s="184"/>
      <c r="AT304" s="178" t="s">
        <v>138</v>
      </c>
      <c r="AU304" s="178" t="s">
        <v>85</v>
      </c>
      <c r="AV304" s="14" t="s">
        <v>86</v>
      </c>
      <c r="AW304" s="14" t="s">
        <v>33</v>
      </c>
      <c r="AX304" s="14" t="s">
        <v>8</v>
      </c>
      <c r="AY304" s="178" t="s">
        <v>129</v>
      </c>
    </row>
    <row r="305" spans="1:65" s="2" customFormat="1" ht="24.2" customHeight="1">
      <c r="A305" s="32"/>
      <c r="B305" s="144"/>
      <c r="C305" s="145" t="s">
        <v>456</v>
      </c>
      <c r="D305" s="145" t="s">
        <v>131</v>
      </c>
      <c r="E305" s="146" t="s">
        <v>457</v>
      </c>
      <c r="F305" s="147" t="s">
        <v>458</v>
      </c>
      <c r="G305" s="148" t="s">
        <v>154</v>
      </c>
      <c r="H305" s="149">
        <v>1.14</v>
      </c>
      <c r="I305" s="150"/>
      <c r="J305" s="151">
        <f>ROUND(I305*H305,0)</f>
        <v>0</v>
      </c>
      <c r="K305" s="147" t="s">
        <v>135</v>
      </c>
      <c r="L305" s="33"/>
      <c r="M305" s="152" t="s">
        <v>1</v>
      </c>
      <c r="N305" s="153" t="s">
        <v>42</v>
      </c>
      <c r="O305" s="58"/>
      <c r="P305" s="154">
        <f>O305*H305</f>
        <v>0</v>
      </c>
      <c r="Q305" s="154">
        <v>0</v>
      </c>
      <c r="R305" s="154">
        <f>Q305*H305</f>
        <v>0</v>
      </c>
      <c r="S305" s="154">
        <v>0</v>
      </c>
      <c r="T305" s="155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6" t="s">
        <v>212</v>
      </c>
      <c r="AT305" s="156" t="s">
        <v>131</v>
      </c>
      <c r="AU305" s="156" t="s">
        <v>85</v>
      </c>
      <c r="AY305" s="17" t="s">
        <v>129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7" t="s">
        <v>8</v>
      </c>
      <c r="BK305" s="157">
        <f>ROUND(I305*H305,0)</f>
        <v>0</v>
      </c>
      <c r="BL305" s="17" t="s">
        <v>212</v>
      </c>
      <c r="BM305" s="156" t="s">
        <v>459</v>
      </c>
    </row>
    <row r="306" spans="2:63" s="12" customFormat="1" ht="22.9" customHeight="1">
      <c r="B306" s="131"/>
      <c r="D306" s="132" t="s">
        <v>76</v>
      </c>
      <c r="E306" s="142" t="s">
        <v>460</v>
      </c>
      <c r="F306" s="142" t="s">
        <v>461</v>
      </c>
      <c r="I306" s="134"/>
      <c r="J306" s="143">
        <f>BK306</f>
        <v>0</v>
      </c>
      <c r="L306" s="131"/>
      <c r="M306" s="136"/>
      <c r="N306" s="137"/>
      <c r="O306" s="137"/>
      <c r="P306" s="138">
        <f>SUM(P307:P313)</f>
        <v>0</v>
      </c>
      <c r="Q306" s="137"/>
      <c r="R306" s="138">
        <f>SUM(R307:R313)</f>
        <v>0.04164949999999999</v>
      </c>
      <c r="S306" s="137"/>
      <c r="T306" s="139">
        <f>SUM(T307:T313)</f>
        <v>0</v>
      </c>
      <c r="AR306" s="132" t="s">
        <v>85</v>
      </c>
      <c r="AT306" s="140" t="s">
        <v>76</v>
      </c>
      <c r="AU306" s="140" t="s">
        <v>8</v>
      </c>
      <c r="AY306" s="132" t="s">
        <v>129</v>
      </c>
      <c r="BK306" s="141">
        <f>SUM(BK307:BK313)</f>
        <v>0</v>
      </c>
    </row>
    <row r="307" spans="1:65" s="2" customFormat="1" ht="24.2" customHeight="1">
      <c r="A307" s="32"/>
      <c r="B307" s="144"/>
      <c r="C307" s="145" t="s">
        <v>462</v>
      </c>
      <c r="D307" s="145" t="s">
        <v>131</v>
      </c>
      <c r="E307" s="146" t="s">
        <v>463</v>
      </c>
      <c r="F307" s="147" t="s">
        <v>464</v>
      </c>
      <c r="G307" s="148" t="s">
        <v>465</v>
      </c>
      <c r="H307" s="149">
        <v>2</v>
      </c>
      <c r="I307" s="150"/>
      <c r="J307" s="151">
        <f>ROUND(I307*H307,0)</f>
        <v>0</v>
      </c>
      <c r="K307" s="147" t="s">
        <v>135</v>
      </c>
      <c r="L307" s="33"/>
      <c r="M307" s="152" t="s">
        <v>1</v>
      </c>
      <c r="N307" s="153" t="s">
        <v>42</v>
      </c>
      <c r="O307" s="58"/>
      <c r="P307" s="154">
        <f>O307*H307</f>
        <v>0</v>
      </c>
      <c r="Q307" s="154">
        <v>0.000404</v>
      </c>
      <c r="R307" s="154">
        <f>Q307*H307</f>
        <v>0.000808</v>
      </c>
      <c r="S307" s="154">
        <v>0</v>
      </c>
      <c r="T307" s="155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6" t="s">
        <v>212</v>
      </c>
      <c r="AT307" s="156" t="s">
        <v>131</v>
      </c>
      <c r="AU307" s="156" t="s">
        <v>85</v>
      </c>
      <c r="AY307" s="17" t="s">
        <v>129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7" t="s">
        <v>8</v>
      </c>
      <c r="BK307" s="157">
        <f>ROUND(I307*H307,0)</f>
        <v>0</v>
      </c>
      <c r="BL307" s="17" t="s">
        <v>212</v>
      </c>
      <c r="BM307" s="156" t="s">
        <v>466</v>
      </c>
    </row>
    <row r="308" spans="1:65" s="2" customFormat="1" ht="21.75" customHeight="1">
      <c r="A308" s="32"/>
      <c r="B308" s="144"/>
      <c r="C308" s="145" t="s">
        <v>467</v>
      </c>
      <c r="D308" s="145" t="s">
        <v>131</v>
      </c>
      <c r="E308" s="146" t="s">
        <v>468</v>
      </c>
      <c r="F308" s="147" t="s">
        <v>469</v>
      </c>
      <c r="G308" s="148" t="s">
        <v>288</v>
      </c>
      <c r="H308" s="149">
        <v>3</v>
      </c>
      <c r="I308" s="150"/>
      <c r="J308" s="151">
        <f>ROUND(I308*H308,0)</f>
        <v>0</v>
      </c>
      <c r="K308" s="147" t="s">
        <v>135</v>
      </c>
      <c r="L308" s="33"/>
      <c r="M308" s="152" t="s">
        <v>1</v>
      </c>
      <c r="N308" s="153" t="s">
        <v>42</v>
      </c>
      <c r="O308" s="58"/>
      <c r="P308" s="154">
        <f>O308*H308</f>
        <v>0</v>
      </c>
      <c r="Q308" s="154">
        <v>0.001973</v>
      </c>
      <c r="R308" s="154">
        <f>Q308*H308</f>
        <v>0.005919</v>
      </c>
      <c r="S308" s="154">
        <v>0</v>
      </c>
      <c r="T308" s="155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6" t="s">
        <v>212</v>
      </c>
      <c r="AT308" s="156" t="s">
        <v>131</v>
      </c>
      <c r="AU308" s="156" t="s">
        <v>85</v>
      </c>
      <c r="AY308" s="17" t="s">
        <v>129</v>
      </c>
      <c r="BE308" s="157">
        <f>IF(N308="základní",J308,0)</f>
        <v>0</v>
      </c>
      <c r="BF308" s="157">
        <f>IF(N308="snížená",J308,0)</f>
        <v>0</v>
      </c>
      <c r="BG308" s="157">
        <f>IF(N308="zákl. přenesená",J308,0)</f>
        <v>0</v>
      </c>
      <c r="BH308" s="157">
        <f>IF(N308="sníž. přenesená",J308,0)</f>
        <v>0</v>
      </c>
      <c r="BI308" s="157">
        <f>IF(N308="nulová",J308,0)</f>
        <v>0</v>
      </c>
      <c r="BJ308" s="17" t="s">
        <v>8</v>
      </c>
      <c r="BK308" s="157">
        <f>ROUND(I308*H308,0)</f>
        <v>0</v>
      </c>
      <c r="BL308" s="17" t="s">
        <v>212</v>
      </c>
      <c r="BM308" s="156" t="s">
        <v>470</v>
      </c>
    </row>
    <row r="309" spans="1:65" s="2" customFormat="1" ht="21.75" customHeight="1">
      <c r="A309" s="32"/>
      <c r="B309" s="144"/>
      <c r="C309" s="145" t="s">
        <v>471</v>
      </c>
      <c r="D309" s="145" t="s">
        <v>131</v>
      </c>
      <c r="E309" s="146" t="s">
        <v>472</v>
      </c>
      <c r="F309" s="147" t="s">
        <v>473</v>
      </c>
      <c r="G309" s="148" t="s">
        <v>288</v>
      </c>
      <c r="H309" s="149">
        <v>10</v>
      </c>
      <c r="I309" s="150"/>
      <c r="J309" s="151">
        <f>ROUND(I309*H309,0)</f>
        <v>0</v>
      </c>
      <c r="K309" s="147" t="s">
        <v>135</v>
      </c>
      <c r="L309" s="33"/>
      <c r="M309" s="152" t="s">
        <v>1</v>
      </c>
      <c r="N309" s="153" t="s">
        <v>42</v>
      </c>
      <c r="O309" s="58"/>
      <c r="P309" s="154">
        <f>O309*H309</f>
        <v>0</v>
      </c>
      <c r="Q309" s="154">
        <v>0.00304225</v>
      </c>
      <c r="R309" s="154">
        <f>Q309*H309</f>
        <v>0.030422499999999998</v>
      </c>
      <c r="S309" s="154">
        <v>0</v>
      </c>
      <c r="T309" s="155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6" t="s">
        <v>212</v>
      </c>
      <c r="AT309" s="156" t="s">
        <v>131</v>
      </c>
      <c r="AU309" s="156" t="s">
        <v>85</v>
      </c>
      <c r="AY309" s="17" t="s">
        <v>129</v>
      </c>
      <c r="BE309" s="157">
        <f>IF(N309="základní",J309,0)</f>
        <v>0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7" t="s">
        <v>8</v>
      </c>
      <c r="BK309" s="157">
        <f>ROUND(I309*H309,0)</f>
        <v>0</v>
      </c>
      <c r="BL309" s="17" t="s">
        <v>212</v>
      </c>
      <c r="BM309" s="156" t="s">
        <v>474</v>
      </c>
    </row>
    <row r="310" spans="2:51" s="13" customFormat="1" ht="11.25">
      <c r="B310" s="158"/>
      <c r="D310" s="159" t="s">
        <v>138</v>
      </c>
      <c r="E310" s="160" t="s">
        <v>1</v>
      </c>
      <c r="F310" s="161" t="s">
        <v>475</v>
      </c>
      <c r="H310" s="162">
        <v>10</v>
      </c>
      <c r="I310" s="163"/>
      <c r="L310" s="158"/>
      <c r="M310" s="164"/>
      <c r="N310" s="165"/>
      <c r="O310" s="165"/>
      <c r="P310" s="165"/>
      <c r="Q310" s="165"/>
      <c r="R310" s="165"/>
      <c r="S310" s="165"/>
      <c r="T310" s="166"/>
      <c r="AT310" s="160" t="s">
        <v>138</v>
      </c>
      <c r="AU310" s="160" t="s">
        <v>85</v>
      </c>
      <c r="AV310" s="13" t="s">
        <v>85</v>
      </c>
      <c r="AW310" s="13" t="s">
        <v>33</v>
      </c>
      <c r="AX310" s="13" t="s">
        <v>8</v>
      </c>
      <c r="AY310" s="160" t="s">
        <v>129</v>
      </c>
    </row>
    <row r="311" spans="1:65" s="2" customFormat="1" ht="24.2" customHeight="1">
      <c r="A311" s="32"/>
      <c r="B311" s="144"/>
      <c r="C311" s="145" t="s">
        <v>476</v>
      </c>
      <c r="D311" s="145" t="s">
        <v>131</v>
      </c>
      <c r="E311" s="146" t="s">
        <v>477</v>
      </c>
      <c r="F311" s="147" t="s">
        <v>478</v>
      </c>
      <c r="G311" s="148" t="s">
        <v>465</v>
      </c>
      <c r="H311" s="149">
        <v>3</v>
      </c>
      <c r="I311" s="150"/>
      <c r="J311" s="151">
        <f>ROUND(I311*H311,0)</f>
        <v>0</v>
      </c>
      <c r="K311" s="147" t="s">
        <v>135</v>
      </c>
      <c r="L311" s="33"/>
      <c r="M311" s="152" t="s">
        <v>1</v>
      </c>
      <c r="N311" s="153" t="s">
        <v>42</v>
      </c>
      <c r="O311" s="58"/>
      <c r="P311" s="154">
        <f>O311*H311</f>
        <v>0</v>
      </c>
      <c r="Q311" s="154">
        <v>0.0015</v>
      </c>
      <c r="R311" s="154">
        <f>Q311*H311</f>
        <v>0.0045000000000000005</v>
      </c>
      <c r="S311" s="154">
        <v>0</v>
      </c>
      <c r="T311" s="155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6" t="s">
        <v>212</v>
      </c>
      <c r="AT311" s="156" t="s">
        <v>131</v>
      </c>
      <c r="AU311" s="156" t="s">
        <v>85</v>
      </c>
      <c r="AY311" s="17" t="s">
        <v>129</v>
      </c>
      <c r="BE311" s="157">
        <f>IF(N311="základní",J311,0)</f>
        <v>0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7" t="s">
        <v>8</v>
      </c>
      <c r="BK311" s="157">
        <f>ROUND(I311*H311,0)</f>
        <v>0</v>
      </c>
      <c r="BL311" s="17" t="s">
        <v>212</v>
      </c>
      <c r="BM311" s="156" t="s">
        <v>479</v>
      </c>
    </row>
    <row r="312" spans="2:51" s="13" customFormat="1" ht="11.25">
      <c r="B312" s="158"/>
      <c r="D312" s="159" t="s">
        <v>138</v>
      </c>
      <c r="E312" s="160" t="s">
        <v>1</v>
      </c>
      <c r="F312" s="161" t="s">
        <v>480</v>
      </c>
      <c r="H312" s="162">
        <v>3</v>
      </c>
      <c r="I312" s="163"/>
      <c r="L312" s="158"/>
      <c r="M312" s="164"/>
      <c r="N312" s="165"/>
      <c r="O312" s="165"/>
      <c r="P312" s="165"/>
      <c r="Q312" s="165"/>
      <c r="R312" s="165"/>
      <c r="S312" s="165"/>
      <c r="T312" s="166"/>
      <c r="AT312" s="160" t="s">
        <v>138</v>
      </c>
      <c r="AU312" s="160" t="s">
        <v>85</v>
      </c>
      <c r="AV312" s="13" t="s">
        <v>85</v>
      </c>
      <c r="AW312" s="13" t="s">
        <v>33</v>
      </c>
      <c r="AX312" s="13" t="s">
        <v>8</v>
      </c>
      <c r="AY312" s="160" t="s">
        <v>129</v>
      </c>
    </row>
    <row r="313" spans="1:65" s="2" customFormat="1" ht="24.2" customHeight="1">
      <c r="A313" s="32"/>
      <c r="B313" s="144"/>
      <c r="C313" s="145" t="s">
        <v>481</v>
      </c>
      <c r="D313" s="145" t="s">
        <v>131</v>
      </c>
      <c r="E313" s="146" t="s">
        <v>482</v>
      </c>
      <c r="F313" s="147" t="s">
        <v>483</v>
      </c>
      <c r="G313" s="148" t="s">
        <v>154</v>
      </c>
      <c r="H313" s="149">
        <v>0.042</v>
      </c>
      <c r="I313" s="150"/>
      <c r="J313" s="151">
        <f>ROUND(I313*H313,0)</f>
        <v>0</v>
      </c>
      <c r="K313" s="147" t="s">
        <v>135</v>
      </c>
      <c r="L313" s="33"/>
      <c r="M313" s="152" t="s">
        <v>1</v>
      </c>
      <c r="N313" s="153" t="s">
        <v>42</v>
      </c>
      <c r="O313" s="58"/>
      <c r="P313" s="154">
        <f>O313*H313</f>
        <v>0</v>
      </c>
      <c r="Q313" s="154">
        <v>0</v>
      </c>
      <c r="R313" s="154">
        <f>Q313*H313</f>
        <v>0</v>
      </c>
      <c r="S313" s="154">
        <v>0</v>
      </c>
      <c r="T313" s="155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6" t="s">
        <v>212</v>
      </c>
      <c r="AT313" s="156" t="s">
        <v>131</v>
      </c>
      <c r="AU313" s="156" t="s">
        <v>85</v>
      </c>
      <c r="AY313" s="17" t="s">
        <v>129</v>
      </c>
      <c r="BE313" s="157">
        <f>IF(N313="základní",J313,0)</f>
        <v>0</v>
      </c>
      <c r="BF313" s="157">
        <f>IF(N313="snížená",J313,0)</f>
        <v>0</v>
      </c>
      <c r="BG313" s="157">
        <f>IF(N313="zákl. přenesená",J313,0)</f>
        <v>0</v>
      </c>
      <c r="BH313" s="157">
        <f>IF(N313="sníž. přenesená",J313,0)</f>
        <v>0</v>
      </c>
      <c r="BI313" s="157">
        <f>IF(N313="nulová",J313,0)</f>
        <v>0</v>
      </c>
      <c r="BJ313" s="17" t="s">
        <v>8</v>
      </c>
      <c r="BK313" s="157">
        <f>ROUND(I313*H313,0)</f>
        <v>0</v>
      </c>
      <c r="BL313" s="17" t="s">
        <v>212</v>
      </c>
      <c r="BM313" s="156" t="s">
        <v>484</v>
      </c>
    </row>
    <row r="314" spans="2:63" s="12" customFormat="1" ht="22.9" customHeight="1">
      <c r="B314" s="131"/>
      <c r="D314" s="132" t="s">
        <v>76</v>
      </c>
      <c r="E314" s="142" t="s">
        <v>485</v>
      </c>
      <c r="F314" s="142" t="s">
        <v>486</v>
      </c>
      <c r="I314" s="134"/>
      <c r="J314" s="143">
        <f>BK314</f>
        <v>0</v>
      </c>
      <c r="L314" s="131"/>
      <c r="M314" s="136"/>
      <c r="N314" s="137"/>
      <c r="O314" s="137"/>
      <c r="P314" s="138">
        <f>P315</f>
        <v>0</v>
      </c>
      <c r="Q314" s="137"/>
      <c r="R314" s="138">
        <f>R315</f>
        <v>0</v>
      </c>
      <c r="S314" s="137"/>
      <c r="T314" s="139">
        <f>T315</f>
        <v>0</v>
      </c>
      <c r="AR314" s="132" t="s">
        <v>85</v>
      </c>
      <c r="AT314" s="140" t="s">
        <v>76</v>
      </c>
      <c r="AU314" s="140" t="s">
        <v>8</v>
      </c>
      <c r="AY314" s="132" t="s">
        <v>129</v>
      </c>
      <c r="BK314" s="141">
        <f>BK315</f>
        <v>0</v>
      </c>
    </row>
    <row r="315" spans="1:65" s="2" customFormat="1" ht="16.5" customHeight="1">
      <c r="A315" s="32"/>
      <c r="B315" s="144"/>
      <c r="C315" s="167" t="s">
        <v>487</v>
      </c>
      <c r="D315" s="167" t="s">
        <v>163</v>
      </c>
      <c r="E315" s="168" t="s">
        <v>488</v>
      </c>
      <c r="F315" s="169" t="s">
        <v>489</v>
      </c>
      <c r="G315" s="170" t="s">
        <v>490</v>
      </c>
      <c r="H315" s="171">
        <v>1</v>
      </c>
      <c r="I315" s="172"/>
      <c r="J315" s="173">
        <f>ROUND(I315*H315,0)</f>
        <v>0</v>
      </c>
      <c r="K315" s="169" t="s">
        <v>1</v>
      </c>
      <c r="L315" s="174"/>
      <c r="M315" s="175" t="s">
        <v>1</v>
      </c>
      <c r="N315" s="176" t="s">
        <v>42</v>
      </c>
      <c r="O315" s="58"/>
      <c r="P315" s="154">
        <f>O315*H315</f>
        <v>0</v>
      </c>
      <c r="Q315" s="154">
        <v>0</v>
      </c>
      <c r="R315" s="154">
        <f>Q315*H315</f>
        <v>0</v>
      </c>
      <c r="S315" s="154">
        <v>0</v>
      </c>
      <c r="T315" s="155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6" t="s">
        <v>276</v>
      </c>
      <c r="AT315" s="156" t="s">
        <v>163</v>
      </c>
      <c r="AU315" s="156" t="s">
        <v>85</v>
      </c>
      <c r="AY315" s="17" t="s">
        <v>129</v>
      </c>
      <c r="BE315" s="157">
        <f>IF(N315="základní",J315,0)</f>
        <v>0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7" t="s">
        <v>8</v>
      </c>
      <c r="BK315" s="157">
        <f>ROUND(I315*H315,0)</f>
        <v>0</v>
      </c>
      <c r="BL315" s="17" t="s">
        <v>212</v>
      </c>
      <c r="BM315" s="156" t="s">
        <v>491</v>
      </c>
    </row>
    <row r="316" spans="2:63" s="12" customFormat="1" ht="22.9" customHeight="1">
      <c r="B316" s="131"/>
      <c r="D316" s="132" t="s">
        <v>76</v>
      </c>
      <c r="E316" s="142" t="s">
        <v>492</v>
      </c>
      <c r="F316" s="142" t="s">
        <v>493</v>
      </c>
      <c r="I316" s="134"/>
      <c r="J316" s="143">
        <f>BK316</f>
        <v>0</v>
      </c>
      <c r="L316" s="131"/>
      <c r="M316" s="136"/>
      <c r="N316" s="137"/>
      <c r="O316" s="137"/>
      <c r="P316" s="138">
        <f>SUM(P317:P345)</f>
        <v>0</v>
      </c>
      <c r="Q316" s="137"/>
      <c r="R316" s="138">
        <f>SUM(R317:R345)</f>
        <v>0.14334858800000003</v>
      </c>
      <c r="S316" s="137"/>
      <c r="T316" s="139">
        <f>SUM(T317:T345)</f>
        <v>0.05982</v>
      </c>
      <c r="AR316" s="132" t="s">
        <v>85</v>
      </c>
      <c r="AT316" s="140" t="s">
        <v>76</v>
      </c>
      <c r="AU316" s="140" t="s">
        <v>8</v>
      </c>
      <c r="AY316" s="132" t="s">
        <v>129</v>
      </c>
      <c r="BK316" s="141">
        <f>SUM(BK317:BK345)</f>
        <v>0</v>
      </c>
    </row>
    <row r="317" spans="1:65" s="2" customFormat="1" ht="16.5" customHeight="1">
      <c r="A317" s="32"/>
      <c r="B317" s="144"/>
      <c r="C317" s="145" t="s">
        <v>494</v>
      </c>
      <c r="D317" s="145" t="s">
        <v>131</v>
      </c>
      <c r="E317" s="146" t="s">
        <v>495</v>
      </c>
      <c r="F317" s="147" t="s">
        <v>496</v>
      </c>
      <c r="G317" s="148" t="s">
        <v>288</v>
      </c>
      <c r="H317" s="149">
        <v>5</v>
      </c>
      <c r="I317" s="150"/>
      <c r="J317" s="151">
        <f>ROUND(I317*H317,0)</f>
        <v>0</v>
      </c>
      <c r="K317" s="147" t="s">
        <v>135</v>
      </c>
      <c r="L317" s="33"/>
      <c r="M317" s="152" t="s">
        <v>1</v>
      </c>
      <c r="N317" s="153" t="s">
        <v>42</v>
      </c>
      <c r="O317" s="58"/>
      <c r="P317" s="154">
        <f>O317*H317</f>
        <v>0</v>
      </c>
      <c r="Q317" s="154">
        <v>0</v>
      </c>
      <c r="R317" s="154">
        <f>Q317*H317</f>
        <v>0</v>
      </c>
      <c r="S317" s="154">
        <v>0.0017</v>
      </c>
      <c r="T317" s="155">
        <f>S317*H317</f>
        <v>0.008499999999999999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56" t="s">
        <v>212</v>
      </c>
      <c r="AT317" s="156" t="s">
        <v>131</v>
      </c>
      <c r="AU317" s="156" t="s">
        <v>85</v>
      </c>
      <c r="AY317" s="17" t="s">
        <v>129</v>
      </c>
      <c r="BE317" s="157">
        <f>IF(N317="základní",J317,0)</f>
        <v>0</v>
      </c>
      <c r="BF317" s="157">
        <f>IF(N317="snížená",J317,0)</f>
        <v>0</v>
      </c>
      <c r="BG317" s="157">
        <f>IF(N317="zákl. přenesená",J317,0)</f>
        <v>0</v>
      </c>
      <c r="BH317" s="157">
        <f>IF(N317="sníž. přenesená",J317,0)</f>
        <v>0</v>
      </c>
      <c r="BI317" s="157">
        <f>IF(N317="nulová",J317,0)</f>
        <v>0</v>
      </c>
      <c r="BJ317" s="17" t="s">
        <v>8</v>
      </c>
      <c r="BK317" s="157">
        <f>ROUND(I317*H317,0)</f>
        <v>0</v>
      </c>
      <c r="BL317" s="17" t="s">
        <v>212</v>
      </c>
      <c r="BM317" s="156" t="s">
        <v>497</v>
      </c>
    </row>
    <row r="318" spans="2:51" s="13" customFormat="1" ht="11.25">
      <c r="B318" s="158"/>
      <c r="D318" s="159" t="s">
        <v>138</v>
      </c>
      <c r="E318" s="160" t="s">
        <v>1</v>
      </c>
      <c r="F318" s="161" t="s">
        <v>498</v>
      </c>
      <c r="H318" s="162">
        <v>5</v>
      </c>
      <c r="I318" s="163"/>
      <c r="L318" s="158"/>
      <c r="M318" s="164"/>
      <c r="N318" s="165"/>
      <c r="O318" s="165"/>
      <c r="P318" s="165"/>
      <c r="Q318" s="165"/>
      <c r="R318" s="165"/>
      <c r="S318" s="165"/>
      <c r="T318" s="166"/>
      <c r="AT318" s="160" t="s">
        <v>138</v>
      </c>
      <c r="AU318" s="160" t="s">
        <v>85</v>
      </c>
      <c r="AV318" s="13" t="s">
        <v>85</v>
      </c>
      <c r="AW318" s="13" t="s">
        <v>33</v>
      </c>
      <c r="AX318" s="13" t="s">
        <v>8</v>
      </c>
      <c r="AY318" s="160" t="s">
        <v>129</v>
      </c>
    </row>
    <row r="319" spans="1:65" s="2" customFormat="1" ht="24.2" customHeight="1">
      <c r="A319" s="32"/>
      <c r="B319" s="144"/>
      <c r="C319" s="145" t="s">
        <v>499</v>
      </c>
      <c r="D319" s="145" t="s">
        <v>131</v>
      </c>
      <c r="E319" s="146" t="s">
        <v>500</v>
      </c>
      <c r="F319" s="147" t="s">
        <v>501</v>
      </c>
      <c r="G319" s="148" t="s">
        <v>288</v>
      </c>
      <c r="H319" s="149">
        <v>12</v>
      </c>
      <c r="I319" s="150"/>
      <c r="J319" s="151">
        <f>ROUND(I319*H319,0)</f>
        <v>0</v>
      </c>
      <c r="K319" s="147" t="s">
        <v>135</v>
      </c>
      <c r="L319" s="33"/>
      <c r="M319" s="152" t="s">
        <v>1</v>
      </c>
      <c r="N319" s="153" t="s">
        <v>42</v>
      </c>
      <c r="O319" s="58"/>
      <c r="P319" s="154">
        <f>O319*H319</f>
        <v>0</v>
      </c>
      <c r="Q319" s="154">
        <v>0</v>
      </c>
      <c r="R319" s="154">
        <f>Q319*H319</f>
        <v>0</v>
      </c>
      <c r="S319" s="154">
        <v>0.00177</v>
      </c>
      <c r="T319" s="155">
        <f>S319*H319</f>
        <v>0.021240000000000002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6" t="s">
        <v>212</v>
      </c>
      <c r="AT319" s="156" t="s">
        <v>131</v>
      </c>
      <c r="AU319" s="156" t="s">
        <v>85</v>
      </c>
      <c r="AY319" s="17" t="s">
        <v>129</v>
      </c>
      <c r="BE319" s="157">
        <f>IF(N319="základní",J319,0)</f>
        <v>0</v>
      </c>
      <c r="BF319" s="157">
        <f>IF(N319="snížená",J319,0)</f>
        <v>0</v>
      </c>
      <c r="BG319" s="157">
        <f>IF(N319="zákl. přenesená",J319,0)</f>
        <v>0</v>
      </c>
      <c r="BH319" s="157">
        <f>IF(N319="sníž. přenesená",J319,0)</f>
        <v>0</v>
      </c>
      <c r="BI319" s="157">
        <f>IF(N319="nulová",J319,0)</f>
        <v>0</v>
      </c>
      <c r="BJ319" s="17" t="s">
        <v>8</v>
      </c>
      <c r="BK319" s="157">
        <f>ROUND(I319*H319,0)</f>
        <v>0</v>
      </c>
      <c r="BL319" s="17" t="s">
        <v>212</v>
      </c>
      <c r="BM319" s="156" t="s">
        <v>502</v>
      </c>
    </row>
    <row r="320" spans="2:51" s="13" customFormat="1" ht="11.25">
      <c r="B320" s="158"/>
      <c r="D320" s="159" t="s">
        <v>138</v>
      </c>
      <c r="E320" s="160" t="s">
        <v>1</v>
      </c>
      <c r="F320" s="161" t="s">
        <v>503</v>
      </c>
      <c r="H320" s="162">
        <v>12</v>
      </c>
      <c r="I320" s="163"/>
      <c r="L320" s="158"/>
      <c r="M320" s="164"/>
      <c r="N320" s="165"/>
      <c r="O320" s="165"/>
      <c r="P320" s="165"/>
      <c r="Q320" s="165"/>
      <c r="R320" s="165"/>
      <c r="S320" s="165"/>
      <c r="T320" s="166"/>
      <c r="AT320" s="160" t="s">
        <v>138</v>
      </c>
      <c r="AU320" s="160" t="s">
        <v>85</v>
      </c>
      <c r="AV320" s="13" t="s">
        <v>85</v>
      </c>
      <c r="AW320" s="13" t="s">
        <v>33</v>
      </c>
      <c r="AX320" s="13" t="s">
        <v>8</v>
      </c>
      <c r="AY320" s="160" t="s">
        <v>129</v>
      </c>
    </row>
    <row r="321" spans="1:65" s="2" customFormat="1" ht="16.5" customHeight="1">
      <c r="A321" s="32"/>
      <c r="B321" s="144"/>
      <c r="C321" s="145" t="s">
        <v>504</v>
      </c>
      <c r="D321" s="145" t="s">
        <v>131</v>
      </c>
      <c r="E321" s="146" t="s">
        <v>505</v>
      </c>
      <c r="F321" s="147" t="s">
        <v>506</v>
      </c>
      <c r="G321" s="148" t="s">
        <v>288</v>
      </c>
      <c r="H321" s="149">
        <v>6</v>
      </c>
      <c r="I321" s="150"/>
      <c r="J321" s="151">
        <f>ROUND(I321*H321,0)</f>
        <v>0</v>
      </c>
      <c r="K321" s="147" t="s">
        <v>135</v>
      </c>
      <c r="L321" s="33"/>
      <c r="M321" s="152" t="s">
        <v>1</v>
      </c>
      <c r="N321" s="153" t="s">
        <v>42</v>
      </c>
      <c r="O321" s="58"/>
      <c r="P321" s="154">
        <f>O321*H321</f>
        <v>0</v>
      </c>
      <c r="Q321" s="154">
        <v>0</v>
      </c>
      <c r="R321" s="154">
        <f>Q321*H321</f>
        <v>0</v>
      </c>
      <c r="S321" s="154">
        <v>0.00175</v>
      </c>
      <c r="T321" s="155">
        <f>S321*H321</f>
        <v>0.0105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56" t="s">
        <v>212</v>
      </c>
      <c r="AT321" s="156" t="s">
        <v>131</v>
      </c>
      <c r="AU321" s="156" t="s">
        <v>85</v>
      </c>
      <c r="AY321" s="17" t="s">
        <v>129</v>
      </c>
      <c r="BE321" s="157">
        <f>IF(N321="základní",J321,0)</f>
        <v>0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7" t="s">
        <v>8</v>
      </c>
      <c r="BK321" s="157">
        <f>ROUND(I321*H321,0)</f>
        <v>0</v>
      </c>
      <c r="BL321" s="17" t="s">
        <v>212</v>
      </c>
      <c r="BM321" s="156" t="s">
        <v>507</v>
      </c>
    </row>
    <row r="322" spans="2:51" s="13" customFormat="1" ht="11.25">
      <c r="B322" s="158"/>
      <c r="D322" s="159" t="s">
        <v>138</v>
      </c>
      <c r="E322" s="160" t="s">
        <v>1</v>
      </c>
      <c r="F322" s="161" t="s">
        <v>508</v>
      </c>
      <c r="H322" s="162">
        <v>6</v>
      </c>
      <c r="I322" s="163"/>
      <c r="L322" s="158"/>
      <c r="M322" s="164"/>
      <c r="N322" s="165"/>
      <c r="O322" s="165"/>
      <c r="P322" s="165"/>
      <c r="Q322" s="165"/>
      <c r="R322" s="165"/>
      <c r="S322" s="165"/>
      <c r="T322" s="166"/>
      <c r="AT322" s="160" t="s">
        <v>138</v>
      </c>
      <c r="AU322" s="160" t="s">
        <v>85</v>
      </c>
      <c r="AV322" s="13" t="s">
        <v>85</v>
      </c>
      <c r="AW322" s="13" t="s">
        <v>33</v>
      </c>
      <c r="AX322" s="13" t="s">
        <v>8</v>
      </c>
      <c r="AY322" s="160" t="s">
        <v>129</v>
      </c>
    </row>
    <row r="323" spans="1:65" s="2" customFormat="1" ht="16.5" customHeight="1">
      <c r="A323" s="32"/>
      <c r="B323" s="144"/>
      <c r="C323" s="145" t="s">
        <v>509</v>
      </c>
      <c r="D323" s="145" t="s">
        <v>131</v>
      </c>
      <c r="E323" s="146" t="s">
        <v>510</v>
      </c>
      <c r="F323" s="147" t="s">
        <v>511</v>
      </c>
      <c r="G323" s="148" t="s">
        <v>288</v>
      </c>
      <c r="H323" s="149">
        <v>4.5</v>
      </c>
      <c r="I323" s="150"/>
      <c r="J323" s="151">
        <f>ROUND(I323*H323,0)</f>
        <v>0</v>
      </c>
      <c r="K323" s="147" t="s">
        <v>135</v>
      </c>
      <c r="L323" s="33"/>
      <c r="M323" s="152" t="s">
        <v>1</v>
      </c>
      <c r="N323" s="153" t="s">
        <v>42</v>
      </c>
      <c r="O323" s="58"/>
      <c r="P323" s="154">
        <f>O323*H323</f>
        <v>0</v>
      </c>
      <c r="Q323" s="154">
        <v>0</v>
      </c>
      <c r="R323" s="154">
        <f>Q323*H323</f>
        <v>0</v>
      </c>
      <c r="S323" s="154">
        <v>0.0026</v>
      </c>
      <c r="T323" s="155">
        <f>S323*H323</f>
        <v>0.011699999999999999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6" t="s">
        <v>212</v>
      </c>
      <c r="AT323" s="156" t="s">
        <v>131</v>
      </c>
      <c r="AU323" s="156" t="s">
        <v>85</v>
      </c>
      <c r="AY323" s="17" t="s">
        <v>129</v>
      </c>
      <c r="BE323" s="157">
        <f>IF(N323="základní",J323,0)</f>
        <v>0</v>
      </c>
      <c r="BF323" s="157">
        <f>IF(N323="snížená",J323,0)</f>
        <v>0</v>
      </c>
      <c r="BG323" s="157">
        <f>IF(N323="zákl. přenesená",J323,0)</f>
        <v>0</v>
      </c>
      <c r="BH323" s="157">
        <f>IF(N323="sníž. přenesená",J323,0)</f>
        <v>0</v>
      </c>
      <c r="BI323" s="157">
        <f>IF(N323="nulová",J323,0)</f>
        <v>0</v>
      </c>
      <c r="BJ323" s="17" t="s">
        <v>8</v>
      </c>
      <c r="BK323" s="157">
        <f>ROUND(I323*H323,0)</f>
        <v>0</v>
      </c>
      <c r="BL323" s="17" t="s">
        <v>212</v>
      </c>
      <c r="BM323" s="156" t="s">
        <v>512</v>
      </c>
    </row>
    <row r="324" spans="2:51" s="13" customFormat="1" ht="11.25">
      <c r="B324" s="158"/>
      <c r="D324" s="159" t="s">
        <v>138</v>
      </c>
      <c r="E324" s="160" t="s">
        <v>1</v>
      </c>
      <c r="F324" s="161" t="s">
        <v>513</v>
      </c>
      <c r="H324" s="162">
        <v>4.5</v>
      </c>
      <c r="I324" s="163"/>
      <c r="L324" s="158"/>
      <c r="M324" s="164"/>
      <c r="N324" s="165"/>
      <c r="O324" s="165"/>
      <c r="P324" s="165"/>
      <c r="Q324" s="165"/>
      <c r="R324" s="165"/>
      <c r="S324" s="165"/>
      <c r="T324" s="166"/>
      <c r="AT324" s="160" t="s">
        <v>138</v>
      </c>
      <c r="AU324" s="160" t="s">
        <v>85</v>
      </c>
      <c r="AV324" s="13" t="s">
        <v>85</v>
      </c>
      <c r="AW324" s="13" t="s">
        <v>33</v>
      </c>
      <c r="AX324" s="13" t="s">
        <v>8</v>
      </c>
      <c r="AY324" s="160" t="s">
        <v>129</v>
      </c>
    </row>
    <row r="325" spans="1:65" s="2" customFormat="1" ht="16.5" customHeight="1">
      <c r="A325" s="32"/>
      <c r="B325" s="144"/>
      <c r="C325" s="145" t="s">
        <v>514</v>
      </c>
      <c r="D325" s="145" t="s">
        <v>131</v>
      </c>
      <c r="E325" s="146" t="s">
        <v>515</v>
      </c>
      <c r="F325" s="147" t="s">
        <v>516</v>
      </c>
      <c r="G325" s="148" t="s">
        <v>288</v>
      </c>
      <c r="H325" s="149">
        <v>2</v>
      </c>
      <c r="I325" s="150"/>
      <c r="J325" s="151">
        <f>ROUND(I325*H325,0)</f>
        <v>0</v>
      </c>
      <c r="K325" s="147" t="s">
        <v>135</v>
      </c>
      <c r="L325" s="33"/>
      <c r="M325" s="152" t="s">
        <v>1</v>
      </c>
      <c r="N325" s="153" t="s">
        <v>42</v>
      </c>
      <c r="O325" s="58"/>
      <c r="P325" s="154">
        <f>O325*H325</f>
        <v>0</v>
      </c>
      <c r="Q325" s="154">
        <v>0</v>
      </c>
      <c r="R325" s="154">
        <f>Q325*H325</f>
        <v>0</v>
      </c>
      <c r="S325" s="154">
        <v>0.00394</v>
      </c>
      <c r="T325" s="155">
        <f>S325*H325</f>
        <v>0.00788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6" t="s">
        <v>212</v>
      </c>
      <c r="AT325" s="156" t="s">
        <v>131</v>
      </c>
      <c r="AU325" s="156" t="s">
        <v>85</v>
      </c>
      <c r="AY325" s="17" t="s">
        <v>129</v>
      </c>
      <c r="BE325" s="157">
        <f>IF(N325="základní",J325,0)</f>
        <v>0</v>
      </c>
      <c r="BF325" s="157">
        <f>IF(N325="snížená",J325,0)</f>
        <v>0</v>
      </c>
      <c r="BG325" s="157">
        <f>IF(N325="zákl. přenesená",J325,0)</f>
        <v>0</v>
      </c>
      <c r="BH325" s="157">
        <f>IF(N325="sníž. přenesená",J325,0)</f>
        <v>0</v>
      </c>
      <c r="BI325" s="157">
        <f>IF(N325="nulová",J325,0)</f>
        <v>0</v>
      </c>
      <c r="BJ325" s="17" t="s">
        <v>8</v>
      </c>
      <c r="BK325" s="157">
        <f>ROUND(I325*H325,0)</f>
        <v>0</v>
      </c>
      <c r="BL325" s="17" t="s">
        <v>212</v>
      </c>
      <c r="BM325" s="156" t="s">
        <v>517</v>
      </c>
    </row>
    <row r="326" spans="2:51" s="13" customFormat="1" ht="11.25">
      <c r="B326" s="158"/>
      <c r="D326" s="159" t="s">
        <v>138</v>
      </c>
      <c r="E326" s="160" t="s">
        <v>1</v>
      </c>
      <c r="F326" s="161" t="s">
        <v>518</v>
      </c>
      <c r="H326" s="162">
        <v>2</v>
      </c>
      <c r="I326" s="163"/>
      <c r="L326" s="158"/>
      <c r="M326" s="164"/>
      <c r="N326" s="165"/>
      <c r="O326" s="165"/>
      <c r="P326" s="165"/>
      <c r="Q326" s="165"/>
      <c r="R326" s="165"/>
      <c r="S326" s="165"/>
      <c r="T326" s="166"/>
      <c r="AT326" s="160" t="s">
        <v>138</v>
      </c>
      <c r="AU326" s="160" t="s">
        <v>85</v>
      </c>
      <c r="AV326" s="13" t="s">
        <v>85</v>
      </c>
      <c r="AW326" s="13" t="s">
        <v>33</v>
      </c>
      <c r="AX326" s="13" t="s">
        <v>8</v>
      </c>
      <c r="AY326" s="160" t="s">
        <v>129</v>
      </c>
    </row>
    <row r="327" spans="1:65" s="2" customFormat="1" ht="24.2" customHeight="1">
      <c r="A327" s="32"/>
      <c r="B327" s="144"/>
      <c r="C327" s="145" t="s">
        <v>519</v>
      </c>
      <c r="D327" s="145" t="s">
        <v>131</v>
      </c>
      <c r="E327" s="146" t="s">
        <v>520</v>
      </c>
      <c r="F327" s="147" t="s">
        <v>521</v>
      </c>
      <c r="G327" s="148" t="s">
        <v>288</v>
      </c>
      <c r="H327" s="149">
        <v>12.5</v>
      </c>
      <c r="I327" s="150"/>
      <c r="J327" s="151">
        <f>ROUND(I327*H327,0)</f>
        <v>0</v>
      </c>
      <c r="K327" s="147" t="s">
        <v>135</v>
      </c>
      <c r="L327" s="33"/>
      <c r="M327" s="152" t="s">
        <v>1</v>
      </c>
      <c r="N327" s="153" t="s">
        <v>42</v>
      </c>
      <c r="O327" s="58"/>
      <c r="P327" s="154">
        <f>O327*H327</f>
        <v>0</v>
      </c>
      <c r="Q327" s="154">
        <v>0.0034706</v>
      </c>
      <c r="R327" s="154">
        <f>Q327*H327</f>
        <v>0.0433825</v>
      </c>
      <c r="S327" s="154">
        <v>0</v>
      </c>
      <c r="T327" s="155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6" t="s">
        <v>212</v>
      </c>
      <c r="AT327" s="156" t="s">
        <v>131</v>
      </c>
      <c r="AU327" s="156" t="s">
        <v>85</v>
      </c>
      <c r="AY327" s="17" t="s">
        <v>129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7" t="s">
        <v>8</v>
      </c>
      <c r="BK327" s="157">
        <f>ROUND(I327*H327,0)</f>
        <v>0</v>
      </c>
      <c r="BL327" s="17" t="s">
        <v>212</v>
      </c>
      <c r="BM327" s="156" t="s">
        <v>522</v>
      </c>
    </row>
    <row r="328" spans="2:51" s="13" customFormat="1" ht="11.25">
      <c r="B328" s="158"/>
      <c r="D328" s="159" t="s">
        <v>138</v>
      </c>
      <c r="E328" s="160" t="s">
        <v>1</v>
      </c>
      <c r="F328" s="161" t="s">
        <v>523</v>
      </c>
      <c r="H328" s="162">
        <v>12.5</v>
      </c>
      <c r="I328" s="163"/>
      <c r="L328" s="158"/>
      <c r="M328" s="164"/>
      <c r="N328" s="165"/>
      <c r="O328" s="165"/>
      <c r="P328" s="165"/>
      <c r="Q328" s="165"/>
      <c r="R328" s="165"/>
      <c r="S328" s="165"/>
      <c r="T328" s="166"/>
      <c r="AT328" s="160" t="s">
        <v>138</v>
      </c>
      <c r="AU328" s="160" t="s">
        <v>85</v>
      </c>
      <c r="AV328" s="13" t="s">
        <v>85</v>
      </c>
      <c r="AW328" s="13" t="s">
        <v>33</v>
      </c>
      <c r="AX328" s="13" t="s">
        <v>8</v>
      </c>
      <c r="AY328" s="160" t="s">
        <v>129</v>
      </c>
    </row>
    <row r="329" spans="1:65" s="2" customFormat="1" ht="24.2" customHeight="1">
      <c r="A329" s="32"/>
      <c r="B329" s="144"/>
      <c r="C329" s="145" t="s">
        <v>524</v>
      </c>
      <c r="D329" s="145" t="s">
        <v>131</v>
      </c>
      <c r="E329" s="146" t="s">
        <v>525</v>
      </c>
      <c r="F329" s="147" t="s">
        <v>526</v>
      </c>
      <c r="G329" s="148" t="s">
        <v>288</v>
      </c>
      <c r="H329" s="149">
        <v>6</v>
      </c>
      <c r="I329" s="150"/>
      <c r="J329" s="151">
        <f>ROUND(I329*H329,0)</f>
        <v>0</v>
      </c>
      <c r="K329" s="147" t="s">
        <v>135</v>
      </c>
      <c r="L329" s="33"/>
      <c r="M329" s="152" t="s">
        <v>1</v>
      </c>
      <c r="N329" s="153" t="s">
        <v>42</v>
      </c>
      <c r="O329" s="58"/>
      <c r="P329" s="154">
        <f>O329*H329</f>
        <v>0</v>
      </c>
      <c r="Q329" s="154">
        <v>0.00297395</v>
      </c>
      <c r="R329" s="154">
        <f>Q329*H329</f>
        <v>0.0178437</v>
      </c>
      <c r="S329" s="154">
        <v>0</v>
      </c>
      <c r="T329" s="155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6" t="s">
        <v>212</v>
      </c>
      <c r="AT329" s="156" t="s">
        <v>131</v>
      </c>
      <c r="AU329" s="156" t="s">
        <v>85</v>
      </c>
      <c r="AY329" s="17" t="s">
        <v>129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7" t="s">
        <v>8</v>
      </c>
      <c r="BK329" s="157">
        <f>ROUND(I329*H329,0)</f>
        <v>0</v>
      </c>
      <c r="BL329" s="17" t="s">
        <v>212</v>
      </c>
      <c r="BM329" s="156" t="s">
        <v>527</v>
      </c>
    </row>
    <row r="330" spans="2:51" s="13" customFormat="1" ht="11.25">
      <c r="B330" s="158"/>
      <c r="D330" s="159" t="s">
        <v>138</v>
      </c>
      <c r="E330" s="160" t="s">
        <v>1</v>
      </c>
      <c r="F330" s="161" t="s">
        <v>528</v>
      </c>
      <c r="H330" s="162">
        <v>6</v>
      </c>
      <c r="I330" s="163"/>
      <c r="L330" s="158"/>
      <c r="M330" s="164"/>
      <c r="N330" s="165"/>
      <c r="O330" s="165"/>
      <c r="P330" s="165"/>
      <c r="Q330" s="165"/>
      <c r="R330" s="165"/>
      <c r="S330" s="165"/>
      <c r="T330" s="166"/>
      <c r="AT330" s="160" t="s">
        <v>138</v>
      </c>
      <c r="AU330" s="160" t="s">
        <v>85</v>
      </c>
      <c r="AV330" s="13" t="s">
        <v>85</v>
      </c>
      <c r="AW330" s="13" t="s">
        <v>33</v>
      </c>
      <c r="AX330" s="13" t="s">
        <v>8</v>
      </c>
      <c r="AY330" s="160" t="s">
        <v>129</v>
      </c>
    </row>
    <row r="331" spans="1:65" s="2" customFormat="1" ht="24.2" customHeight="1">
      <c r="A331" s="32"/>
      <c r="B331" s="144"/>
      <c r="C331" s="145" t="s">
        <v>529</v>
      </c>
      <c r="D331" s="145" t="s">
        <v>131</v>
      </c>
      <c r="E331" s="146" t="s">
        <v>530</v>
      </c>
      <c r="F331" s="147" t="s">
        <v>531</v>
      </c>
      <c r="G331" s="148" t="s">
        <v>288</v>
      </c>
      <c r="H331" s="149">
        <v>9.3</v>
      </c>
      <c r="I331" s="150"/>
      <c r="J331" s="151">
        <f>ROUND(I331*H331,0)</f>
        <v>0</v>
      </c>
      <c r="K331" s="147" t="s">
        <v>135</v>
      </c>
      <c r="L331" s="33"/>
      <c r="M331" s="152" t="s">
        <v>1</v>
      </c>
      <c r="N331" s="153" t="s">
        <v>42</v>
      </c>
      <c r="O331" s="58"/>
      <c r="P331" s="154">
        <f>O331*H331</f>
        <v>0</v>
      </c>
      <c r="Q331" s="154">
        <v>0.0035778</v>
      </c>
      <c r="R331" s="154">
        <f>Q331*H331</f>
        <v>0.033273540000000004</v>
      </c>
      <c r="S331" s="154">
        <v>0</v>
      </c>
      <c r="T331" s="155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6" t="s">
        <v>212</v>
      </c>
      <c r="AT331" s="156" t="s">
        <v>131</v>
      </c>
      <c r="AU331" s="156" t="s">
        <v>85</v>
      </c>
      <c r="AY331" s="17" t="s">
        <v>129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7" t="s">
        <v>8</v>
      </c>
      <c r="BK331" s="157">
        <f>ROUND(I331*H331,0)</f>
        <v>0</v>
      </c>
      <c r="BL331" s="17" t="s">
        <v>212</v>
      </c>
      <c r="BM331" s="156" t="s">
        <v>532</v>
      </c>
    </row>
    <row r="332" spans="2:51" s="13" customFormat="1" ht="11.25">
      <c r="B332" s="158"/>
      <c r="D332" s="159" t="s">
        <v>138</v>
      </c>
      <c r="E332" s="160" t="s">
        <v>1</v>
      </c>
      <c r="F332" s="161" t="s">
        <v>533</v>
      </c>
      <c r="H332" s="162">
        <v>9.3</v>
      </c>
      <c r="I332" s="163"/>
      <c r="L332" s="158"/>
      <c r="M332" s="164"/>
      <c r="N332" s="165"/>
      <c r="O332" s="165"/>
      <c r="P332" s="165"/>
      <c r="Q332" s="165"/>
      <c r="R332" s="165"/>
      <c r="S332" s="165"/>
      <c r="T332" s="166"/>
      <c r="AT332" s="160" t="s">
        <v>138</v>
      </c>
      <c r="AU332" s="160" t="s">
        <v>85</v>
      </c>
      <c r="AV332" s="13" t="s">
        <v>85</v>
      </c>
      <c r="AW332" s="13" t="s">
        <v>33</v>
      </c>
      <c r="AX332" s="13" t="s">
        <v>8</v>
      </c>
      <c r="AY332" s="160" t="s">
        <v>129</v>
      </c>
    </row>
    <row r="333" spans="1:65" s="2" customFormat="1" ht="24.2" customHeight="1">
      <c r="A333" s="32"/>
      <c r="B333" s="144"/>
      <c r="C333" s="145" t="s">
        <v>534</v>
      </c>
      <c r="D333" s="145" t="s">
        <v>131</v>
      </c>
      <c r="E333" s="146" t="s">
        <v>535</v>
      </c>
      <c r="F333" s="147" t="s">
        <v>536</v>
      </c>
      <c r="G333" s="148" t="s">
        <v>288</v>
      </c>
      <c r="H333" s="149">
        <v>3</v>
      </c>
      <c r="I333" s="150"/>
      <c r="J333" s="151">
        <f>ROUND(I333*H333,0)</f>
        <v>0</v>
      </c>
      <c r="K333" s="147" t="s">
        <v>135</v>
      </c>
      <c r="L333" s="33"/>
      <c r="M333" s="152" t="s">
        <v>1</v>
      </c>
      <c r="N333" s="153" t="s">
        <v>42</v>
      </c>
      <c r="O333" s="58"/>
      <c r="P333" s="154">
        <f>O333*H333</f>
        <v>0</v>
      </c>
      <c r="Q333" s="154">
        <v>0.002160216</v>
      </c>
      <c r="R333" s="154">
        <f>Q333*H333</f>
        <v>0.006480648</v>
      </c>
      <c r="S333" s="154">
        <v>0</v>
      </c>
      <c r="T333" s="155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6" t="s">
        <v>212</v>
      </c>
      <c r="AT333" s="156" t="s">
        <v>131</v>
      </c>
      <c r="AU333" s="156" t="s">
        <v>85</v>
      </c>
      <c r="AY333" s="17" t="s">
        <v>129</v>
      </c>
      <c r="BE333" s="157">
        <f>IF(N333="základní",J333,0)</f>
        <v>0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7" t="s">
        <v>8</v>
      </c>
      <c r="BK333" s="157">
        <f>ROUND(I333*H333,0)</f>
        <v>0</v>
      </c>
      <c r="BL333" s="17" t="s">
        <v>212</v>
      </c>
      <c r="BM333" s="156" t="s">
        <v>537</v>
      </c>
    </row>
    <row r="334" spans="2:51" s="13" customFormat="1" ht="11.25">
      <c r="B334" s="158"/>
      <c r="D334" s="159" t="s">
        <v>138</v>
      </c>
      <c r="E334" s="160" t="s">
        <v>1</v>
      </c>
      <c r="F334" s="161" t="s">
        <v>538</v>
      </c>
      <c r="H334" s="162">
        <v>3</v>
      </c>
      <c r="I334" s="163"/>
      <c r="L334" s="158"/>
      <c r="M334" s="164"/>
      <c r="N334" s="165"/>
      <c r="O334" s="165"/>
      <c r="P334" s="165"/>
      <c r="Q334" s="165"/>
      <c r="R334" s="165"/>
      <c r="S334" s="165"/>
      <c r="T334" s="166"/>
      <c r="AT334" s="160" t="s">
        <v>138</v>
      </c>
      <c r="AU334" s="160" t="s">
        <v>85</v>
      </c>
      <c r="AV334" s="13" t="s">
        <v>85</v>
      </c>
      <c r="AW334" s="13" t="s">
        <v>33</v>
      </c>
      <c r="AX334" s="13" t="s">
        <v>8</v>
      </c>
      <c r="AY334" s="160" t="s">
        <v>129</v>
      </c>
    </row>
    <row r="335" spans="1:65" s="2" customFormat="1" ht="24.2" customHeight="1">
      <c r="A335" s="32"/>
      <c r="B335" s="144"/>
      <c r="C335" s="145" t="s">
        <v>539</v>
      </c>
      <c r="D335" s="145" t="s">
        <v>131</v>
      </c>
      <c r="E335" s="146" t="s">
        <v>540</v>
      </c>
      <c r="F335" s="147" t="s">
        <v>541</v>
      </c>
      <c r="G335" s="148" t="s">
        <v>288</v>
      </c>
      <c r="H335" s="149">
        <v>6</v>
      </c>
      <c r="I335" s="150"/>
      <c r="J335" s="151">
        <f>ROUND(I335*H335,0)</f>
        <v>0</v>
      </c>
      <c r="K335" s="147" t="s">
        <v>135</v>
      </c>
      <c r="L335" s="33"/>
      <c r="M335" s="152" t="s">
        <v>1</v>
      </c>
      <c r="N335" s="153" t="s">
        <v>42</v>
      </c>
      <c r="O335" s="58"/>
      <c r="P335" s="154">
        <f>O335*H335</f>
        <v>0</v>
      </c>
      <c r="Q335" s="154">
        <v>0.0016887</v>
      </c>
      <c r="R335" s="154">
        <f>Q335*H335</f>
        <v>0.010132200000000001</v>
      </c>
      <c r="S335" s="154">
        <v>0</v>
      </c>
      <c r="T335" s="155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6" t="s">
        <v>212</v>
      </c>
      <c r="AT335" s="156" t="s">
        <v>131</v>
      </c>
      <c r="AU335" s="156" t="s">
        <v>85</v>
      </c>
      <c r="AY335" s="17" t="s">
        <v>129</v>
      </c>
      <c r="BE335" s="157">
        <f>IF(N335="základní",J335,0)</f>
        <v>0</v>
      </c>
      <c r="BF335" s="157">
        <f>IF(N335="snížená",J335,0)</f>
        <v>0</v>
      </c>
      <c r="BG335" s="157">
        <f>IF(N335="zákl. přenesená",J335,0)</f>
        <v>0</v>
      </c>
      <c r="BH335" s="157">
        <f>IF(N335="sníž. přenesená",J335,0)</f>
        <v>0</v>
      </c>
      <c r="BI335" s="157">
        <f>IF(N335="nulová",J335,0)</f>
        <v>0</v>
      </c>
      <c r="BJ335" s="17" t="s">
        <v>8</v>
      </c>
      <c r="BK335" s="157">
        <f>ROUND(I335*H335,0)</f>
        <v>0</v>
      </c>
      <c r="BL335" s="17" t="s">
        <v>212</v>
      </c>
      <c r="BM335" s="156" t="s">
        <v>542</v>
      </c>
    </row>
    <row r="336" spans="2:51" s="13" customFormat="1" ht="11.25">
      <c r="B336" s="158"/>
      <c r="D336" s="159" t="s">
        <v>138</v>
      </c>
      <c r="E336" s="160" t="s">
        <v>1</v>
      </c>
      <c r="F336" s="161" t="s">
        <v>543</v>
      </c>
      <c r="H336" s="162">
        <v>6</v>
      </c>
      <c r="I336" s="163"/>
      <c r="L336" s="158"/>
      <c r="M336" s="164"/>
      <c r="N336" s="165"/>
      <c r="O336" s="165"/>
      <c r="P336" s="165"/>
      <c r="Q336" s="165"/>
      <c r="R336" s="165"/>
      <c r="S336" s="165"/>
      <c r="T336" s="166"/>
      <c r="AT336" s="160" t="s">
        <v>138</v>
      </c>
      <c r="AU336" s="160" t="s">
        <v>85</v>
      </c>
      <c r="AV336" s="13" t="s">
        <v>85</v>
      </c>
      <c r="AW336" s="13" t="s">
        <v>33</v>
      </c>
      <c r="AX336" s="13" t="s">
        <v>8</v>
      </c>
      <c r="AY336" s="160" t="s">
        <v>129</v>
      </c>
    </row>
    <row r="337" spans="1:65" s="2" customFormat="1" ht="24.2" customHeight="1">
      <c r="A337" s="32"/>
      <c r="B337" s="144"/>
      <c r="C337" s="145" t="s">
        <v>544</v>
      </c>
      <c r="D337" s="145" t="s">
        <v>131</v>
      </c>
      <c r="E337" s="146" t="s">
        <v>545</v>
      </c>
      <c r="F337" s="147" t="s">
        <v>546</v>
      </c>
      <c r="G337" s="148" t="s">
        <v>465</v>
      </c>
      <c r="H337" s="149">
        <v>1</v>
      </c>
      <c r="I337" s="150"/>
      <c r="J337" s="151">
        <f>ROUND(I337*H337,0)</f>
        <v>0</v>
      </c>
      <c r="K337" s="147" t="s">
        <v>135</v>
      </c>
      <c r="L337" s="33"/>
      <c r="M337" s="152" t="s">
        <v>1</v>
      </c>
      <c r="N337" s="153" t="s">
        <v>42</v>
      </c>
      <c r="O337" s="58"/>
      <c r="P337" s="154">
        <f>O337*H337</f>
        <v>0</v>
      </c>
      <c r="Q337" s="154">
        <v>0.000362</v>
      </c>
      <c r="R337" s="154">
        <f>Q337*H337</f>
        <v>0.000362</v>
      </c>
      <c r="S337" s="154">
        <v>0</v>
      </c>
      <c r="T337" s="155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6" t="s">
        <v>212</v>
      </c>
      <c r="AT337" s="156" t="s">
        <v>131</v>
      </c>
      <c r="AU337" s="156" t="s">
        <v>85</v>
      </c>
      <c r="AY337" s="17" t="s">
        <v>129</v>
      </c>
      <c r="BE337" s="157">
        <f>IF(N337="základní",J337,0)</f>
        <v>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7" t="s">
        <v>8</v>
      </c>
      <c r="BK337" s="157">
        <f>ROUND(I337*H337,0)</f>
        <v>0</v>
      </c>
      <c r="BL337" s="17" t="s">
        <v>212</v>
      </c>
      <c r="BM337" s="156" t="s">
        <v>547</v>
      </c>
    </row>
    <row r="338" spans="2:51" s="13" customFormat="1" ht="11.25">
      <c r="B338" s="158"/>
      <c r="D338" s="159" t="s">
        <v>138</v>
      </c>
      <c r="E338" s="160" t="s">
        <v>1</v>
      </c>
      <c r="F338" s="161" t="s">
        <v>548</v>
      </c>
      <c r="H338" s="162">
        <v>1</v>
      </c>
      <c r="I338" s="163"/>
      <c r="L338" s="158"/>
      <c r="M338" s="164"/>
      <c r="N338" s="165"/>
      <c r="O338" s="165"/>
      <c r="P338" s="165"/>
      <c r="Q338" s="165"/>
      <c r="R338" s="165"/>
      <c r="S338" s="165"/>
      <c r="T338" s="166"/>
      <c r="AT338" s="160" t="s">
        <v>138</v>
      </c>
      <c r="AU338" s="160" t="s">
        <v>85</v>
      </c>
      <c r="AV338" s="13" t="s">
        <v>85</v>
      </c>
      <c r="AW338" s="13" t="s">
        <v>33</v>
      </c>
      <c r="AX338" s="13" t="s">
        <v>8</v>
      </c>
      <c r="AY338" s="160" t="s">
        <v>129</v>
      </c>
    </row>
    <row r="339" spans="1:65" s="2" customFormat="1" ht="24.2" customHeight="1">
      <c r="A339" s="32"/>
      <c r="B339" s="144"/>
      <c r="C339" s="145" t="s">
        <v>549</v>
      </c>
      <c r="D339" s="145" t="s">
        <v>131</v>
      </c>
      <c r="E339" s="146" t="s">
        <v>550</v>
      </c>
      <c r="F339" s="147" t="s">
        <v>551</v>
      </c>
      <c r="G339" s="148" t="s">
        <v>288</v>
      </c>
      <c r="H339" s="149">
        <v>5</v>
      </c>
      <c r="I339" s="150"/>
      <c r="J339" s="151">
        <f>ROUND(I339*H339,0)</f>
        <v>0</v>
      </c>
      <c r="K339" s="147" t="s">
        <v>135</v>
      </c>
      <c r="L339" s="33"/>
      <c r="M339" s="152" t="s">
        <v>1</v>
      </c>
      <c r="N339" s="153" t="s">
        <v>42</v>
      </c>
      <c r="O339" s="58"/>
      <c r="P339" s="154">
        <f>O339*H339</f>
        <v>0</v>
      </c>
      <c r="Q339" s="154">
        <v>0.0021656</v>
      </c>
      <c r="R339" s="154">
        <f>Q339*H339</f>
        <v>0.010828</v>
      </c>
      <c r="S339" s="154">
        <v>0</v>
      </c>
      <c r="T339" s="155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6" t="s">
        <v>212</v>
      </c>
      <c r="AT339" s="156" t="s">
        <v>131</v>
      </c>
      <c r="AU339" s="156" t="s">
        <v>85</v>
      </c>
      <c r="AY339" s="17" t="s">
        <v>129</v>
      </c>
      <c r="BE339" s="157">
        <f>IF(N339="základní",J339,0)</f>
        <v>0</v>
      </c>
      <c r="BF339" s="157">
        <f>IF(N339="snížená",J339,0)</f>
        <v>0</v>
      </c>
      <c r="BG339" s="157">
        <f>IF(N339="zákl. přenesená",J339,0)</f>
        <v>0</v>
      </c>
      <c r="BH339" s="157">
        <f>IF(N339="sníž. přenesená",J339,0)</f>
        <v>0</v>
      </c>
      <c r="BI339" s="157">
        <f>IF(N339="nulová",J339,0)</f>
        <v>0</v>
      </c>
      <c r="BJ339" s="17" t="s">
        <v>8</v>
      </c>
      <c r="BK339" s="157">
        <f>ROUND(I339*H339,0)</f>
        <v>0</v>
      </c>
      <c r="BL339" s="17" t="s">
        <v>212</v>
      </c>
      <c r="BM339" s="156" t="s">
        <v>552</v>
      </c>
    </row>
    <row r="340" spans="2:51" s="13" customFormat="1" ht="11.25">
      <c r="B340" s="158"/>
      <c r="D340" s="159" t="s">
        <v>138</v>
      </c>
      <c r="E340" s="160" t="s">
        <v>1</v>
      </c>
      <c r="F340" s="161" t="s">
        <v>553</v>
      </c>
      <c r="H340" s="162">
        <v>5</v>
      </c>
      <c r="I340" s="163"/>
      <c r="L340" s="158"/>
      <c r="M340" s="164"/>
      <c r="N340" s="165"/>
      <c r="O340" s="165"/>
      <c r="P340" s="165"/>
      <c r="Q340" s="165"/>
      <c r="R340" s="165"/>
      <c r="S340" s="165"/>
      <c r="T340" s="166"/>
      <c r="AT340" s="160" t="s">
        <v>138</v>
      </c>
      <c r="AU340" s="160" t="s">
        <v>85</v>
      </c>
      <c r="AV340" s="13" t="s">
        <v>85</v>
      </c>
      <c r="AW340" s="13" t="s">
        <v>33</v>
      </c>
      <c r="AX340" s="13" t="s">
        <v>8</v>
      </c>
      <c r="AY340" s="160" t="s">
        <v>129</v>
      </c>
    </row>
    <row r="341" spans="1:65" s="2" customFormat="1" ht="24.2" customHeight="1">
      <c r="A341" s="32"/>
      <c r="B341" s="144"/>
      <c r="C341" s="145" t="s">
        <v>554</v>
      </c>
      <c r="D341" s="145" t="s">
        <v>131</v>
      </c>
      <c r="E341" s="146" t="s">
        <v>555</v>
      </c>
      <c r="F341" s="147" t="s">
        <v>556</v>
      </c>
      <c r="G341" s="148" t="s">
        <v>288</v>
      </c>
      <c r="H341" s="149">
        <v>10</v>
      </c>
      <c r="I341" s="150"/>
      <c r="J341" s="151">
        <f>ROUND(I341*H341,0)</f>
        <v>0</v>
      </c>
      <c r="K341" s="147" t="s">
        <v>135</v>
      </c>
      <c r="L341" s="33"/>
      <c r="M341" s="152" t="s">
        <v>1</v>
      </c>
      <c r="N341" s="153" t="s">
        <v>42</v>
      </c>
      <c r="O341" s="58"/>
      <c r="P341" s="154">
        <f>O341*H341</f>
        <v>0</v>
      </c>
      <c r="Q341" s="154">
        <v>0.0021046</v>
      </c>
      <c r="R341" s="154">
        <f>Q341*H341</f>
        <v>0.021046</v>
      </c>
      <c r="S341" s="154">
        <v>0</v>
      </c>
      <c r="T341" s="155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56" t="s">
        <v>212</v>
      </c>
      <c r="AT341" s="156" t="s">
        <v>131</v>
      </c>
      <c r="AU341" s="156" t="s">
        <v>85</v>
      </c>
      <c r="AY341" s="17" t="s">
        <v>129</v>
      </c>
      <c r="BE341" s="157">
        <f>IF(N341="základní",J341,0)</f>
        <v>0</v>
      </c>
      <c r="BF341" s="157">
        <f>IF(N341="snížená",J341,0)</f>
        <v>0</v>
      </c>
      <c r="BG341" s="157">
        <f>IF(N341="zákl. přenesená",J341,0)</f>
        <v>0</v>
      </c>
      <c r="BH341" s="157">
        <f>IF(N341="sníž. přenesená",J341,0)</f>
        <v>0</v>
      </c>
      <c r="BI341" s="157">
        <f>IF(N341="nulová",J341,0)</f>
        <v>0</v>
      </c>
      <c r="BJ341" s="17" t="s">
        <v>8</v>
      </c>
      <c r="BK341" s="157">
        <f>ROUND(I341*H341,0)</f>
        <v>0</v>
      </c>
      <c r="BL341" s="17" t="s">
        <v>212</v>
      </c>
      <c r="BM341" s="156" t="s">
        <v>557</v>
      </c>
    </row>
    <row r="342" spans="2:51" s="13" customFormat="1" ht="11.25">
      <c r="B342" s="158"/>
      <c r="D342" s="159" t="s">
        <v>138</v>
      </c>
      <c r="E342" s="160" t="s">
        <v>1</v>
      </c>
      <c r="F342" s="161" t="s">
        <v>553</v>
      </c>
      <c r="H342" s="162">
        <v>5</v>
      </c>
      <c r="I342" s="163"/>
      <c r="L342" s="158"/>
      <c r="M342" s="164"/>
      <c r="N342" s="165"/>
      <c r="O342" s="165"/>
      <c r="P342" s="165"/>
      <c r="Q342" s="165"/>
      <c r="R342" s="165"/>
      <c r="S342" s="165"/>
      <c r="T342" s="166"/>
      <c r="AT342" s="160" t="s">
        <v>138</v>
      </c>
      <c r="AU342" s="160" t="s">
        <v>85</v>
      </c>
      <c r="AV342" s="13" t="s">
        <v>85</v>
      </c>
      <c r="AW342" s="13" t="s">
        <v>33</v>
      </c>
      <c r="AX342" s="13" t="s">
        <v>77</v>
      </c>
      <c r="AY342" s="160" t="s">
        <v>129</v>
      </c>
    </row>
    <row r="343" spans="2:51" s="13" customFormat="1" ht="11.25">
      <c r="B343" s="158"/>
      <c r="D343" s="159" t="s">
        <v>138</v>
      </c>
      <c r="E343" s="160" t="s">
        <v>1</v>
      </c>
      <c r="F343" s="161" t="s">
        <v>558</v>
      </c>
      <c r="H343" s="162">
        <v>5</v>
      </c>
      <c r="I343" s="163"/>
      <c r="L343" s="158"/>
      <c r="M343" s="164"/>
      <c r="N343" s="165"/>
      <c r="O343" s="165"/>
      <c r="P343" s="165"/>
      <c r="Q343" s="165"/>
      <c r="R343" s="165"/>
      <c r="S343" s="165"/>
      <c r="T343" s="166"/>
      <c r="AT343" s="160" t="s">
        <v>138</v>
      </c>
      <c r="AU343" s="160" t="s">
        <v>85</v>
      </c>
      <c r="AV343" s="13" t="s">
        <v>85</v>
      </c>
      <c r="AW343" s="13" t="s">
        <v>33</v>
      </c>
      <c r="AX343" s="13" t="s">
        <v>77</v>
      </c>
      <c r="AY343" s="160" t="s">
        <v>129</v>
      </c>
    </row>
    <row r="344" spans="2:51" s="14" customFormat="1" ht="11.25">
      <c r="B344" s="177"/>
      <c r="D344" s="159" t="s">
        <v>138</v>
      </c>
      <c r="E344" s="178" t="s">
        <v>1</v>
      </c>
      <c r="F344" s="179" t="s">
        <v>185</v>
      </c>
      <c r="H344" s="180">
        <v>10</v>
      </c>
      <c r="I344" s="181"/>
      <c r="L344" s="177"/>
      <c r="M344" s="182"/>
      <c r="N344" s="183"/>
      <c r="O344" s="183"/>
      <c r="P344" s="183"/>
      <c r="Q344" s="183"/>
      <c r="R344" s="183"/>
      <c r="S344" s="183"/>
      <c r="T344" s="184"/>
      <c r="AT344" s="178" t="s">
        <v>138</v>
      </c>
      <c r="AU344" s="178" t="s">
        <v>85</v>
      </c>
      <c r="AV344" s="14" t="s">
        <v>86</v>
      </c>
      <c r="AW344" s="14" t="s">
        <v>33</v>
      </c>
      <c r="AX344" s="14" t="s">
        <v>8</v>
      </c>
      <c r="AY344" s="178" t="s">
        <v>129</v>
      </c>
    </row>
    <row r="345" spans="1:65" s="2" customFormat="1" ht="24.2" customHeight="1">
      <c r="A345" s="32"/>
      <c r="B345" s="144"/>
      <c r="C345" s="145" t="s">
        <v>559</v>
      </c>
      <c r="D345" s="145" t="s">
        <v>131</v>
      </c>
      <c r="E345" s="146" t="s">
        <v>560</v>
      </c>
      <c r="F345" s="147" t="s">
        <v>561</v>
      </c>
      <c r="G345" s="148" t="s">
        <v>154</v>
      </c>
      <c r="H345" s="149">
        <v>0.143</v>
      </c>
      <c r="I345" s="150"/>
      <c r="J345" s="151">
        <f>ROUND(I345*H345,0)</f>
        <v>0</v>
      </c>
      <c r="K345" s="147" t="s">
        <v>135</v>
      </c>
      <c r="L345" s="33"/>
      <c r="M345" s="193" t="s">
        <v>1</v>
      </c>
      <c r="N345" s="194" t="s">
        <v>42</v>
      </c>
      <c r="O345" s="195"/>
      <c r="P345" s="196">
        <f>O345*H345</f>
        <v>0</v>
      </c>
      <c r="Q345" s="196">
        <v>0</v>
      </c>
      <c r="R345" s="196">
        <f>Q345*H345</f>
        <v>0</v>
      </c>
      <c r="S345" s="196">
        <v>0</v>
      </c>
      <c r="T345" s="197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56" t="s">
        <v>212</v>
      </c>
      <c r="AT345" s="156" t="s">
        <v>131</v>
      </c>
      <c r="AU345" s="156" t="s">
        <v>85</v>
      </c>
      <c r="AY345" s="17" t="s">
        <v>129</v>
      </c>
      <c r="BE345" s="157">
        <f>IF(N345="základní",J345,0)</f>
        <v>0</v>
      </c>
      <c r="BF345" s="157">
        <f>IF(N345="snížená",J345,0)</f>
        <v>0</v>
      </c>
      <c r="BG345" s="157">
        <f>IF(N345="zákl. přenesená",J345,0)</f>
        <v>0</v>
      </c>
      <c r="BH345" s="157">
        <f>IF(N345="sníž. přenesená",J345,0)</f>
        <v>0</v>
      </c>
      <c r="BI345" s="157">
        <f>IF(N345="nulová",J345,0)</f>
        <v>0</v>
      </c>
      <c r="BJ345" s="17" t="s">
        <v>8</v>
      </c>
      <c r="BK345" s="157">
        <f>ROUND(I345*H345,0)</f>
        <v>0</v>
      </c>
      <c r="BL345" s="17" t="s">
        <v>212</v>
      </c>
      <c r="BM345" s="156" t="s">
        <v>562</v>
      </c>
    </row>
    <row r="346" spans="1:31" s="2" customFormat="1" ht="6.95" customHeight="1">
      <c r="A346" s="32"/>
      <c r="B346" s="47"/>
      <c r="C346" s="48"/>
      <c r="D346" s="48"/>
      <c r="E346" s="48"/>
      <c r="F346" s="48"/>
      <c r="G346" s="48"/>
      <c r="H346" s="48"/>
      <c r="I346" s="48"/>
      <c r="J346" s="48"/>
      <c r="K346" s="48"/>
      <c r="L346" s="33"/>
      <c r="M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</row>
  </sheetData>
  <autoFilter ref="C129:K345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4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92</v>
      </c>
      <c r="L4" s="20"/>
      <c r="M4" s="94" t="s">
        <v>11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45" t="str">
        <f>'Rekapitulace stavby'!K6</f>
        <v>Stavební úpravy podchodu, nám. Horníků, Trutnov</v>
      </c>
      <c r="F7" s="246"/>
      <c r="G7" s="246"/>
      <c r="H7" s="246"/>
      <c r="L7" s="20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5" t="s">
        <v>563</v>
      </c>
      <c r="F9" s="247"/>
      <c r="G9" s="247"/>
      <c r="H9" s="247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 t="str">
        <f>'Rekapitulace stavby'!AN8</f>
        <v>31. 8. 2023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8" t="str">
        <f>'Rekapitulace stavby'!E14</f>
        <v>Vyplň údaj</v>
      </c>
      <c r="F18" s="209"/>
      <c r="G18" s="209"/>
      <c r="H18" s="209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14" t="s">
        <v>1</v>
      </c>
      <c r="F27" s="214"/>
      <c r="G27" s="214"/>
      <c r="H27" s="21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41</v>
      </c>
      <c r="E33" s="27" t="s">
        <v>42</v>
      </c>
      <c r="F33" s="100">
        <f>ROUND((SUM(BE126:BE145)),0)</f>
        <v>0</v>
      </c>
      <c r="G33" s="32"/>
      <c r="H33" s="32"/>
      <c r="I33" s="101">
        <v>0.21</v>
      </c>
      <c r="J33" s="100">
        <f>ROUND(((SUM(BE126:BE145))*I33),0)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0">
        <f>ROUND((SUM(BF126:BF145)),0)</f>
        <v>0</v>
      </c>
      <c r="G34" s="32"/>
      <c r="H34" s="32"/>
      <c r="I34" s="101">
        <v>0.15</v>
      </c>
      <c r="J34" s="100">
        <f>ROUND(((SUM(BF126:BF145))*I34),0)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0">
        <f>ROUND((SUM(BG126:BG145)),0)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0">
        <f>ROUND((SUM(BH126:BH145)),0)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0">
        <f>ROUND((SUM(BI126:BI145)),0)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5" t="str">
        <f>E7</f>
        <v>Stavební úpravy podchodu, nám. Horníků, Trutnov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5" t="str">
        <f>E9</f>
        <v>3 - Vedlejší náklady</v>
      </c>
      <c r="F87" s="247"/>
      <c r="G87" s="247"/>
      <c r="H87" s="247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Trutnov</v>
      </c>
      <c r="G89" s="32"/>
      <c r="H89" s="32"/>
      <c r="I89" s="27" t="s">
        <v>23</v>
      </c>
      <c r="J89" s="55" t="str">
        <f>IF(J12="","",J12)</f>
        <v>31. 8. 2023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25</v>
      </c>
      <c r="D91" s="32"/>
      <c r="E91" s="32"/>
      <c r="F91" s="25" t="str">
        <f>E15</f>
        <v>Město Trutnov, Slovanské nám. 165, Trutnov</v>
      </c>
      <c r="G91" s="32"/>
      <c r="H91" s="32"/>
      <c r="I91" s="27" t="s">
        <v>31</v>
      </c>
      <c r="J91" s="30" t="str">
        <f>E21</f>
        <v>ing.Jan Chaloupský, U hřiště 639, Trutnov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96</v>
      </c>
      <c r="D94" s="102"/>
      <c r="E94" s="102"/>
      <c r="F94" s="102"/>
      <c r="G94" s="102"/>
      <c r="H94" s="102"/>
      <c r="I94" s="102"/>
      <c r="J94" s="111" t="s">
        <v>97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98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99</v>
      </c>
    </row>
    <row r="97" spans="2:12" s="9" customFormat="1" ht="24.95" customHeight="1">
      <c r="B97" s="113"/>
      <c r="D97" s="114" t="s">
        <v>564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2:12" s="10" customFormat="1" ht="19.9" customHeight="1">
      <c r="B98" s="117"/>
      <c r="D98" s="118" t="s">
        <v>565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2:12" s="10" customFormat="1" ht="19.9" customHeight="1">
      <c r="B99" s="117"/>
      <c r="D99" s="118" t="s">
        <v>566</v>
      </c>
      <c r="E99" s="119"/>
      <c r="F99" s="119"/>
      <c r="G99" s="119"/>
      <c r="H99" s="119"/>
      <c r="I99" s="119"/>
      <c r="J99" s="120">
        <f>J130</f>
        <v>0</v>
      </c>
      <c r="L99" s="117"/>
    </row>
    <row r="100" spans="2:12" s="10" customFormat="1" ht="19.9" customHeight="1">
      <c r="B100" s="117"/>
      <c r="D100" s="118" t="s">
        <v>567</v>
      </c>
      <c r="E100" s="119"/>
      <c r="F100" s="119"/>
      <c r="G100" s="119"/>
      <c r="H100" s="119"/>
      <c r="I100" s="119"/>
      <c r="J100" s="120">
        <f>J132</f>
        <v>0</v>
      </c>
      <c r="L100" s="117"/>
    </row>
    <row r="101" spans="2:12" s="10" customFormat="1" ht="19.9" customHeight="1">
      <c r="B101" s="117"/>
      <c r="D101" s="118" t="s">
        <v>568</v>
      </c>
      <c r="E101" s="119"/>
      <c r="F101" s="119"/>
      <c r="G101" s="119"/>
      <c r="H101" s="119"/>
      <c r="I101" s="119"/>
      <c r="J101" s="120">
        <f>J134</f>
        <v>0</v>
      </c>
      <c r="L101" s="117"/>
    </row>
    <row r="102" spans="2:12" s="10" customFormat="1" ht="19.9" customHeight="1">
      <c r="B102" s="117"/>
      <c r="D102" s="118" t="s">
        <v>569</v>
      </c>
      <c r="E102" s="119"/>
      <c r="F102" s="119"/>
      <c r="G102" s="119"/>
      <c r="H102" s="119"/>
      <c r="I102" s="119"/>
      <c r="J102" s="120">
        <f>J136</f>
        <v>0</v>
      </c>
      <c r="L102" s="117"/>
    </row>
    <row r="103" spans="2:12" s="10" customFormat="1" ht="19.9" customHeight="1">
      <c r="B103" s="117"/>
      <c r="D103" s="118" t="s">
        <v>570</v>
      </c>
      <c r="E103" s="119"/>
      <c r="F103" s="119"/>
      <c r="G103" s="119"/>
      <c r="H103" s="119"/>
      <c r="I103" s="119"/>
      <c r="J103" s="120">
        <f>J138</f>
        <v>0</v>
      </c>
      <c r="L103" s="117"/>
    </row>
    <row r="104" spans="2:12" s="10" customFormat="1" ht="19.9" customHeight="1">
      <c r="B104" s="117"/>
      <c r="D104" s="118" t="s">
        <v>571</v>
      </c>
      <c r="E104" s="119"/>
      <c r="F104" s="119"/>
      <c r="G104" s="119"/>
      <c r="H104" s="119"/>
      <c r="I104" s="119"/>
      <c r="J104" s="120">
        <f>J140</f>
        <v>0</v>
      </c>
      <c r="L104" s="117"/>
    </row>
    <row r="105" spans="2:12" s="10" customFormat="1" ht="19.9" customHeight="1">
      <c r="B105" s="117"/>
      <c r="D105" s="118" t="s">
        <v>572</v>
      </c>
      <c r="E105" s="119"/>
      <c r="F105" s="119"/>
      <c r="G105" s="119"/>
      <c r="H105" s="119"/>
      <c r="I105" s="119"/>
      <c r="J105" s="120">
        <f>J142</f>
        <v>0</v>
      </c>
      <c r="L105" s="117"/>
    </row>
    <row r="106" spans="2:12" s="10" customFormat="1" ht="19.9" customHeight="1">
      <c r="B106" s="117"/>
      <c r="D106" s="118" t="s">
        <v>573</v>
      </c>
      <c r="E106" s="119"/>
      <c r="F106" s="119"/>
      <c r="G106" s="119"/>
      <c r="H106" s="119"/>
      <c r="I106" s="119"/>
      <c r="J106" s="120">
        <f>J144</f>
        <v>0</v>
      </c>
      <c r="L106" s="117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114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45" t="str">
        <f>E7</f>
        <v>Stavební úpravy podchodu, nám. Horníků, Trutnov</v>
      </c>
      <c r="F116" s="246"/>
      <c r="G116" s="246"/>
      <c r="H116" s="246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93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25" t="str">
        <f>E9</f>
        <v>3 - Vedlejší náklady</v>
      </c>
      <c r="F118" s="247"/>
      <c r="G118" s="247"/>
      <c r="H118" s="247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Trutnov</v>
      </c>
      <c r="G120" s="32"/>
      <c r="H120" s="32"/>
      <c r="I120" s="27" t="s">
        <v>23</v>
      </c>
      <c r="J120" s="55" t="str">
        <f>IF(J12="","",J12)</f>
        <v>31. 8. 2023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5.7" customHeight="1">
      <c r="A122" s="32"/>
      <c r="B122" s="33"/>
      <c r="C122" s="27" t="s">
        <v>25</v>
      </c>
      <c r="D122" s="32"/>
      <c r="E122" s="32"/>
      <c r="F122" s="25" t="str">
        <f>E15</f>
        <v>Město Trutnov, Slovanské nám. 165, Trutnov</v>
      </c>
      <c r="G122" s="32"/>
      <c r="H122" s="32"/>
      <c r="I122" s="27" t="s">
        <v>31</v>
      </c>
      <c r="J122" s="30" t="str">
        <f>E21</f>
        <v>ing.Jan Chaloupský, U hřiště 639, Trutnov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27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1"/>
      <c r="B125" s="122"/>
      <c r="C125" s="123" t="s">
        <v>115</v>
      </c>
      <c r="D125" s="124" t="s">
        <v>62</v>
      </c>
      <c r="E125" s="124" t="s">
        <v>58</v>
      </c>
      <c r="F125" s="124" t="s">
        <v>59</v>
      </c>
      <c r="G125" s="124" t="s">
        <v>116</v>
      </c>
      <c r="H125" s="124" t="s">
        <v>117</v>
      </c>
      <c r="I125" s="124" t="s">
        <v>118</v>
      </c>
      <c r="J125" s="124" t="s">
        <v>97</v>
      </c>
      <c r="K125" s="125" t="s">
        <v>119</v>
      </c>
      <c r="L125" s="126"/>
      <c r="M125" s="62" t="s">
        <v>1</v>
      </c>
      <c r="N125" s="63" t="s">
        <v>41</v>
      </c>
      <c r="O125" s="63" t="s">
        <v>120</v>
      </c>
      <c r="P125" s="63" t="s">
        <v>121</v>
      </c>
      <c r="Q125" s="63" t="s">
        <v>122</v>
      </c>
      <c r="R125" s="63" t="s">
        <v>123</v>
      </c>
      <c r="S125" s="63" t="s">
        <v>124</v>
      </c>
      <c r="T125" s="64" t="s">
        <v>125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32"/>
      <c r="B126" s="33"/>
      <c r="C126" s="69" t="s">
        <v>126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</f>
        <v>0</v>
      </c>
      <c r="Q126" s="66"/>
      <c r="R126" s="128">
        <f>R127</f>
        <v>0</v>
      </c>
      <c r="S126" s="66"/>
      <c r="T126" s="129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99</v>
      </c>
      <c r="BK126" s="130">
        <f>BK127</f>
        <v>0</v>
      </c>
    </row>
    <row r="127" spans="2:63" s="12" customFormat="1" ht="25.9" customHeight="1">
      <c r="B127" s="131"/>
      <c r="D127" s="132" t="s">
        <v>76</v>
      </c>
      <c r="E127" s="133" t="s">
        <v>574</v>
      </c>
      <c r="F127" s="133" t="s">
        <v>575</v>
      </c>
      <c r="I127" s="134"/>
      <c r="J127" s="135">
        <f>BK127</f>
        <v>0</v>
      </c>
      <c r="L127" s="131"/>
      <c r="M127" s="136"/>
      <c r="N127" s="137"/>
      <c r="O127" s="137"/>
      <c r="P127" s="138">
        <f>P128+P130+P132+P134+P136+P138+P140+P142+P144</f>
        <v>0</v>
      </c>
      <c r="Q127" s="137"/>
      <c r="R127" s="138">
        <f>R128+R130+R132+R134+R136+R138+R140+R142+R144</f>
        <v>0</v>
      </c>
      <c r="S127" s="137"/>
      <c r="T127" s="139">
        <f>T128+T130+T132+T134+T136+T138+T140+T142+T144</f>
        <v>0</v>
      </c>
      <c r="AR127" s="132" t="s">
        <v>151</v>
      </c>
      <c r="AT127" s="140" t="s">
        <v>76</v>
      </c>
      <c r="AU127" s="140" t="s">
        <v>77</v>
      </c>
      <c r="AY127" s="132" t="s">
        <v>129</v>
      </c>
      <c r="BK127" s="141">
        <f>BK128+BK130+BK132+BK134+BK136+BK138+BK140+BK142+BK144</f>
        <v>0</v>
      </c>
    </row>
    <row r="128" spans="2:63" s="12" customFormat="1" ht="22.9" customHeight="1">
      <c r="B128" s="131"/>
      <c r="D128" s="132" t="s">
        <v>76</v>
      </c>
      <c r="E128" s="142" t="s">
        <v>576</v>
      </c>
      <c r="F128" s="142" t="s">
        <v>577</v>
      </c>
      <c r="I128" s="134"/>
      <c r="J128" s="143">
        <f>BK128</f>
        <v>0</v>
      </c>
      <c r="L128" s="131"/>
      <c r="M128" s="136"/>
      <c r="N128" s="137"/>
      <c r="O128" s="137"/>
      <c r="P128" s="138">
        <f>P129</f>
        <v>0</v>
      </c>
      <c r="Q128" s="137"/>
      <c r="R128" s="138">
        <f>R129</f>
        <v>0</v>
      </c>
      <c r="S128" s="137"/>
      <c r="T128" s="139">
        <f>T129</f>
        <v>0</v>
      </c>
      <c r="AR128" s="132" t="s">
        <v>151</v>
      </c>
      <c r="AT128" s="140" t="s">
        <v>76</v>
      </c>
      <c r="AU128" s="140" t="s">
        <v>8</v>
      </c>
      <c r="AY128" s="132" t="s">
        <v>129</v>
      </c>
      <c r="BK128" s="141">
        <f>BK129</f>
        <v>0</v>
      </c>
    </row>
    <row r="129" spans="1:65" s="2" customFormat="1" ht="16.5" customHeight="1">
      <c r="A129" s="32"/>
      <c r="B129" s="144"/>
      <c r="C129" s="145" t="s">
        <v>8</v>
      </c>
      <c r="D129" s="145" t="s">
        <v>131</v>
      </c>
      <c r="E129" s="146" t="s">
        <v>578</v>
      </c>
      <c r="F129" s="147" t="s">
        <v>577</v>
      </c>
      <c r="G129" s="148" t="s">
        <v>490</v>
      </c>
      <c r="H129" s="149">
        <v>1</v>
      </c>
      <c r="I129" s="150"/>
      <c r="J129" s="151">
        <f>ROUND(I129*H129,0)</f>
        <v>0</v>
      </c>
      <c r="K129" s="147" t="s">
        <v>135</v>
      </c>
      <c r="L129" s="33"/>
      <c r="M129" s="152" t="s">
        <v>1</v>
      </c>
      <c r="N129" s="153" t="s">
        <v>42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579</v>
      </c>
      <c r="AT129" s="156" t="s">
        <v>131</v>
      </c>
      <c r="AU129" s="156" t="s">
        <v>85</v>
      </c>
      <c r="AY129" s="17" t="s">
        <v>129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</v>
      </c>
      <c r="BK129" s="157">
        <f>ROUND(I129*H129,0)</f>
        <v>0</v>
      </c>
      <c r="BL129" s="17" t="s">
        <v>579</v>
      </c>
      <c r="BM129" s="156" t="s">
        <v>580</v>
      </c>
    </row>
    <row r="130" spans="2:63" s="12" customFormat="1" ht="22.9" customHeight="1">
      <c r="B130" s="131"/>
      <c r="D130" s="132" t="s">
        <v>76</v>
      </c>
      <c r="E130" s="142" t="s">
        <v>581</v>
      </c>
      <c r="F130" s="142" t="s">
        <v>582</v>
      </c>
      <c r="I130" s="134"/>
      <c r="J130" s="143">
        <f>BK130</f>
        <v>0</v>
      </c>
      <c r="L130" s="131"/>
      <c r="M130" s="136"/>
      <c r="N130" s="137"/>
      <c r="O130" s="137"/>
      <c r="P130" s="138">
        <f>P131</f>
        <v>0</v>
      </c>
      <c r="Q130" s="137"/>
      <c r="R130" s="138">
        <f>R131</f>
        <v>0</v>
      </c>
      <c r="S130" s="137"/>
      <c r="T130" s="139">
        <f>T131</f>
        <v>0</v>
      </c>
      <c r="AR130" s="132" t="s">
        <v>151</v>
      </c>
      <c r="AT130" s="140" t="s">
        <v>76</v>
      </c>
      <c r="AU130" s="140" t="s">
        <v>8</v>
      </c>
      <c r="AY130" s="132" t="s">
        <v>129</v>
      </c>
      <c r="BK130" s="141">
        <f>BK131</f>
        <v>0</v>
      </c>
    </row>
    <row r="131" spans="1:65" s="2" customFormat="1" ht="16.5" customHeight="1">
      <c r="A131" s="32"/>
      <c r="B131" s="144"/>
      <c r="C131" s="145" t="s">
        <v>85</v>
      </c>
      <c r="D131" s="145" t="s">
        <v>131</v>
      </c>
      <c r="E131" s="146" t="s">
        <v>583</v>
      </c>
      <c r="F131" s="147" t="s">
        <v>582</v>
      </c>
      <c r="G131" s="148" t="s">
        <v>490</v>
      </c>
      <c r="H131" s="149">
        <v>1</v>
      </c>
      <c r="I131" s="150"/>
      <c r="J131" s="151">
        <f>ROUND(I131*H131,0)</f>
        <v>0</v>
      </c>
      <c r="K131" s="147" t="s">
        <v>135</v>
      </c>
      <c r="L131" s="33"/>
      <c r="M131" s="152" t="s">
        <v>1</v>
      </c>
      <c r="N131" s="153" t="s">
        <v>42</v>
      </c>
      <c r="O131" s="5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579</v>
      </c>
      <c r="AT131" s="156" t="s">
        <v>131</v>
      </c>
      <c r="AU131" s="156" t="s">
        <v>85</v>
      </c>
      <c r="AY131" s="17" t="s">
        <v>129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</v>
      </c>
      <c r="BK131" s="157">
        <f>ROUND(I131*H131,0)</f>
        <v>0</v>
      </c>
      <c r="BL131" s="17" t="s">
        <v>579</v>
      </c>
      <c r="BM131" s="156" t="s">
        <v>584</v>
      </c>
    </row>
    <row r="132" spans="2:63" s="12" customFormat="1" ht="22.9" customHeight="1">
      <c r="B132" s="131"/>
      <c r="D132" s="132" t="s">
        <v>76</v>
      </c>
      <c r="E132" s="142" t="s">
        <v>585</v>
      </c>
      <c r="F132" s="142" t="s">
        <v>586</v>
      </c>
      <c r="I132" s="134"/>
      <c r="J132" s="143">
        <f>BK132</f>
        <v>0</v>
      </c>
      <c r="L132" s="131"/>
      <c r="M132" s="136"/>
      <c r="N132" s="137"/>
      <c r="O132" s="137"/>
      <c r="P132" s="138">
        <f>P133</f>
        <v>0</v>
      </c>
      <c r="Q132" s="137"/>
      <c r="R132" s="138">
        <f>R133</f>
        <v>0</v>
      </c>
      <c r="S132" s="137"/>
      <c r="T132" s="139">
        <f>T133</f>
        <v>0</v>
      </c>
      <c r="AR132" s="132" t="s">
        <v>151</v>
      </c>
      <c r="AT132" s="140" t="s">
        <v>76</v>
      </c>
      <c r="AU132" s="140" t="s">
        <v>8</v>
      </c>
      <c r="AY132" s="132" t="s">
        <v>129</v>
      </c>
      <c r="BK132" s="141">
        <f>BK133</f>
        <v>0</v>
      </c>
    </row>
    <row r="133" spans="1:65" s="2" customFormat="1" ht="16.5" customHeight="1">
      <c r="A133" s="32"/>
      <c r="B133" s="144"/>
      <c r="C133" s="145" t="s">
        <v>86</v>
      </c>
      <c r="D133" s="145" t="s">
        <v>131</v>
      </c>
      <c r="E133" s="146" t="s">
        <v>587</v>
      </c>
      <c r="F133" s="147" t="s">
        <v>586</v>
      </c>
      <c r="G133" s="148" t="s">
        <v>490</v>
      </c>
      <c r="H133" s="149">
        <v>1</v>
      </c>
      <c r="I133" s="150"/>
      <c r="J133" s="151">
        <f>ROUND(I133*H133,0)</f>
        <v>0</v>
      </c>
      <c r="K133" s="147" t="s">
        <v>135</v>
      </c>
      <c r="L133" s="33"/>
      <c r="M133" s="152" t="s">
        <v>1</v>
      </c>
      <c r="N133" s="153" t="s">
        <v>42</v>
      </c>
      <c r="O133" s="5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579</v>
      </c>
      <c r="AT133" s="156" t="s">
        <v>131</v>
      </c>
      <c r="AU133" s="156" t="s">
        <v>85</v>
      </c>
      <c r="AY133" s="17" t="s">
        <v>129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7" t="s">
        <v>8</v>
      </c>
      <c r="BK133" s="157">
        <f>ROUND(I133*H133,0)</f>
        <v>0</v>
      </c>
      <c r="BL133" s="17" t="s">
        <v>579</v>
      </c>
      <c r="BM133" s="156" t="s">
        <v>588</v>
      </c>
    </row>
    <row r="134" spans="2:63" s="12" customFormat="1" ht="22.9" customHeight="1">
      <c r="B134" s="131"/>
      <c r="D134" s="132" t="s">
        <v>76</v>
      </c>
      <c r="E134" s="142" t="s">
        <v>589</v>
      </c>
      <c r="F134" s="142" t="s">
        <v>590</v>
      </c>
      <c r="I134" s="134"/>
      <c r="J134" s="143">
        <f>BK134</f>
        <v>0</v>
      </c>
      <c r="L134" s="131"/>
      <c r="M134" s="136"/>
      <c r="N134" s="137"/>
      <c r="O134" s="137"/>
      <c r="P134" s="138">
        <f>P135</f>
        <v>0</v>
      </c>
      <c r="Q134" s="137"/>
      <c r="R134" s="138">
        <f>R135</f>
        <v>0</v>
      </c>
      <c r="S134" s="137"/>
      <c r="T134" s="139">
        <f>T135</f>
        <v>0</v>
      </c>
      <c r="AR134" s="132" t="s">
        <v>151</v>
      </c>
      <c r="AT134" s="140" t="s">
        <v>76</v>
      </c>
      <c r="AU134" s="140" t="s">
        <v>8</v>
      </c>
      <c r="AY134" s="132" t="s">
        <v>129</v>
      </c>
      <c r="BK134" s="141">
        <f>BK135</f>
        <v>0</v>
      </c>
    </row>
    <row r="135" spans="1:65" s="2" customFormat="1" ht="16.5" customHeight="1">
      <c r="A135" s="32"/>
      <c r="B135" s="144"/>
      <c r="C135" s="145" t="s">
        <v>136</v>
      </c>
      <c r="D135" s="145" t="s">
        <v>131</v>
      </c>
      <c r="E135" s="146" t="s">
        <v>591</v>
      </c>
      <c r="F135" s="147" t="s">
        <v>590</v>
      </c>
      <c r="G135" s="148" t="s">
        <v>490</v>
      </c>
      <c r="H135" s="149">
        <v>1</v>
      </c>
      <c r="I135" s="150"/>
      <c r="J135" s="151">
        <f>ROUND(I135*H135,0)</f>
        <v>0</v>
      </c>
      <c r="K135" s="147" t="s">
        <v>135</v>
      </c>
      <c r="L135" s="33"/>
      <c r="M135" s="152" t="s">
        <v>1</v>
      </c>
      <c r="N135" s="153" t="s">
        <v>42</v>
      </c>
      <c r="O135" s="58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579</v>
      </c>
      <c r="AT135" s="156" t="s">
        <v>131</v>
      </c>
      <c r="AU135" s="156" t="s">
        <v>85</v>
      </c>
      <c r="AY135" s="17" t="s">
        <v>129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</v>
      </c>
      <c r="BK135" s="157">
        <f>ROUND(I135*H135,0)</f>
        <v>0</v>
      </c>
      <c r="BL135" s="17" t="s">
        <v>579</v>
      </c>
      <c r="BM135" s="156" t="s">
        <v>592</v>
      </c>
    </row>
    <row r="136" spans="2:63" s="12" customFormat="1" ht="22.9" customHeight="1">
      <c r="B136" s="131"/>
      <c r="D136" s="132" t="s">
        <v>76</v>
      </c>
      <c r="E136" s="142" t="s">
        <v>593</v>
      </c>
      <c r="F136" s="142" t="s">
        <v>594</v>
      </c>
      <c r="I136" s="134"/>
      <c r="J136" s="143">
        <f>BK136</f>
        <v>0</v>
      </c>
      <c r="L136" s="131"/>
      <c r="M136" s="136"/>
      <c r="N136" s="137"/>
      <c r="O136" s="137"/>
      <c r="P136" s="138">
        <f>P137</f>
        <v>0</v>
      </c>
      <c r="Q136" s="137"/>
      <c r="R136" s="138">
        <f>R137</f>
        <v>0</v>
      </c>
      <c r="S136" s="137"/>
      <c r="T136" s="139">
        <f>T137</f>
        <v>0</v>
      </c>
      <c r="AR136" s="132" t="s">
        <v>151</v>
      </c>
      <c r="AT136" s="140" t="s">
        <v>76</v>
      </c>
      <c r="AU136" s="140" t="s">
        <v>8</v>
      </c>
      <c r="AY136" s="132" t="s">
        <v>129</v>
      </c>
      <c r="BK136" s="141">
        <f>BK137</f>
        <v>0</v>
      </c>
    </row>
    <row r="137" spans="1:65" s="2" customFormat="1" ht="16.5" customHeight="1">
      <c r="A137" s="32"/>
      <c r="B137" s="144"/>
      <c r="C137" s="145" t="s">
        <v>151</v>
      </c>
      <c r="D137" s="145" t="s">
        <v>131</v>
      </c>
      <c r="E137" s="146" t="s">
        <v>595</v>
      </c>
      <c r="F137" s="147" t="s">
        <v>594</v>
      </c>
      <c r="G137" s="148" t="s">
        <v>490</v>
      </c>
      <c r="H137" s="149">
        <v>1</v>
      </c>
      <c r="I137" s="150"/>
      <c r="J137" s="151">
        <f>ROUND(I137*H137,0)</f>
        <v>0</v>
      </c>
      <c r="K137" s="147" t="s">
        <v>135</v>
      </c>
      <c r="L137" s="33"/>
      <c r="M137" s="152" t="s">
        <v>1</v>
      </c>
      <c r="N137" s="153" t="s">
        <v>42</v>
      </c>
      <c r="O137" s="5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579</v>
      </c>
      <c r="AT137" s="156" t="s">
        <v>131</v>
      </c>
      <c r="AU137" s="156" t="s">
        <v>85</v>
      </c>
      <c r="AY137" s="17" t="s">
        <v>129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</v>
      </c>
      <c r="BK137" s="157">
        <f>ROUND(I137*H137,0)</f>
        <v>0</v>
      </c>
      <c r="BL137" s="17" t="s">
        <v>579</v>
      </c>
      <c r="BM137" s="156" t="s">
        <v>596</v>
      </c>
    </row>
    <row r="138" spans="2:63" s="12" customFormat="1" ht="22.9" customHeight="1">
      <c r="B138" s="131"/>
      <c r="D138" s="132" t="s">
        <v>76</v>
      </c>
      <c r="E138" s="142" t="s">
        <v>597</v>
      </c>
      <c r="F138" s="142" t="s">
        <v>598</v>
      </c>
      <c r="I138" s="134"/>
      <c r="J138" s="143">
        <f>BK138</f>
        <v>0</v>
      </c>
      <c r="L138" s="131"/>
      <c r="M138" s="136"/>
      <c r="N138" s="137"/>
      <c r="O138" s="137"/>
      <c r="P138" s="138">
        <f>P139</f>
        <v>0</v>
      </c>
      <c r="Q138" s="137"/>
      <c r="R138" s="138">
        <f>R139</f>
        <v>0</v>
      </c>
      <c r="S138" s="137"/>
      <c r="T138" s="139">
        <f>T139</f>
        <v>0</v>
      </c>
      <c r="AR138" s="132" t="s">
        <v>151</v>
      </c>
      <c r="AT138" s="140" t="s">
        <v>76</v>
      </c>
      <c r="AU138" s="140" t="s">
        <v>8</v>
      </c>
      <c r="AY138" s="132" t="s">
        <v>129</v>
      </c>
      <c r="BK138" s="141">
        <f>BK139</f>
        <v>0</v>
      </c>
    </row>
    <row r="139" spans="1:65" s="2" customFormat="1" ht="16.5" customHeight="1">
      <c r="A139" s="32"/>
      <c r="B139" s="144"/>
      <c r="C139" s="145" t="s">
        <v>157</v>
      </c>
      <c r="D139" s="145" t="s">
        <v>131</v>
      </c>
      <c r="E139" s="146" t="s">
        <v>599</v>
      </c>
      <c r="F139" s="147" t="s">
        <v>598</v>
      </c>
      <c r="G139" s="148" t="s">
        <v>490</v>
      </c>
      <c r="H139" s="149">
        <v>1</v>
      </c>
      <c r="I139" s="150"/>
      <c r="J139" s="151">
        <f>ROUND(I139*H139,0)</f>
        <v>0</v>
      </c>
      <c r="K139" s="147" t="s">
        <v>135</v>
      </c>
      <c r="L139" s="33"/>
      <c r="M139" s="152" t="s">
        <v>1</v>
      </c>
      <c r="N139" s="153" t="s">
        <v>42</v>
      </c>
      <c r="O139" s="5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579</v>
      </c>
      <c r="AT139" s="156" t="s">
        <v>131</v>
      </c>
      <c r="AU139" s="156" t="s">
        <v>85</v>
      </c>
      <c r="AY139" s="17" t="s">
        <v>129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</v>
      </c>
      <c r="BK139" s="157">
        <f>ROUND(I139*H139,0)</f>
        <v>0</v>
      </c>
      <c r="BL139" s="17" t="s">
        <v>579</v>
      </c>
      <c r="BM139" s="156" t="s">
        <v>600</v>
      </c>
    </row>
    <row r="140" spans="2:63" s="12" customFormat="1" ht="22.9" customHeight="1">
      <c r="B140" s="131"/>
      <c r="D140" s="132" t="s">
        <v>76</v>
      </c>
      <c r="E140" s="142" t="s">
        <v>601</v>
      </c>
      <c r="F140" s="142" t="s">
        <v>602</v>
      </c>
      <c r="I140" s="134"/>
      <c r="J140" s="143">
        <f>BK140</f>
        <v>0</v>
      </c>
      <c r="L140" s="131"/>
      <c r="M140" s="136"/>
      <c r="N140" s="137"/>
      <c r="O140" s="137"/>
      <c r="P140" s="138">
        <f>P141</f>
        <v>0</v>
      </c>
      <c r="Q140" s="137"/>
      <c r="R140" s="138">
        <f>R141</f>
        <v>0</v>
      </c>
      <c r="S140" s="137"/>
      <c r="T140" s="139">
        <f>T141</f>
        <v>0</v>
      </c>
      <c r="AR140" s="132" t="s">
        <v>151</v>
      </c>
      <c r="AT140" s="140" t="s">
        <v>76</v>
      </c>
      <c r="AU140" s="140" t="s">
        <v>8</v>
      </c>
      <c r="AY140" s="132" t="s">
        <v>129</v>
      </c>
      <c r="BK140" s="141">
        <f>BK141</f>
        <v>0</v>
      </c>
    </row>
    <row r="141" spans="1:65" s="2" customFormat="1" ht="16.5" customHeight="1">
      <c r="A141" s="32"/>
      <c r="B141" s="144"/>
      <c r="C141" s="145" t="s">
        <v>162</v>
      </c>
      <c r="D141" s="145" t="s">
        <v>131</v>
      </c>
      <c r="E141" s="146" t="s">
        <v>603</v>
      </c>
      <c r="F141" s="147" t="s">
        <v>602</v>
      </c>
      <c r="G141" s="148" t="s">
        <v>490</v>
      </c>
      <c r="H141" s="149">
        <v>1</v>
      </c>
      <c r="I141" s="150"/>
      <c r="J141" s="151">
        <f>ROUND(I141*H141,0)</f>
        <v>0</v>
      </c>
      <c r="K141" s="147" t="s">
        <v>135</v>
      </c>
      <c r="L141" s="33"/>
      <c r="M141" s="152" t="s">
        <v>1</v>
      </c>
      <c r="N141" s="153" t="s">
        <v>42</v>
      </c>
      <c r="O141" s="5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579</v>
      </c>
      <c r="AT141" s="156" t="s">
        <v>131</v>
      </c>
      <c r="AU141" s="156" t="s">
        <v>85</v>
      </c>
      <c r="AY141" s="17" t="s">
        <v>129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</v>
      </c>
      <c r="BK141" s="157">
        <f>ROUND(I141*H141,0)</f>
        <v>0</v>
      </c>
      <c r="BL141" s="17" t="s">
        <v>579</v>
      </c>
      <c r="BM141" s="156" t="s">
        <v>604</v>
      </c>
    </row>
    <row r="142" spans="2:63" s="12" customFormat="1" ht="22.9" customHeight="1">
      <c r="B142" s="131"/>
      <c r="D142" s="132" t="s">
        <v>76</v>
      </c>
      <c r="E142" s="142" t="s">
        <v>605</v>
      </c>
      <c r="F142" s="142" t="s">
        <v>606</v>
      </c>
      <c r="I142" s="134"/>
      <c r="J142" s="143">
        <f>BK142</f>
        <v>0</v>
      </c>
      <c r="L142" s="131"/>
      <c r="M142" s="136"/>
      <c r="N142" s="137"/>
      <c r="O142" s="137"/>
      <c r="P142" s="138">
        <f>P143</f>
        <v>0</v>
      </c>
      <c r="Q142" s="137"/>
      <c r="R142" s="138">
        <f>R143</f>
        <v>0</v>
      </c>
      <c r="S142" s="137"/>
      <c r="T142" s="139">
        <f>T143</f>
        <v>0</v>
      </c>
      <c r="AR142" s="132" t="s">
        <v>151</v>
      </c>
      <c r="AT142" s="140" t="s">
        <v>76</v>
      </c>
      <c r="AU142" s="140" t="s">
        <v>8</v>
      </c>
      <c r="AY142" s="132" t="s">
        <v>129</v>
      </c>
      <c r="BK142" s="141">
        <f>BK143</f>
        <v>0</v>
      </c>
    </row>
    <row r="143" spans="1:65" s="2" customFormat="1" ht="16.5" customHeight="1">
      <c r="A143" s="32"/>
      <c r="B143" s="144"/>
      <c r="C143" s="145" t="s">
        <v>166</v>
      </c>
      <c r="D143" s="145" t="s">
        <v>131</v>
      </c>
      <c r="E143" s="146" t="s">
        <v>607</v>
      </c>
      <c r="F143" s="147" t="s">
        <v>608</v>
      </c>
      <c r="G143" s="148" t="s">
        <v>490</v>
      </c>
      <c r="H143" s="149">
        <v>1</v>
      </c>
      <c r="I143" s="150"/>
      <c r="J143" s="151">
        <f>ROUND(I143*H143,0)</f>
        <v>0</v>
      </c>
      <c r="K143" s="147" t="s">
        <v>135</v>
      </c>
      <c r="L143" s="33"/>
      <c r="M143" s="152" t="s">
        <v>1</v>
      </c>
      <c r="N143" s="153" t="s">
        <v>42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579</v>
      </c>
      <c r="AT143" s="156" t="s">
        <v>131</v>
      </c>
      <c r="AU143" s="156" t="s">
        <v>85</v>
      </c>
      <c r="AY143" s="17" t="s">
        <v>129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</v>
      </c>
      <c r="BK143" s="157">
        <f>ROUND(I143*H143,0)</f>
        <v>0</v>
      </c>
      <c r="BL143" s="17" t="s">
        <v>579</v>
      </c>
      <c r="BM143" s="156" t="s">
        <v>609</v>
      </c>
    </row>
    <row r="144" spans="2:63" s="12" customFormat="1" ht="22.9" customHeight="1">
      <c r="B144" s="131"/>
      <c r="D144" s="132" t="s">
        <v>76</v>
      </c>
      <c r="E144" s="142" t="s">
        <v>610</v>
      </c>
      <c r="F144" s="142" t="s">
        <v>611</v>
      </c>
      <c r="I144" s="134"/>
      <c r="J144" s="143">
        <f>BK144</f>
        <v>0</v>
      </c>
      <c r="L144" s="131"/>
      <c r="M144" s="136"/>
      <c r="N144" s="137"/>
      <c r="O144" s="137"/>
      <c r="P144" s="138">
        <f>P145</f>
        <v>0</v>
      </c>
      <c r="Q144" s="137"/>
      <c r="R144" s="138">
        <f>R145</f>
        <v>0</v>
      </c>
      <c r="S144" s="137"/>
      <c r="T144" s="139">
        <f>T145</f>
        <v>0</v>
      </c>
      <c r="AR144" s="132" t="s">
        <v>151</v>
      </c>
      <c r="AT144" s="140" t="s">
        <v>76</v>
      </c>
      <c r="AU144" s="140" t="s">
        <v>8</v>
      </c>
      <c r="AY144" s="132" t="s">
        <v>129</v>
      </c>
      <c r="BK144" s="141">
        <f>BK145</f>
        <v>0</v>
      </c>
    </row>
    <row r="145" spans="1:65" s="2" customFormat="1" ht="16.5" customHeight="1">
      <c r="A145" s="32"/>
      <c r="B145" s="144"/>
      <c r="C145" s="145" t="s">
        <v>173</v>
      </c>
      <c r="D145" s="145" t="s">
        <v>131</v>
      </c>
      <c r="E145" s="146" t="s">
        <v>612</v>
      </c>
      <c r="F145" s="147" t="s">
        <v>611</v>
      </c>
      <c r="G145" s="148" t="s">
        <v>490</v>
      </c>
      <c r="H145" s="149">
        <v>1</v>
      </c>
      <c r="I145" s="150"/>
      <c r="J145" s="151">
        <f>ROUND(I145*H145,0)</f>
        <v>0</v>
      </c>
      <c r="K145" s="147" t="s">
        <v>135</v>
      </c>
      <c r="L145" s="33"/>
      <c r="M145" s="193" t="s">
        <v>1</v>
      </c>
      <c r="N145" s="194" t="s">
        <v>42</v>
      </c>
      <c r="O145" s="195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579</v>
      </c>
      <c r="AT145" s="156" t="s">
        <v>131</v>
      </c>
      <c r="AU145" s="156" t="s">
        <v>85</v>
      </c>
      <c r="AY145" s="17" t="s">
        <v>129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</v>
      </c>
      <c r="BK145" s="157">
        <f>ROUND(I145*H145,0)</f>
        <v>0</v>
      </c>
      <c r="BL145" s="17" t="s">
        <v>579</v>
      </c>
      <c r="BM145" s="156" t="s">
        <v>613</v>
      </c>
    </row>
    <row r="146" spans="1:31" s="2" customFormat="1" ht="6.95" customHeight="1">
      <c r="A146" s="32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3"/>
      <c r="M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</sheetData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614</v>
      </c>
      <c r="H4" s="20"/>
    </row>
    <row r="5" spans="2:8" s="1" customFormat="1" ht="12" customHeight="1">
      <c r="B5" s="20"/>
      <c r="C5" s="24" t="s">
        <v>14</v>
      </c>
      <c r="D5" s="214" t="s">
        <v>15</v>
      </c>
      <c r="E5" s="210"/>
      <c r="F5" s="210"/>
      <c r="H5" s="20"/>
    </row>
    <row r="6" spans="2:8" s="1" customFormat="1" ht="36.95" customHeight="1">
      <c r="B6" s="20"/>
      <c r="C6" s="26" t="s">
        <v>17</v>
      </c>
      <c r="D6" s="211" t="s">
        <v>18</v>
      </c>
      <c r="E6" s="210"/>
      <c r="F6" s="210"/>
      <c r="H6" s="20"/>
    </row>
    <row r="7" spans="2:8" s="1" customFormat="1" ht="16.5" customHeight="1">
      <c r="B7" s="20"/>
      <c r="C7" s="27" t="s">
        <v>23</v>
      </c>
      <c r="D7" s="55" t="str">
        <f>'Rekapitulace stavby'!AN8</f>
        <v>31. 8. 2023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1"/>
      <c r="B9" s="122"/>
      <c r="C9" s="123" t="s">
        <v>58</v>
      </c>
      <c r="D9" s="124" t="s">
        <v>59</v>
      </c>
      <c r="E9" s="124" t="s">
        <v>116</v>
      </c>
      <c r="F9" s="125" t="s">
        <v>615</v>
      </c>
      <c r="G9" s="121"/>
      <c r="H9" s="122"/>
    </row>
    <row r="10" spans="1:8" s="2" customFormat="1" ht="26.45" customHeight="1">
      <c r="A10" s="32"/>
      <c r="B10" s="33"/>
      <c r="C10" s="198" t="s">
        <v>616</v>
      </c>
      <c r="D10" s="198" t="s">
        <v>82</v>
      </c>
      <c r="E10" s="32"/>
      <c r="F10" s="32"/>
      <c r="G10" s="32"/>
      <c r="H10" s="33"/>
    </row>
    <row r="11" spans="1:8" s="2" customFormat="1" ht="16.9" customHeight="1">
      <c r="A11" s="32"/>
      <c r="B11" s="33"/>
      <c r="C11" s="199" t="s">
        <v>89</v>
      </c>
      <c r="D11" s="200" t="s">
        <v>90</v>
      </c>
      <c r="E11" s="201" t="s">
        <v>1</v>
      </c>
      <c r="F11" s="202">
        <v>11.16</v>
      </c>
      <c r="G11" s="32"/>
      <c r="H11" s="33"/>
    </row>
    <row r="12" spans="1:8" s="2" customFormat="1" ht="16.9" customHeight="1">
      <c r="A12" s="32"/>
      <c r="B12" s="33"/>
      <c r="C12" s="203" t="s">
        <v>1</v>
      </c>
      <c r="D12" s="203" t="s">
        <v>312</v>
      </c>
      <c r="E12" s="17" t="s">
        <v>1</v>
      </c>
      <c r="F12" s="204">
        <v>11.16</v>
      </c>
      <c r="G12" s="32"/>
      <c r="H12" s="33"/>
    </row>
    <row r="13" spans="1:8" s="2" customFormat="1" ht="16.9" customHeight="1">
      <c r="A13" s="32"/>
      <c r="B13" s="33"/>
      <c r="C13" s="203" t="s">
        <v>89</v>
      </c>
      <c r="D13" s="203" t="s">
        <v>185</v>
      </c>
      <c r="E13" s="17" t="s">
        <v>1</v>
      </c>
      <c r="F13" s="204">
        <v>11.16</v>
      </c>
      <c r="G13" s="32"/>
      <c r="H13" s="33"/>
    </row>
    <row r="14" spans="1:8" s="2" customFormat="1" ht="16.9" customHeight="1">
      <c r="A14" s="32"/>
      <c r="B14" s="33"/>
      <c r="C14" s="205" t="s">
        <v>617</v>
      </c>
      <c r="D14" s="32"/>
      <c r="E14" s="32"/>
      <c r="F14" s="32"/>
      <c r="G14" s="32"/>
      <c r="H14" s="33"/>
    </row>
    <row r="15" spans="1:8" s="2" customFormat="1" ht="22.5">
      <c r="A15" s="32"/>
      <c r="B15" s="33"/>
      <c r="C15" s="203" t="s">
        <v>309</v>
      </c>
      <c r="D15" s="203" t="s">
        <v>310</v>
      </c>
      <c r="E15" s="17" t="s">
        <v>134</v>
      </c>
      <c r="F15" s="204">
        <v>11.16</v>
      </c>
      <c r="G15" s="32"/>
      <c r="H15" s="33"/>
    </row>
    <row r="16" spans="1:8" s="2" customFormat="1" ht="22.5">
      <c r="A16" s="32"/>
      <c r="B16" s="33"/>
      <c r="C16" s="203" t="s">
        <v>314</v>
      </c>
      <c r="D16" s="203" t="s">
        <v>315</v>
      </c>
      <c r="E16" s="17" t="s">
        <v>134</v>
      </c>
      <c r="F16" s="204">
        <v>334.8</v>
      </c>
      <c r="G16" s="32"/>
      <c r="H16" s="33"/>
    </row>
    <row r="17" spans="1:8" s="2" customFormat="1" ht="22.5">
      <c r="A17" s="32"/>
      <c r="B17" s="33"/>
      <c r="C17" s="203" t="s">
        <v>319</v>
      </c>
      <c r="D17" s="203" t="s">
        <v>320</v>
      </c>
      <c r="E17" s="17" t="s">
        <v>134</v>
      </c>
      <c r="F17" s="204">
        <v>11.16</v>
      </c>
      <c r="G17" s="32"/>
      <c r="H17" s="33"/>
    </row>
    <row r="18" spans="1:8" s="2" customFormat="1" ht="7.35" customHeight="1">
      <c r="A18" s="32"/>
      <c r="B18" s="47"/>
      <c r="C18" s="48"/>
      <c r="D18" s="48"/>
      <c r="E18" s="48"/>
      <c r="F18" s="48"/>
      <c r="G18" s="48"/>
      <c r="H18" s="33"/>
    </row>
    <row r="19" spans="1:8" s="2" customFormat="1" ht="11.25">
      <c r="A19" s="32"/>
      <c r="B19" s="32"/>
      <c r="C19" s="32"/>
      <c r="D19" s="32"/>
      <c r="E19" s="32"/>
      <c r="F19" s="32"/>
      <c r="G19" s="32"/>
      <c r="H19" s="32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DESKTOP-A37M82P\Švehla</dc:creator>
  <cp:keywords/>
  <dc:description/>
  <cp:lastModifiedBy>Synková Petra, Mgr.</cp:lastModifiedBy>
  <dcterms:created xsi:type="dcterms:W3CDTF">2024-04-09T10:52:30Z</dcterms:created>
  <dcterms:modified xsi:type="dcterms:W3CDTF">2024-04-23T07:06:30Z</dcterms:modified>
  <cp:category/>
  <cp:version/>
  <cp:contentType/>
  <cp:contentStatus/>
</cp:coreProperties>
</file>