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Zakázky\2024\MěÚ\Demolice a stavební úpravy podchodu Zámečnická\"/>
    </mc:Choice>
  </mc:AlternateContent>
  <bookViews>
    <workbookView xWindow="0" yWindow="0" windowWidth="28800" windowHeight="12330"/>
  </bookViews>
  <sheets>
    <sheet name="Rekapitulace stavby" sheetId="1" r:id="rId1"/>
    <sheet name="2 - 2.část" sheetId="2" r:id="rId2"/>
    <sheet name="3 - Vedlejší náklady" sheetId="3" r:id="rId3"/>
    <sheet name="Seznam figur" sheetId="4" r:id="rId4"/>
  </sheets>
  <definedNames>
    <definedName name="_xlnm._FilterDatabase" localSheetId="1" hidden="1">'2 - 2.část'!$C$130:$K$313</definedName>
    <definedName name="_xlnm._FilterDatabase" localSheetId="2" hidden="1">'3 - Vedlejší náklady'!$C$125:$K$145</definedName>
    <definedName name="_xlnm.Print_Titles" localSheetId="1">'2 - 2.část'!$130:$130</definedName>
    <definedName name="_xlnm.Print_Titles" localSheetId="2">'3 - Vedlejší náklady'!$125:$125</definedName>
    <definedName name="_xlnm.Print_Titles" localSheetId="0">'Rekapitulace stavby'!$92:$92</definedName>
    <definedName name="_xlnm.Print_Titles" localSheetId="3">'Seznam figur'!$9:$9</definedName>
    <definedName name="_xlnm.Print_Area" localSheetId="1">'2 - 2.část'!$C$4:$J$76,'2 - 2.část'!$C$82:$J$112,'2 - 2.část'!$C$118:$K$313</definedName>
    <definedName name="_xlnm.Print_Area" localSheetId="2">'3 - Vedlejší náklady'!$C$4:$J$76,'3 - Vedlejší náklady'!$C$82:$J$107,'3 - Vedlejší náklady'!$C$113:$K$145</definedName>
    <definedName name="_xlnm.Print_Area" localSheetId="0">'Rekapitulace stavby'!$D$4:$AO$76,'Rekapitulace stavby'!$C$82:$AQ$97</definedName>
    <definedName name="_xlnm.Print_Area" localSheetId="3">'Seznam figur'!$C$4:$G$28</definedName>
  </definedNames>
  <calcPr calcId="162913"/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/>
  <c r="BI145" i="3"/>
  <c r="BH145" i="3"/>
  <c r="BG145" i="3"/>
  <c r="BF145" i="3"/>
  <c r="T145" i="3"/>
  <c r="T144" i="3"/>
  <c r="R145" i="3"/>
  <c r="R144" i="3"/>
  <c r="P145" i="3"/>
  <c r="P144" i="3"/>
  <c r="BI143" i="3"/>
  <c r="BH143" i="3"/>
  <c r="BG143" i="3"/>
  <c r="BF143" i="3"/>
  <c r="T143" i="3"/>
  <c r="T142" i="3"/>
  <c r="R143" i="3"/>
  <c r="R142" i="3"/>
  <c r="P143" i="3"/>
  <c r="P142" i="3"/>
  <c r="BI141" i="3"/>
  <c r="BH141" i="3"/>
  <c r="BG141" i="3"/>
  <c r="BF141" i="3"/>
  <c r="T141" i="3"/>
  <c r="T140" i="3"/>
  <c r="R141" i="3"/>
  <c r="R140" i="3"/>
  <c r="P141" i="3"/>
  <c r="P140" i="3" s="1"/>
  <c r="BI139" i="3"/>
  <c r="BH139" i="3"/>
  <c r="BG139" i="3"/>
  <c r="BF139" i="3"/>
  <c r="T139" i="3"/>
  <c r="T138" i="3"/>
  <c r="R139" i="3"/>
  <c r="R138" i="3" s="1"/>
  <c r="P139" i="3"/>
  <c r="P138" i="3"/>
  <c r="BI137" i="3"/>
  <c r="BH137" i="3"/>
  <c r="BG137" i="3"/>
  <c r="BF137" i="3"/>
  <c r="T137" i="3"/>
  <c r="T136" i="3" s="1"/>
  <c r="R137" i="3"/>
  <c r="R136" i="3"/>
  <c r="P137" i="3"/>
  <c r="P136" i="3"/>
  <c r="BI135" i="3"/>
  <c r="BH135" i="3"/>
  <c r="BG135" i="3"/>
  <c r="BF135" i="3"/>
  <c r="T135" i="3"/>
  <c r="T134" i="3"/>
  <c r="R135" i="3"/>
  <c r="R134" i="3"/>
  <c r="P135" i="3"/>
  <c r="P134" i="3"/>
  <c r="BI133" i="3"/>
  <c r="BH133" i="3"/>
  <c r="BG133" i="3"/>
  <c r="BF133" i="3"/>
  <c r="T133" i="3"/>
  <c r="T132" i="3"/>
  <c r="R133" i="3"/>
  <c r="R132" i="3"/>
  <c r="P133" i="3"/>
  <c r="P132" i="3" s="1"/>
  <c r="BI131" i="3"/>
  <c r="BH131" i="3"/>
  <c r="BG131" i="3"/>
  <c r="BF131" i="3"/>
  <c r="T131" i="3"/>
  <c r="T130" i="3"/>
  <c r="R131" i="3"/>
  <c r="R130" i="3" s="1"/>
  <c r="P131" i="3"/>
  <c r="P130" i="3"/>
  <c r="BI129" i="3"/>
  <c r="BH129" i="3"/>
  <c r="BG129" i="3"/>
  <c r="BF129" i="3"/>
  <c r="T129" i="3"/>
  <c r="T128" i="3" s="1"/>
  <c r="R129" i="3"/>
  <c r="R128" i="3"/>
  <c r="R127" i="3" s="1"/>
  <c r="R126" i="3" s="1"/>
  <c r="P129" i="3"/>
  <c r="P128" i="3"/>
  <c r="J123" i="3"/>
  <c r="J122" i="3"/>
  <c r="F122" i="3"/>
  <c r="F120" i="3"/>
  <c r="E118" i="3"/>
  <c r="J92" i="3"/>
  <c r="J91" i="3"/>
  <c r="F91" i="3"/>
  <c r="F89" i="3"/>
  <c r="E87" i="3"/>
  <c r="J18" i="3"/>
  <c r="E18" i="3"/>
  <c r="F123" i="3"/>
  <c r="J17" i="3"/>
  <c r="J12" i="3"/>
  <c r="J120" i="3" s="1"/>
  <c r="E7" i="3"/>
  <c r="E116" i="3" s="1"/>
  <c r="J37" i="2"/>
  <c r="J36" i="2"/>
  <c r="AY95" i="1"/>
  <c r="J35" i="2"/>
  <c r="AX95" i="1" s="1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T217" i="2" s="1"/>
  <c r="R218" i="2"/>
  <c r="R217" i="2"/>
  <c r="P218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T154" i="2" s="1"/>
  <c r="R155" i="2"/>
  <c r="R154" i="2" s="1"/>
  <c r="P155" i="2"/>
  <c r="P154" i="2" s="1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J128" i="2"/>
  <c r="J127" i="2"/>
  <c r="F127" i="2"/>
  <c r="F125" i="2"/>
  <c r="E123" i="2"/>
  <c r="J92" i="2"/>
  <c r="J91" i="2"/>
  <c r="F91" i="2"/>
  <c r="F89" i="2"/>
  <c r="E87" i="2"/>
  <c r="J18" i="2"/>
  <c r="E18" i="2"/>
  <c r="F128" i="2"/>
  <c r="J17" i="2"/>
  <c r="J12" i="2"/>
  <c r="J125" i="2" s="1"/>
  <c r="E7" i="2"/>
  <c r="E85" i="2" s="1"/>
  <c r="L90" i="1"/>
  <c r="AM90" i="1"/>
  <c r="AM89" i="1"/>
  <c r="L89" i="1"/>
  <c r="AM87" i="1"/>
  <c r="L87" i="1"/>
  <c r="L85" i="1"/>
  <c r="L84" i="1"/>
  <c r="BK295" i="2"/>
  <c r="J279" i="2"/>
  <c r="J269" i="2"/>
  <c r="J261" i="2"/>
  <c r="BK245" i="2"/>
  <c r="J233" i="2"/>
  <c r="J227" i="2"/>
  <c r="BK216" i="2"/>
  <c r="BK203" i="2"/>
  <c r="BK192" i="2"/>
  <c r="BK185" i="2"/>
  <c r="J160" i="2"/>
  <c r="J307" i="2"/>
  <c r="J299" i="2"/>
  <c r="J291" i="2"/>
  <c r="J281" i="2"/>
  <c r="BK267" i="2"/>
  <c r="J255" i="2"/>
  <c r="BK239" i="2"/>
  <c r="BK206" i="2"/>
  <c r="BK187" i="2"/>
  <c r="J178" i="2"/>
  <c r="J155" i="2"/>
  <c r="J144" i="2"/>
  <c r="J134" i="2"/>
  <c r="BK301" i="2"/>
  <c r="BK277" i="2"/>
  <c r="BK255" i="2"/>
  <c r="J245" i="2"/>
  <c r="BK233" i="2"/>
  <c r="J225" i="2"/>
  <c r="J212" i="2"/>
  <c r="J189" i="2"/>
  <c r="J163" i="2"/>
  <c r="BK155" i="2"/>
  <c r="J146" i="2"/>
  <c r="BK136" i="2"/>
  <c r="BK307" i="2"/>
  <c r="BK283" i="2"/>
  <c r="BK251" i="2"/>
  <c r="BK221" i="2"/>
  <c r="BK180" i="2"/>
  <c r="J167" i="2"/>
  <c r="BK148" i="2"/>
  <c r="BK139" i="3"/>
  <c r="BK129" i="3"/>
  <c r="BK131" i="3"/>
  <c r="J137" i="3"/>
  <c r="J293" i="2"/>
  <c r="J275" i="2"/>
  <c r="J267" i="2"/>
  <c r="J257" i="2"/>
  <c r="J241" i="2"/>
  <c r="BK231" i="2"/>
  <c r="BK218" i="2"/>
  <c r="J210" i="2"/>
  <c r="J194" i="2"/>
  <c r="BK167" i="2"/>
  <c r="BK138" i="2"/>
  <c r="J301" i="2"/>
  <c r="J295" i="2"/>
  <c r="BK287" i="2"/>
  <c r="BK273" i="2"/>
  <c r="BK259" i="2"/>
  <c r="J247" i="2"/>
  <c r="J221" i="2"/>
  <c r="BK200" i="2"/>
  <c r="J180" i="2"/>
  <c r="J174" i="2"/>
  <c r="J148" i="2"/>
  <c r="J136" i="2"/>
  <c r="BK303" i="2"/>
  <c r="BK279" i="2"/>
  <c r="BK261" i="2"/>
  <c r="BK249" i="2"/>
  <c r="BK229" i="2"/>
  <c r="BK215" i="2"/>
  <c r="J206" i="2"/>
  <c r="J185" i="2"/>
  <c r="BK172" i="2"/>
  <c r="BK160" i="2"/>
  <c r="BK144" i="2"/>
  <c r="BK134" i="2"/>
  <c r="J309" i="2"/>
  <c r="BK293" i="2"/>
  <c r="J277" i="2"/>
  <c r="J223" i="2"/>
  <c r="J192" i="2"/>
  <c r="BK163" i="2"/>
  <c r="BK142" i="2"/>
  <c r="J133" i="3"/>
  <c r="BK141" i="3"/>
  <c r="BK145" i="3"/>
  <c r="BK133" i="3"/>
  <c r="BK305" i="2"/>
  <c r="BK289" i="2"/>
  <c r="J273" i="2"/>
  <c r="J259" i="2"/>
  <c r="BK247" i="2"/>
  <c r="J237" i="2"/>
  <c r="J229" i="2"/>
  <c r="BK223" i="2"/>
  <c r="J214" i="2"/>
  <c r="J198" i="2"/>
  <c r="BK176" i="2"/>
  <c r="BK140" i="2"/>
  <c r="J305" i="2"/>
  <c r="BK297" i="2"/>
  <c r="J289" i="2"/>
  <c r="BK275" i="2"/>
  <c r="BK269" i="2"/>
  <c r="BK257" i="2"/>
  <c r="BK243" i="2"/>
  <c r="J216" i="2"/>
  <c r="J203" i="2"/>
  <c r="BK182" i="2"/>
  <c r="BK158" i="2"/>
  <c r="BK146" i="2"/>
  <c r="BK309" i="2"/>
  <c r="J285" i="2"/>
  <c r="J265" i="2"/>
  <c r="BK253" i="2"/>
  <c r="BK237" i="2"/>
  <c r="J231" i="2"/>
  <c r="J218" i="2"/>
  <c r="BK211" i="2"/>
  <c r="BK194" i="2"/>
  <c r="BK174" i="2"/>
  <c r="BK162" i="2"/>
  <c r="J152" i="2"/>
  <c r="J142" i="2"/>
  <c r="BK313" i="2"/>
  <c r="J303" i="2"/>
  <c r="J287" i="2"/>
  <c r="J243" i="2"/>
  <c r="J211" i="2"/>
  <c r="BK178" i="2"/>
  <c r="J162" i="2"/>
  <c r="BK135" i="3"/>
  <c r="J145" i="3"/>
  <c r="BK137" i="3"/>
  <c r="J141" i="3"/>
  <c r="J129" i="3"/>
  <c r="BK291" i="2"/>
  <c r="BK285" i="2"/>
  <c r="J271" i="2"/>
  <c r="BK265" i="2"/>
  <c r="J253" i="2"/>
  <c r="J239" i="2"/>
  <c r="BK225" i="2"/>
  <c r="J215" i="2"/>
  <c r="J200" i="2"/>
  <c r="J187" i="2"/>
  <c r="J172" i="2"/>
  <c r="AS94" i="1"/>
  <c r="J283" i="2"/>
  <c r="BK271" i="2"/>
  <c r="J263" i="2"/>
  <c r="J249" i="2"/>
  <c r="J235" i="2"/>
  <c r="BK212" i="2"/>
  <c r="BK189" i="2"/>
  <c r="J176" i="2"/>
  <c r="BK150" i="2"/>
  <c r="J138" i="2"/>
  <c r="J297" i="2"/>
  <c r="BK263" i="2"/>
  <c r="J251" i="2"/>
  <c r="BK235" i="2"/>
  <c r="BK227" i="2"/>
  <c r="BK214" i="2"/>
  <c r="BK198" i="2"/>
  <c r="J182" i="2"/>
  <c r="BK170" i="2"/>
  <c r="J158" i="2"/>
  <c r="J150" i="2"/>
  <c r="J140" i="2"/>
  <c r="J313" i="2"/>
  <c r="BK299" i="2"/>
  <c r="BK281" i="2"/>
  <c r="BK241" i="2"/>
  <c r="BK210" i="2"/>
  <c r="J170" i="2"/>
  <c r="BK152" i="2"/>
  <c r="BK143" i="3"/>
  <c r="J131" i="3"/>
  <c r="J139" i="3"/>
  <c r="J143" i="3"/>
  <c r="J135" i="3"/>
  <c r="P127" i="3" l="1"/>
  <c r="P126" i="3" s="1"/>
  <c r="AU96" i="1" s="1"/>
  <c r="T127" i="3"/>
  <c r="T126" i="3"/>
  <c r="BK133" i="2"/>
  <c r="J133" i="2"/>
  <c r="J98" i="2"/>
  <c r="T157" i="2"/>
  <c r="T169" i="2"/>
  <c r="BK191" i="2"/>
  <c r="J191" i="2"/>
  <c r="J103" i="2"/>
  <c r="BK209" i="2"/>
  <c r="J209" i="2"/>
  <c r="J104" i="2"/>
  <c r="P220" i="2"/>
  <c r="P262" i="2"/>
  <c r="BK276" i="2"/>
  <c r="J276" i="2"/>
  <c r="J109" i="2"/>
  <c r="T276" i="2"/>
  <c r="BK290" i="2"/>
  <c r="J290" i="2"/>
  <c r="J111" i="2"/>
  <c r="T290" i="2"/>
  <c r="P133" i="2"/>
  <c r="P157" i="2"/>
  <c r="P169" i="2"/>
  <c r="P184" i="2"/>
  <c r="P191" i="2"/>
  <c r="P209" i="2"/>
  <c r="T209" i="2"/>
  <c r="R220" i="2"/>
  <c r="R262" i="2"/>
  <c r="P276" i="2"/>
  <c r="BK282" i="2"/>
  <c r="J282" i="2" s="1"/>
  <c r="J110" i="2" s="1"/>
  <c r="R282" i="2"/>
  <c r="R290" i="2"/>
  <c r="R133" i="2"/>
  <c r="BK157" i="2"/>
  <c r="J157" i="2"/>
  <c r="J100" i="2"/>
  <c r="BK169" i="2"/>
  <c r="J169" i="2"/>
  <c r="J101" i="2"/>
  <c r="BK184" i="2"/>
  <c r="J184" i="2"/>
  <c r="J102" i="2" s="1"/>
  <c r="T184" i="2"/>
  <c r="T191" i="2"/>
  <c r="BK220" i="2"/>
  <c r="BK262" i="2"/>
  <c r="BK219" i="2" s="1"/>
  <c r="J219" i="2" s="1"/>
  <c r="J106" i="2" s="1"/>
  <c r="J262" i="2"/>
  <c r="J108" i="2"/>
  <c r="T262" i="2"/>
  <c r="R276" i="2"/>
  <c r="P282" i="2"/>
  <c r="T282" i="2"/>
  <c r="P290" i="2"/>
  <c r="T133" i="2"/>
  <c r="T132" i="2"/>
  <c r="R157" i="2"/>
  <c r="R169" i="2"/>
  <c r="R184" i="2"/>
  <c r="R191" i="2"/>
  <c r="R209" i="2"/>
  <c r="T220" i="2"/>
  <c r="T219" i="2" s="1"/>
  <c r="BK154" i="2"/>
  <c r="J154" i="2"/>
  <c r="J99" i="2" s="1"/>
  <c r="BK130" i="3"/>
  <c r="J130" i="3"/>
  <c r="J99" i="3" s="1"/>
  <c r="BK132" i="3"/>
  <c r="J132" i="3" s="1"/>
  <c r="J100" i="3" s="1"/>
  <c r="BK142" i="3"/>
  <c r="J142" i="3" s="1"/>
  <c r="J105" i="3" s="1"/>
  <c r="BK144" i="3"/>
  <c r="J144" i="3" s="1"/>
  <c r="J106" i="3" s="1"/>
  <c r="BK128" i="3"/>
  <c r="BK136" i="3"/>
  <c r="J136" i="3" s="1"/>
  <c r="J102" i="3" s="1"/>
  <c r="BK138" i="3"/>
  <c r="J138" i="3"/>
  <c r="J103" i="3" s="1"/>
  <c r="BK217" i="2"/>
  <c r="J217" i="2" s="1"/>
  <c r="J105" i="2" s="1"/>
  <c r="BK134" i="3"/>
  <c r="J134" i="3" s="1"/>
  <c r="J101" i="3" s="1"/>
  <c r="BK140" i="3"/>
  <c r="J140" i="3" s="1"/>
  <c r="J104" i="3" s="1"/>
  <c r="J220" i="2"/>
  <c r="J107" i="2"/>
  <c r="J89" i="3"/>
  <c r="F92" i="3"/>
  <c r="BE135" i="3"/>
  <c r="BE143" i="3"/>
  <c r="E85" i="3"/>
  <c r="BE129" i="3"/>
  <c r="BE131" i="3"/>
  <c r="BE133" i="3"/>
  <c r="BE139" i="3"/>
  <c r="BE137" i="3"/>
  <c r="BE141" i="3"/>
  <c r="BE145" i="3"/>
  <c r="F92" i="2"/>
  <c r="BE136" i="2"/>
  <c r="BE138" i="2"/>
  <c r="BE150" i="2"/>
  <c r="BE172" i="2"/>
  <c r="BE174" i="2"/>
  <c r="BE182" i="2"/>
  <c r="BE187" i="2"/>
  <c r="BE198" i="2"/>
  <c r="BE212" i="2"/>
  <c r="BE214" i="2"/>
  <c r="BE215" i="2"/>
  <c r="BE216" i="2"/>
  <c r="BE218" i="2"/>
  <c r="BE227" i="2"/>
  <c r="BE229" i="2"/>
  <c r="BE231" i="2"/>
  <c r="BE237" i="2"/>
  <c r="BE243" i="2"/>
  <c r="BE247" i="2"/>
  <c r="BE253" i="2"/>
  <c r="BE265" i="2"/>
  <c r="BE269" i="2"/>
  <c r="BE295" i="2"/>
  <c r="BE303" i="2"/>
  <c r="BE313" i="2"/>
  <c r="E121" i="2"/>
  <c r="BE180" i="2"/>
  <c r="BE185" i="2"/>
  <c r="BE206" i="2"/>
  <c r="BE221" i="2"/>
  <c r="BE239" i="2"/>
  <c r="BE241" i="2"/>
  <c r="BE245" i="2"/>
  <c r="BE267" i="2"/>
  <c r="BE271" i="2"/>
  <c r="BE281" i="2"/>
  <c r="BE283" i="2"/>
  <c r="BE287" i="2"/>
  <c r="BE289" i="2"/>
  <c r="BE293" i="2"/>
  <c r="BE305" i="2"/>
  <c r="J89" i="2"/>
  <c r="BE140" i="2"/>
  <c r="BE158" i="2"/>
  <c r="BE160" i="2"/>
  <c r="BE163" i="2"/>
  <c r="BE167" i="2"/>
  <c r="BE176" i="2"/>
  <c r="BE192" i="2"/>
  <c r="BE194" i="2"/>
  <c r="BE203" i="2"/>
  <c r="BE210" i="2"/>
  <c r="BE223" i="2"/>
  <c r="BE225" i="2"/>
  <c r="BE235" i="2"/>
  <c r="BE249" i="2"/>
  <c r="BE251" i="2"/>
  <c r="BE257" i="2"/>
  <c r="BE261" i="2"/>
  <c r="BE273" i="2"/>
  <c r="BE275" i="2"/>
  <c r="BE277" i="2"/>
  <c r="BE291" i="2"/>
  <c r="BE301" i="2"/>
  <c r="BE307" i="2"/>
  <c r="BE309" i="2"/>
  <c r="BE134" i="2"/>
  <c r="BE142" i="2"/>
  <c r="BE144" i="2"/>
  <c r="BE146" i="2"/>
  <c r="BE148" i="2"/>
  <c r="BE152" i="2"/>
  <c r="BE155" i="2"/>
  <c r="BE162" i="2"/>
  <c r="BE170" i="2"/>
  <c r="BE178" i="2"/>
  <c r="BE189" i="2"/>
  <c r="BE200" i="2"/>
  <c r="BE211" i="2"/>
  <c r="BE233" i="2"/>
  <c r="BE255" i="2"/>
  <c r="BE259" i="2"/>
  <c r="BE263" i="2"/>
  <c r="BE279" i="2"/>
  <c r="BE285" i="2"/>
  <c r="BE297" i="2"/>
  <c r="BE299" i="2"/>
  <c r="F34" i="2"/>
  <c r="BA95" i="1" s="1"/>
  <c r="J34" i="3"/>
  <c r="AW96" i="1" s="1"/>
  <c r="F35" i="3"/>
  <c r="BB96" i="1"/>
  <c r="F36" i="2"/>
  <c r="BC95" i="1" s="1"/>
  <c r="F34" i="3"/>
  <c r="BA96" i="1"/>
  <c r="J34" i="2"/>
  <c r="AW95" i="1" s="1"/>
  <c r="F36" i="3"/>
  <c r="BC96" i="1"/>
  <c r="F37" i="3"/>
  <c r="BD96" i="1" s="1"/>
  <c r="F37" i="2"/>
  <c r="BD95" i="1" s="1"/>
  <c r="F35" i="2"/>
  <c r="BB95" i="1" s="1"/>
  <c r="T131" i="2" l="1"/>
  <c r="R219" i="2"/>
  <c r="P132" i="2"/>
  <c r="BK127" i="3"/>
  <c r="BK126" i="3"/>
  <c r="J126" i="3" s="1"/>
  <c r="J30" i="3" s="1"/>
  <c r="AG96" i="1" s="1"/>
  <c r="AN96" i="1" s="1"/>
  <c r="P219" i="2"/>
  <c r="P131" i="2"/>
  <c r="AU95" i="1" s="1"/>
  <c r="AU94" i="1" s="1"/>
  <c r="R132" i="2"/>
  <c r="R131" i="2" s="1"/>
  <c r="J128" i="3"/>
  <c r="J98" i="3"/>
  <c r="BK132" i="2"/>
  <c r="J132" i="2"/>
  <c r="J97" i="2"/>
  <c r="F33" i="2"/>
  <c r="AZ95" i="1" s="1"/>
  <c r="BA94" i="1"/>
  <c r="AW94" i="1"/>
  <c r="AK30" i="1" s="1"/>
  <c r="J33" i="2"/>
  <c r="AV95" i="1"/>
  <c r="AT95" i="1" s="1"/>
  <c r="F33" i="3"/>
  <c r="AZ96" i="1"/>
  <c r="BC94" i="1"/>
  <c r="W32" i="1" s="1"/>
  <c r="BD94" i="1"/>
  <c r="W33" i="1" s="1"/>
  <c r="BB94" i="1"/>
  <c r="W31" i="1" s="1"/>
  <c r="J33" i="3"/>
  <c r="AV96" i="1"/>
  <c r="AT96" i="1"/>
  <c r="J96" i="3" l="1"/>
  <c r="J127" i="3"/>
  <c r="J97" i="3"/>
  <c r="BK131" i="2"/>
  <c r="J131" i="2"/>
  <c r="J96" i="2"/>
  <c r="J39" i="3"/>
  <c r="AZ94" i="1"/>
  <c r="W29" i="1" s="1"/>
  <c r="AX94" i="1"/>
  <c r="W30" i="1"/>
  <c r="AY94" i="1"/>
  <c r="J30" i="2" l="1"/>
  <c r="AG95" i="1"/>
  <c r="AG94" i="1"/>
  <c r="AK26" i="1"/>
  <c r="AV94" i="1"/>
  <c r="AK29" i="1"/>
  <c r="AK35" i="1"/>
  <c r="J39" i="2" l="1"/>
  <c r="AN95" i="1"/>
  <c r="AT94" i="1"/>
  <c r="AN94" i="1"/>
</calcChain>
</file>

<file path=xl/sharedStrings.xml><?xml version="1.0" encoding="utf-8"?>
<sst xmlns="http://schemas.openxmlformats.org/spreadsheetml/2006/main" count="2780" uniqueCount="608">
  <si>
    <t>Export Komplet</t>
  </si>
  <si>
    <t/>
  </si>
  <si>
    <t>2.0</t>
  </si>
  <si>
    <t>False</t>
  </si>
  <si>
    <t>{ecfd3418-7ef8-48da-84d2-303aed62aa2e}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</si>
  <si>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</si>
  <si>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</si>
  <si>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</si>
  <si>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</si>
  <si>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</si>
  <si>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</si>
  <si>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</si>
  <si>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</si>
  <si>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</si>
  <si>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</si>
  <si>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Chaloupsky2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</si>
  <si>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</si>
  <si>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</si>
  <si>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podchodu, nám. Horníků, Trutnov</t>
  </si>
  <si>
    <t>KSO:</t>
  </si>
  <si>
    <t>CC-CZ:</t>
  </si>
  <si>
    <t>Místo:</t>
  </si>
  <si>
    <t>Trutnov</t>
  </si>
  <si>
    <t>Datum:</t>
  </si>
  <si>
    <t>31. 8. 2023</t>
  </si>
  <si>
    <t>Zadavatel:</t>
  </si>
  <si>
    <t>IČ:</t>
  </si>
  <si>
    <t>Město Trutnov, Slovanské nám. 165, Trutnov</t>
  </si>
  <si>
    <t>DIČ:</t>
  </si>
  <si>
    <t>Uchazeč:</t>
  </si>
  <si>
    <t>Vyplň údaj</t>
  </si>
  <si>
    <t>Projektant:</t>
  </si>
  <si>
    <t>ing.Jan Chaloupský, U hřiště 639, Trutnov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</si>
  <si>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</si>
  <si>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</si>
  <si>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</si>
  <si>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</si>
  <si>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</si>
  <si>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</si>
  <si>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</si>
  <si>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</si>
  <si>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</si>
  <si>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</si>
  <si>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</si>
  <si>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</si>
  <si>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</si>
  <si>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</si>
  <si>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</si>
  <si>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</si>
  <si>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</si>
  <si>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</si>
  <si>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</si>
  <si>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</si>
  <si>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</si>
  <si>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</si>
  <si>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</si>
  <si>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</si>
  <si>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</si>
  <si>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</si>
  <si>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</si>
  <si>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</si>
  <si>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</si>
  <si>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</si>
  <si>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</si>
  <si>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</si>
  <si>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</si>
  <si>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</si>
  <si>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</si>
  <si>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</si>
  <si>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</si>
  <si>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</si>
  <si>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</si>
  <si>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</si>
  <si>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</si>
  <si>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</si>
  <si>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</si>
  <si>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</si>
  <si>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</si>
  <si>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</si>
  <si>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</si>
  <si>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</si>
  <si>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</si>
  <si>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</si>
  <si>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2.část</t>
  </si>
  <si>
    <t>STA</t>
  </si>
  <si>
    <t>{f8d79ef4-f657-4b3a-a81f-738590853d91}</t>
  </si>
  <si>
    <t>3</t>
  </si>
  <si>
    <t>Vedlejší náklady</t>
  </si>
  <si>
    <t>{f686a202-c703-4cc0-bb23-bffbc0376798}</t>
  </si>
  <si>
    <t>fig1</t>
  </si>
  <si>
    <t>plocha střechy SS1</t>
  </si>
  <si>
    <t>400</t>
  </si>
  <si>
    <t>KRYCÍ LIST SOUPISU PRACÍ</t>
  </si>
  <si>
    <t>Objekt:</t>
  </si>
  <si>
    <t>2 - 2.část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</si>
  <si>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</si>
  <si>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</si>
  <si>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</si>
  <si>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</si>
  <si>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</si>
  <si>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</si>
  <si>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</si>
  <si>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</si>
  <si>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</si>
  <si>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</si>
  <si>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</si>
  <si>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</si>
  <si>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</si>
  <si>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</si>
  <si>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</si>
  <si>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</si>
  <si>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</si>
  <si>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</si>
  <si>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</si>
  <si>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</si>
  <si>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</si>
  <si>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</si>
  <si>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</si>
  <si>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</si>
  <si>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</si>
  <si>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</si>
  <si>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</si>
  <si>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</si>
  <si>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</si>
  <si>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</si>
  <si>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</si>
  <si>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</si>
  <si>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</si>
  <si>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</si>
  <si>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</si>
  <si>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</si>
  <si>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</si>
  <si>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</si>
  <si>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</si>
  <si>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</si>
  <si>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</si>
  <si>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2023 02</t>
  </si>
  <si>
    <t>4</t>
  </si>
  <si>
    <t>-1138620832</t>
  </si>
  <si>
    <t>VV</t>
  </si>
  <si>
    <t>24,0*1,0                                                      "dešťová kanalizace"</t>
  </si>
  <si>
    <t>113107131</t>
  </si>
  <si>
    <t>Odstranění podkladu z betonu prostého tl přes 100 do 150 mm ručně</t>
  </si>
  <si>
    <t>-205266366</t>
  </si>
  <si>
    <t>113107142</t>
  </si>
  <si>
    <t>Odstranění podkladu živičného tl přes 50 do 100 mm ručně</t>
  </si>
  <si>
    <t>-1266746399</t>
  </si>
  <si>
    <t>132212131</t>
  </si>
  <si>
    <t>Hloubení nezapažených rýh šířky do 800 mm v soudržných horninách třídy těžitelnosti I skupiny 3 ručně</t>
  </si>
  <si>
    <t>m3</t>
  </si>
  <si>
    <t>1064420674</t>
  </si>
  <si>
    <t>48,0*0,8*1,0                "dešťová kanalizace"</t>
  </si>
  <si>
    <t>5</t>
  </si>
  <si>
    <t>162751117</t>
  </si>
  <si>
    <t>Vodorovné přemístění přes 9 000 do 10000 m výkopku/sypaniny z horniny třídy těžitelnosti I skupiny 1 až 3</t>
  </si>
  <si>
    <t>1708854082</t>
  </si>
  <si>
    <t>6</t>
  </si>
  <si>
    <t>171201231</t>
  </si>
  <si>
    <t>Poplatek za uložení zeminy a kamení na recyklační skládce (skládkovné) kód odpadu 17 05 04</t>
  </si>
  <si>
    <t>t</t>
  </si>
  <si>
    <t>-1230132684</t>
  </si>
  <si>
    <t>48,0*0,8*1,0*1,800                "dešťová kanalizace"</t>
  </si>
  <si>
    <t>7</t>
  </si>
  <si>
    <t>174111101</t>
  </si>
  <si>
    <t>Zásyp jam, šachet rýh nebo kolem objektů sypaninou se zhutněním ručně</t>
  </si>
  <si>
    <t>966973890</t>
  </si>
  <si>
    <t>48,0*0,8*0,5                "dešťová kanalizace"</t>
  </si>
  <si>
    <t>8</t>
  </si>
  <si>
    <t>M</t>
  </si>
  <si>
    <t>58331200</t>
  </si>
  <si>
    <t>štěrkopísek netříděný</t>
  </si>
  <si>
    <t>-76591001</t>
  </si>
  <si>
    <t>48,0*0,8*0,5*2,000</t>
  </si>
  <si>
    <t>9</t>
  </si>
  <si>
    <t>175111101</t>
  </si>
  <si>
    <t>Obsypání potrubí ručně sypaninou bez prohození, uloženou do 3 m</t>
  </si>
  <si>
    <t>-907107882</t>
  </si>
  <si>
    <t>48,0*0,8*0,4                "dešťová kanalizace"</t>
  </si>
  <si>
    <t>10</t>
  </si>
  <si>
    <t>58337331</t>
  </si>
  <si>
    <t>štěrkopísek frakce 0/22</t>
  </si>
  <si>
    <t>1031413096</t>
  </si>
  <si>
    <t>48,0*0,8*0,4*2,000                "dešťová kanalizace"</t>
  </si>
  <si>
    <t>Svislé a kompletní konstrukce</t>
  </si>
  <si>
    <t>11</t>
  </si>
  <si>
    <t>311235121</t>
  </si>
  <si>
    <t>Zdivo jednovrstvé z cihel broušených do P10 na tenkovrstvou maltu tl 200 mm</t>
  </si>
  <si>
    <t>1207088208</t>
  </si>
  <si>
    <t>17,0*0,25                                   "atika"</t>
  </si>
  <si>
    <t>Vodorovné konstrukce</t>
  </si>
  <si>
    <t>12</t>
  </si>
  <si>
    <t>417321414</t>
  </si>
  <si>
    <t>Ztužující pásy a věnce ze ŽB tř. C 20/25</t>
  </si>
  <si>
    <t>-222220020</t>
  </si>
  <si>
    <t>17,0*0,2*0,2                                   "atika"</t>
  </si>
  <si>
    <t>13</t>
  </si>
  <si>
    <t>417351115</t>
  </si>
  <si>
    <t>Zřízení bednění ztužujících věnců</t>
  </si>
  <si>
    <t>-234677860</t>
  </si>
  <si>
    <t>17,0*2*0,2                                   "atika"</t>
  </si>
  <si>
    <t>14</t>
  </si>
  <si>
    <t>417351116</t>
  </si>
  <si>
    <t>Odstranění bednění ztužujících věnců</t>
  </si>
  <si>
    <t>-452707322</t>
  </si>
  <si>
    <t>417361821</t>
  </si>
  <si>
    <t>Výztuž ztužujících pásů a věnců betonářskou ocelí 10 505</t>
  </si>
  <si>
    <t>1574412500</t>
  </si>
  <si>
    <t>17,0*4*0,89*0,001*1,20       "4 x R12"</t>
  </si>
  <si>
    <t>17,0*5*0,8*0,22*0,001*1,20         "5 x R6"</t>
  </si>
  <si>
    <t>Mezisoučet                                      "atika"</t>
  </si>
  <si>
    <t>16</t>
  </si>
  <si>
    <t>451572111</t>
  </si>
  <si>
    <t>Lože pod potrubí otevřený výkop z kameniva drobného těženého</t>
  </si>
  <si>
    <t>-813938804</t>
  </si>
  <si>
    <t>48,0*0,8*0,1                "dešťová kanalizace"</t>
  </si>
  <si>
    <t>Komunikace pozemní</t>
  </si>
  <si>
    <t>17</t>
  </si>
  <si>
    <t>566901132</t>
  </si>
  <si>
    <t>Vyspravení podkladu po překopech inženýrských sítí plochy do 15 m2 štěrkodrtí tl. 150 mm</t>
  </si>
  <si>
    <t>726823298</t>
  </si>
  <si>
    <t>48,0*0,8</t>
  </si>
  <si>
    <t>18</t>
  </si>
  <si>
    <t>566901142</t>
  </si>
  <si>
    <t>Vyspravení podkladu po překopech inženýrských sítí plochy do 15 m2 kamenivem hrubým drceným tl. 150 mm</t>
  </si>
  <si>
    <t>-203283502</t>
  </si>
  <si>
    <t>19</t>
  </si>
  <si>
    <t>566901172</t>
  </si>
  <si>
    <t>Vyspravení podkladu po překopech inženýrských sítí plochy do 15 m2 směsí stmelenou cementem SC 20/25 tl 150 mm</t>
  </si>
  <si>
    <t>-287941379</t>
  </si>
  <si>
    <t>24,0*1,0</t>
  </si>
  <si>
    <t>20</t>
  </si>
  <si>
    <t>572340111</t>
  </si>
  <si>
    <t>Vyspravení krytu komunikací po překopech pl do 15 m2 asfaltovým betonem ACO (AB) tl přes 30 do 50 mm</t>
  </si>
  <si>
    <t>643640943</t>
  </si>
  <si>
    <t>572340112</t>
  </si>
  <si>
    <t>Vyspravení krytu komunikací po překopech pl do 15 m2 asfaltovým betonem ACO (AB) tl přes 50 do 70 mm</t>
  </si>
  <si>
    <t>1706241098</t>
  </si>
  <si>
    <t>22</t>
  </si>
  <si>
    <t>596811220</t>
  </si>
  <si>
    <t>Kladení betonové dlažby komunikací pro pěší do lože z kameniva velikosti přes 0,09 do 0,25 m2 pl do 50 m2</t>
  </si>
  <si>
    <t>-11335602</t>
  </si>
  <si>
    <t>23</t>
  </si>
  <si>
    <t>59246003</t>
  </si>
  <si>
    <t>dlažba plošná betonová terasová hladká 500x500x50mm</t>
  </si>
  <si>
    <t>1299807598</t>
  </si>
  <si>
    <t>Úpravy povrchů, podlahy a osazování výplní</t>
  </si>
  <si>
    <t>24</t>
  </si>
  <si>
    <t>622131101</t>
  </si>
  <si>
    <t>Cementový postřik vnějších stěn nanášený celoplošně ručně</t>
  </si>
  <si>
    <t>-680492658</t>
  </si>
  <si>
    <t>17,0*0,5                                   "atika"</t>
  </si>
  <si>
    <t>25</t>
  </si>
  <si>
    <t>622321141</t>
  </si>
  <si>
    <t>Vápenocementová omítka štuková dvouvrstvá vnějších stěn nanášená ručně</t>
  </si>
  <si>
    <t>-2091937204</t>
  </si>
  <si>
    <t>26</t>
  </si>
  <si>
    <t>622321191</t>
  </si>
  <si>
    <t>Příplatek k vápenocementové omítce vnějších stěn za každých dalších 5 mm tloušťky ručně</t>
  </si>
  <si>
    <t>-871790961</t>
  </si>
  <si>
    <t>Ostatní konstrukce a práce, bourání</t>
  </si>
  <si>
    <t>27</t>
  </si>
  <si>
    <t>949101112</t>
  </si>
  <si>
    <t>Lešení pomocné pro objekty pozemních staveb s lešeňovou podlahou v přes 1,9 do 3,5 m zatížení do 150 kg/m2</t>
  </si>
  <si>
    <t>-1327116841</t>
  </si>
  <si>
    <t>(1,85+53,51+17,06+14,5+2,65+0,43)*1,5</t>
  </si>
  <si>
    <t>28</t>
  </si>
  <si>
    <t>963051113</t>
  </si>
  <si>
    <t>Bourání ŽB stropů deskových tl přes 80 mm</t>
  </si>
  <si>
    <t>591798212</t>
  </si>
  <si>
    <t>1,0                                           "D3"</t>
  </si>
  <si>
    <t>12,0                                         "D4"</t>
  </si>
  <si>
    <t>Mezisoučet</t>
  </si>
  <si>
    <t>29</t>
  </si>
  <si>
    <t>965041441</t>
  </si>
  <si>
    <t>Bourání podkladů pod dlažby nebo mazanin škvárobetonových tl přes 100 mm pl přes 4 m2</t>
  </si>
  <si>
    <t>968672834</t>
  </si>
  <si>
    <t>60,0                                    "D1"</t>
  </si>
  <si>
    <t>30</t>
  </si>
  <si>
    <t>985112131</t>
  </si>
  <si>
    <t>Odsekání degradovaného betonu rubu kleneb a podlah tl do 10 mm</t>
  </si>
  <si>
    <t>1217158142</t>
  </si>
  <si>
    <t>400,0*0,25                                              "SS1 - 25%"</t>
  </si>
  <si>
    <t>31</t>
  </si>
  <si>
    <t>985311311</t>
  </si>
  <si>
    <t>Reprofilace rubu kleneb a podlah cementovou sanační maltou tl 10 mm</t>
  </si>
  <si>
    <t>-1089110005</t>
  </si>
  <si>
    <t>32</t>
  </si>
  <si>
    <t>985321112</t>
  </si>
  <si>
    <t>Ochranný nátěr výztuže na cementové bázi rubu kleneb a podlah 1 vrstva tl 1 mm</t>
  </si>
  <si>
    <t>-753868202</t>
  </si>
  <si>
    <t>997</t>
  </si>
  <si>
    <t>Přesun sutě</t>
  </si>
  <si>
    <t>33</t>
  </si>
  <si>
    <t>997013151</t>
  </si>
  <si>
    <t>Vnitrostaveništní doprava suti a vybouraných hmot pro budovy v do 6 m s omezením mechanizace</t>
  </si>
  <si>
    <t>-1998805408</t>
  </si>
  <si>
    <t>34</t>
  </si>
  <si>
    <t>997013501</t>
  </si>
  <si>
    <t>Odvoz suti a vybouraných hmot na skládku nebo meziskládku do 1 km se složením</t>
  </si>
  <si>
    <t>247487399</t>
  </si>
  <si>
    <t>35</t>
  </si>
  <si>
    <t>997013509</t>
  </si>
  <si>
    <t>Příplatek k odvozu suti a vybouraných hmot na skládku ZKD 1 km přes 1 km</t>
  </si>
  <si>
    <t>317097341</t>
  </si>
  <si>
    <t>153,818*10 'Přepočtené koeficientem množství</t>
  </si>
  <si>
    <t>36</t>
  </si>
  <si>
    <t>997013645</t>
  </si>
  <si>
    <t>Poplatek za uložení na skládce (skládkovné) odpadu asfaltového bez dehtu kód odpadu 17 03 02</t>
  </si>
  <si>
    <t>-162831094</t>
  </si>
  <si>
    <t>37</t>
  </si>
  <si>
    <t>997013861</t>
  </si>
  <si>
    <t>Poplatek za uložení stavebního odpadu na recyklační skládce (skládkovné) z prostého betonu kód odpadu 17 01 01</t>
  </si>
  <si>
    <t>1674479050</t>
  </si>
  <si>
    <t>38</t>
  </si>
  <si>
    <t>997013862</t>
  </si>
  <si>
    <t>Poplatek za uložení stavebního odpadu na recyklační skládce (skládkovné) z armovaného betonu kód odpadu 17 01 01</t>
  </si>
  <si>
    <t>584803521</t>
  </si>
  <si>
    <t>998</t>
  </si>
  <si>
    <t>Přesun hmot</t>
  </si>
  <si>
    <t>39</t>
  </si>
  <si>
    <t>998017001</t>
  </si>
  <si>
    <t>Přesun hmot s omezením mechanizace pro budovy v do 6 m</t>
  </si>
  <si>
    <t>1174805788</t>
  </si>
  <si>
    <t>PSV</t>
  </si>
  <si>
    <t>Práce a dodávky PSV</t>
  </si>
  <si>
    <t>712</t>
  </si>
  <si>
    <t>Povlakové krytiny</t>
  </si>
  <si>
    <t>40</t>
  </si>
  <si>
    <t>712311101</t>
  </si>
  <si>
    <t>Provedení povlakové krytiny střech do 10° za studena lakem penetračním nebo asfaltovým</t>
  </si>
  <si>
    <t>-2133553241</t>
  </si>
  <si>
    <t>fig1                                      "SS1"</t>
  </si>
  <si>
    <t>41</t>
  </si>
  <si>
    <t>11163150</t>
  </si>
  <si>
    <t>lak penetrační asfaltový</t>
  </si>
  <si>
    <t>592977737</t>
  </si>
  <si>
    <t>fig1*0,00035                                              "SS1"</t>
  </si>
  <si>
    <t>42</t>
  </si>
  <si>
    <t>712340832</t>
  </si>
  <si>
    <t>Odstranění povlakové krytiny střech do 10° z pásů NAIP přitavených v plné ploše dvouvrstvé</t>
  </si>
  <si>
    <t>-1484094252</t>
  </si>
  <si>
    <t>440,0                                    "D1"</t>
  </si>
  <si>
    <t>43</t>
  </si>
  <si>
    <t>712341659</t>
  </si>
  <si>
    <t>Provedení povlakové krytiny střech do 10° pásy NAIP přitavením bodově</t>
  </si>
  <si>
    <t>659800023</t>
  </si>
  <si>
    <t>44</t>
  </si>
  <si>
    <t>62853004</t>
  </si>
  <si>
    <t>pás asfaltový natavitelný modifikovaný SBS s vložkou ze skleněné tkaniny a spalitelnou PE fólií nebo jemnozrnným minerálním posypem na horním povrchu tl 4,0mm</t>
  </si>
  <si>
    <t>-1005863403</t>
  </si>
  <si>
    <t>fig1*1,20</t>
  </si>
  <si>
    <t>45</t>
  </si>
  <si>
    <t>712361705</t>
  </si>
  <si>
    <t>Provedení povlakové krytiny střech do 10° fólií lepenou se svařovanými spoji</t>
  </si>
  <si>
    <t>-200757738</t>
  </si>
  <si>
    <t>46</t>
  </si>
  <si>
    <t>28343012</t>
  </si>
  <si>
    <t>fólie hydroizolační střešní mPVC určená ke stabilizaci přitížením a do vegetačních střech tl 1,5mm</t>
  </si>
  <si>
    <t>455921454</t>
  </si>
  <si>
    <t>47</t>
  </si>
  <si>
    <t>712363352</t>
  </si>
  <si>
    <t>Povlakové krytiny střech do 10° z tvarovaných poplastovaných lišt délky 2 m koutová lišta vnitřní rš 100 mm</t>
  </si>
  <si>
    <t>m</t>
  </si>
  <si>
    <t>209764917</t>
  </si>
  <si>
    <t>74,0                                         "K3"</t>
  </si>
  <si>
    <t>48</t>
  </si>
  <si>
    <t>712363353</t>
  </si>
  <si>
    <t>Povlakové krytiny střech do 10° z tvarovaných poplastovaných lišt délky 2 m koutová lišta vnější rš 100 mm</t>
  </si>
  <si>
    <t>-509672493</t>
  </si>
  <si>
    <t>17,5                                         "K3"</t>
  </si>
  <si>
    <t>49</t>
  </si>
  <si>
    <t>712363354</t>
  </si>
  <si>
    <t>Povlakové krytiny střech do 10° z tvarovaných poplastovaných lišt délky 2 m stěnová lišta vyhnutá rš 70 mm</t>
  </si>
  <si>
    <t>-358222395</t>
  </si>
  <si>
    <t>57,0                                         "K2"</t>
  </si>
  <si>
    <t>50</t>
  </si>
  <si>
    <t>712363357</t>
  </si>
  <si>
    <t>Povlakové krytiny střech do 10° z tvarovaných poplastovaných lišt délky 2 m okapnice široká rš 250 mm</t>
  </si>
  <si>
    <t>1843764551</t>
  </si>
  <si>
    <t>69,0                                         "K4"</t>
  </si>
  <si>
    <t>51</t>
  </si>
  <si>
    <t>712363358</t>
  </si>
  <si>
    <t>Povlakové krytiny střech do 10° z tvarovaných poplastovaných lišt délky 2 m závětrná lišta rš 250 mm</t>
  </si>
  <si>
    <t>-1689414285</t>
  </si>
  <si>
    <t>22,0                                         "K1"</t>
  </si>
  <si>
    <t>52</t>
  </si>
  <si>
    <t>712391171</t>
  </si>
  <si>
    <t>Provedení povlakové krytiny střech do 10° podkladní textilní vrstvy</t>
  </si>
  <si>
    <t>746800285</t>
  </si>
  <si>
    <t>53</t>
  </si>
  <si>
    <t>69311068</t>
  </si>
  <si>
    <t>geotextilie netkaná separační, ochranná, filtrační, drenážní PP 300g/m2</t>
  </si>
  <si>
    <t>1201314737</t>
  </si>
  <si>
    <t>fig1*1,15</t>
  </si>
  <si>
    <t>54</t>
  </si>
  <si>
    <t>712391172</t>
  </si>
  <si>
    <t>Provedení povlakové krytiny střech do 10° ochranné textilní vrstvy</t>
  </si>
  <si>
    <t>561984239</t>
  </si>
  <si>
    <t>55</t>
  </si>
  <si>
    <t>1152263602</t>
  </si>
  <si>
    <t>56</t>
  </si>
  <si>
    <t>712391382</t>
  </si>
  <si>
    <t>Provedení povlakové krytiny střech do 10° násypem z hrubého kameniva tl 50 mm</t>
  </si>
  <si>
    <t>-877443393</t>
  </si>
  <si>
    <t>57</t>
  </si>
  <si>
    <t>58337401</t>
  </si>
  <si>
    <t>kamenivo dekorační (kačírek) frakce 8/16</t>
  </si>
  <si>
    <t>-1365343678</t>
  </si>
  <si>
    <t>fig1*0,0825</t>
  </si>
  <si>
    <t>58</t>
  </si>
  <si>
    <t>712771613</t>
  </si>
  <si>
    <t>Osazení ochranné kačírkové lišty navařením na hydroizolaci</t>
  </si>
  <si>
    <t>1111013637</t>
  </si>
  <si>
    <t>68,0                                     "K9"</t>
  </si>
  <si>
    <t>59</t>
  </si>
  <si>
    <t>69334031</t>
  </si>
  <si>
    <t>lišta kačírková nerez výška 80mm</t>
  </si>
  <si>
    <t>1142882101</t>
  </si>
  <si>
    <t>68,0*1,02941                                     "K9"</t>
  </si>
  <si>
    <t>60</t>
  </si>
  <si>
    <t>998712101</t>
  </si>
  <si>
    <t>Přesun hmot tonážní tonážní pro krytiny povlakové v objektech v do 6 m</t>
  </si>
  <si>
    <t>1507455328</t>
  </si>
  <si>
    <t>713</t>
  </si>
  <si>
    <t>Izolace tepelné</t>
  </si>
  <si>
    <t>61</t>
  </si>
  <si>
    <t>713141151</t>
  </si>
  <si>
    <t>Montáž izolace tepelné střech plochých kladené volně 1 vrstva rohoží, pásů, dílců, desek</t>
  </si>
  <si>
    <t>635776393</t>
  </si>
  <si>
    <t>fig1                                          "SS1"</t>
  </si>
  <si>
    <t>62</t>
  </si>
  <si>
    <t>63151497</t>
  </si>
  <si>
    <t>deska tepelně izolační minerální plochých střech vrchní vrstva 70kPa λ=0,038-0,039 tl 50mm</t>
  </si>
  <si>
    <t>-925114408</t>
  </si>
  <si>
    <t>fig1*1,05                                          "SS1"</t>
  </si>
  <si>
    <t>63</t>
  </si>
  <si>
    <t>713141311</t>
  </si>
  <si>
    <t>Montáž izolace tepelné střech plochých kladené volně, spádová vrstva</t>
  </si>
  <si>
    <t>752036782</t>
  </si>
  <si>
    <t>64</t>
  </si>
  <si>
    <t>283761041</t>
  </si>
  <si>
    <t>klín izolační spádový z čedičové minerální vaty 70 kPa</t>
  </si>
  <si>
    <t>1666085010</t>
  </si>
  <si>
    <t>fig1*(0,275+0,02)/2*1,05                   "SS1"</t>
  </si>
  <si>
    <t>65</t>
  </si>
  <si>
    <t>713141396</t>
  </si>
  <si>
    <t>Montáž izolace tepelné stěn v do 1000 mm na atiky a prostupy střechou lepené nízkoexpanzní (PUR) pěnou</t>
  </si>
  <si>
    <t>-1735283171</t>
  </si>
  <si>
    <t>17,5*0,75                                              "atika"</t>
  </si>
  <si>
    <t>66</t>
  </si>
  <si>
    <t>28376443</t>
  </si>
  <si>
    <t>deska XPS hrana rovná a strukturovaný povrch 300kPA λ=0,035 tl 100mm</t>
  </si>
  <si>
    <t>-867844921</t>
  </si>
  <si>
    <t>17,5*0,75*1,05                                              "atika"</t>
  </si>
  <si>
    <t>67</t>
  </si>
  <si>
    <t>998713101</t>
  </si>
  <si>
    <t>Přesun hmot tonážní pro izolace tepelné v objektech v do 6 m</t>
  </si>
  <si>
    <t>295572693</t>
  </si>
  <si>
    <t>721</t>
  </si>
  <si>
    <t>Zdravotechnika - vnitřní kanalizace</t>
  </si>
  <si>
    <t>68</t>
  </si>
  <si>
    <t>721173403</t>
  </si>
  <si>
    <t>Potrubí kanalizační z PVC SN 4 svodné DN 160</t>
  </si>
  <si>
    <t>1381878466</t>
  </si>
  <si>
    <t>44,0                              "dešťová kanalizace"</t>
  </si>
  <si>
    <t>69</t>
  </si>
  <si>
    <t>721242116</t>
  </si>
  <si>
    <t>Lapač střešních splavenin z PP s kulovým kloubem na odtoku DN 125</t>
  </si>
  <si>
    <t>kus</t>
  </si>
  <si>
    <t>-728274281</t>
  </si>
  <si>
    <t>70</t>
  </si>
  <si>
    <t>998721101</t>
  </si>
  <si>
    <t>Přesun hmot tonážní pro vnitřní kanalizace v objektech v do 6 m</t>
  </si>
  <si>
    <t>1730511366</t>
  </si>
  <si>
    <t>762</t>
  </si>
  <si>
    <t>Konstrukce tesařské</t>
  </si>
  <si>
    <t>71</t>
  </si>
  <si>
    <t>762335131</t>
  </si>
  <si>
    <t>Montáž krokví rovnoběžných s okapem z hraněného řeziva průřezové pl do 120 cm2 na beton</t>
  </si>
  <si>
    <t>86500140</t>
  </si>
  <si>
    <t>68,0                                                "K9"</t>
  </si>
  <si>
    <t>72</t>
  </si>
  <si>
    <t>605542431</t>
  </si>
  <si>
    <t xml:space="preserve">řezivo listnaté dub fošna neomítaná </t>
  </si>
  <si>
    <t>1566745720</t>
  </si>
  <si>
    <t>68,0*0,15*0,07*1,1                                                "K9"</t>
  </si>
  <si>
    <t>73</t>
  </si>
  <si>
    <t>762395000</t>
  </si>
  <si>
    <t>Spojovací prostředky krovů, bednění, laťování, nadstřešních konstrukcí</t>
  </si>
  <si>
    <t>-799238249</t>
  </si>
  <si>
    <t>68,0*0,15*0,07                                                "K9"</t>
  </si>
  <si>
    <t>74</t>
  </si>
  <si>
    <t>998762101</t>
  </si>
  <si>
    <t>Přesun hmot tonážní pro kce tesařské v objektech v do 6 m</t>
  </si>
  <si>
    <t>329533810</t>
  </si>
  <si>
    <t>764</t>
  </si>
  <si>
    <t>Konstrukce klempířské</t>
  </si>
  <si>
    <t>75</t>
  </si>
  <si>
    <t>764002801</t>
  </si>
  <si>
    <t>Demontáž závětrné lišty do suti</t>
  </si>
  <si>
    <t>-164373486</t>
  </si>
  <si>
    <t>6,0                                          "D2"</t>
  </si>
  <si>
    <t>76</t>
  </si>
  <si>
    <t>764002811</t>
  </si>
  <si>
    <t>Demontáž okapového plechu do suti v krytině povlakové</t>
  </si>
  <si>
    <t>128449107</t>
  </si>
  <si>
    <t>74,0                                          "D2"</t>
  </si>
  <si>
    <t>77</t>
  </si>
  <si>
    <t>764002851</t>
  </si>
  <si>
    <t>Demontáž oplechování parapetů do suti</t>
  </si>
  <si>
    <t>1759884521</t>
  </si>
  <si>
    <t>2,1*10                                          "D2"</t>
  </si>
  <si>
    <t>78</t>
  </si>
  <si>
    <t>764002871</t>
  </si>
  <si>
    <t>Demontáž lemování zdí do suti</t>
  </si>
  <si>
    <t>-1934377518</t>
  </si>
  <si>
    <t>57,0                                          "D2"</t>
  </si>
  <si>
    <t>79</t>
  </si>
  <si>
    <t>764004801</t>
  </si>
  <si>
    <t>Demontáž podokapního žlabu do suti</t>
  </si>
  <si>
    <t>159422086</t>
  </si>
  <si>
    <t>21,0                                          "D2"</t>
  </si>
  <si>
    <t>80</t>
  </si>
  <si>
    <t>764004861</t>
  </si>
  <si>
    <t>Demontáž svodu do suti</t>
  </si>
  <si>
    <t>-680277080</t>
  </si>
  <si>
    <t>12,0                                          "D2"</t>
  </si>
  <si>
    <t>81</t>
  </si>
  <si>
    <t>764216642</t>
  </si>
  <si>
    <t>Oplechování rovných parapetů celoplošně lepené z Pz s povrchovou úpravou rš 200 mm</t>
  </si>
  <si>
    <t>1421918332</t>
  </si>
  <si>
    <t>2,15*10                                          "K7"</t>
  </si>
  <si>
    <t>82</t>
  </si>
  <si>
    <t>764511602</t>
  </si>
  <si>
    <t>Žlab podokapní půlkruhový z Pz s povrchovou úpravou rš 330 mm</t>
  </si>
  <si>
    <t>-135221326</t>
  </si>
  <si>
    <t>69,0                                         "K5"</t>
  </si>
  <si>
    <t>83</t>
  </si>
  <si>
    <t>764511642</t>
  </si>
  <si>
    <t>Kotlík oválný (trychtýřový) pro podokapní žlaby z Pz s povrchovou úpravou 330/100 mm</t>
  </si>
  <si>
    <t>2041243233</t>
  </si>
  <si>
    <t>5                                           "K6"</t>
  </si>
  <si>
    <t>84</t>
  </si>
  <si>
    <t>764518622</t>
  </si>
  <si>
    <t>Svody kruhové včetně objímek, kolen, odskoků z Pz s povrchovou úpravou průměru 100 mm</t>
  </si>
  <si>
    <t>-539012077</t>
  </si>
  <si>
    <t>5*5,0                                           "K6"</t>
  </si>
  <si>
    <t>4*1,0                                           "K8"</t>
  </si>
  <si>
    <t>85</t>
  </si>
  <si>
    <t>998764101</t>
  </si>
  <si>
    <t>Přesun hmot tonážní pro konstrukce klempířské v objektech v do 6 m</t>
  </si>
  <si>
    <t>1664022542</t>
  </si>
  <si>
    <t>3 -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</si>
  <si>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</si>
  <si>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</si>
  <si>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</si>
  <si>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</si>
  <si>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</si>
  <si>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</si>
  <si>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</si>
  <si>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</si>
  <si>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</si>
  <si>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</si>
  <si>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</si>
  <si>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</si>
  <si>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</si>
  <si>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</si>
  <si>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</si>
  <si>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</si>
  <si>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</si>
  <si>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1971781886</t>
  </si>
  <si>
    <t>VRN2</t>
  </si>
  <si>
    <t>Příprava staveniště</t>
  </si>
  <si>
    <t>020001000</t>
  </si>
  <si>
    <t>-1976781648</t>
  </si>
  <si>
    <t>VRN3</t>
  </si>
  <si>
    <t>Zařízení staveniště</t>
  </si>
  <si>
    <t>030001000</t>
  </si>
  <si>
    <t>917048851</t>
  </si>
  <si>
    <t>VRN4</t>
  </si>
  <si>
    <t>Inženýrská činnost</t>
  </si>
  <si>
    <t>040001000</t>
  </si>
  <si>
    <t>1531058654</t>
  </si>
  <si>
    <t>VRN5</t>
  </si>
  <si>
    <t>Finanční náklady</t>
  </si>
  <si>
    <t>050001000</t>
  </si>
  <si>
    <t>-32873586</t>
  </si>
  <si>
    <t>VRN6</t>
  </si>
  <si>
    <t>Územní vlivy</t>
  </si>
  <si>
    <t>060001000</t>
  </si>
  <si>
    <t>-958608248</t>
  </si>
  <si>
    <t>VRN7</t>
  </si>
  <si>
    <t>Provozní vlivy</t>
  </si>
  <si>
    <t>070001000</t>
  </si>
  <si>
    <t>1604544523</t>
  </si>
  <si>
    <t>VRN8</t>
  </si>
  <si>
    <t>Přesun stavebních kapacit</t>
  </si>
  <si>
    <t>080001000</t>
  </si>
  <si>
    <t>Další náklady na pracovníky</t>
  </si>
  <si>
    <t>1586041173</t>
  </si>
  <si>
    <t>VRN9</t>
  </si>
  <si>
    <t>Ostatní náklady</t>
  </si>
  <si>
    <t>090001000</t>
  </si>
  <si>
    <t>377742997</t>
  </si>
  <si>
    <t>SEZNAM FIGUR</t>
  </si>
  <si>
    <t>Výměra</t>
  </si>
  <si>
    <t xml:space="preserve"> 2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</si>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</sst>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35" t="s">
        <v>5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pans="1:74" s="1" customFormat="1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s="1" customFormat="1" ht="12" customHeight="1">
      <c r="B5" s="19"/>
      <c r="D5" s="23" t="s">
        <v>14</v>
      </c>
      <c r="K5" s="200" t="s">
        <v>15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R5" s="19"/>
      <c r="BE5" s="197" t="s">
        <v>16</v>
      </c>
      <c r="BS5" s="16" t="s">
        <v>6</v>
      </c>
    </row>
    <row r="6" spans="1:74" s="1" customFormat="1" ht="36.950000000000003" customHeight="1">
      <c r="B6" s="19"/>
      <c r="D6" s="25" t="s">
        <v>17</v>
      </c>
      <c r="K6" s="202" t="s">
        <v>18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R6" s="19"/>
      <c r="BE6" s="198"/>
      <c r="BS6" s="16" t="s">
        <v>6</v>
      </c>
    </row>
    <row r="7" spans="1:74" s="1" customFormat="1" ht="12" customHeight="1">
      <c r="B7" s="19"/>
      <c r="D7" s="26" t="s">
        <v>19</v>
      </c>
      <c r="K7" s="24" t="s">
        <v>1</v>
      </c>
      <c r="AK7" s="26" t="s">
        <v>20</v>
      </c>
      <c r="AN7" s="24" t="s">
        <v>1</v>
      </c>
      <c r="AR7" s="19"/>
      <c r="BE7" s="198"/>
      <c r="BS7" s="16" t="s">
        <v>8</v>
      </c>
    </row>
    <row r="8" spans="1:74" s="1" customFormat="1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198"/>
      <c r="BS8" s="16" t="s">
        <v>8</v>
      </c>
    </row>
    <row r="9" spans="1:74" s="1" customFormat="1" ht="14.45" customHeight="1">
      <c r="B9" s="19"/>
      <c r="AR9" s="19"/>
      <c r="BE9" s="198"/>
      <c r="BS9" s="16" t="s">
        <v>8</v>
      </c>
    </row>
    <row r="10" spans="1:74" s="1" customFormat="1" ht="12" customHeight="1">
      <c r="B10" s="19"/>
      <c r="D10" s="26" t="s">
        <v>25</v>
      </c>
      <c r="AK10" s="26" t="s">
        <v>26</v>
      </c>
      <c r="AN10" s="24" t="s">
        <v>1</v>
      </c>
      <c r="AR10" s="19"/>
      <c r="BE10" s="198"/>
      <c r="BS10" s="16" t="s">
        <v>6</v>
      </c>
    </row>
    <row r="11" spans="1:74" s="1" customFormat="1" ht="18.399999999999999" customHeight="1">
      <c r="B11" s="19"/>
      <c r="E11" s="24" t="s">
        <v>27</v>
      </c>
      <c r="AK11" s="26" t="s">
        <v>28</v>
      </c>
      <c r="AN11" s="24" t="s">
        <v>1</v>
      </c>
      <c r="AR11" s="19"/>
      <c r="BE11" s="198"/>
      <c r="BS11" s="16" t="s">
        <v>6</v>
      </c>
    </row>
    <row r="12" spans="1:74" s="1" customFormat="1" ht="6.95" customHeight="1">
      <c r="B12" s="19"/>
      <c r="AR12" s="19"/>
      <c r="BE12" s="198"/>
      <c r="BS12" s="16" t="s">
        <v>8</v>
      </c>
    </row>
    <row r="13" spans="1:74" s="1" customFormat="1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198"/>
      <c r="BS13" s="16" t="s">
        <v>8</v>
      </c>
    </row>
    <row r="14" spans="1:74" ht="12.75">
      <c r="B14" s="19"/>
      <c r="E14" s="203" t="s">
        <v>30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6" t="s">
        <v>28</v>
      </c>
      <c r="AN14" s="28" t="s">
        <v>30</v>
      </c>
      <c r="AR14" s="19"/>
      <c r="BE14" s="198"/>
      <c r="BS14" s="16" t="s">
        <v>8</v>
      </c>
    </row>
    <row r="15" spans="1:74" s="1" customFormat="1" ht="6.95" customHeight="1">
      <c r="B15" s="19"/>
      <c r="AR15" s="19"/>
      <c r="BE15" s="198"/>
      <c r="BS15" s="16" t="s">
        <v>3</v>
      </c>
    </row>
    <row r="16" spans="1:74" s="1" customFormat="1" ht="12" customHeight="1">
      <c r="B16" s="19"/>
      <c r="D16" s="26" t="s">
        <v>31</v>
      </c>
      <c r="AK16" s="26" t="s">
        <v>26</v>
      </c>
      <c r="AN16" s="24" t="s">
        <v>1</v>
      </c>
      <c r="AR16" s="19"/>
      <c r="BE16" s="198"/>
      <c r="BS16" s="16" t="s">
        <v>3</v>
      </c>
    </row>
    <row r="17" spans="1:71" s="1" customFormat="1" ht="18.399999999999999" customHeight="1">
      <c r="B17" s="19"/>
      <c r="E17" s="24" t="s">
        <v>32</v>
      </c>
      <c r="AK17" s="26" t="s">
        <v>28</v>
      </c>
      <c r="AN17" s="24" t="s">
        <v>1</v>
      </c>
      <c r="AR17" s="19"/>
      <c r="BE17" s="198"/>
      <c r="BS17" s="16" t="s">
        <v>33</v>
      </c>
    </row>
    <row r="18" spans="1:71" s="1" customFormat="1" ht="6.95" customHeight="1">
      <c r="B18" s="19"/>
      <c r="AR18" s="19"/>
      <c r="BE18" s="198"/>
      <c r="BS18" s="16" t="s">
        <v>8</v>
      </c>
    </row>
    <row r="19" spans="1:71" s="1" customFormat="1" ht="12" customHeight="1">
      <c r="B19" s="19"/>
      <c r="D19" s="26" t="s">
        <v>34</v>
      </c>
      <c r="AK19" s="26" t="s">
        <v>26</v>
      </c>
      <c r="AN19" s="24" t="s">
        <v>1</v>
      </c>
      <c r="AR19" s="19"/>
      <c r="BE19" s="198"/>
      <c r="BS19" s="16" t="s">
        <v>8</v>
      </c>
    </row>
    <row r="20" spans="1:71" s="1" customFormat="1" ht="18.399999999999999" customHeight="1">
      <c r="B20" s="19"/>
      <c r="E20" s="24" t="s">
        <v>35</v>
      </c>
      <c r="AK20" s="26" t="s">
        <v>28</v>
      </c>
      <c r="AN20" s="24" t="s">
        <v>1</v>
      </c>
      <c r="AR20" s="19"/>
      <c r="BE20" s="198"/>
      <c r="BS20" s="16" t="s">
        <v>33</v>
      </c>
    </row>
    <row r="21" spans="1:71" s="1" customFormat="1" ht="6.95" customHeight="1">
      <c r="B21" s="19"/>
      <c r="AR21" s="19"/>
      <c r="BE21" s="198"/>
    </row>
    <row r="22" spans="1:71" s="1" customFormat="1" ht="12" customHeight="1">
      <c r="B22" s="19"/>
      <c r="D22" s="26" t="s">
        <v>36</v>
      </c>
      <c r="AR22" s="19"/>
      <c r="BE22" s="198"/>
    </row>
    <row r="23" spans="1:71" s="1" customFormat="1" ht="16.5" customHeight="1">
      <c r="B23" s="19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9"/>
      <c r="BE23" s="198"/>
    </row>
    <row r="24" spans="1:71" s="1" customFormat="1" ht="6.95" customHeight="1">
      <c r="B24" s="19"/>
      <c r="AR24" s="19"/>
      <c r="BE24" s="198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8"/>
    </row>
    <row r="26" spans="1:71" s="2" customFormat="1" ht="25.9" customHeight="1">
      <c r="A26" s="31"/>
      <c r="B26" s="32"/>
      <c r="C26" s="31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6">
        <f>ROUND(AG94,0)</f>
        <v>0</v>
      </c>
      <c r="AL26" s="207"/>
      <c r="AM26" s="207"/>
      <c r="AN26" s="207"/>
      <c r="AO26" s="207"/>
      <c r="AP26" s="31"/>
      <c r="AQ26" s="31"/>
      <c r="AR26" s="32"/>
      <c r="BE26" s="198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98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08" t="s">
        <v>38</v>
      </c>
      <c r="M28" s="208"/>
      <c r="N28" s="208"/>
      <c r="O28" s="208"/>
      <c r="P28" s="208"/>
      <c r="Q28" s="31"/>
      <c r="R28" s="31"/>
      <c r="S28" s="31"/>
      <c r="T28" s="31"/>
      <c r="U28" s="31"/>
      <c r="V28" s="31"/>
      <c r="W28" s="208" t="s">
        <v>39</v>
      </c>
      <c r="X28" s="208"/>
      <c r="Y28" s="208"/>
      <c r="Z28" s="208"/>
      <c r="AA28" s="208"/>
      <c r="AB28" s="208"/>
      <c r="AC28" s="208"/>
      <c r="AD28" s="208"/>
      <c r="AE28" s="208"/>
      <c r="AF28" s="31"/>
      <c r="AG28" s="31"/>
      <c r="AH28" s="31"/>
      <c r="AI28" s="31"/>
      <c r="AJ28" s="31"/>
      <c r="AK28" s="208" t="s">
        <v>40</v>
      </c>
      <c r="AL28" s="208"/>
      <c r="AM28" s="208"/>
      <c r="AN28" s="208"/>
      <c r="AO28" s="208"/>
      <c r="AP28" s="31"/>
      <c r="AQ28" s="31"/>
      <c r="AR28" s="32"/>
      <c r="BE28" s="198"/>
    </row>
    <row r="29" spans="1:71" s="3" customFormat="1" ht="14.45" customHeight="1">
      <c r="B29" s="36"/>
      <c r="D29" s="26" t="s">
        <v>41</v>
      </c>
      <c r="F29" s="26" t="s">
        <v>42</v>
      </c>
      <c r="L29" s="211">
        <v>0.21</v>
      </c>
      <c r="M29" s="210"/>
      <c r="N29" s="210"/>
      <c r="O29" s="210"/>
      <c r="P29" s="210"/>
      <c r="W29" s="209">
        <f>ROUND(AZ94, 0)</f>
        <v>0</v>
      </c>
      <c r="X29" s="210"/>
      <c r="Y29" s="210"/>
      <c r="Z29" s="210"/>
      <c r="AA29" s="210"/>
      <c r="AB29" s="210"/>
      <c r="AC29" s="210"/>
      <c r="AD29" s="210"/>
      <c r="AE29" s="210"/>
      <c r="AK29" s="209">
        <f>ROUND(AV94, 0)</f>
        <v>0</v>
      </c>
      <c r="AL29" s="210"/>
      <c r="AM29" s="210"/>
      <c r="AN29" s="210"/>
      <c r="AO29" s="210"/>
      <c r="AR29" s="36"/>
      <c r="BE29" s="199"/>
    </row>
    <row r="30" spans="1:71" s="3" customFormat="1" ht="14.45" customHeight="1">
      <c r="B30" s="36"/>
      <c r="F30" s="26" t="s">
        <v>43</v>
      </c>
      <c r="L30" s="211">
        <v>0.15</v>
      </c>
      <c r="M30" s="210"/>
      <c r="N30" s="210"/>
      <c r="O30" s="210"/>
      <c r="P30" s="210"/>
      <c r="W30" s="209">
        <f>ROUND(BA94, 0)</f>
        <v>0</v>
      </c>
      <c r="X30" s="210"/>
      <c r="Y30" s="210"/>
      <c r="Z30" s="210"/>
      <c r="AA30" s="210"/>
      <c r="AB30" s="210"/>
      <c r="AC30" s="210"/>
      <c r="AD30" s="210"/>
      <c r="AE30" s="210"/>
      <c r="AK30" s="209">
        <f>ROUND(AW94, 0)</f>
        <v>0</v>
      </c>
      <c r="AL30" s="210"/>
      <c r="AM30" s="210"/>
      <c r="AN30" s="210"/>
      <c r="AO30" s="210"/>
      <c r="AR30" s="36"/>
      <c r="BE30" s="199"/>
    </row>
    <row r="31" spans="1:71" s="3" customFormat="1" ht="14.45" hidden="1" customHeight="1">
      <c r="B31" s="36"/>
      <c r="F31" s="26" t="s">
        <v>44</v>
      </c>
      <c r="L31" s="211">
        <v>0.21</v>
      </c>
      <c r="M31" s="210"/>
      <c r="N31" s="210"/>
      <c r="O31" s="210"/>
      <c r="P31" s="210"/>
      <c r="W31" s="209">
        <f>ROUND(BB94, 0)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6"/>
      <c r="BE31" s="199"/>
    </row>
    <row r="32" spans="1:71" s="3" customFormat="1" ht="14.45" hidden="1" customHeight="1">
      <c r="B32" s="36"/>
      <c r="F32" s="26" t="s">
        <v>45</v>
      </c>
      <c r="L32" s="211">
        <v>0.15</v>
      </c>
      <c r="M32" s="210"/>
      <c r="N32" s="210"/>
      <c r="O32" s="210"/>
      <c r="P32" s="210"/>
      <c r="W32" s="209">
        <f>ROUND(BC94, 0)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6"/>
      <c r="BE32" s="199"/>
    </row>
    <row r="33" spans="1:57" s="3" customFormat="1" ht="14.45" hidden="1" customHeight="1">
      <c r="B33" s="36"/>
      <c r="F33" s="26" t="s">
        <v>46</v>
      </c>
      <c r="L33" s="211">
        <v>0</v>
      </c>
      <c r="M33" s="210"/>
      <c r="N33" s="210"/>
      <c r="O33" s="210"/>
      <c r="P33" s="210"/>
      <c r="W33" s="209">
        <f>ROUND(BD94, 0)</f>
        <v>0</v>
      </c>
      <c r="X33" s="210"/>
      <c r="Y33" s="210"/>
      <c r="Z33" s="210"/>
      <c r="AA33" s="210"/>
      <c r="AB33" s="210"/>
      <c r="AC33" s="210"/>
      <c r="AD33" s="210"/>
      <c r="AE33" s="210"/>
      <c r="AK33" s="209">
        <v>0</v>
      </c>
      <c r="AL33" s="210"/>
      <c r="AM33" s="210"/>
      <c r="AN33" s="210"/>
      <c r="AO33" s="210"/>
      <c r="AR33" s="36"/>
      <c r="BE33" s="199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98"/>
    </row>
    <row r="35" spans="1:57" s="2" customFormat="1" ht="25.9" customHeight="1">
      <c r="A35" s="31"/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12" t="s">
        <v>49</v>
      </c>
      <c r="Y35" s="213"/>
      <c r="Z35" s="213"/>
      <c r="AA35" s="213"/>
      <c r="AB35" s="213"/>
      <c r="AC35" s="39"/>
      <c r="AD35" s="39"/>
      <c r="AE35" s="39"/>
      <c r="AF35" s="39"/>
      <c r="AG35" s="39"/>
      <c r="AH35" s="39"/>
      <c r="AI35" s="39"/>
      <c r="AJ35" s="39"/>
      <c r="AK35" s="214">
        <f>SUM(AK26:AK33)</f>
        <v>0</v>
      </c>
      <c r="AL35" s="213"/>
      <c r="AM35" s="213"/>
      <c r="AN35" s="213"/>
      <c r="AO35" s="215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50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51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52</v>
      </c>
      <c r="AI60" s="34"/>
      <c r="AJ60" s="34"/>
      <c r="AK60" s="34"/>
      <c r="AL60" s="34"/>
      <c r="AM60" s="44" t="s">
        <v>53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54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55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52</v>
      </c>
      <c r="AI75" s="34"/>
      <c r="AJ75" s="34"/>
      <c r="AK75" s="34"/>
      <c r="AL75" s="34"/>
      <c r="AM75" s="44" t="s">
        <v>53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56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14</v>
      </c>
      <c r="L84" s="4" t="str">
        <f>K5</f>
        <v>Chaloupsky2</v>
      </c>
      <c r="AR84" s="50"/>
    </row>
    <row r="85" spans="1:91" s="5" customFormat="1" ht="36.950000000000003" customHeight="1">
      <c r="B85" s="51"/>
      <c r="C85" s="52" t="s">
        <v>17</v>
      </c>
      <c r="L85" s="216" t="str">
        <f>K6</f>
        <v>Stavební úpravy podchodu, nám. Horníků, Trutnov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21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Trutnov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23</v>
      </c>
      <c r="AJ87" s="31"/>
      <c r="AK87" s="31"/>
      <c r="AL87" s="31"/>
      <c r="AM87" s="218" t="str">
        <f>IF(AN8= "","",AN8)</f>
        <v>31. 8. 2023</v>
      </c>
      <c r="AN87" s="218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25.7" customHeight="1">
      <c r="A89" s="31"/>
      <c r="B89" s="32"/>
      <c r="C89" s="26" t="s">
        <v>25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Město Trutnov, Slovanské nám. 165, Trutnov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31</v>
      </c>
      <c r="AJ89" s="31"/>
      <c r="AK89" s="31"/>
      <c r="AL89" s="31"/>
      <c r="AM89" s="219" t="str">
        <f>IF(E17="","",E17)</f>
        <v>ing.Jan Chaloupský, U hřiště 639, Trutnov</v>
      </c>
      <c r="AN89" s="220"/>
      <c r="AO89" s="220"/>
      <c r="AP89" s="220"/>
      <c r="AQ89" s="31"/>
      <c r="AR89" s="32"/>
      <c r="AS89" s="221" t="s">
        <v>57</v>
      </c>
      <c r="AT89" s="222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29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34</v>
      </c>
      <c r="AJ90" s="31"/>
      <c r="AK90" s="31"/>
      <c r="AL90" s="31"/>
      <c r="AM90" s="219" t="str">
        <f>IF(E20="","",E20)</f>
        <v>ing. V. Švehla</v>
      </c>
      <c r="AN90" s="220"/>
      <c r="AO90" s="220"/>
      <c r="AP90" s="220"/>
      <c r="AQ90" s="31"/>
      <c r="AR90" s="32"/>
      <c r="AS90" s="223"/>
      <c r="AT90" s="224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23"/>
      <c r="AT91" s="224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25" t="s">
        <v>58</v>
      </c>
      <c r="D92" s="226"/>
      <c r="E92" s="226"/>
      <c r="F92" s="226"/>
      <c r="G92" s="226"/>
      <c r="H92" s="59"/>
      <c r="I92" s="227" t="s">
        <v>59</v>
      </c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8" t="s">
        <v>60</v>
      </c>
      <c r="AH92" s="226"/>
      <c r="AI92" s="226"/>
      <c r="AJ92" s="226"/>
      <c r="AK92" s="226"/>
      <c r="AL92" s="226"/>
      <c r="AM92" s="226"/>
      <c r="AN92" s="227" t="s">
        <v>61</v>
      </c>
      <c r="AO92" s="226"/>
      <c r="AP92" s="229"/>
      <c r="AQ92" s="60" t="s">
        <v>62</v>
      </c>
      <c r="AR92" s="32"/>
      <c r="AS92" s="61" t="s">
        <v>63</v>
      </c>
      <c r="AT92" s="62" t="s">
        <v>64</v>
      </c>
      <c r="AU92" s="62" t="s">
        <v>65</v>
      </c>
      <c r="AV92" s="62" t="s">
        <v>66</v>
      </c>
      <c r="AW92" s="62" t="s">
        <v>67</v>
      </c>
      <c r="AX92" s="62" t="s">
        <v>68</v>
      </c>
      <c r="AY92" s="62" t="s">
        <v>69</v>
      </c>
      <c r="AZ92" s="62" t="s">
        <v>70</v>
      </c>
      <c r="BA92" s="62" t="s">
        <v>71</v>
      </c>
      <c r="BB92" s="62" t="s">
        <v>72</v>
      </c>
      <c r="BC92" s="62" t="s">
        <v>73</v>
      </c>
      <c r="BD92" s="63" t="s">
        <v>74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75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33">
        <f>ROUND(SUM(AG95:AG96),0)</f>
        <v>0</v>
      </c>
      <c r="AH94" s="233"/>
      <c r="AI94" s="233"/>
      <c r="AJ94" s="233"/>
      <c r="AK94" s="233"/>
      <c r="AL94" s="233"/>
      <c r="AM94" s="233"/>
      <c r="AN94" s="234">
        <f>SUM(AG94,AT94)</f>
        <v>0</v>
      </c>
      <c r="AO94" s="234"/>
      <c r="AP94" s="234"/>
      <c r="AQ94" s="71" t="s">
        <v>1</v>
      </c>
      <c r="AR94" s="67"/>
      <c r="AS94" s="72">
        <f>ROUND(SUM(AS95:AS96),0)</f>
        <v>0</v>
      </c>
      <c r="AT94" s="73">
        <f>ROUND(SUM(AV94:AW94),0)</f>
        <v>0</v>
      </c>
      <c r="AU94" s="74">
        <f>ROUND(SUM(AU95:AU96),5)</f>
        <v>0</v>
      </c>
      <c r="AV94" s="73">
        <f>ROUND(AZ94*L29,0)</f>
        <v>0</v>
      </c>
      <c r="AW94" s="73">
        <f>ROUND(BA94*L30,0)</f>
        <v>0</v>
      </c>
      <c r="AX94" s="73">
        <f>ROUND(BB94*L29,0)</f>
        <v>0</v>
      </c>
      <c r="AY94" s="73">
        <f>ROUND(BC94*L30,0)</f>
        <v>0</v>
      </c>
      <c r="AZ94" s="73">
        <f>ROUND(SUM(AZ95:AZ96),0)</f>
        <v>0</v>
      </c>
      <c r="BA94" s="73">
        <f>ROUND(SUM(BA95:BA96),0)</f>
        <v>0</v>
      </c>
      <c r="BB94" s="73">
        <f>ROUND(SUM(BB95:BB96),0)</f>
        <v>0</v>
      </c>
      <c r="BC94" s="73">
        <f>ROUND(SUM(BC95:BC96),0)</f>
        <v>0</v>
      </c>
      <c r="BD94" s="75">
        <f>ROUND(SUM(BD95:BD96),0)</f>
        <v>0</v>
      </c>
      <c r="BS94" s="76" t="s">
        <v>76</v>
      </c>
      <c r="BT94" s="76" t="s">
        <v>77</v>
      </c>
      <c r="BU94" s="77" t="s">
        <v>78</v>
      </c>
      <c r="BV94" s="76" t="s">
        <v>79</v>
      </c>
      <c r="BW94" s="76" t="s">
        <v>4</v>
      </c>
      <c r="BX94" s="76" t="s">
        <v>80</v>
      </c>
      <c r="CL94" s="76" t="s">
        <v>1</v>
      </c>
    </row>
    <row r="95" spans="1:91" s="7" customFormat="1" ht="16.5" customHeight="1">
      <c r="A95" s="78" t="s">
        <v>81</v>
      </c>
      <c r="B95" s="79"/>
      <c r="C95" s="80"/>
      <c r="D95" s="232" t="s">
        <v>82</v>
      </c>
      <c r="E95" s="232"/>
      <c r="F95" s="232"/>
      <c r="G95" s="232"/>
      <c r="H95" s="232"/>
      <c r="I95" s="81"/>
      <c r="J95" s="232" t="s">
        <v>83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0">
        <f>'2 - 2.část'!J30</f>
        <v>0</v>
      </c>
      <c r="AH95" s="231"/>
      <c r="AI95" s="231"/>
      <c r="AJ95" s="231"/>
      <c r="AK95" s="231"/>
      <c r="AL95" s="231"/>
      <c r="AM95" s="231"/>
      <c r="AN95" s="230">
        <f>SUM(AG95,AT95)</f>
        <v>0</v>
      </c>
      <c r="AO95" s="231"/>
      <c r="AP95" s="231"/>
      <c r="AQ95" s="82" t="s">
        <v>84</v>
      </c>
      <c r="AR95" s="79"/>
      <c r="AS95" s="83">
        <v>0</v>
      </c>
      <c r="AT95" s="84">
        <f>ROUND(SUM(AV95:AW95),0)</f>
        <v>0</v>
      </c>
      <c r="AU95" s="85">
        <f>'2 - 2.část'!P131</f>
        <v>0</v>
      </c>
      <c r="AV95" s="84">
        <f>'2 - 2.část'!J33</f>
        <v>0</v>
      </c>
      <c r="AW95" s="84">
        <f>'2 - 2.část'!J34</f>
        <v>0</v>
      </c>
      <c r="AX95" s="84">
        <f>'2 - 2.část'!J35</f>
        <v>0</v>
      </c>
      <c r="AY95" s="84">
        <f>'2 - 2.část'!J36</f>
        <v>0</v>
      </c>
      <c r="AZ95" s="84">
        <f>'2 - 2.část'!F33</f>
        <v>0</v>
      </c>
      <c r="BA95" s="84">
        <f>'2 - 2.část'!F34</f>
        <v>0</v>
      </c>
      <c r="BB95" s="84">
        <f>'2 - 2.část'!F35</f>
        <v>0</v>
      </c>
      <c r="BC95" s="84">
        <f>'2 - 2.část'!F36</f>
        <v>0</v>
      </c>
      <c r="BD95" s="86">
        <f>'2 - 2.část'!F37</f>
        <v>0</v>
      </c>
      <c r="BT95" s="87" t="s">
        <v>8</v>
      </c>
      <c r="BV95" s="87" t="s">
        <v>79</v>
      </c>
      <c r="BW95" s="87" t="s">
        <v>85</v>
      </c>
      <c r="BX95" s="87" t="s">
        <v>4</v>
      </c>
      <c r="CL95" s="87" t="s">
        <v>1</v>
      </c>
      <c r="CM95" s="87" t="s">
        <v>82</v>
      </c>
    </row>
    <row r="96" spans="1:91" s="7" customFormat="1" ht="16.5" customHeight="1">
      <c r="A96" s="78" t="s">
        <v>81</v>
      </c>
      <c r="B96" s="79"/>
      <c r="C96" s="80"/>
      <c r="D96" s="232" t="s">
        <v>86</v>
      </c>
      <c r="E96" s="232"/>
      <c r="F96" s="232"/>
      <c r="G96" s="232"/>
      <c r="H96" s="232"/>
      <c r="I96" s="81"/>
      <c r="J96" s="232" t="s">
        <v>87</v>
      </c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0">
        <f>'3 - Vedlejší náklady'!J30</f>
        <v>0</v>
      </c>
      <c r="AH96" s="231"/>
      <c r="AI96" s="231"/>
      <c r="AJ96" s="231"/>
      <c r="AK96" s="231"/>
      <c r="AL96" s="231"/>
      <c r="AM96" s="231"/>
      <c r="AN96" s="230">
        <f>SUM(AG96,AT96)</f>
        <v>0</v>
      </c>
      <c r="AO96" s="231"/>
      <c r="AP96" s="231"/>
      <c r="AQ96" s="82" t="s">
        <v>84</v>
      </c>
      <c r="AR96" s="79"/>
      <c r="AS96" s="88">
        <v>0</v>
      </c>
      <c r="AT96" s="89">
        <f>ROUND(SUM(AV96:AW96),0)</f>
        <v>0</v>
      </c>
      <c r="AU96" s="90">
        <f>'3 - Vedlejší náklady'!P126</f>
        <v>0</v>
      </c>
      <c r="AV96" s="89">
        <f>'3 - Vedlejší náklady'!J33</f>
        <v>0</v>
      </c>
      <c r="AW96" s="89">
        <f>'3 - Vedlejší náklady'!J34</f>
        <v>0</v>
      </c>
      <c r="AX96" s="89">
        <f>'3 - Vedlejší náklady'!J35</f>
        <v>0</v>
      </c>
      <c r="AY96" s="89">
        <f>'3 - Vedlejší náklady'!J36</f>
        <v>0</v>
      </c>
      <c r="AZ96" s="89">
        <f>'3 - Vedlejší náklady'!F33</f>
        <v>0</v>
      </c>
      <c r="BA96" s="89">
        <f>'3 - Vedlejší náklady'!F34</f>
        <v>0</v>
      </c>
      <c r="BB96" s="89">
        <f>'3 - Vedlejší náklady'!F35</f>
        <v>0</v>
      </c>
      <c r="BC96" s="89">
        <f>'3 - Vedlejší náklady'!F36</f>
        <v>0</v>
      </c>
      <c r="BD96" s="91">
        <f>'3 - Vedlejší náklady'!F37</f>
        <v>0</v>
      </c>
      <c r="BT96" s="87" t="s">
        <v>8</v>
      </c>
      <c r="BV96" s="87" t="s">
        <v>79</v>
      </c>
      <c r="BW96" s="87" t="s">
        <v>88</v>
      </c>
      <c r="BX96" s="87" t="s">
        <v>4</v>
      </c>
      <c r="CL96" s="87" t="s">
        <v>1</v>
      </c>
      <c r="CM96" s="87" t="s">
        <v>82</v>
      </c>
    </row>
    <row r="97" spans="1:57" s="2" customFormat="1" ht="30" customHeight="1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 - 2.část'!C2" display="/"/>
    <hyperlink ref="A96" location="'3 - Vedlejš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35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6" t="s">
        <v>85</v>
      </c>
      <c r="AZ2" s="92" t="s">
        <v>89</v>
      </c>
      <c r="BA2" s="92" t="s">
        <v>90</v>
      </c>
      <c r="BB2" s="92" t="s">
        <v>1</v>
      </c>
      <c r="BC2" s="92" t="s">
        <v>91</v>
      </c>
      <c r="BD2" s="92" t="s">
        <v>82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56" s="1" customFormat="1" ht="24.95" customHeight="1">
      <c r="B4" s="19"/>
      <c r="D4" s="20" t="s">
        <v>92</v>
      </c>
      <c r="L4" s="19"/>
      <c r="M4" s="93" t="s">
        <v>11</v>
      </c>
      <c r="AT4" s="16" t="s">
        <v>3</v>
      </c>
    </row>
    <row r="5" spans="1:56" s="1" customFormat="1" ht="6.95" customHeight="1">
      <c r="B5" s="19"/>
      <c r="L5" s="19"/>
    </row>
    <row r="6" spans="1:56" s="1" customFormat="1" ht="12" customHeight="1">
      <c r="B6" s="19"/>
      <c r="D6" s="26" t="s">
        <v>17</v>
      </c>
      <c r="L6" s="19"/>
    </row>
    <row r="7" spans="1:56" s="1" customFormat="1" ht="16.5" customHeight="1">
      <c r="B7" s="19"/>
      <c r="E7" s="236" t="str">
        <f>'Rekapitulace stavby'!K6</f>
        <v>Stavební úpravy podchodu, nám. Horníků, Trutnov</v>
      </c>
      <c r="F7" s="237"/>
      <c r="G7" s="237"/>
      <c r="H7" s="237"/>
      <c r="L7" s="19"/>
    </row>
    <row r="8" spans="1:56" s="2" customFormat="1" ht="12" customHeight="1">
      <c r="A8" s="31"/>
      <c r="B8" s="32"/>
      <c r="C8" s="31"/>
      <c r="D8" s="26" t="s">
        <v>93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2"/>
      <c r="C9" s="31"/>
      <c r="D9" s="31"/>
      <c r="E9" s="216" t="s">
        <v>94</v>
      </c>
      <c r="F9" s="238"/>
      <c r="G9" s="238"/>
      <c r="H9" s="238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2"/>
      <c r="C11" s="31"/>
      <c r="D11" s="26" t="s">
        <v>19</v>
      </c>
      <c r="E11" s="31"/>
      <c r="F11" s="24" t="s">
        <v>1</v>
      </c>
      <c r="G11" s="31"/>
      <c r="H11" s="31"/>
      <c r="I11" s="26" t="s">
        <v>20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26" t="s">
        <v>23</v>
      </c>
      <c r="J12" s="54" t="str">
        <f>'Rekapitulace stavby'!AN8</f>
        <v>31. 8. 2023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26" t="s">
        <v>26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4" t="s">
        <v>27</v>
      </c>
      <c r="F15" s="31"/>
      <c r="G15" s="31"/>
      <c r="H15" s="31"/>
      <c r="I15" s="26" t="s">
        <v>28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26" t="s">
        <v>26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9" t="str">
        <f>'Rekapitulace stavby'!E14</f>
        <v>Vyplň údaj</v>
      </c>
      <c r="F18" s="200"/>
      <c r="G18" s="200"/>
      <c r="H18" s="200"/>
      <c r="I18" s="26" t="s">
        <v>28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26" t="s">
        <v>26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32</v>
      </c>
      <c r="F21" s="31"/>
      <c r="G21" s="31"/>
      <c r="H21" s="31"/>
      <c r="I21" s="26" t="s">
        <v>28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26" t="s">
        <v>26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35</v>
      </c>
      <c r="F24" s="31"/>
      <c r="G24" s="31"/>
      <c r="H24" s="31"/>
      <c r="I24" s="26" t="s">
        <v>28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36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4"/>
      <c r="B27" s="95"/>
      <c r="C27" s="94"/>
      <c r="D27" s="94"/>
      <c r="E27" s="205" t="s">
        <v>1</v>
      </c>
      <c r="F27" s="205"/>
      <c r="G27" s="205"/>
      <c r="H27" s="20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7" t="s">
        <v>37</v>
      </c>
      <c r="E30" s="31"/>
      <c r="F30" s="31"/>
      <c r="G30" s="31"/>
      <c r="H30" s="31"/>
      <c r="I30" s="31"/>
      <c r="J30" s="70">
        <f>ROUND(J131, 0)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8" t="s">
        <v>41</v>
      </c>
      <c r="E33" s="26" t="s">
        <v>42</v>
      </c>
      <c r="F33" s="99">
        <f>ROUND((SUM(BE131:BE313)),  0)</f>
        <v>0</v>
      </c>
      <c r="G33" s="31"/>
      <c r="H33" s="31"/>
      <c r="I33" s="100">
        <v>0.21</v>
      </c>
      <c r="J33" s="99">
        <f>ROUND(((SUM(BE131:BE313))*I33),  0)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43</v>
      </c>
      <c r="F34" s="99">
        <f>ROUND((SUM(BF131:BF313)),  0)</f>
        <v>0</v>
      </c>
      <c r="G34" s="31"/>
      <c r="H34" s="31"/>
      <c r="I34" s="100">
        <v>0.15</v>
      </c>
      <c r="J34" s="99">
        <f>ROUND(((SUM(BF131:BF313))*I34),  0)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99">
        <f>ROUND((SUM(BG131:BG313)),  0)</f>
        <v>0</v>
      </c>
      <c r="G35" s="31"/>
      <c r="H35" s="31"/>
      <c r="I35" s="100">
        <v>0.21</v>
      </c>
      <c r="J35" s="99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99">
        <f>ROUND((SUM(BH131:BH313)),  0)</f>
        <v>0</v>
      </c>
      <c r="G36" s="31"/>
      <c r="H36" s="31"/>
      <c r="I36" s="100">
        <v>0.15</v>
      </c>
      <c r="J36" s="99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46</v>
      </c>
      <c r="F37" s="99">
        <f>ROUND((SUM(BI131:BI313)),  0)</f>
        <v>0</v>
      </c>
      <c r="G37" s="31"/>
      <c r="H37" s="31"/>
      <c r="I37" s="100">
        <v>0</v>
      </c>
      <c r="J37" s="99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1"/>
      <c r="D39" s="102" t="s">
        <v>47</v>
      </c>
      <c r="E39" s="59"/>
      <c r="F39" s="59"/>
      <c r="G39" s="103" t="s">
        <v>48</v>
      </c>
      <c r="H39" s="104" t="s">
        <v>49</v>
      </c>
      <c r="I39" s="59"/>
      <c r="J39" s="105">
        <f>SUM(J30:J37)</f>
        <v>0</v>
      </c>
      <c r="K39" s="106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50</v>
      </c>
      <c r="E50" s="43"/>
      <c r="F50" s="43"/>
      <c r="G50" s="42" t="s">
        <v>51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52</v>
      </c>
      <c r="E61" s="34"/>
      <c r="F61" s="107" t="s">
        <v>53</v>
      </c>
      <c r="G61" s="44" t="s">
        <v>52</v>
      </c>
      <c r="H61" s="34"/>
      <c r="I61" s="34"/>
      <c r="J61" s="108" t="s">
        <v>53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54</v>
      </c>
      <c r="E65" s="45"/>
      <c r="F65" s="45"/>
      <c r="G65" s="42" t="s">
        <v>55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52</v>
      </c>
      <c r="E76" s="34"/>
      <c r="F76" s="107" t="s">
        <v>53</v>
      </c>
      <c r="G76" s="44" t="s">
        <v>52</v>
      </c>
      <c r="H76" s="34"/>
      <c r="I76" s="34"/>
      <c r="J76" s="108" t="s">
        <v>53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17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6" t="str">
        <f>E7</f>
        <v>Stavební úpravy podchodu, nám. Horníků, Trutnov</v>
      </c>
      <c r="F85" s="237"/>
      <c r="G85" s="237"/>
      <c r="H85" s="237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16" t="str">
        <f>E9</f>
        <v>2 - 2.část</v>
      </c>
      <c r="F87" s="238"/>
      <c r="G87" s="238"/>
      <c r="H87" s="238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21</v>
      </c>
      <c r="D89" s="31"/>
      <c r="E89" s="31"/>
      <c r="F89" s="24" t="str">
        <f>F12</f>
        <v>Trutnov</v>
      </c>
      <c r="G89" s="31"/>
      <c r="H89" s="31"/>
      <c r="I89" s="26" t="s">
        <v>23</v>
      </c>
      <c r="J89" s="54" t="str">
        <f>IF(J12="","",J12)</f>
        <v>31. 8. 2023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25</v>
      </c>
      <c r="D91" s="31"/>
      <c r="E91" s="31"/>
      <c r="F91" s="24" t="str">
        <f>E15</f>
        <v>Město Trutnov, Slovanské nám. 165, Trutnov</v>
      </c>
      <c r="G91" s="31"/>
      <c r="H91" s="31"/>
      <c r="I91" s="26" t="s">
        <v>31</v>
      </c>
      <c r="J91" s="29" t="str">
        <f>E21</f>
        <v>ing.Jan Chaloupský, U hřiště 639, Trutnov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1"/>
      <c r="E92" s="31"/>
      <c r="F92" s="24" t="str">
        <f>IF(E18="","",E18)</f>
        <v>Vyplň údaj</v>
      </c>
      <c r="G92" s="31"/>
      <c r="H92" s="31"/>
      <c r="I92" s="26" t="s">
        <v>34</v>
      </c>
      <c r="J92" s="29" t="str">
        <f>E24</f>
        <v>ing. V. Švehla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9" t="s">
        <v>96</v>
      </c>
      <c r="D94" s="101"/>
      <c r="E94" s="101"/>
      <c r="F94" s="101"/>
      <c r="G94" s="101"/>
      <c r="H94" s="101"/>
      <c r="I94" s="101"/>
      <c r="J94" s="110" t="s">
        <v>97</v>
      </c>
      <c r="K94" s="10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1" t="s">
        <v>98</v>
      </c>
      <c r="D96" s="31"/>
      <c r="E96" s="31"/>
      <c r="F96" s="31"/>
      <c r="G96" s="31"/>
      <c r="H96" s="31"/>
      <c r="I96" s="31"/>
      <c r="J96" s="70">
        <f>J131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99</v>
      </c>
    </row>
    <row r="97" spans="1:31" s="9" customFormat="1" ht="24.95" customHeight="1">
      <c r="B97" s="112"/>
      <c r="D97" s="113" t="s">
        <v>100</v>
      </c>
      <c r="E97" s="114"/>
      <c r="F97" s="114"/>
      <c r="G97" s="114"/>
      <c r="H97" s="114"/>
      <c r="I97" s="114"/>
      <c r="J97" s="115">
        <f>J132</f>
        <v>0</v>
      </c>
      <c r="L97" s="112"/>
    </row>
    <row r="98" spans="1:31" s="10" customFormat="1" ht="19.899999999999999" customHeight="1">
      <c r="B98" s="116"/>
      <c r="D98" s="117" t="s">
        <v>101</v>
      </c>
      <c r="E98" s="118"/>
      <c r="F98" s="118"/>
      <c r="G98" s="118"/>
      <c r="H98" s="118"/>
      <c r="I98" s="118"/>
      <c r="J98" s="119">
        <f>J133</f>
        <v>0</v>
      </c>
      <c r="L98" s="116"/>
    </row>
    <row r="99" spans="1:31" s="10" customFormat="1" ht="19.899999999999999" customHeight="1">
      <c r="B99" s="116"/>
      <c r="D99" s="117" t="s">
        <v>102</v>
      </c>
      <c r="E99" s="118"/>
      <c r="F99" s="118"/>
      <c r="G99" s="118"/>
      <c r="H99" s="118"/>
      <c r="I99" s="118"/>
      <c r="J99" s="119">
        <f>J154</f>
        <v>0</v>
      </c>
      <c r="L99" s="116"/>
    </row>
    <row r="100" spans="1:31" s="10" customFormat="1" ht="19.899999999999999" customHeight="1">
      <c r="B100" s="116"/>
      <c r="D100" s="117" t="s">
        <v>103</v>
      </c>
      <c r="E100" s="118"/>
      <c r="F100" s="118"/>
      <c r="G100" s="118"/>
      <c r="H100" s="118"/>
      <c r="I100" s="118"/>
      <c r="J100" s="119">
        <f>J157</f>
        <v>0</v>
      </c>
      <c r="L100" s="116"/>
    </row>
    <row r="101" spans="1:31" s="10" customFormat="1" ht="19.899999999999999" customHeight="1">
      <c r="B101" s="116"/>
      <c r="D101" s="117" t="s">
        <v>104</v>
      </c>
      <c r="E101" s="118"/>
      <c r="F101" s="118"/>
      <c r="G101" s="118"/>
      <c r="H101" s="118"/>
      <c r="I101" s="118"/>
      <c r="J101" s="119">
        <f>J169</f>
        <v>0</v>
      </c>
      <c r="L101" s="116"/>
    </row>
    <row r="102" spans="1:31" s="10" customFormat="1" ht="19.899999999999999" customHeight="1">
      <c r="B102" s="116"/>
      <c r="D102" s="117" t="s">
        <v>105</v>
      </c>
      <c r="E102" s="118"/>
      <c r="F102" s="118"/>
      <c r="G102" s="118"/>
      <c r="H102" s="118"/>
      <c r="I102" s="118"/>
      <c r="J102" s="119">
        <f>J184</f>
        <v>0</v>
      </c>
      <c r="L102" s="116"/>
    </row>
    <row r="103" spans="1:31" s="10" customFormat="1" ht="19.899999999999999" customHeight="1">
      <c r="B103" s="116"/>
      <c r="D103" s="117" t="s">
        <v>106</v>
      </c>
      <c r="E103" s="118"/>
      <c r="F103" s="118"/>
      <c r="G103" s="118"/>
      <c r="H103" s="118"/>
      <c r="I103" s="118"/>
      <c r="J103" s="119">
        <f>J191</f>
        <v>0</v>
      </c>
      <c r="L103" s="116"/>
    </row>
    <row r="104" spans="1:31" s="10" customFormat="1" ht="19.899999999999999" customHeight="1">
      <c r="B104" s="116"/>
      <c r="D104" s="117" t="s">
        <v>107</v>
      </c>
      <c r="E104" s="118"/>
      <c r="F104" s="118"/>
      <c r="G104" s="118"/>
      <c r="H104" s="118"/>
      <c r="I104" s="118"/>
      <c r="J104" s="119">
        <f>J209</f>
        <v>0</v>
      </c>
      <c r="L104" s="116"/>
    </row>
    <row r="105" spans="1:31" s="10" customFormat="1" ht="19.899999999999999" customHeight="1">
      <c r="B105" s="116"/>
      <c r="D105" s="117" t="s">
        <v>108</v>
      </c>
      <c r="E105" s="118"/>
      <c r="F105" s="118"/>
      <c r="G105" s="118"/>
      <c r="H105" s="118"/>
      <c r="I105" s="118"/>
      <c r="J105" s="119">
        <f>J217</f>
        <v>0</v>
      </c>
      <c r="L105" s="116"/>
    </row>
    <row r="106" spans="1:31" s="9" customFormat="1" ht="24.95" customHeight="1">
      <c r="B106" s="112"/>
      <c r="D106" s="113" t="s">
        <v>109</v>
      </c>
      <c r="E106" s="114"/>
      <c r="F106" s="114"/>
      <c r="G106" s="114"/>
      <c r="H106" s="114"/>
      <c r="I106" s="114"/>
      <c r="J106" s="115">
        <f>J219</f>
        <v>0</v>
      </c>
      <c r="L106" s="112"/>
    </row>
    <row r="107" spans="1:31" s="10" customFormat="1" ht="19.899999999999999" customHeight="1">
      <c r="B107" s="116"/>
      <c r="D107" s="117" t="s">
        <v>110</v>
      </c>
      <c r="E107" s="118"/>
      <c r="F107" s="118"/>
      <c r="G107" s="118"/>
      <c r="H107" s="118"/>
      <c r="I107" s="118"/>
      <c r="J107" s="119">
        <f>J220</f>
        <v>0</v>
      </c>
      <c r="L107" s="116"/>
    </row>
    <row r="108" spans="1:31" s="10" customFormat="1" ht="19.899999999999999" customHeight="1">
      <c r="B108" s="116"/>
      <c r="D108" s="117" t="s">
        <v>111</v>
      </c>
      <c r="E108" s="118"/>
      <c r="F108" s="118"/>
      <c r="G108" s="118"/>
      <c r="H108" s="118"/>
      <c r="I108" s="118"/>
      <c r="J108" s="119">
        <f>J262</f>
        <v>0</v>
      </c>
      <c r="L108" s="116"/>
    </row>
    <row r="109" spans="1:31" s="10" customFormat="1" ht="19.899999999999999" customHeight="1">
      <c r="B109" s="116"/>
      <c r="D109" s="117" t="s">
        <v>112</v>
      </c>
      <c r="E109" s="118"/>
      <c r="F109" s="118"/>
      <c r="G109" s="118"/>
      <c r="H109" s="118"/>
      <c r="I109" s="118"/>
      <c r="J109" s="119">
        <f>J276</f>
        <v>0</v>
      </c>
      <c r="L109" s="116"/>
    </row>
    <row r="110" spans="1:31" s="10" customFormat="1" ht="19.899999999999999" customHeight="1">
      <c r="B110" s="116"/>
      <c r="D110" s="117" t="s">
        <v>113</v>
      </c>
      <c r="E110" s="118"/>
      <c r="F110" s="118"/>
      <c r="G110" s="118"/>
      <c r="H110" s="118"/>
      <c r="I110" s="118"/>
      <c r="J110" s="119">
        <f>J282</f>
        <v>0</v>
      </c>
      <c r="L110" s="116"/>
    </row>
    <row r="111" spans="1:31" s="10" customFormat="1" ht="19.899999999999999" customHeight="1">
      <c r="B111" s="116"/>
      <c r="D111" s="117" t="s">
        <v>114</v>
      </c>
      <c r="E111" s="118"/>
      <c r="F111" s="118"/>
      <c r="G111" s="118"/>
      <c r="H111" s="118"/>
      <c r="I111" s="118"/>
      <c r="J111" s="119">
        <f>J290</f>
        <v>0</v>
      </c>
      <c r="L111" s="116"/>
    </row>
    <row r="112" spans="1:31" s="2" customFormat="1" ht="21.75" customHeigh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5" customHeight="1">
      <c r="A113" s="31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5" customHeight="1">
      <c r="A117" s="31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5" customHeight="1">
      <c r="A118" s="31"/>
      <c r="B118" s="32"/>
      <c r="C118" s="20" t="s">
        <v>115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17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36" t="str">
        <f>E7</f>
        <v>Stavební úpravy podchodu, nám. Horníků, Trutnov</v>
      </c>
      <c r="F121" s="237"/>
      <c r="G121" s="237"/>
      <c r="H121" s="237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93</v>
      </c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16" t="str">
        <f>E9</f>
        <v>2 - 2.část</v>
      </c>
      <c r="F123" s="238"/>
      <c r="G123" s="238"/>
      <c r="H123" s="238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21</v>
      </c>
      <c r="D125" s="31"/>
      <c r="E125" s="31"/>
      <c r="F125" s="24" t="str">
        <f>F12</f>
        <v>Trutnov</v>
      </c>
      <c r="G125" s="31"/>
      <c r="H125" s="31"/>
      <c r="I125" s="26" t="s">
        <v>23</v>
      </c>
      <c r="J125" s="54" t="str">
        <f>IF(J12="","",J12)</f>
        <v>31. 8. 2023</v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25.7" customHeight="1">
      <c r="A127" s="31"/>
      <c r="B127" s="32"/>
      <c r="C127" s="26" t="s">
        <v>25</v>
      </c>
      <c r="D127" s="31"/>
      <c r="E127" s="31"/>
      <c r="F127" s="24" t="str">
        <f>E15</f>
        <v>Město Trutnov, Slovanské nám. 165, Trutnov</v>
      </c>
      <c r="G127" s="31"/>
      <c r="H127" s="31"/>
      <c r="I127" s="26" t="s">
        <v>31</v>
      </c>
      <c r="J127" s="29" t="str">
        <f>E21</f>
        <v>ing.Jan Chaloupský, U hřiště 639, Trutnov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29</v>
      </c>
      <c r="D128" s="31"/>
      <c r="E128" s="31"/>
      <c r="F128" s="24" t="str">
        <f>IF(E18="","",E18)</f>
        <v>Vyplň údaj</v>
      </c>
      <c r="G128" s="31"/>
      <c r="H128" s="31"/>
      <c r="I128" s="26" t="s">
        <v>34</v>
      </c>
      <c r="J128" s="29" t="str">
        <f>E24</f>
        <v>ing. V. Švehla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20"/>
      <c r="B130" s="121"/>
      <c r="C130" s="122" t="s">
        <v>116</v>
      </c>
      <c r="D130" s="123" t="s">
        <v>62</v>
      </c>
      <c r="E130" s="123" t="s">
        <v>58</v>
      </c>
      <c r="F130" s="123" t="s">
        <v>59</v>
      </c>
      <c r="G130" s="123" t="s">
        <v>117</v>
      </c>
      <c r="H130" s="123" t="s">
        <v>118</v>
      </c>
      <c r="I130" s="123" t="s">
        <v>119</v>
      </c>
      <c r="J130" s="123" t="s">
        <v>97</v>
      </c>
      <c r="K130" s="124" t="s">
        <v>120</v>
      </c>
      <c r="L130" s="125"/>
      <c r="M130" s="61" t="s">
        <v>1</v>
      </c>
      <c r="N130" s="62" t="s">
        <v>41</v>
      </c>
      <c r="O130" s="62" t="s">
        <v>121</v>
      </c>
      <c r="P130" s="62" t="s">
        <v>122</v>
      </c>
      <c r="Q130" s="62" t="s">
        <v>123</v>
      </c>
      <c r="R130" s="62" t="s">
        <v>124</v>
      </c>
      <c r="S130" s="62" t="s">
        <v>125</v>
      </c>
      <c r="T130" s="63" t="s">
        <v>126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</row>
    <row r="131" spans="1:65" s="2" customFormat="1" ht="22.9" customHeight="1">
      <c r="A131" s="31"/>
      <c r="B131" s="32"/>
      <c r="C131" s="68" t="s">
        <v>127</v>
      </c>
      <c r="D131" s="31"/>
      <c r="E131" s="31"/>
      <c r="F131" s="31"/>
      <c r="G131" s="31"/>
      <c r="H131" s="31"/>
      <c r="I131" s="31"/>
      <c r="J131" s="126">
        <f>BK131</f>
        <v>0</v>
      </c>
      <c r="K131" s="31"/>
      <c r="L131" s="32"/>
      <c r="M131" s="64"/>
      <c r="N131" s="55"/>
      <c r="O131" s="65"/>
      <c r="P131" s="127">
        <f>P132+P219</f>
        <v>0</v>
      </c>
      <c r="Q131" s="65"/>
      <c r="R131" s="127">
        <f>R132+R219</f>
        <v>186.63922291436597</v>
      </c>
      <c r="S131" s="65"/>
      <c r="T131" s="128">
        <f>T132+T219</f>
        <v>153.81788000000003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76</v>
      </c>
      <c r="AU131" s="16" t="s">
        <v>99</v>
      </c>
      <c r="BK131" s="129">
        <f>BK132+BK219</f>
        <v>0</v>
      </c>
    </row>
    <row r="132" spans="1:65" s="12" customFormat="1" ht="25.9" customHeight="1">
      <c r="B132" s="130"/>
      <c r="D132" s="131" t="s">
        <v>76</v>
      </c>
      <c r="E132" s="132" t="s">
        <v>128</v>
      </c>
      <c r="F132" s="132" t="s">
        <v>129</v>
      </c>
      <c r="I132" s="133"/>
      <c r="J132" s="134">
        <f>BK132</f>
        <v>0</v>
      </c>
      <c r="L132" s="130"/>
      <c r="M132" s="135"/>
      <c r="N132" s="136"/>
      <c r="O132" s="136"/>
      <c r="P132" s="137">
        <f>P133+P154+P157+P169+P184+P191+P209+P217</f>
        <v>0</v>
      </c>
      <c r="Q132" s="136"/>
      <c r="R132" s="137">
        <f>R133+R154+R157+R169+R184+R191+R209+R217</f>
        <v>127.82758821687999</v>
      </c>
      <c r="S132" s="136"/>
      <c r="T132" s="138">
        <f>T133+T154+T157+T169+T184+T191+T209+T217</f>
        <v>148.60000000000002</v>
      </c>
      <c r="AR132" s="131" t="s">
        <v>8</v>
      </c>
      <c r="AT132" s="139" t="s">
        <v>76</v>
      </c>
      <c r="AU132" s="139" t="s">
        <v>77</v>
      </c>
      <c r="AY132" s="131" t="s">
        <v>130</v>
      </c>
      <c r="BK132" s="140">
        <f>BK133+BK154+BK157+BK169+BK184+BK191+BK209+BK217</f>
        <v>0</v>
      </c>
    </row>
    <row r="133" spans="1:65" s="12" customFormat="1" ht="22.9" customHeight="1">
      <c r="B133" s="130"/>
      <c r="D133" s="131" t="s">
        <v>76</v>
      </c>
      <c r="E133" s="141" t="s">
        <v>8</v>
      </c>
      <c r="F133" s="141" t="s">
        <v>131</v>
      </c>
      <c r="I133" s="133"/>
      <c r="J133" s="142">
        <f>BK133</f>
        <v>0</v>
      </c>
      <c r="L133" s="130"/>
      <c r="M133" s="135"/>
      <c r="N133" s="136"/>
      <c r="O133" s="136"/>
      <c r="P133" s="137">
        <f>SUM(P134:P153)</f>
        <v>0</v>
      </c>
      <c r="Q133" s="136"/>
      <c r="R133" s="137">
        <f>SUM(R134:R153)</f>
        <v>69.12</v>
      </c>
      <c r="S133" s="136"/>
      <c r="T133" s="138">
        <f>SUM(T134:T153)</f>
        <v>19.200000000000003</v>
      </c>
      <c r="AR133" s="131" t="s">
        <v>8</v>
      </c>
      <c r="AT133" s="139" t="s">
        <v>76</v>
      </c>
      <c r="AU133" s="139" t="s">
        <v>8</v>
      </c>
      <c r="AY133" s="131" t="s">
        <v>130</v>
      </c>
      <c r="BK133" s="140">
        <f>SUM(BK134:BK153)</f>
        <v>0</v>
      </c>
    </row>
    <row r="134" spans="1:65" s="2" customFormat="1" ht="24.2" customHeight="1">
      <c r="A134" s="31"/>
      <c r="B134" s="143"/>
      <c r="C134" s="144" t="s">
        <v>8</v>
      </c>
      <c r="D134" s="144" t="s">
        <v>132</v>
      </c>
      <c r="E134" s="145" t="s">
        <v>133</v>
      </c>
      <c r="F134" s="146" t="s">
        <v>134</v>
      </c>
      <c r="G134" s="147" t="s">
        <v>135</v>
      </c>
      <c r="H134" s="148">
        <v>24</v>
      </c>
      <c r="I134" s="149"/>
      <c r="J134" s="150">
        <f>ROUND(I134*H134,0)</f>
        <v>0</v>
      </c>
      <c r="K134" s="146" t="s">
        <v>136</v>
      </c>
      <c r="L134" s="32"/>
      <c r="M134" s="151" t="s">
        <v>1</v>
      </c>
      <c r="N134" s="152" t="s">
        <v>42</v>
      </c>
      <c r="O134" s="57"/>
      <c r="P134" s="153">
        <f>O134*H134</f>
        <v>0</v>
      </c>
      <c r="Q134" s="153">
        <v>0</v>
      </c>
      <c r="R134" s="153">
        <f>Q134*H134</f>
        <v>0</v>
      </c>
      <c r="S134" s="153">
        <v>0.255</v>
      </c>
      <c r="T134" s="154">
        <f>S134*H134</f>
        <v>6.12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5" t="s">
        <v>137</v>
      </c>
      <c r="AT134" s="155" t="s">
        <v>132</v>
      </c>
      <c r="AU134" s="155" t="s">
        <v>82</v>
      </c>
      <c r="AY134" s="16" t="s">
        <v>130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6" t="s">
        <v>8</v>
      </c>
      <c r="BK134" s="156">
        <f>ROUND(I134*H134,0)</f>
        <v>0</v>
      </c>
      <c r="BL134" s="16" t="s">
        <v>137</v>
      </c>
      <c r="BM134" s="155" t="s">
        <v>138</v>
      </c>
    </row>
    <row r="135" spans="1:65" s="13" customFormat="1" ht="22.5">
      <c r="B135" s="157"/>
      <c r="D135" s="158" t="s">
        <v>139</v>
      </c>
      <c r="E135" s="159" t="s">
        <v>1</v>
      </c>
      <c r="F135" s="160" t="s">
        <v>140</v>
      </c>
      <c r="H135" s="161">
        <v>24</v>
      </c>
      <c r="I135" s="162"/>
      <c r="L135" s="157"/>
      <c r="M135" s="163"/>
      <c r="N135" s="164"/>
      <c r="O135" s="164"/>
      <c r="P135" s="164"/>
      <c r="Q135" s="164"/>
      <c r="R135" s="164"/>
      <c r="S135" s="164"/>
      <c r="T135" s="165"/>
      <c r="AT135" s="159" t="s">
        <v>139</v>
      </c>
      <c r="AU135" s="159" t="s">
        <v>82</v>
      </c>
      <c r="AV135" s="13" t="s">
        <v>82</v>
      </c>
      <c r="AW135" s="13" t="s">
        <v>33</v>
      </c>
      <c r="AX135" s="13" t="s">
        <v>8</v>
      </c>
      <c r="AY135" s="159" t="s">
        <v>130</v>
      </c>
    </row>
    <row r="136" spans="1:65" s="2" customFormat="1" ht="24.2" customHeight="1">
      <c r="A136" s="31"/>
      <c r="B136" s="143"/>
      <c r="C136" s="144" t="s">
        <v>82</v>
      </c>
      <c r="D136" s="144" t="s">
        <v>132</v>
      </c>
      <c r="E136" s="145" t="s">
        <v>141</v>
      </c>
      <c r="F136" s="146" t="s">
        <v>142</v>
      </c>
      <c r="G136" s="147" t="s">
        <v>135</v>
      </c>
      <c r="H136" s="148">
        <v>24</v>
      </c>
      <c r="I136" s="149"/>
      <c r="J136" s="150">
        <f>ROUND(I136*H136,0)</f>
        <v>0</v>
      </c>
      <c r="K136" s="146" t="s">
        <v>136</v>
      </c>
      <c r="L136" s="32"/>
      <c r="M136" s="151" t="s">
        <v>1</v>
      </c>
      <c r="N136" s="152" t="s">
        <v>42</v>
      </c>
      <c r="O136" s="57"/>
      <c r="P136" s="153">
        <f>O136*H136</f>
        <v>0</v>
      </c>
      <c r="Q136" s="153">
        <v>0</v>
      </c>
      <c r="R136" s="153">
        <f>Q136*H136</f>
        <v>0</v>
      </c>
      <c r="S136" s="153">
        <v>0.32500000000000001</v>
      </c>
      <c r="T136" s="154">
        <f>S136*H136</f>
        <v>7.8000000000000007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55" t="s">
        <v>137</v>
      </c>
      <c r="AT136" s="155" t="s">
        <v>132</v>
      </c>
      <c r="AU136" s="155" t="s">
        <v>82</v>
      </c>
      <c r="AY136" s="16" t="s">
        <v>130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6" t="s">
        <v>8</v>
      </c>
      <c r="BK136" s="156">
        <f>ROUND(I136*H136,0)</f>
        <v>0</v>
      </c>
      <c r="BL136" s="16" t="s">
        <v>137</v>
      </c>
      <c r="BM136" s="155" t="s">
        <v>143</v>
      </c>
    </row>
    <row r="137" spans="1:65" s="13" customFormat="1" ht="22.5">
      <c r="B137" s="157"/>
      <c r="D137" s="158" t="s">
        <v>139</v>
      </c>
      <c r="E137" s="159" t="s">
        <v>1</v>
      </c>
      <c r="F137" s="160" t="s">
        <v>140</v>
      </c>
      <c r="H137" s="161">
        <v>24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139</v>
      </c>
      <c r="AU137" s="159" t="s">
        <v>82</v>
      </c>
      <c r="AV137" s="13" t="s">
        <v>82</v>
      </c>
      <c r="AW137" s="13" t="s">
        <v>33</v>
      </c>
      <c r="AX137" s="13" t="s">
        <v>8</v>
      </c>
      <c r="AY137" s="159" t="s">
        <v>130</v>
      </c>
    </row>
    <row r="138" spans="1:65" s="2" customFormat="1" ht="24.2" customHeight="1">
      <c r="A138" s="31"/>
      <c r="B138" s="143"/>
      <c r="C138" s="144" t="s">
        <v>86</v>
      </c>
      <c r="D138" s="144" t="s">
        <v>132</v>
      </c>
      <c r="E138" s="145" t="s">
        <v>144</v>
      </c>
      <c r="F138" s="146" t="s">
        <v>145</v>
      </c>
      <c r="G138" s="147" t="s">
        <v>135</v>
      </c>
      <c r="H138" s="148">
        <v>24</v>
      </c>
      <c r="I138" s="149"/>
      <c r="J138" s="150">
        <f>ROUND(I138*H138,0)</f>
        <v>0</v>
      </c>
      <c r="K138" s="146" t="s">
        <v>136</v>
      </c>
      <c r="L138" s="32"/>
      <c r="M138" s="151" t="s">
        <v>1</v>
      </c>
      <c r="N138" s="152" t="s">
        <v>42</v>
      </c>
      <c r="O138" s="57"/>
      <c r="P138" s="153">
        <f>O138*H138</f>
        <v>0</v>
      </c>
      <c r="Q138" s="153">
        <v>0</v>
      </c>
      <c r="R138" s="153">
        <f>Q138*H138</f>
        <v>0</v>
      </c>
      <c r="S138" s="153">
        <v>0.22</v>
      </c>
      <c r="T138" s="154">
        <f>S138*H138</f>
        <v>5.28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5" t="s">
        <v>137</v>
      </c>
      <c r="AT138" s="155" t="s">
        <v>132</v>
      </c>
      <c r="AU138" s="155" t="s">
        <v>82</v>
      </c>
      <c r="AY138" s="16" t="s">
        <v>130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6" t="s">
        <v>8</v>
      </c>
      <c r="BK138" s="156">
        <f>ROUND(I138*H138,0)</f>
        <v>0</v>
      </c>
      <c r="BL138" s="16" t="s">
        <v>137</v>
      </c>
      <c r="BM138" s="155" t="s">
        <v>146</v>
      </c>
    </row>
    <row r="139" spans="1:65" s="13" customFormat="1" ht="22.5">
      <c r="B139" s="157"/>
      <c r="D139" s="158" t="s">
        <v>139</v>
      </c>
      <c r="E139" s="159" t="s">
        <v>1</v>
      </c>
      <c r="F139" s="160" t="s">
        <v>140</v>
      </c>
      <c r="H139" s="161">
        <v>24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139</v>
      </c>
      <c r="AU139" s="159" t="s">
        <v>82</v>
      </c>
      <c r="AV139" s="13" t="s">
        <v>82</v>
      </c>
      <c r="AW139" s="13" t="s">
        <v>33</v>
      </c>
      <c r="AX139" s="13" t="s">
        <v>8</v>
      </c>
      <c r="AY139" s="159" t="s">
        <v>130</v>
      </c>
    </row>
    <row r="140" spans="1:65" s="2" customFormat="1" ht="33" customHeight="1">
      <c r="A140" s="31"/>
      <c r="B140" s="143"/>
      <c r="C140" s="144" t="s">
        <v>137</v>
      </c>
      <c r="D140" s="144" t="s">
        <v>132</v>
      </c>
      <c r="E140" s="145" t="s">
        <v>147</v>
      </c>
      <c r="F140" s="146" t="s">
        <v>148</v>
      </c>
      <c r="G140" s="147" t="s">
        <v>149</v>
      </c>
      <c r="H140" s="148">
        <v>38.4</v>
      </c>
      <c r="I140" s="149"/>
      <c r="J140" s="150">
        <f>ROUND(I140*H140,0)</f>
        <v>0</v>
      </c>
      <c r="K140" s="146" t="s">
        <v>136</v>
      </c>
      <c r="L140" s="32"/>
      <c r="M140" s="151" t="s">
        <v>1</v>
      </c>
      <c r="N140" s="152" t="s">
        <v>42</v>
      </c>
      <c r="O140" s="57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5" t="s">
        <v>137</v>
      </c>
      <c r="AT140" s="155" t="s">
        <v>132</v>
      </c>
      <c r="AU140" s="155" t="s">
        <v>82</v>
      </c>
      <c r="AY140" s="16" t="s">
        <v>130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6" t="s">
        <v>8</v>
      </c>
      <c r="BK140" s="156">
        <f>ROUND(I140*H140,0)</f>
        <v>0</v>
      </c>
      <c r="BL140" s="16" t="s">
        <v>137</v>
      </c>
      <c r="BM140" s="155" t="s">
        <v>150</v>
      </c>
    </row>
    <row r="141" spans="1:65" s="13" customFormat="1" ht="11.25">
      <c r="B141" s="157"/>
      <c r="D141" s="158" t="s">
        <v>139</v>
      </c>
      <c r="E141" s="159" t="s">
        <v>1</v>
      </c>
      <c r="F141" s="160" t="s">
        <v>151</v>
      </c>
      <c r="H141" s="161">
        <v>38.4</v>
      </c>
      <c r="I141" s="162"/>
      <c r="L141" s="157"/>
      <c r="M141" s="163"/>
      <c r="N141" s="164"/>
      <c r="O141" s="164"/>
      <c r="P141" s="164"/>
      <c r="Q141" s="164"/>
      <c r="R141" s="164"/>
      <c r="S141" s="164"/>
      <c r="T141" s="165"/>
      <c r="AT141" s="159" t="s">
        <v>139</v>
      </c>
      <c r="AU141" s="159" t="s">
        <v>82</v>
      </c>
      <c r="AV141" s="13" t="s">
        <v>82</v>
      </c>
      <c r="AW141" s="13" t="s">
        <v>33</v>
      </c>
      <c r="AX141" s="13" t="s">
        <v>8</v>
      </c>
      <c r="AY141" s="159" t="s">
        <v>130</v>
      </c>
    </row>
    <row r="142" spans="1:65" s="2" customFormat="1" ht="37.9" customHeight="1">
      <c r="A142" s="31"/>
      <c r="B142" s="143"/>
      <c r="C142" s="144" t="s">
        <v>152</v>
      </c>
      <c r="D142" s="144" t="s">
        <v>132</v>
      </c>
      <c r="E142" s="145" t="s">
        <v>153</v>
      </c>
      <c r="F142" s="146" t="s">
        <v>154</v>
      </c>
      <c r="G142" s="147" t="s">
        <v>149</v>
      </c>
      <c r="H142" s="148">
        <v>38.4</v>
      </c>
      <c r="I142" s="149"/>
      <c r="J142" s="150">
        <f>ROUND(I142*H142,0)</f>
        <v>0</v>
      </c>
      <c r="K142" s="146" t="s">
        <v>136</v>
      </c>
      <c r="L142" s="32"/>
      <c r="M142" s="151" t="s">
        <v>1</v>
      </c>
      <c r="N142" s="152" t="s">
        <v>42</v>
      </c>
      <c r="O142" s="57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5" t="s">
        <v>137</v>
      </c>
      <c r="AT142" s="155" t="s">
        <v>132</v>
      </c>
      <c r="AU142" s="155" t="s">
        <v>82</v>
      </c>
      <c r="AY142" s="16" t="s">
        <v>130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6" t="s">
        <v>8</v>
      </c>
      <c r="BK142" s="156">
        <f>ROUND(I142*H142,0)</f>
        <v>0</v>
      </c>
      <c r="BL142" s="16" t="s">
        <v>137</v>
      </c>
      <c r="BM142" s="155" t="s">
        <v>155</v>
      </c>
    </row>
    <row r="143" spans="1:65" s="13" customFormat="1" ht="11.25">
      <c r="B143" s="157"/>
      <c r="D143" s="158" t="s">
        <v>139</v>
      </c>
      <c r="E143" s="159" t="s">
        <v>1</v>
      </c>
      <c r="F143" s="160" t="s">
        <v>151</v>
      </c>
      <c r="H143" s="161">
        <v>38.4</v>
      </c>
      <c r="I143" s="162"/>
      <c r="L143" s="157"/>
      <c r="M143" s="163"/>
      <c r="N143" s="164"/>
      <c r="O143" s="164"/>
      <c r="P143" s="164"/>
      <c r="Q143" s="164"/>
      <c r="R143" s="164"/>
      <c r="S143" s="164"/>
      <c r="T143" s="165"/>
      <c r="AT143" s="159" t="s">
        <v>139</v>
      </c>
      <c r="AU143" s="159" t="s">
        <v>82</v>
      </c>
      <c r="AV143" s="13" t="s">
        <v>82</v>
      </c>
      <c r="AW143" s="13" t="s">
        <v>33</v>
      </c>
      <c r="AX143" s="13" t="s">
        <v>8</v>
      </c>
      <c r="AY143" s="159" t="s">
        <v>130</v>
      </c>
    </row>
    <row r="144" spans="1:65" s="2" customFormat="1" ht="33" customHeight="1">
      <c r="A144" s="31"/>
      <c r="B144" s="143"/>
      <c r="C144" s="144" t="s">
        <v>156</v>
      </c>
      <c r="D144" s="144" t="s">
        <v>132</v>
      </c>
      <c r="E144" s="145" t="s">
        <v>157</v>
      </c>
      <c r="F144" s="146" t="s">
        <v>158</v>
      </c>
      <c r="G144" s="147" t="s">
        <v>159</v>
      </c>
      <c r="H144" s="148">
        <v>69.12</v>
      </c>
      <c r="I144" s="149"/>
      <c r="J144" s="150">
        <f>ROUND(I144*H144,0)</f>
        <v>0</v>
      </c>
      <c r="K144" s="146" t="s">
        <v>136</v>
      </c>
      <c r="L144" s="32"/>
      <c r="M144" s="151" t="s">
        <v>1</v>
      </c>
      <c r="N144" s="152" t="s">
        <v>42</v>
      </c>
      <c r="O144" s="57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5" t="s">
        <v>137</v>
      </c>
      <c r="AT144" s="155" t="s">
        <v>132</v>
      </c>
      <c r="AU144" s="155" t="s">
        <v>82</v>
      </c>
      <c r="AY144" s="16" t="s">
        <v>130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6" t="s">
        <v>8</v>
      </c>
      <c r="BK144" s="156">
        <f>ROUND(I144*H144,0)</f>
        <v>0</v>
      </c>
      <c r="BL144" s="16" t="s">
        <v>137</v>
      </c>
      <c r="BM144" s="155" t="s">
        <v>160</v>
      </c>
    </row>
    <row r="145" spans="1:65" s="13" customFormat="1" ht="11.25">
      <c r="B145" s="157"/>
      <c r="D145" s="158" t="s">
        <v>139</v>
      </c>
      <c r="E145" s="159" t="s">
        <v>1</v>
      </c>
      <c r="F145" s="160" t="s">
        <v>161</v>
      </c>
      <c r="H145" s="161">
        <v>69.12</v>
      </c>
      <c r="I145" s="162"/>
      <c r="L145" s="157"/>
      <c r="M145" s="163"/>
      <c r="N145" s="164"/>
      <c r="O145" s="164"/>
      <c r="P145" s="164"/>
      <c r="Q145" s="164"/>
      <c r="R145" s="164"/>
      <c r="S145" s="164"/>
      <c r="T145" s="165"/>
      <c r="AT145" s="159" t="s">
        <v>139</v>
      </c>
      <c r="AU145" s="159" t="s">
        <v>82</v>
      </c>
      <c r="AV145" s="13" t="s">
        <v>82</v>
      </c>
      <c r="AW145" s="13" t="s">
        <v>33</v>
      </c>
      <c r="AX145" s="13" t="s">
        <v>8</v>
      </c>
      <c r="AY145" s="159" t="s">
        <v>130</v>
      </c>
    </row>
    <row r="146" spans="1:65" s="2" customFormat="1" ht="24.2" customHeight="1">
      <c r="A146" s="31"/>
      <c r="B146" s="143"/>
      <c r="C146" s="144" t="s">
        <v>162</v>
      </c>
      <c r="D146" s="144" t="s">
        <v>132</v>
      </c>
      <c r="E146" s="145" t="s">
        <v>163</v>
      </c>
      <c r="F146" s="146" t="s">
        <v>164</v>
      </c>
      <c r="G146" s="147" t="s">
        <v>149</v>
      </c>
      <c r="H146" s="148">
        <v>19.2</v>
      </c>
      <c r="I146" s="149"/>
      <c r="J146" s="150">
        <f>ROUND(I146*H146,0)</f>
        <v>0</v>
      </c>
      <c r="K146" s="146" t="s">
        <v>136</v>
      </c>
      <c r="L146" s="32"/>
      <c r="M146" s="151" t="s">
        <v>1</v>
      </c>
      <c r="N146" s="152" t="s">
        <v>42</v>
      </c>
      <c r="O146" s="57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55" t="s">
        <v>137</v>
      </c>
      <c r="AT146" s="155" t="s">
        <v>132</v>
      </c>
      <c r="AU146" s="155" t="s">
        <v>82</v>
      </c>
      <c r="AY146" s="16" t="s">
        <v>130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6" t="s">
        <v>8</v>
      </c>
      <c r="BK146" s="156">
        <f>ROUND(I146*H146,0)</f>
        <v>0</v>
      </c>
      <c r="BL146" s="16" t="s">
        <v>137</v>
      </c>
      <c r="BM146" s="155" t="s">
        <v>165</v>
      </c>
    </row>
    <row r="147" spans="1:65" s="13" customFormat="1" ht="11.25">
      <c r="B147" s="157"/>
      <c r="D147" s="158" t="s">
        <v>139</v>
      </c>
      <c r="E147" s="159" t="s">
        <v>1</v>
      </c>
      <c r="F147" s="160" t="s">
        <v>166</v>
      </c>
      <c r="H147" s="161">
        <v>19.2</v>
      </c>
      <c r="I147" s="162"/>
      <c r="L147" s="157"/>
      <c r="M147" s="163"/>
      <c r="N147" s="164"/>
      <c r="O147" s="164"/>
      <c r="P147" s="164"/>
      <c r="Q147" s="164"/>
      <c r="R147" s="164"/>
      <c r="S147" s="164"/>
      <c r="T147" s="165"/>
      <c r="AT147" s="159" t="s">
        <v>139</v>
      </c>
      <c r="AU147" s="159" t="s">
        <v>82</v>
      </c>
      <c r="AV147" s="13" t="s">
        <v>82</v>
      </c>
      <c r="AW147" s="13" t="s">
        <v>33</v>
      </c>
      <c r="AX147" s="13" t="s">
        <v>8</v>
      </c>
      <c r="AY147" s="159" t="s">
        <v>130</v>
      </c>
    </row>
    <row r="148" spans="1:65" s="2" customFormat="1" ht="16.5" customHeight="1">
      <c r="A148" s="31"/>
      <c r="B148" s="143"/>
      <c r="C148" s="166" t="s">
        <v>167</v>
      </c>
      <c r="D148" s="166" t="s">
        <v>168</v>
      </c>
      <c r="E148" s="167" t="s">
        <v>169</v>
      </c>
      <c r="F148" s="168" t="s">
        <v>170</v>
      </c>
      <c r="G148" s="169" t="s">
        <v>159</v>
      </c>
      <c r="H148" s="170">
        <v>38.4</v>
      </c>
      <c r="I148" s="171"/>
      <c r="J148" s="172">
        <f>ROUND(I148*H148,0)</f>
        <v>0</v>
      </c>
      <c r="K148" s="168" t="s">
        <v>136</v>
      </c>
      <c r="L148" s="173"/>
      <c r="M148" s="174" t="s">
        <v>1</v>
      </c>
      <c r="N148" s="175" t="s">
        <v>42</v>
      </c>
      <c r="O148" s="57"/>
      <c r="P148" s="153">
        <f>O148*H148</f>
        <v>0</v>
      </c>
      <c r="Q148" s="153">
        <v>1</v>
      </c>
      <c r="R148" s="153">
        <f>Q148*H148</f>
        <v>38.4</v>
      </c>
      <c r="S148" s="153">
        <v>0</v>
      </c>
      <c r="T148" s="154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5" t="s">
        <v>167</v>
      </c>
      <c r="AT148" s="155" t="s">
        <v>168</v>
      </c>
      <c r="AU148" s="155" t="s">
        <v>82</v>
      </c>
      <c r="AY148" s="16" t="s">
        <v>130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6" t="s">
        <v>8</v>
      </c>
      <c r="BK148" s="156">
        <f>ROUND(I148*H148,0)</f>
        <v>0</v>
      </c>
      <c r="BL148" s="16" t="s">
        <v>137</v>
      </c>
      <c r="BM148" s="155" t="s">
        <v>171</v>
      </c>
    </row>
    <row r="149" spans="1:65" s="13" customFormat="1" ht="11.25">
      <c r="B149" s="157"/>
      <c r="D149" s="158" t="s">
        <v>139</v>
      </c>
      <c r="E149" s="159" t="s">
        <v>1</v>
      </c>
      <c r="F149" s="160" t="s">
        <v>172</v>
      </c>
      <c r="H149" s="161">
        <v>38.4</v>
      </c>
      <c r="I149" s="162"/>
      <c r="L149" s="157"/>
      <c r="M149" s="163"/>
      <c r="N149" s="164"/>
      <c r="O149" s="164"/>
      <c r="P149" s="164"/>
      <c r="Q149" s="164"/>
      <c r="R149" s="164"/>
      <c r="S149" s="164"/>
      <c r="T149" s="165"/>
      <c r="AT149" s="159" t="s">
        <v>139</v>
      </c>
      <c r="AU149" s="159" t="s">
        <v>82</v>
      </c>
      <c r="AV149" s="13" t="s">
        <v>82</v>
      </c>
      <c r="AW149" s="13" t="s">
        <v>33</v>
      </c>
      <c r="AX149" s="13" t="s">
        <v>8</v>
      </c>
      <c r="AY149" s="159" t="s">
        <v>130</v>
      </c>
    </row>
    <row r="150" spans="1:65" s="2" customFormat="1" ht="24.2" customHeight="1">
      <c r="A150" s="31"/>
      <c r="B150" s="143"/>
      <c r="C150" s="144" t="s">
        <v>173</v>
      </c>
      <c r="D150" s="144" t="s">
        <v>132</v>
      </c>
      <c r="E150" s="145" t="s">
        <v>174</v>
      </c>
      <c r="F150" s="146" t="s">
        <v>175</v>
      </c>
      <c r="G150" s="147" t="s">
        <v>149</v>
      </c>
      <c r="H150" s="148">
        <v>15.36</v>
      </c>
      <c r="I150" s="149"/>
      <c r="J150" s="150">
        <f>ROUND(I150*H150,0)</f>
        <v>0</v>
      </c>
      <c r="K150" s="146" t="s">
        <v>136</v>
      </c>
      <c r="L150" s="32"/>
      <c r="M150" s="151" t="s">
        <v>1</v>
      </c>
      <c r="N150" s="152" t="s">
        <v>42</v>
      </c>
      <c r="O150" s="57"/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55" t="s">
        <v>137</v>
      </c>
      <c r="AT150" s="155" t="s">
        <v>132</v>
      </c>
      <c r="AU150" s="155" t="s">
        <v>82</v>
      </c>
      <c r="AY150" s="16" t="s">
        <v>130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6" t="s">
        <v>8</v>
      </c>
      <c r="BK150" s="156">
        <f>ROUND(I150*H150,0)</f>
        <v>0</v>
      </c>
      <c r="BL150" s="16" t="s">
        <v>137</v>
      </c>
      <c r="BM150" s="155" t="s">
        <v>176</v>
      </c>
    </row>
    <row r="151" spans="1:65" s="13" customFormat="1" ht="11.25">
      <c r="B151" s="157"/>
      <c r="D151" s="158" t="s">
        <v>139</v>
      </c>
      <c r="E151" s="159" t="s">
        <v>1</v>
      </c>
      <c r="F151" s="160" t="s">
        <v>177</v>
      </c>
      <c r="H151" s="161">
        <v>15.36</v>
      </c>
      <c r="I151" s="162"/>
      <c r="L151" s="157"/>
      <c r="M151" s="163"/>
      <c r="N151" s="164"/>
      <c r="O151" s="164"/>
      <c r="P151" s="164"/>
      <c r="Q151" s="164"/>
      <c r="R151" s="164"/>
      <c r="S151" s="164"/>
      <c r="T151" s="165"/>
      <c r="AT151" s="159" t="s">
        <v>139</v>
      </c>
      <c r="AU151" s="159" t="s">
        <v>82</v>
      </c>
      <c r="AV151" s="13" t="s">
        <v>82</v>
      </c>
      <c r="AW151" s="13" t="s">
        <v>33</v>
      </c>
      <c r="AX151" s="13" t="s">
        <v>8</v>
      </c>
      <c r="AY151" s="159" t="s">
        <v>130</v>
      </c>
    </row>
    <row r="152" spans="1:65" s="2" customFormat="1" ht="16.5" customHeight="1">
      <c r="A152" s="31"/>
      <c r="B152" s="143"/>
      <c r="C152" s="166" t="s">
        <v>178</v>
      </c>
      <c r="D152" s="166" t="s">
        <v>168</v>
      </c>
      <c r="E152" s="167" t="s">
        <v>179</v>
      </c>
      <c r="F152" s="168" t="s">
        <v>180</v>
      </c>
      <c r="G152" s="169" t="s">
        <v>159</v>
      </c>
      <c r="H152" s="170">
        <v>30.72</v>
      </c>
      <c r="I152" s="171"/>
      <c r="J152" s="172">
        <f>ROUND(I152*H152,0)</f>
        <v>0</v>
      </c>
      <c r="K152" s="168" t="s">
        <v>136</v>
      </c>
      <c r="L152" s="173"/>
      <c r="M152" s="174" t="s">
        <v>1</v>
      </c>
      <c r="N152" s="175" t="s">
        <v>42</v>
      </c>
      <c r="O152" s="57"/>
      <c r="P152" s="153">
        <f>O152*H152</f>
        <v>0</v>
      </c>
      <c r="Q152" s="153">
        <v>1</v>
      </c>
      <c r="R152" s="153">
        <f>Q152*H152</f>
        <v>30.72</v>
      </c>
      <c r="S152" s="153">
        <v>0</v>
      </c>
      <c r="T152" s="154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55" t="s">
        <v>167</v>
      </c>
      <c r="AT152" s="155" t="s">
        <v>168</v>
      </c>
      <c r="AU152" s="155" t="s">
        <v>82</v>
      </c>
      <c r="AY152" s="16" t="s">
        <v>130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6" t="s">
        <v>8</v>
      </c>
      <c r="BK152" s="156">
        <f>ROUND(I152*H152,0)</f>
        <v>0</v>
      </c>
      <c r="BL152" s="16" t="s">
        <v>137</v>
      </c>
      <c r="BM152" s="155" t="s">
        <v>181</v>
      </c>
    </row>
    <row r="153" spans="1:65" s="13" customFormat="1" ht="11.25">
      <c r="B153" s="157"/>
      <c r="D153" s="158" t="s">
        <v>139</v>
      </c>
      <c r="E153" s="159" t="s">
        <v>1</v>
      </c>
      <c r="F153" s="160" t="s">
        <v>182</v>
      </c>
      <c r="H153" s="161">
        <v>30.72</v>
      </c>
      <c r="I153" s="162"/>
      <c r="L153" s="157"/>
      <c r="M153" s="163"/>
      <c r="N153" s="164"/>
      <c r="O153" s="164"/>
      <c r="P153" s="164"/>
      <c r="Q153" s="164"/>
      <c r="R153" s="164"/>
      <c r="S153" s="164"/>
      <c r="T153" s="165"/>
      <c r="AT153" s="159" t="s">
        <v>139</v>
      </c>
      <c r="AU153" s="159" t="s">
        <v>82</v>
      </c>
      <c r="AV153" s="13" t="s">
        <v>82</v>
      </c>
      <c r="AW153" s="13" t="s">
        <v>33</v>
      </c>
      <c r="AX153" s="13" t="s">
        <v>8</v>
      </c>
      <c r="AY153" s="159" t="s">
        <v>130</v>
      </c>
    </row>
    <row r="154" spans="1:65" s="12" customFormat="1" ht="22.9" customHeight="1">
      <c r="B154" s="130"/>
      <c r="D154" s="131" t="s">
        <v>76</v>
      </c>
      <c r="E154" s="141" t="s">
        <v>86</v>
      </c>
      <c r="F154" s="141" t="s">
        <v>183</v>
      </c>
      <c r="I154" s="133"/>
      <c r="J154" s="142">
        <f>BK154</f>
        <v>0</v>
      </c>
      <c r="L154" s="130"/>
      <c r="M154" s="135"/>
      <c r="N154" s="136"/>
      <c r="O154" s="136"/>
      <c r="P154" s="137">
        <f>SUM(P155:P156)</f>
        <v>0</v>
      </c>
      <c r="Q154" s="136"/>
      <c r="R154" s="137">
        <f>SUM(R155:R156)</f>
        <v>0.61118399999999995</v>
      </c>
      <c r="S154" s="136"/>
      <c r="T154" s="138">
        <f>SUM(T155:T156)</f>
        <v>0</v>
      </c>
      <c r="AR154" s="131" t="s">
        <v>8</v>
      </c>
      <c r="AT154" s="139" t="s">
        <v>76</v>
      </c>
      <c r="AU154" s="139" t="s">
        <v>8</v>
      </c>
      <c r="AY154" s="131" t="s">
        <v>130</v>
      </c>
      <c r="BK154" s="140">
        <f>SUM(BK155:BK156)</f>
        <v>0</v>
      </c>
    </row>
    <row r="155" spans="1:65" s="2" customFormat="1" ht="24.2" customHeight="1">
      <c r="A155" s="31"/>
      <c r="B155" s="143"/>
      <c r="C155" s="144" t="s">
        <v>184</v>
      </c>
      <c r="D155" s="144" t="s">
        <v>132</v>
      </c>
      <c r="E155" s="145" t="s">
        <v>185</v>
      </c>
      <c r="F155" s="146" t="s">
        <v>186</v>
      </c>
      <c r="G155" s="147" t="s">
        <v>135</v>
      </c>
      <c r="H155" s="148">
        <v>4.25</v>
      </c>
      <c r="I155" s="149"/>
      <c r="J155" s="150">
        <f>ROUND(I155*H155,0)</f>
        <v>0</v>
      </c>
      <c r="K155" s="146" t="s">
        <v>136</v>
      </c>
      <c r="L155" s="32"/>
      <c r="M155" s="151" t="s">
        <v>1</v>
      </c>
      <c r="N155" s="152" t="s">
        <v>42</v>
      </c>
      <c r="O155" s="57"/>
      <c r="P155" s="153">
        <f>O155*H155</f>
        <v>0</v>
      </c>
      <c r="Q155" s="153">
        <v>0.14380799999999999</v>
      </c>
      <c r="R155" s="153">
        <f>Q155*H155</f>
        <v>0.61118399999999995</v>
      </c>
      <c r="S155" s="153">
        <v>0</v>
      </c>
      <c r="T155" s="154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55" t="s">
        <v>137</v>
      </c>
      <c r="AT155" s="155" t="s">
        <v>132</v>
      </c>
      <c r="AU155" s="155" t="s">
        <v>82</v>
      </c>
      <c r="AY155" s="16" t="s">
        <v>130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6" t="s">
        <v>8</v>
      </c>
      <c r="BK155" s="156">
        <f>ROUND(I155*H155,0)</f>
        <v>0</v>
      </c>
      <c r="BL155" s="16" t="s">
        <v>137</v>
      </c>
      <c r="BM155" s="155" t="s">
        <v>187</v>
      </c>
    </row>
    <row r="156" spans="1:65" s="13" customFormat="1" ht="11.25">
      <c r="B156" s="157"/>
      <c r="D156" s="158" t="s">
        <v>139</v>
      </c>
      <c r="E156" s="159" t="s">
        <v>1</v>
      </c>
      <c r="F156" s="160" t="s">
        <v>188</v>
      </c>
      <c r="H156" s="161">
        <v>4.25</v>
      </c>
      <c r="I156" s="162"/>
      <c r="L156" s="157"/>
      <c r="M156" s="163"/>
      <c r="N156" s="164"/>
      <c r="O156" s="164"/>
      <c r="P156" s="164"/>
      <c r="Q156" s="164"/>
      <c r="R156" s="164"/>
      <c r="S156" s="164"/>
      <c r="T156" s="165"/>
      <c r="AT156" s="159" t="s">
        <v>139</v>
      </c>
      <c r="AU156" s="159" t="s">
        <v>82</v>
      </c>
      <c r="AV156" s="13" t="s">
        <v>82</v>
      </c>
      <c r="AW156" s="13" t="s">
        <v>33</v>
      </c>
      <c r="AX156" s="13" t="s">
        <v>8</v>
      </c>
      <c r="AY156" s="159" t="s">
        <v>130</v>
      </c>
    </row>
    <row r="157" spans="1:65" s="12" customFormat="1" ht="22.9" customHeight="1">
      <c r="B157" s="130"/>
      <c r="D157" s="131" t="s">
        <v>76</v>
      </c>
      <c r="E157" s="141" t="s">
        <v>137</v>
      </c>
      <c r="F157" s="141" t="s">
        <v>189</v>
      </c>
      <c r="I157" s="133"/>
      <c r="J157" s="142">
        <f>BK157</f>
        <v>0</v>
      </c>
      <c r="L157" s="130"/>
      <c r="M157" s="135"/>
      <c r="N157" s="136"/>
      <c r="O157" s="136"/>
      <c r="P157" s="137">
        <f>SUM(P158:P168)</f>
        <v>0</v>
      </c>
      <c r="Q157" s="136"/>
      <c r="R157" s="137">
        <f>SUM(R158:R168)</f>
        <v>9.1149872168799995</v>
      </c>
      <c r="S157" s="136"/>
      <c r="T157" s="138">
        <f>SUM(T158:T168)</f>
        <v>0</v>
      </c>
      <c r="AR157" s="131" t="s">
        <v>8</v>
      </c>
      <c r="AT157" s="139" t="s">
        <v>76</v>
      </c>
      <c r="AU157" s="139" t="s">
        <v>8</v>
      </c>
      <c r="AY157" s="131" t="s">
        <v>130</v>
      </c>
      <c r="BK157" s="140">
        <f>SUM(BK158:BK168)</f>
        <v>0</v>
      </c>
    </row>
    <row r="158" spans="1:65" s="2" customFormat="1" ht="16.5" customHeight="1">
      <c r="A158" s="31"/>
      <c r="B158" s="143"/>
      <c r="C158" s="144" t="s">
        <v>190</v>
      </c>
      <c r="D158" s="144" t="s">
        <v>132</v>
      </c>
      <c r="E158" s="145" t="s">
        <v>191</v>
      </c>
      <c r="F158" s="146" t="s">
        <v>192</v>
      </c>
      <c r="G158" s="147" t="s">
        <v>149</v>
      </c>
      <c r="H158" s="148">
        <v>0.68</v>
      </c>
      <c r="I158" s="149"/>
      <c r="J158" s="150">
        <f>ROUND(I158*H158,0)</f>
        <v>0</v>
      </c>
      <c r="K158" s="146" t="s">
        <v>136</v>
      </c>
      <c r="L158" s="32"/>
      <c r="M158" s="151" t="s">
        <v>1</v>
      </c>
      <c r="N158" s="152" t="s">
        <v>42</v>
      </c>
      <c r="O158" s="57"/>
      <c r="P158" s="153">
        <f>O158*H158</f>
        <v>0</v>
      </c>
      <c r="Q158" s="153">
        <v>2.5019749999999998</v>
      </c>
      <c r="R158" s="153">
        <f>Q158*H158</f>
        <v>1.701343</v>
      </c>
      <c r="S158" s="153">
        <v>0</v>
      </c>
      <c r="T158" s="154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5" t="s">
        <v>137</v>
      </c>
      <c r="AT158" s="155" t="s">
        <v>132</v>
      </c>
      <c r="AU158" s="155" t="s">
        <v>82</v>
      </c>
      <c r="AY158" s="16" t="s">
        <v>130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6" t="s">
        <v>8</v>
      </c>
      <c r="BK158" s="156">
        <f>ROUND(I158*H158,0)</f>
        <v>0</v>
      </c>
      <c r="BL158" s="16" t="s">
        <v>137</v>
      </c>
      <c r="BM158" s="155" t="s">
        <v>193</v>
      </c>
    </row>
    <row r="159" spans="1:65" s="13" customFormat="1" ht="11.25">
      <c r="B159" s="157"/>
      <c r="D159" s="158" t="s">
        <v>139</v>
      </c>
      <c r="E159" s="159" t="s">
        <v>1</v>
      </c>
      <c r="F159" s="160" t="s">
        <v>194</v>
      </c>
      <c r="H159" s="161">
        <v>0.68</v>
      </c>
      <c r="I159" s="162"/>
      <c r="L159" s="157"/>
      <c r="M159" s="163"/>
      <c r="N159" s="164"/>
      <c r="O159" s="164"/>
      <c r="P159" s="164"/>
      <c r="Q159" s="164"/>
      <c r="R159" s="164"/>
      <c r="S159" s="164"/>
      <c r="T159" s="165"/>
      <c r="AT159" s="159" t="s">
        <v>139</v>
      </c>
      <c r="AU159" s="159" t="s">
        <v>82</v>
      </c>
      <c r="AV159" s="13" t="s">
        <v>82</v>
      </c>
      <c r="AW159" s="13" t="s">
        <v>33</v>
      </c>
      <c r="AX159" s="13" t="s">
        <v>8</v>
      </c>
      <c r="AY159" s="159" t="s">
        <v>130</v>
      </c>
    </row>
    <row r="160" spans="1:65" s="2" customFormat="1" ht="16.5" customHeight="1">
      <c r="A160" s="31"/>
      <c r="B160" s="143"/>
      <c r="C160" s="144" t="s">
        <v>195</v>
      </c>
      <c r="D160" s="144" t="s">
        <v>132</v>
      </c>
      <c r="E160" s="145" t="s">
        <v>196</v>
      </c>
      <c r="F160" s="146" t="s">
        <v>197</v>
      </c>
      <c r="G160" s="147" t="s">
        <v>135</v>
      </c>
      <c r="H160" s="148">
        <v>6.8</v>
      </c>
      <c r="I160" s="149"/>
      <c r="J160" s="150">
        <f>ROUND(I160*H160,0)</f>
        <v>0</v>
      </c>
      <c r="K160" s="146" t="s">
        <v>136</v>
      </c>
      <c r="L160" s="32"/>
      <c r="M160" s="151" t="s">
        <v>1</v>
      </c>
      <c r="N160" s="152" t="s">
        <v>42</v>
      </c>
      <c r="O160" s="57"/>
      <c r="P160" s="153">
        <f>O160*H160</f>
        <v>0</v>
      </c>
      <c r="Q160" s="153">
        <v>8.4224999999999994E-3</v>
      </c>
      <c r="R160" s="153">
        <f>Q160*H160</f>
        <v>5.7272999999999998E-2</v>
      </c>
      <c r="S160" s="153">
        <v>0</v>
      </c>
      <c r="T160" s="154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5" t="s">
        <v>137</v>
      </c>
      <c r="AT160" s="155" t="s">
        <v>132</v>
      </c>
      <c r="AU160" s="155" t="s">
        <v>82</v>
      </c>
      <c r="AY160" s="16" t="s">
        <v>130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6" t="s">
        <v>8</v>
      </c>
      <c r="BK160" s="156">
        <f>ROUND(I160*H160,0)</f>
        <v>0</v>
      </c>
      <c r="BL160" s="16" t="s">
        <v>137</v>
      </c>
      <c r="BM160" s="155" t="s">
        <v>198</v>
      </c>
    </row>
    <row r="161" spans="1:65" s="13" customFormat="1" ht="11.25">
      <c r="B161" s="157"/>
      <c r="D161" s="158" t="s">
        <v>139</v>
      </c>
      <c r="E161" s="159" t="s">
        <v>1</v>
      </c>
      <c r="F161" s="160" t="s">
        <v>199</v>
      </c>
      <c r="H161" s="161">
        <v>6.8</v>
      </c>
      <c r="I161" s="162"/>
      <c r="L161" s="157"/>
      <c r="M161" s="163"/>
      <c r="N161" s="164"/>
      <c r="O161" s="164"/>
      <c r="P161" s="164"/>
      <c r="Q161" s="164"/>
      <c r="R161" s="164"/>
      <c r="S161" s="164"/>
      <c r="T161" s="165"/>
      <c r="AT161" s="159" t="s">
        <v>139</v>
      </c>
      <c r="AU161" s="159" t="s">
        <v>82</v>
      </c>
      <c r="AV161" s="13" t="s">
        <v>82</v>
      </c>
      <c r="AW161" s="13" t="s">
        <v>33</v>
      </c>
      <c r="AX161" s="13" t="s">
        <v>8</v>
      </c>
      <c r="AY161" s="159" t="s">
        <v>130</v>
      </c>
    </row>
    <row r="162" spans="1:65" s="2" customFormat="1" ht="16.5" customHeight="1">
      <c r="A162" s="31"/>
      <c r="B162" s="143"/>
      <c r="C162" s="144" t="s">
        <v>200</v>
      </c>
      <c r="D162" s="144" t="s">
        <v>132</v>
      </c>
      <c r="E162" s="145" t="s">
        <v>201</v>
      </c>
      <c r="F162" s="146" t="s">
        <v>202</v>
      </c>
      <c r="G162" s="147" t="s">
        <v>135</v>
      </c>
      <c r="H162" s="148">
        <v>6.8</v>
      </c>
      <c r="I162" s="149"/>
      <c r="J162" s="150">
        <f>ROUND(I162*H162,0)</f>
        <v>0</v>
      </c>
      <c r="K162" s="146" t="s">
        <v>136</v>
      </c>
      <c r="L162" s="32"/>
      <c r="M162" s="151" t="s">
        <v>1</v>
      </c>
      <c r="N162" s="152" t="s">
        <v>42</v>
      </c>
      <c r="O162" s="57"/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5" t="s">
        <v>137</v>
      </c>
      <c r="AT162" s="155" t="s">
        <v>132</v>
      </c>
      <c r="AU162" s="155" t="s">
        <v>82</v>
      </c>
      <c r="AY162" s="16" t="s">
        <v>130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6" t="s">
        <v>8</v>
      </c>
      <c r="BK162" s="156">
        <f>ROUND(I162*H162,0)</f>
        <v>0</v>
      </c>
      <c r="BL162" s="16" t="s">
        <v>137</v>
      </c>
      <c r="BM162" s="155" t="s">
        <v>203</v>
      </c>
    </row>
    <row r="163" spans="1:65" s="2" customFormat="1" ht="24.2" customHeight="1">
      <c r="A163" s="31"/>
      <c r="B163" s="143"/>
      <c r="C163" s="144" t="s">
        <v>9</v>
      </c>
      <c r="D163" s="144" t="s">
        <v>132</v>
      </c>
      <c r="E163" s="145" t="s">
        <v>204</v>
      </c>
      <c r="F163" s="146" t="s">
        <v>205</v>
      </c>
      <c r="G163" s="147" t="s">
        <v>159</v>
      </c>
      <c r="H163" s="148">
        <v>9.0999999999999998E-2</v>
      </c>
      <c r="I163" s="149"/>
      <c r="J163" s="150">
        <f>ROUND(I163*H163,0)</f>
        <v>0</v>
      </c>
      <c r="K163" s="146" t="s">
        <v>136</v>
      </c>
      <c r="L163" s="32"/>
      <c r="M163" s="151" t="s">
        <v>1</v>
      </c>
      <c r="N163" s="152" t="s">
        <v>42</v>
      </c>
      <c r="O163" s="57"/>
      <c r="P163" s="153">
        <f>O163*H163</f>
        <v>0</v>
      </c>
      <c r="Q163" s="153">
        <v>1.0529056800000001</v>
      </c>
      <c r="R163" s="153">
        <f>Q163*H163</f>
        <v>9.5814416880000003E-2</v>
      </c>
      <c r="S163" s="153">
        <v>0</v>
      </c>
      <c r="T163" s="154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55" t="s">
        <v>137</v>
      </c>
      <c r="AT163" s="155" t="s">
        <v>132</v>
      </c>
      <c r="AU163" s="155" t="s">
        <v>82</v>
      </c>
      <c r="AY163" s="16" t="s">
        <v>130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6" t="s">
        <v>8</v>
      </c>
      <c r="BK163" s="156">
        <f>ROUND(I163*H163,0)</f>
        <v>0</v>
      </c>
      <c r="BL163" s="16" t="s">
        <v>137</v>
      </c>
      <c r="BM163" s="155" t="s">
        <v>206</v>
      </c>
    </row>
    <row r="164" spans="1:65" s="13" customFormat="1" ht="11.25">
      <c r="B164" s="157"/>
      <c r="D164" s="158" t="s">
        <v>139</v>
      </c>
      <c r="E164" s="159" t="s">
        <v>1</v>
      </c>
      <c r="F164" s="160" t="s">
        <v>207</v>
      </c>
      <c r="H164" s="161">
        <v>7.2999999999999995E-2</v>
      </c>
      <c r="I164" s="162"/>
      <c r="L164" s="157"/>
      <c r="M164" s="163"/>
      <c r="N164" s="164"/>
      <c r="O164" s="164"/>
      <c r="P164" s="164"/>
      <c r="Q164" s="164"/>
      <c r="R164" s="164"/>
      <c r="S164" s="164"/>
      <c r="T164" s="165"/>
      <c r="AT164" s="159" t="s">
        <v>139</v>
      </c>
      <c r="AU164" s="159" t="s">
        <v>82</v>
      </c>
      <c r="AV164" s="13" t="s">
        <v>82</v>
      </c>
      <c r="AW164" s="13" t="s">
        <v>33</v>
      </c>
      <c r="AX164" s="13" t="s">
        <v>77</v>
      </c>
      <c r="AY164" s="159" t="s">
        <v>130</v>
      </c>
    </row>
    <row r="165" spans="1:65" s="13" customFormat="1" ht="11.25">
      <c r="B165" s="157"/>
      <c r="D165" s="158" t="s">
        <v>139</v>
      </c>
      <c r="E165" s="159" t="s">
        <v>1</v>
      </c>
      <c r="F165" s="160" t="s">
        <v>208</v>
      </c>
      <c r="H165" s="161">
        <v>1.7999999999999999E-2</v>
      </c>
      <c r="I165" s="162"/>
      <c r="L165" s="157"/>
      <c r="M165" s="163"/>
      <c r="N165" s="164"/>
      <c r="O165" s="164"/>
      <c r="P165" s="164"/>
      <c r="Q165" s="164"/>
      <c r="R165" s="164"/>
      <c r="S165" s="164"/>
      <c r="T165" s="165"/>
      <c r="AT165" s="159" t="s">
        <v>139</v>
      </c>
      <c r="AU165" s="159" t="s">
        <v>82</v>
      </c>
      <c r="AV165" s="13" t="s">
        <v>82</v>
      </c>
      <c r="AW165" s="13" t="s">
        <v>33</v>
      </c>
      <c r="AX165" s="13" t="s">
        <v>77</v>
      </c>
      <c r="AY165" s="159" t="s">
        <v>130</v>
      </c>
    </row>
    <row r="166" spans="1:65" s="14" customFormat="1" ht="11.25">
      <c r="B166" s="176"/>
      <c r="D166" s="158" t="s">
        <v>139</v>
      </c>
      <c r="E166" s="177" t="s">
        <v>1</v>
      </c>
      <c r="F166" s="178" t="s">
        <v>209</v>
      </c>
      <c r="H166" s="179">
        <v>9.0999999999999998E-2</v>
      </c>
      <c r="I166" s="180"/>
      <c r="L166" s="176"/>
      <c r="M166" s="181"/>
      <c r="N166" s="182"/>
      <c r="O166" s="182"/>
      <c r="P166" s="182"/>
      <c r="Q166" s="182"/>
      <c r="R166" s="182"/>
      <c r="S166" s="182"/>
      <c r="T166" s="183"/>
      <c r="AT166" s="177" t="s">
        <v>139</v>
      </c>
      <c r="AU166" s="177" t="s">
        <v>82</v>
      </c>
      <c r="AV166" s="14" t="s">
        <v>86</v>
      </c>
      <c r="AW166" s="14" t="s">
        <v>33</v>
      </c>
      <c r="AX166" s="14" t="s">
        <v>8</v>
      </c>
      <c r="AY166" s="177" t="s">
        <v>130</v>
      </c>
    </row>
    <row r="167" spans="1:65" s="2" customFormat="1" ht="24.2" customHeight="1">
      <c r="A167" s="31"/>
      <c r="B167" s="143"/>
      <c r="C167" s="144" t="s">
        <v>210</v>
      </c>
      <c r="D167" s="144" t="s">
        <v>132</v>
      </c>
      <c r="E167" s="145" t="s">
        <v>211</v>
      </c>
      <c r="F167" s="146" t="s">
        <v>212</v>
      </c>
      <c r="G167" s="147" t="s">
        <v>149</v>
      </c>
      <c r="H167" s="148">
        <v>3.84</v>
      </c>
      <c r="I167" s="149"/>
      <c r="J167" s="150">
        <f>ROUND(I167*H167,0)</f>
        <v>0</v>
      </c>
      <c r="K167" s="146" t="s">
        <v>136</v>
      </c>
      <c r="L167" s="32"/>
      <c r="M167" s="151" t="s">
        <v>1</v>
      </c>
      <c r="N167" s="152" t="s">
        <v>42</v>
      </c>
      <c r="O167" s="57"/>
      <c r="P167" s="153">
        <f>O167*H167</f>
        <v>0</v>
      </c>
      <c r="Q167" s="153">
        <v>1.8907700000000001</v>
      </c>
      <c r="R167" s="153">
        <f>Q167*H167</f>
        <v>7.2605567999999998</v>
      </c>
      <c r="S167" s="153">
        <v>0</v>
      </c>
      <c r="T167" s="154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55" t="s">
        <v>137</v>
      </c>
      <c r="AT167" s="155" t="s">
        <v>132</v>
      </c>
      <c r="AU167" s="155" t="s">
        <v>82</v>
      </c>
      <c r="AY167" s="16" t="s">
        <v>130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6" t="s">
        <v>8</v>
      </c>
      <c r="BK167" s="156">
        <f>ROUND(I167*H167,0)</f>
        <v>0</v>
      </c>
      <c r="BL167" s="16" t="s">
        <v>137</v>
      </c>
      <c r="BM167" s="155" t="s">
        <v>213</v>
      </c>
    </row>
    <row r="168" spans="1:65" s="13" customFormat="1" ht="11.25">
      <c r="B168" s="157"/>
      <c r="D168" s="158" t="s">
        <v>139</v>
      </c>
      <c r="E168" s="159" t="s">
        <v>1</v>
      </c>
      <c r="F168" s="160" t="s">
        <v>214</v>
      </c>
      <c r="H168" s="161">
        <v>3.84</v>
      </c>
      <c r="I168" s="162"/>
      <c r="L168" s="157"/>
      <c r="M168" s="163"/>
      <c r="N168" s="164"/>
      <c r="O168" s="164"/>
      <c r="P168" s="164"/>
      <c r="Q168" s="164"/>
      <c r="R168" s="164"/>
      <c r="S168" s="164"/>
      <c r="T168" s="165"/>
      <c r="AT168" s="159" t="s">
        <v>139</v>
      </c>
      <c r="AU168" s="159" t="s">
        <v>82</v>
      </c>
      <c r="AV168" s="13" t="s">
        <v>82</v>
      </c>
      <c r="AW168" s="13" t="s">
        <v>33</v>
      </c>
      <c r="AX168" s="13" t="s">
        <v>8</v>
      </c>
      <c r="AY168" s="159" t="s">
        <v>130</v>
      </c>
    </row>
    <row r="169" spans="1:65" s="12" customFormat="1" ht="22.9" customHeight="1">
      <c r="B169" s="130"/>
      <c r="D169" s="131" t="s">
        <v>76</v>
      </c>
      <c r="E169" s="141" t="s">
        <v>152</v>
      </c>
      <c r="F169" s="141" t="s">
        <v>215</v>
      </c>
      <c r="I169" s="133"/>
      <c r="J169" s="142">
        <f>BK169</f>
        <v>0</v>
      </c>
      <c r="L169" s="130"/>
      <c r="M169" s="135"/>
      <c r="N169" s="136"/>
      <c r="O169" s="136"/>
      <c r="P169" s="137">
        <f>SUM(P170:P183)</f>
        <v>0</v>
      </c>
      <c r="Q169" s="136"/>
      <c r="R169" s="137">
        <f>SUM(R170:R183)</f>
        <v>46.451381999999995</v>
      </c>
      <c r="S169" s="136"/>
      <c r="T169" s="138">
        <f>SUM(T170:T183)</f>
        <v>0</v>
      </c>
      <c r="AR169" s="131" t="s">
        <v>8</v>
      </c>
      <c r="AT169" s="139" t="s">
        <v>76</v>
      </c>
      <c r="AU169" s="139" t="s">
        <v>8</v>
      </c>
      <c r="AY169" s="131" t="s">
        <v>130</v>
      </c>
      <c r="BK169" s="140">
        <f>SUM(BK170:BK183)</f>
        <v>0</v>
      </c>
    </row>
    <row r="170" spans="1:65" s="2" customFormat="1" ht="24.2" customHeight="1">
      <c r="A170" s="31"/>
      <c r="B170" s="143"/>
      <c r="C170" s="144" t="s">
        <v>216</v>
      </c>
      <c r="D170" s="144" t="s">
        <v>132</v>
      </c>
      <c r="E170" s="145" t="s">
        <v>217</v>
      </c>
      <c r="F170" s="146" t="s">
        <v>218</v>
      </c>
      <c r="G170" s="147" t="s">
        <v>135</v>
      </c>
      <c r="H170" s="148">
        <v>38.4</v>
      </c>
      <c r="I170" s="149"/>
      <c r="J170" s="150">
        <f>ROUND(I170*H170,0)</f>
        <v>0</v>
      </c>
      <c r="K170" s="146" t="s">
        <v>136</v>
      </c>
      <c r="L170" s="32"/>
      <c r="M170" s="151" t="s">
        <v>1</v>
      </c>
      <c r="N170" s="152" t="s">
        <v>42</v>
      </c>
      <c r="O170" s="57"/>
      <c r="P170" s="153">
        <f>O170*H170</f>
        <v>0</v>
      </c>
      <c r="Q170" s="153">
        <v>0.34499999999999997</v>
      </c>
      <c r="R170" s="153">
        <f>Q170*H170</f>
        <v>13.247999999999999</v>
      </c>
      <c r="S170" s="153">
        <v>0</v>
      </c>
      <c r="T170" s="154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5" t="s">
        <v>137</v>
      </c>
      <c r="AT170" s="155" t="s">
        <v>132</v>
      </c>
      <c r="AU170" s="155" t="s">
        <v>82</v>
      </c>
      <c r="AY170" s="16" t="s">
        <v>130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6" t="s">
        <v>8</v>
      </c>
      <c r="BK170" s="156">
        <f>ROUND(I170*H170,0)</f>
        <v>0</v>
      </c>
      <c r="BL170" s="16" t="s">
        <v>137</v>
      </c>
      <c r="BM170" s="155" t="s">
        <v>219</v>
      </c>
    </row>
    <row r="171" spans="1:65" s="13" customFormat="1" ht="11.25">
      <c r="B171" s="157"/>
      <c r="D171" s="158" t="s">
        <v>139</v>
      </c>
      <c r="E171" s="159" t="s">
        <v>1</v>
      </c>
      <c r="F171" s="160" t="s">
        <v>220</v>
      </c>
      <c r="H171" s="161">
        <v>38.4</v>
      </c>
      <c r="I171" s="162"/>
      <c r="L171" s="157"/>
      <c r="M171" s="163"/>
      <c r="N171" s="164"/>
      <c r="O171" s="164"/>
      <c r="P171" s="164"/>
      <c r="Q171" s="164"/>
      <c r="R171" s="164"/>
      <c r="S171" s="164"/>
      <c r="T171" s="165"/>
      <c r="AT171" s="159" t="s">
        <v>139</v>
      </c>
      <c r="AU171" s="159" t="s">
        <v>82</v>
      </c>
      <c r="AV171" s="13" t="s">
        <v>82</v>
      </c>
      <c r="AW171" s="13" t="s">
        <v>33</v>
      </c>
      <c r="AX171" s="13" t="s">
        <v>8</v>
      </c>
      <c r="AY171" s="159" t="s">
        <v>130</v>
      </c>
    </row>
    <row r="172" spans="1:65" s="2" customFormat="1" ht="37.9" customHeight="1">
      <c r="A172" s="31"/>
      <c r="B172" s="143"/>
      <c r="C172" s="144" t="s">
        <v>221</v>
      </c>
      <c r="D172" s="144" t="s">
        <v>132</v>
      </c>
      <c r="E172" s="145" t="s">
        <v>222</v>
      </c>
      <c r="F172" s="146" t="s">
        <v>223</v>
      </c>
      <c r="G172" s="147" t="s">
        <v>135</v>
      </c>
      <c r="H172" s="148">
        <v>38.4</v>
      </c>
      <c r="I172" s="149"/>
      <c r="J172" s="150">
        <f>ROUND(I172*H172,0)</f>
        <v>0</v>
      </c>
      <c r="K172" s="146" t="s">
        <v>136</v>
      </c>
      <c r="L172" s="32"/>
      <c r="M172" s="151" t="s">
        <v>1</v>
      </c>
      <c r="N172" s="152" t="s">
        <v>42</v>
      </c>
      <c r="O172" s="57"/>
      <c r="P172" s="153">
        <f>O172*H172</f>
        <v>0</v>
      </c>
      <c r="Q172" s="153">
        <v>0.28499999999999998</v>
      </c>
      <c r="R172" s="153">
        <f>Q172*H172</f>
        <v>10.943999999999999</v>
      </c>
      <c r="S172" s="153">
        <v>0</v>
      </c>
      <c r="T172" s="154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5" t="s">
        <v>137</v>
      </c>
      <c r="AT172" s="155" t="s">
        <v>132</v>
      </c>
      <c r="AU172" s="155" t="s">
        <v>82</v>
      </c>
      <c r="AY172" s="16" t="s">
        <v>130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6" t="s">
        <v>8</v>
      </c>
      <c r="BK172" s="156">
        <f>ROUND(I172*H172,0)</f>
        <v>0</v>
      </c>
      <c r="BL172" s="16" t="s">
        <v>137</v>
      </c>
      <c r="BM172" s="155" t="s">
        <v>224</v>
      </c>
    </row>
    <row r="173" spans="1:65" s="13" customFormat="1" ht="11.25">
      <c r="B173" s="157"/>
      <c r="D173" s="158" t="s">
        <v>139</v>
      </c>
      <c r="E173" s="159" t="s">
        <v>1</v>
      </c>
      <c r="F173" s="160" t="s">
        <v>220</v>
      </c>
      <c r="H173" s="161">
        <v>38.4</v>
      </c>
      <c r="I173" s="162"/>
      <c r="L173" s="157"/>
      <c r="M173" s="163"/>
      <c r="N173" s="164"/>
      <c r="O173" s="164"/>
      <c r="P173" s="164"/>
      <c r="Q173" s="164"/>
      <c r="R173" s="164"/>
      <c r="S173" s="164"/>
      <c r="T173" s="165"/>
      <c r="AT173" s="159" t="s">
        <v>139</v>
      </c>
      <c r="AU173" s="159" t="s">
        <v>82</v>
      </c>
      <c r="AV173" s="13" t="s">
        <v>82</v>
      </c>
      <c r="AW173" s="13" t="s">
        <v>33</v>
      </c>
      <c r="AX173" s="13" t="s">
        <v>8</v>
      </c>
      <c r="AY173" s="159" t="s">
        <v>130</v>
      </c>
    </row>
    <row r="174" spans="1:65" s="2" customFormat="1" ht="37.9" customHeight="1">
      <c r="A174" s="31"/>
      <c r="B174" s="143"/>
      <c r="C174" s="144" t="s">
        <v>225</v>
      </c>
      <c r="D174" s="144" t="s">
        <v>132</v>
      </c>
      <c r="E174" s="145" t="s">
        <v>226</v>
      </c>
      <c r="F174" s="146" t="s">
        <v>227</v>
      </c>
      <c r="G174" s="147" t="s">
        <v>135</v>
      </c>
      <c r="H174" s="148">
        <v>24</v>
      </c>
      <c r="I174" s="149"/>
      <c r="J174" s="150">
        <f>ROUND(I174*H174,0)</f>
        <v>0</v>
      </c>
      <c r="K174" s="146" t="s">
        <v>136</v>
      </c>
      <c r="L174" s="32"/>
      <c r="M174" s="151" t="s">
        <v>1</v>
      </c>
      <c r="N174" s="152" t="s">
        <v>42</v>
      </c>
      <c r="O174" s="57"/>
      <c r="P174" s="153">
        <f>O174*H174</f>
        <v>0</v>
      </c>
      <c r="Q174" s="153">
        <v>0.37536425000000001</v>
      </c>
      <c r="R174" s="153">
        <f>Q174*H174</f>
        <v>9.0087419999999998</v>
      </c>
      <c r="S174" s="153">
        <v>0</v>
      </c>
      <c r="T174" s="154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55" t="s">
        <v>137</v>
      </c>
      <c r="AT174" s="155" t="s">
        <v>132</v>
      </c>
      <c r="AU174" s="155" t="s">
        <v>82</v>
      </c>
      <c r="AY174" s="16" t="s">
        <v>130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6" t="s">
        <v>8</v>
      </c>
      <c r="BK174" s="156">
        <f>ROUND(I174*H174,0)</f>
        <v>0</v>
      </c>
      <c r="BL174" s="16" t="s">
        <v>137</v>
      </c>
      <c r="BM174" s="155" t="s">
        <v>228</v>
      </c>
    </row>
    <row r="175" spans="1:65" s="13" customFormat="1" ht="11.25">
      <c r="B175" s="157"/>
      <c r="D175" s="158" t="s">
        <v>139</v>
      </c>
      <c r="E175" s="159" t="s">
        <v>1</v>
      </c>
      <c r="F175" s="160" t="s">
        <v>229</v>
      </c>
      <c r="H175" s="161">
        <v>24</v>
      </c>
      <c r="I175" s="162"/>
      <c r="L175" s="157"/>
      <c r="M175" s="163"/>
      <c r="N175" s="164"/>
      <c r="O175" s="164"/>
      <c r="P175" s="164"/>
      <c r="Q175" s="164"/>
      <c r="R175" s="164"/>
      <c r="S175" s="164"/>
      <c r="T175" s="165"/>
      <c r="AT175" s="159" t="s">
        <v>139</v>
      </c>
      <c r="AU175" s="159" t="s">
        <v>82</v>
      </c>
      <c r="AV175" s="13" t="s">
        <v>82</v>
      </c>
      <c r="AW175" s="13" t="s">
        <v>33</v>
      </c>
      <c r="AX175" s="13" t="s">
        <v>8</v>
      </c>
      <c r="AY175" s="159" t="s">
        <v>130</v>
      </c>
    </row>
    <row r="176" spans="1:65" s="2" customFormat="1" ht="33" customHeight="1">
      <c r="A176" s="31"/>
      <c r="B176" s="143"/>
      <c r="C176" s="144" t="s">
        <v>230</v>
      </c>
      <c r="D176" s="144" t="s">
        <v>132</v>
      </c>
      <c r="E176" s="145" t="s">
        <v>231</v>
      </c>
      <c r="F176" s="146" t="s">
        <v>232</v>
      </c>
      <c r="G176" s="147" t="s">
        <v>135</v>
      </c>
      <c r="H176" s="148">
        <v>24</v>
      </c>
      <c r="I176" s="149"/>
      <c r="J176" s="150">
        <f>ROUND(I176*H176,0)</f>
        <v>0</v>
      </c>
      <c r="K176" s="146" t="s">
        <v>136</v>
      </c>
      <c r="L176" s="32"/>
      <c r="M176" s="151" t="s">
        <v>1</v>
      </c>
      <c r="N176" s="152" t="s">
        <v>42</v>
      </c>
      <c r="O176" s="57"/>
      <c r="P176" s="153">
        <f>O176*H176</f>
        <v>0</v>
      </c>
      <c r="Q176" s="153">
        <v>0.12966</v>
      </c>
      <c r="R176" s="153">
        <f>Q176*H176</f>
        <v>3.1118399999999999</v>
      </c>
      <c r="S176" s="153">
        <v>0</v>
      </c>
      <c r="T176" s="154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5" t="s">
        <v>137</v>
      </c>
      <c r="AT176" s="155" t="s">
        <v>132</v>
      </c>
      <c r="AU176" s="155" t="s">
        <v>82</v>
      </c>
      <c r="AY176" s="16" t="s">
        <v>130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6" t="s">
        <v>8</v>
      </c>
      <c r="BK176" s="156">
        <f>ROUND(I176*H176,0)</f>
        <v>0</v>
      </c>
      <c r="BL176" s="16" t="s">
        <v>137</v>
      </c>
      <c r="BM176" s="155" t="s">
        <v>233</v>
      </c>
    </row>
    <row r="177" spans="1:65" s="13" customFormat="1" ht="11.25">
      <c r="B177" s="157"/>
      <c r="D177" s="158" t="s">
        <v>139</v>
      </c>
      <c r="E177" s="159" t="s">
        <v>1</v>
      </c>
      <c r="F177" s="160" t="s">
        <v>229</v>
      </c>
      <c r="H177" s="161">
        <v>24</v>
      </c>
      <c r="I177" s="162"/>
      <c r="L177" s="157"/>
      <c r="M177" s="163"/>
      <c r="N177" s="164"/>
      <c r="O177" s="164"/>
      <c r="P177" s="164"/>
      <c r="Q177" s="164"/>
      <c r="R177" s="164"/>
      <c r="S177" s="164"/>
      <c r="T177" s="165"/>
      <c r="AT177" s="159" t="s">
        <v>139</v>
      </c>
      <c r="AU177" s="159" t="s">
        <v>82</v>
      </c>
      <c r="AV177" s="13" t="s">
        <v>82</v>
      </c>
      <c r="AW177" s="13" t="s">
        <v>33</v>
      </c>
      <c r="AX177" s="13" t="s">
        <v>8</v>
      </c>
      <c r="AY177" s="159" t="s">
        <v>130</v>
      </c>
    </row>
    <row r="178" spans="1:65" s="2" customFormat="1" ht="33" customHeight="1">
      <c r="A178" s="31"/>
      <c r="B178" s="143"/>
      <c r="C178" s="144" t="s">
        <v>7</v>
      </c>
      <c r="D178" s="144" t="s">
        <v>132</v>
      </c>
      <c r="E178" s="145" t="s">
        <v>234</v>
      </c>
      <c r="F178" s="146" t="s">
        <v>235</v>
      </c>
      <c r="G178" s="147" t="s">
        <v>135</v>
      </c>
      <c r="H178" s="148">
        <v>24</v>
      </c>
      <c r="I178" s="149"/>
      <c r="J178" s="150">
        <f>ROUND(I178*H178,0)</f>
        <v>0</v>
      </c>
      <c r="K178" s="146" t="s">
        <v>136</v>
      </c>
      <c r="L178" s="32"/>
      <c r="M178" s="151" t="s">
        <v>1</v>
      </c>
      <c r="N178" s="152" t="s">
        <v>42</v>
      </c>
      <c r="O178" s="57"/>
      <c r="P178" s="153">
        <f>O178*H178</f>
        <v>0</v>
      </c>
      <c r="Q178" s="153">
        <v>0.20745</v>
      </c>
      <c r="R178" s="153">
        <f>Q178*H178</f>
        <v>4.9787999999999997</v>
      </c>
      <c r="S178" s="153">
        <v>0</v>
      </c>
      <c r="T178" s="154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55" t="s">
        <v>137</v>
      </c>
      <c r="AT178" s="155" t="s">
        <v>132</v>
      </c>
      <c r="AU178" s="155" t="s">
        <v>82</v>
      </c>
      <c r="AY178" s="16" t="s">
        <v>130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6" t="s">
        <v>8</v>
      </c>
      <c r="BK178" s="156">
        <f>ROUND(I178*H178,0)</f>
        <v>0</v>
      </c>
      <c r="BL178" s="16" t="s">
        <v>137</v>
      </c>
      <c r="BM178" s="155" t="s">
        <v>236</v>
      </c>
    </row>
    <row r="179" spans="1:65" s="13" customFormat="1" ht="11.25">
      <c r="B179" s="157"/>
      <c r="D179" s="158" t="s">
        <v>139</v>
      </c>
      <c r="E179" s="159" t="s">
        <v>1</v>
      </c>
      <c r="F179" s="160" t="s">
        <v>229</v>
      </c>
      <c r="H179" s="161">
        <v>24</v>
      </c>
      <c r="I179" s="162"/>
      <c r="L179" s="157"/>
      <c r="M179" s="163"/>
      <c r="N179" s="164"/>
      <c r="O179" s="164"/>
      <c r="P179" s="164"/>
      <c r="Q179" s="164"/>
      <c r="R179" s="164"/>
      <c r="S179" s="164"/>
      <c r="T179" s="165"/>
      <c r="AT179" s="159" t="s">
        <v>139</v>
      </c>
      <c r="AU179" s="159" t="s">
        <v>82</v>
      </c>
      <c r="AV179" s="13" t="s">
        <v>82</v>
      </c>
      <c r="AW179" s="13" t="s">
        <v>33</v>
      </c>
      <c r="AX179" s="13" t="s">
        <v>8</v>
      </c>
      <c r="AY179" s="159" t="s">
        <v>130</v>
      </c>
    </row>
    <row r="180" spans="1:65" s="2" customFormat="1" ht="33" customHeight="1">
      <c r="A180" s="31"/>
      <c r="B180" s="143"/>
      <c r="C180" s="144" t="s">
        <v>237</v>
      </c>
      <c r="D180" s="144" t="s">
        <v>132</v>
      </c>
      <c r="E180" s="145" t="s">
        <v>238</v>
      </c>
      <c r="F180" s="146" t="s">
        <v>239</v>
      </c>
      <c r="G180" s="147" t="s">
        <v>135</v>
      </c>
      <c r="H180" s="148">
        <v>24</v>
      </c>
      <c r="I180" s="149"/>
      <c r="J180" s="150">
        <f>ROUND(I180*H180,0)</f>
        <v>0</v>
      </c>
      <c r="K180" s="146" t="s">
        <v>136</v>
      </c>
      <c r="L180" s="32"/>
      <c r="M180" s="151" t="s">
        <v>1</v>
      </c>
      <c r="N180" s="152" t="s">
        <v>42</v>
      </c>
      <c r="O180" s="57"/>
      <c r="P180" s="153">
        <f>O180*H180</f>
        <v>0</v>
      </c>
      <c r="Q180" s="153">
        <v>0.10100000000000001</v>
      </c>
      <c r="R180" s="153">
        <f>Q180*H180</f>
        <v>2.4240000000000004</v>
      </c>
      <c r="S180" s="153">
        <v>0</v>
      </c>
      <c r="T180" s="154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55" t="s">
        <v>137</v>
      </c>
      <c r="AT180" s="155" t="s">
        <v>132</v>
      </c>
      <c r="AU180" s="155" t="s">
        <v>82</v>
      </c>
      <c r="AY180" s="16" t="s">
        <v>130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6" t="s">
        <v>8</v>
      </c>
      <c r="BK180" s="156">
        <f>ROUND(I180*H180,0)</f>
        <v>0</v>
      </c>
      <c r="BL180" s="16" t="s">
        <v>137</v>
      </c>
      <c r="BM180" s="155" t="s">
        <v>240</v>
      </c>
    </row>
    <row r="181" spans="1:65" s="13" customFormat="1" ht="11.25">
      <c r="B181" s="157"/>
      <c r="D181" s="158" t="s">
        <v>139</v>
      </c>
      <c r="E181" s="159" t="s">
        <v>1</v>
      </c>
      <c r="F181" s="160" t="s">
        <v>229</v>
      </c>
      <c r="H181" s="161">
        <v>24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139</v>
      </c>
      <c r="AU181" s="159" t="s">
        <v>82</v>
      </c>
      <c r="AV181" s="13" t="s">
        <v>82</v>
      </c>
      <c r="AW181" s="13" t="s">
        <v>33</v>
      </c>
      <c r="AX181" s="13" t="s">
        <v>8</v>
      </c>
      <c r="AY181" s="159" t="s">
        <v>130</v>
      </c>
    </row>
    <row r="182" spans="1:65" s="2" customFormat="1" ht="24.2" customHeight="1">
      <c r="A182" s="31"/>
      <c r="B182" s="143"/>
      <c r="C182" s="166" t="s">
        <v>241</v>
      </c>
      <c r="D182" s="166" t="s">
        <v>168</v>
      </c>
      <c r="E182" s="167" t="s">
        <v>242</v>
      </c>
      <c r="F182" s="168" t="s">
        <v>243</v>
      </c>
      <c r="G182" s="169" t="s">
        <v>135</v>
      </c>
      <c r="H182" s="170">
        <v>24</v>
      </c>
      <c r="I182" s="171"/>
      <c r="J182" s="172">
        <f>ROUND(I182*H182,0)</f>
        <v>0</v>
      </c>
      <c r="K182" s="168" t="s">
        <v>136</v>
      </c>
      <c r="L182" s="173"/>
      <c r="M182" s="174" t="s">
        <v>1</v>
      </c>
      <c r="N182" s="175" t="s">
        <v>42</v>
      </c>
      <c r="O182" s="57"/>
      <c r="P182" s="153">
        <f>O182*H182</f>
        <v>0</v>
      </c>
      <c r="Q182" s="153">
        <v>0.114</v>
      </c>
      <c r="R182" s="153">
        <f>Q182*H182</f>
        <v>2.7360000000000002</v>
      </c>
      <c r="S182" s="153">
        <v>0</v>
      </c>
      <c r="T182" s="154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5" t="s">
        <v>167</v>
      </c>
      <c r="AT182" s="155" t="s">
        <v>168</v>
      </c>
      <c r="AU182" s="155" t="s">
        <v>82</v>
      </c>
      <c r="AY182" s="16" t="s">
        <v>130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6" t="s">
        <v>8</v>
      </c>
      <c r="BK182" s="156">
        <f>ROUND(I182*H182,0)</f>
        <v>0</v>
      </c>
      <c r="BL182" s="16" t="s">
        <v>137</v>
      </c>
      <c r="BM182" s="155" t="s">
        <v>244</v>
      </c>
    </row>
    <row r="183" spans="1:65" s="13" customFormat="1" ht="11.25">
      <c r="B183" s="157"/>
      <c r="D183" s="158" t="s">
        <v>139</v>
      </c>
      <c r="E183" s="159" t="s">
        <v>1</v>
      </c>
      <c r="F183" s="160" t="s">
        <v>229</v>
      </c>
      <c r="H183" s="161">
        <v>24</v>
      </c>
      <c r="I183" s="162"/>
      <c r="L183" s="157"/>
      <c r="M183" s="163"/>
      <c r="N183" s="164"/>
      <c r="O183" s="164"/>
      <c r="P183" s="164"/>
      <c r="Q183" s="164"/>
      <c r="R183" s="164"/>
      <c r="S183" s="164"/>
      <c r="T183" s="165"/>
      <c r="AT183" s="159" t="s">
        <v>139</v>
      </c>
      <c r="AU183" s="159" t="s">
        <v>82</v>
      </c>
      <c r="AV183" s="13" t="s">
        <v>82</v>
      </c>
      <c r="AW183" s="13" t="s">
        <v>33</v>
      </c>
      <c r="AX183" s="13" t="s">
        <v>8</v>
      </c>
      <c r="AY183" s="159" t="s">
        <v>130</v>
      </c>
    </row>
    <row r="184" spans="1:65" s="12" customFormat="1" ht="22.9" customHeight="1">
      <c r="B184" s="130"/>
      <c r="D184" s="131" t="s">
        <v>76</v>
      </c>
      <c r="E184" s="141" t="s">
        <v>156</v>
      </c>
      <c r="F184" s="141" t="s">
        <v>245</v>
      </c>
      <c r="I184" s="133"/>
      <c r="J184" s="142">
        <f>BK184</f>
        <v>0</v>
      </c>
      <c r="L184" s="130"/>
      <c r="M184" s="135"/>
      <c r="N184" s="136"/>
      <c r="O184" s="136"/>
      <c r="P184" s="137">
        <f>SUM(P185:P190)</f>
        <v>0</v>
      </c>
      <c r="Q184" s="136"/>
      <c r="R184" s="137">
        <f>SUM(R185:R190)</f>
        <v>0.35368499999999997</v>
      </c>
      <c r="S184" s="136"/>
      <c r="T184" s="138">
        <f>SUM(T185:T190)</f>
        <v>0</v>
      </c>
      <c r="AR184" s="131" t="s">
        <v>8</v>
      </c>
      <c r="AT184" s="139" t="s">
        <v>76</v>
      </c>
      <c r="AU184" s="139" t="s">
        <v>8</v>
      </c>
      <c r="AY184" s="131" t="s">
        <v>130</v>
      </c>
      <c r="BK184" s="140">
        <f>SUM(BK185:BK190)</f>
        <v>0</v>
      </c>
    </row>
    <row r="185" spans="1:65" s="2" customFormat="1" ht="24.2" customHeight="1">
      <c r="A185" s="31"/>
      <c r="B185" s="143"/>
      <c r="C185" s="144" t="s">
        <v>246</v>
      </c>
      <c r="D185" s="144" t="s">
        <v>132</v>
      </c>
      <c r="E185" s="145" t="s">
        <v>247</v>
      </c>
      <c r="F185" s="146" t="s">
        <v>248</v>
      </c>
      <c r="G185" s="147" t="s">
        <v>135</v>
      </c>
      <c r="H185" s="148">
        <v>8.5</v>
      </c>
      <c r="I185" s="149"/>
      <c r="J185" s="150">
        <f>ROUND(I185*H185,0)</f>
        <v>0</v>
      </c>
      <c r="K185" s="146" t="s">
        <v>136</v>
      </c>
      <c r="L185" s="32"/>
      <c r="M185" s="151" t="s">
        <v>1</v>
      </c>
      <c r="N185" s="152" t="s">
        <v>42</v>
      </c>
      <c r="O185" s="57"/>
      <c r="P185" s="153">
        <f>O185*H185</f>
        <v>0</v>
      </c>
      <c r="Q185" s="153">
        <v>7.3499999999999998E-3</v>
      </c>
      <c r="R185" s="153">
        <f>Q185*H185</f>
        <v>6.2474999999999996E-2</v>
      </c>
      <c r="S185" s="153">
        <v>0</v>
      </c>
      <c r="T185" s="154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55" t="s">
        <v>137</v>
      </c>
      <c r="AT185" s="155" t="s">
        <v>132</v>
      </c>
      <c r="AU185" s="155" t="s">
        <v>82</v>
      </c>
      <c r="AY185" s="16" t="s">
        <v>130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6" t="s">
        <v>8</v>
      </c>
      <c r="BK185" s="156">
        <f>ROUND(I185*H185,0)</f>
        <v>0</v>
      </c>
      <c r="BL185" s="16" t="s">
        <v>137</v>
      </c>
      <c r="BM185" s="155" t="s">
        <v>249</v>
      </c>
    </row>
    <row r="186" spans="1:65" s="13" customFormat="1" ht="11.25">
      <c r="B186" s="157"/>
      <c r="D186" s="158" t="s">
        <v>139</v>
      </c>
      <c r="E186" s="159" t="s">
        <v>1</v>
      </c>
      <c r="F186" s="160" t="s">
        <v>250</v>
      </c>
      <c r="H186" s="161">
        <v>8.5</v>
      </c>
      <c r="I186" s="162"/>
      <c r="L186" s="157"/>
      <c r="M186" s="163"/>
      <c r="N186" s="164"/>
      <c r="O186" s="164"/>
      <c r="P186" s="164"/>
      <c r="Q186" s="164"/>
      <c r="R186" s="164"/>
      <c r="S186" s="164"/>
      <c r="T186" s="165"/>
      <c r="AT186" s="159" t="s">
        <v>139</v>
      </c>
      <c r="AU186" s="159" t="s">
        <v>82</v>
      </c>
      <c r="AV186" s="13" t="s">
        <v>82</v>
      </c>
      <c r="AW186" s="13" t="s">
        <v>33</v>
      </c>
      <c r="AX186" s="13" t="s">
        <v>8</v>
      </c>
      <c r="AY186" s="159" t="s">
        <v>130</v>
      </c>
    </row>
    <row r="187" spans="1:65" s="2" customFormat="1" ht="24.2" customHeight="1">
      <c r="A187" s="31"/>
      <c r="B187" s="143"/>
      <c r="C187" s="144" t="s">
        <v>251</v>
      </c>
      <c r="D187" s="144" t="s">
        <v>132</v>
      </c>
      <c r="E187" s="145" t="s">
        <v>252</v>
      </c>
      <c r="F187" s="146" t="s">
        <v>253</v>
      </c>
      <c r="G187" s="147" t="s">
        <v>135</v>
      </c>
      <c r="H187" s="148">
        <v>8.5</v>
      </c>
      <c r="I187" s="149"/>
      <c r="J187" s="150">
        <f>ROUND(I187*H187,0)</f>
        <v>0</v>
      </c>
      <c r="K187" s="146" t="s">
        <v>136</v>
      </c>
      <c r="L187" s="32"/>
      <c r="M187" s="151" t="s">
        <v>1</v>
      </c>
      <c r="N187" s="152" t="s">
        <v>42</v>
      </c>
      <c r="O187" s="57"/>
      <c r="P187" s="153">
        <f>O187*H187</f>
        <v>0</v>
      </c>
      <c r="Q187" s="153">
        <v>2.6360000000000001E-2</v>
      </c>
      <c r="R187" s="153">
        <f>Q187*H187</f>
        <v>0.22406000000000001</v>
      </c>
      <c r="S187" s="153">
        <v>0</v>
      </c>
      <c r="T187" s="154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55" t="s">
        <v>137</v>
      </c>
      <c r="AT187" s="155" t="s">
        <v>132</v>
      </c>
      <c r="AU187" s="155" t="s">
        <v>82</v>
      </c>
      <c r="AY187" s="16" t="s">
        <v>130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6" t="s">
        <v>8</v>
      </c>
      <c r="BK187" s="156">
        <f>ROUND(I187*H187,0)</f>
        <v>0</v>
      </c>
      <c r="BL187" s="16" t="s">
        <v>137</v>
      </c>
      <c r="BM187" s="155" t="s">
        <v>254</v>
      </c>
    </row>
    <row r="188" spans="1:65" s="13" customFormat="1" ht="11.25">
      <c r="B188" s="157"/>
      <c r="D188" s="158" t="s">
        <v>139</v>
      </c>
      <c r="E188" s="159" t="s">
        <v>1</v>
      </c>
      <c r="F188" s="160" t="s">
        <v>250</v>
      </c>
      <c r="H188" s="161">
        <v>8.5</v>
      </c>
      <c r="I188" s="162"/>
      <c r="L188" s="157"/>
      <c r="M188" s="163"/>
      <c r="N188" s="164"/>
      <c r="O188" s="164"/>
      <c r="P188" s="164"/>
      <c r="Q188" s="164"/>
      <c r="R188" s="164"/>
      <c r="S188" s="164"/>
      <c r="T188" s="165"/>
      <c r="AT188" s="159" t="s">
        <v>139</v>
      </c>
      <c r="AU188" s="159" t="s">
        <v>82</v>
      </c>
      <c r="AV188" s="13" t="s">
        <v>82</v>
      </c>
      <c r="AW188" s="13" t="s">
        <v>33</v>
      </c>
      <c r="AX188" s="13" t="s">
        <v>8</v>
      </c>
      <c r="AY188" s="159" t="s">
        <v>130</v>
      </c>
    </row>
    <row r="189" spans="1:65" s="2" customFormat="1" ht="24.2" customHeight="1">
      <c r="A189" s="31"/>
      <c r="B189" s="143"/>
      <c r="C189" s="144" t="s">
        <v>255</v>
      </c>
      <c r="D189" s="144" t="s">
        <v>132</v>
      </c>
      <c r="E189" s="145" t="s">
        <v>256</v>
      </c>
      <c r="F189" s="146" t="s">
        <v>257</v>
      </c>
      <c r="G189" s="147" t="s">
        <v>135</v>
      </c>
      <c r="H189" s="148">
        <v>8.5</v>
      </c>
      <c r="I189" s="149"/>
      <c r="J189" s="150">
        <f>ROUND(I189*H189,0)</f>
        <v>0</v>
      </c>
      <c r="K189" s="146" t="s">
        <v>136</v>
      </c>
      <c r="L189" s="32"/>
      <c r="M189" s="151" t="s">
        <v>1</v>
      </c>
      <c r="N189" s="152" t="s">
        <v>42</v>
      </c>
      <c r="O189" s="57"/>
      <c r="P189" s="153">
        <f>O189*H189</f>
        <v>0</v>
      </c>
      <c r="Q189" s="153">
        <v>7.9000000000000008E-3</v>
      </c>
      <c r="R189" s="153">
        <f>Q189*H189</f>
        <v>6.7150000000000001E-2</v>
      </c>
      <c r="S189" s="153">
        <v>0</v>
      </c>
      <c r="T189" s="154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55" t="s">
        <v>137</v>
      </c>
      <c r="AT189" s="155" t="s">
        <v>132</v>
      </c>
      <c r="AU189" s="155" t="s">
        <v>82</v>
      </c>
      <c r="AY189" s="16" t="s">
        <v>130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6" t="s">
        <v>8</v>
      </c>
      <c r="BK189" s="156">
        <f>ROUND(I189*H189,0)</f>
        <v>0</v>
      </c>
      <c r="BL189" s="16" t="s">
        <v>137</v>
      </c>
      <c r="BM189" s="155" t="s">
        <v>258</v>
      </c>
    </row>
    <row r="190" spans="1:65" s="13" customFormat="1" ht="11.25">
      <c r="B190" s="157"/>
      <c r="D190" s="158" t="s">
        <v>139</v>
      </c>
      <c r="E190" s="159" t="s">
        <v>1</v>
      </c>
      <c r="F190" s="160" t="s">
        <v>250</v>
      </c>
      <c r="H190" s="161">
        <v>8.5</v>
      </c>
      <c r="I190" s="162"/>
      <c r="L190" s="157"/>
      <c r="M190" s="163"/>
      <c r="N190" s="164"/>
      <c r="O190" s="164"/>
      <c r="P190" s="164"/>
      <c r="Q190" s="164"/>
      <c r="R190" s="164"/>
      <c r="S190" s="164"/>
      <c r="T190" s="165"/>
      <c r="AT190" s="159" t="s">
        <v>139</v>
      </c>
      <c r="AU190" s="159" t="s">
        <v>82</v>
      </c>
      <c r="AV190" s="13" t="s">
        <v>82</v>
      </c>
      <c r="AW190" s="13" t="s">
        <v>33</v>
      </c>
      <c r="AX190" s="13" t="s">
        <v>8</v>
      </c>
      <c r="AY190" s="159" t="s">
        <v>130</v>
      </c>
    </row>
    <row r="191" spans="1:65" s="12" customFormat="1" ht="22.9" customHeight="1">
      <c r="B191" s="130"/>
      <c r="D191" s="131" t="s">
        <v>76</v>
      </c>
      <c r="E191" s="141" t="s">
        <v>173</v>
      </c>
      <c r="F191" s="141" t="s">
        <v>259</v>
      </c>
      <c r="I191" s="133"/>
      <c r="J191" s="142">
        <f>BK191</f>
        <v>0</v>
      </c>
      <c r="L191" s="130"/>
      <c r="M191" s="135"/>
      <c r="N191" s="136"/>
      <c r="O191" s="136"/>
      <c r="P191" s="137">
        <f>SUM(P192:P208)</f>
        <v>0</v>
      </c>
      <c r="Q191" s="136"/>
      <c r="R191" s="137">
        <f>SUM(R192:R208)</f>
        <v>2.1763500000000002</v>
      </c>
      <c r="S191" s="136"/>
      <c r="T191" s="138">
        <f>SUM(T192:T208)</f>
        <v>129.4</v>
      </c>
      <c r="AR191" s="131" t="s">
        <v>8</v>
      </c>
      <c r="AT191" s="139" t="s">
        <v>76</v>
      </c>
      <c r="AU191" s="139" t="s">
        <v>8</v>
      </c>
      <c r="AY191" s="131" t="s">
        <v>130</v>
      </c>
      <c r="BK191" s="140">
        <f>SUM(BK192:BK208)</f>
        <v>0</v>
      </c>
    </row>
    <row r="192" spans="1:65" s="2" customFormat="1" ht="37.9" customHeight="1">
      <c r="A192" s="31"/>
      <c r="B192" s="143"/>
      <c r="C192" s="144" t="s">
        <v>260</v>
      </c>
      <c r="D192" s="144" t="s">
        <v>132</v>
      </c>
      <c r="E192" s="145" t="s">
        <v>261</v>
      </c>
      <c r="F192" s="146" t="s">
        <v>262</v>
      </c>
      <c r="G192" s="147" t="s">
        <v>135</v>
      </c>
      <c r="H192" s="148">
        <v>135</v>
      </c>
      <c r="I192" s="149"/>
      <c r="J192" s="150">
        <f>ROUND(I192*H192,0)</f>
        <v>0</v>
      </c>
      <c r="K192" s="146" t="s">
        <v>136</v>
      </c>
      <c r="L192" s="32"/>
      <c r="M192" s="151" t="s">
        <v>1</v>
      </c>
      <c r="N192" s="152" t="s">
        <v>42</v>
      </c>
      <c r="O192" s="57"/>
      <c r="P192" s="153">
        <f>O192*H192</f>
        <v>0</v>
      </c>
      <c r="Q192" s="153">
        <v>2.1000000000000001E-4</v>
      </c>
      <c r="R192" s="153">
        <f>Q192*H192</f>
        <v>2.835E-2</v>
      </c>
      <c r="S192" s="153">
        <v>0</v>
      </c>
      <c r="T192" s="154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55" t="s">
        <v>137</v>
      </c>
      <c r="AT192" s="155" t="s">
        <v>132</v>
      </c>
      <c r="AU192" s="155" t="s">
        <v>82</v>
      </c>
      <c r="AY192" s="16" t="s">
        <v>130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6" t="s">
        <v>8</v>
      </c>
      <c r="BK192" s="156">
        <f>ROUND(I192*H192,0)</f>
        <v>0</v>
      </c>
      <c r="BL192" s="16" t="s">
        <v>137</v>
      </c>
      <c r="BM192" s="155" t="s">
        <v>263</v>
      </c>
    </row>
    <row r="193" spans="1:65" s="13" customFormat="1" ht="11.25">
      <c r="B193" s="157"/>
      <c r="D193" s="158" t="s">
        <v>139</v>
      </c>
      <c r="E193" s="159" t="s">
        <v>1</v>
      </c>
      <c r="F193" s="160" t="s">
        <v>264</v>
      </c>
      <c r="H193" s="161">
        <v>135</v>
      </c>
      <c r="I193" s="162"/>
      <c r="L193" s="157"/>
      <c r="M193" s="163"/>
      <c r="N193" s="164"/>
      <c r="O193" s="164"/>
      <c r="P193" s="164"/>
      <c r="Q193" s="164"/>
      <c r="R193" s="164"/>
      <c r="S193" s="164"/>
      <c r="T193" s="165"/>
      <c r="AT193" s="159" t="s">
        <v>139</v>
      </c>
      <c r="AU193" s="159" t="s">
        <v>82</v>
      </c>
      <c r="AV193" s="13" t="s">
        <v>82</v>
      </c>
      <c r="AW193" s="13" t="s">
        <v>33</v>
      </c>
      <c r="AX193" s="13" t="s">
        <v>8</v>
      </c>
      <c r="AY193" s="159" t="s">
        <v>130</v>
      </c>
    </row>
    <row r="194" spans="1:65" s="2" customFormat="1" ht="16.5" customHeight="1">
      <c r="A194" s="31"/>
      <c r="B194" s="143"/>
      <c r="C194" s="144" t="s">
        <v>265</v>
      </c>
      <c r="D194" s="144" t="s">
        <v>132</v>
      </c>
      <c r="E194" s="145" t="s">
        <v>266</v>
      </c>
      <c r="F194" s="146" t="s">
        <v>267</v>
      </c>
      <c r="G194" s="147" t="s">
        <v>149</v>
      </c>
      <c r="H194" s="148">
        <v>13</v>
      </c>
      <c r="I194" s="149"/>
      <c r="J194" s="150">
        <f>ROUND(I194*H194,0)</f>
        <v>0</v>
      </c>
      <c r="K194" s="146" t="s">
        <v>136</v>
      </c>
      <c r="L194" s="32"/>
      <c r="M194" s="151" t="s">
        <v>1</v>
      </c>
      <c r="N194" s="152" t="s">
        <v>42</v>
      </c>
      <c r="O194" s="57"/>
      <c r="P194" s="153">
        <f>O194*H194</f>
        <v>0</v>
      </c>
      <c r="Q194" s="153">
        <v>0</v>
      </c>
      <c r="R194" s="153">
        <f>Q194*H194</f>
        <v>0</v>
      </c>
      <c r="S194" s="153">
        <v>2.4</v>
      </c>
      <c r="T194" s="154">
        <f>S194*H194</f>
        <v>31.2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55" t="s">
        <v>137</v>
      </c>
      <c r="AT194" s="155" t="s">
        <v>132</v>
      </c>
      <c r="AU194" s="155" t="s">
        <v>82</v>
      </c>
      <c r="AY194" s="16" t="s">
        <v>130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6" t="s">
        <v>8</v>
      </c>
      <c r="BK194" s="156">
        <f>ROUND(I194*H194,0)</f>
        <v>0</v>
      </c>
      <c r="BL194" s="16" t="s">
        <v>137</v>
      </c>
      <c r="BM194" s="155" t="s">
        <v>268</v>
      </c>
    </row>
    <row r="195" spans="1:65" s="13" customFormat="1" ht="11.25">
      <c r="B195" s="157"/>
      <c r="D195" s="158" t="s">
        <v>139</v>
      </c>
      <c r="E195" s="159" t="s">
        <v>1</v>
      </c>
      <c r="F195" s="160" t="s">
        <v>269</v>
      </c>
      <c r="H195" s="161">
        <v>1</v>
      </c>
      <c r="I195" s="162"/>
      <c r="L195" s="157"/>
      <c r="M195" s="163"/>
      <c r="N195" s="164"/>
      <c r="O195" s="164"/>
      <c r="P195" s="164"/>
      <c r="Q195" s="164"/>
      <c r="R195" s="164"/>
      <c r="S195" s="164"/>
      <c r="T195" s="165"/>
      <c r="AT195" s="159" t="s">
        <v>139</v>
      </c>
      <c r="AU195" s="159" t="s">
        <v>82</v>
      </c>
      <c r="AV195" s="13" t="s">
        <v>82</v>
      </c>
      <c r="AW195" s="13" t="s">
        <v>33</v>
      </c>
      <c r="AX195" s="13" t="s">
        <v>77</v>
      </c>
      <c r="AY195" s="159" t="s">
        <v>130</v>
      </c>
    </row>
    <row r="196" spans="1:65" s="13" customFormat="1" ht="11.25">
      <c r="B196" s="157"/>
      <c r="D196" s="158" t="s">
        <v>139</v>
      </c>
      <c r="E196" s="159" t="s">
        <v>1</v>
      </c>
      <c r="F196" s="160" t="s">
        <v>270</v>
      </c>
      <c r="H196" s="161">
        <v>12</v>
      </c>
      <c r="I196" s="162"/>
      <c r="L196" s="157"/>
      <c r="M196" s="163"/>
      <c r="N196" s="164"/>
      <c r="O196" s="164"/>
      <c r="P196" s="164"/>
      <c r="Q196" s="164"/>
      <c r="R196" s="164"/>
      <c r="S196" s="164"/>
      <c r="T196" s="165"/>
      <c r="AT196" s="159" t="s">
        <v>139</v>
      </c>
      <c r="AU196" s="159" t="s">
        <v>82</v>
      </c>
      <c r="AV196" s="13" t="s">
        <v>82</v>
      </c>
      <c r="AW196" s="13" t="s">
        <v>33</v>
      </c>
      <c r="AX196" s="13" t="s">
        <v>77</v>
      </c>
      <c r="AY196" s="159" t="s">
        <v>130</v>
      </c>
    </row>
    <row r="197" spans="1:65" s="14" customFormat="1" ht="11.25">
      <c r="B197" s="176"/>
      <c r="D197" s="158" t="s">
        <v>139</v>
      </c>
      <c r="E197" s="177" t="s">
        <v>1</v>
      </c>
      <c r="F197" s="178" t="s">
        <v>271</v>
      </c>
      <c r="H197" s="179">
        <v>13</v>
      </c>
      <c r="I197" s="180"/>
      <c r="L197" s="176"/>
      <c r="M197" s="181"/>
      <c r="N197" s="182"/>
      <c r="O197" s="182"/>
      <c r="P197" s="182"/>
      <c r="Q197" s="182"/>
      <c r="R197" s="182"/>
      <c r="S197" s="182"/>
      <c r="T197" s="183"/>
      <c r="AT197" s="177" t="s">
        <v>139</v>
      </c>
      <c r="AU197" s="177" t="s">
        <v>82</v>
      </c>
      <c r="AV197" s="14" t="s">
        <v>86</v>
      </c>
      <c r="AW197" s="14" t="s">
        <v>33</v>
      </c>
      <c r="AX197" s="14" t="s">
        <v>8</v>
      </c>
      <c r="AY197" s="177" t="s">
        <v>130</v>
      </c>
    </row>
    <row r="198" spans="1:65" s="2" customFormat="1" ht="33" customHeight="1">
      <c r="A198" s="31"/>
      <c r="B198" s="143"/>
      <c r="C198" s="144" t="s">
        <v>272</v>
      </c>
      <c r="D198" s="144" t="s">
        <v>132</v>
      </c>
      <c r="E198" s="145" t="s">
        <v>273</v>
      </c>
      <c r="F198" s="146" t="s">
        <v>274</v>
      </c>
      <c r="G198" s="147" t="s">
        <v>149</v>
      </c>
      <c r="H198" s="148">
        <v>60</v>
      </c>
      <c r="I198" s="149"/>
      <c r="J198" s="150">
        <f>ROUND(I198*H198,0)</f>
        <v>0</v>
      </c>
      <c r="K198" s="146" t="s">
        <v>136</v>
      </c>
      <c r="L198" s="32"/>
      <c r="M198" s="151" t="s">
        <v>1</v>
      </c>
      <c r="N198" s="152" t="s">
        <v>42</v>
      </c>
      <c r="O198" s="57"/>
      <c r="P198" s="153">
        <f>O198*H198</f>
        <v>0</v>
      </c>
      <c r="Q198" s="153">
        <v>0</v>
      </c>
      <c r="R198" s="153">
        <f>Q198*H198</f>
        <v>0</v>
      </c>
      <c r="S198" s="153">
        <v>1.6</v>
      </c>
      <c r="T198" s="154">
        <f>S198*H198</f>
        <v>96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55" t="s">
        <v>137</v>
      </c>
      <c r="AT198" s="155" t="s">
        <v>132</v>
      </c>
      <c r="AU198" s="155" t="s">
        <v>82</v>
      </c>
      <c r="AY198" s="16" t="s">
        <v>130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6" t="s">
        <v>8</v>
      </c>
      <c r="BK198" s="156">
        <f>ROUND(I198*H198,0)</f>
        <v>0</v>
      </c>
      <c r="BL198" s="16" t="s">
        <v>137</v>
      </c>
      <c r="BM198" s="155" t="s">
        <v>275</v>
      </c>
    </row>
    <row r="199" spans="1:65" s="13" customFormat="1" ht="11.25">
      <c r="B199" s="157"/>
      <c r="D199" s="158" t="s">
        <v>139</v>
      </c>
      <c r="E199" s="159" t="s">
        <v>1</v>
      </c>
      <c r="F199" s="160" t="s">
        <v>276</v>
      </c>
      <c r="H199" s="161">
        <v>60</v>
      </c>
      <c r="I199" s="162"/>
      <c r="L199" s="157"/>
      <c r="M199" s="163"/>
      <c r="N199" s="164"/>
      <c r="O199" s="164"/>
      <c r="P199" s="164"/>
      <c r="Q199" s="164"/>
      <c r="R199" s="164"/>
      <c r="S199" s="164"/>
      <c r="T199" s="165"/>
      <c r="AT199" s="159" t="s">
        <v>139</v>
      </c>
      <c r="AU199" s="159" t="s">
        <v>82</v>
      </c>
      <c r="AV199" s="13" t="s">
        <v>82</v>
      </c>
      <c r="AW199" s="13" t="s">
        <v>33</v>
      </c>
      <c r="AX199" s="13" t="s">
        <v>8</v>
      </c>
      <c r="AY199" s="159" t="s">
        <v>130</v>
      </c>
    </row>
    <row r="200" spans="1:65" s="2" customFormat="1" ht="24.2" customHeight="1">
      <c r="A200" s="31"/>
      <c r="B200" s="143"/>
      <c r="C200" s="144" t="s">
        <v>277</v>
      </c>
      <c r="D200" s="144" t="s">
        <v>132</v>
      </c>
      <c r="E200" s="145" t="s">
        <v>278</v>
      </c>
      <c r="F200" s="146" t="s">
        <v>279</v>
      </c>
      <c r="G200" s="147" t="s">
        <v>135</v>
      </c>
      <c r="H200" s="148">
        <v>100</v>
      </c>
      <c r="I200" s="149"/>
      <c r="J200" s="150">
        <f>ROUND(I200*H200,0)</f>
        <v>0</v>
      </c>
      <c r="K200" s="146" t="s">
        <v>136</v>
      </c>
      <c r="L200" s="32"/>
      <c r="M200" s="151" t="s">
        <v>1</v>
      </c>
      <c r="N200" s="152" t="s">
        <v>42</v>
      </c>
      <c r="O200" s="57"/>
      <c r="P200" s="153">
        <f>O200*H200</f>
        <v>0</v>
      </c>
      <c r="Q200" s="153">
        <v>0</v>
      </c>
      <c r="R200" s="153">
        <f>Q200*H200</f>
        <v>0</v>
      </c>
      <c r="S200" s="153">
        <v>2.1999999999999999E-2</v>
      </c>
      <c r="T200" s="154">
        <f>S200*H200</f>
        <v>2.1999999999999997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55" t="s">
        <v>137</v>
      </c>
      <c r="AT200" s="155" t="s">
        <v>132</v>
      </c>
      <c r="AU200" s="155" t="s">
        <v>82</v>
      </c>
      <c r="AY200" s="16" t="s">
        <v>130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6" t="s">
        <v>8</v>
      </c>
      <c r="BK200" s="156">
        <f>ROUND(I200*H200,0)</f>
        <v>0</v>
      </c>
      <c r="BL200" s="16" t="s">
        <v>137</v>
      </c>
      <c r="BM200" s="155" t="s">
        <v>280</v>
      </c>
    </row>
    <row r="201" spans="1:65" s="13" customFormat="1" ht="11.25">
      <c r="B201" s="157"/>
      <c r="D201" s="158" t="s">
        <v>139</v>
      </c>
      <c r="E201" s="159" t="s">
        <v>1</v>
      </c>
      <c r="F201" s="160" t="s">
        <v>281</v>
      </c>
      <c r="H201" s="161">
        <v>100</v>
      </c>
      <c r="I201" s="162"/>
      <c r="L201" s="157"/>
      <c r="M201" s="163"/>
      <c r="N201" s="164"/>
      <c r="O201" s="164"/>
      <c r="P201" s="164"/>
      <c r="Q201" s="164"/>
      <c r="R201" s="164"/>
      <c r="S201" s="164"/>
      <c r="T201" s="165"/>
      <c r="AT201" s="159" t="s">
        <v>139</v>
      </c>
      <c r="AU201" s="159" t="s">
        <v>82</v>
      </c>
      <c r="AV201" s="13" t="s">
        <v>82</v>
      </c>
      <c r="AW201" s="13" t="s">
        <v>33</v>
      </c>
      <c r="AX201" s="13" t="s">
        <v>77</v>
      </c>
      <c r="AY201" s="159" t="s">
        <v>130</v>
      </c>
    </row>
    <row r="202" spans="1:65" s="14" customFormat="1" ht="11.25">
      <c r="B202" s="176"/>
      <c r="D202" s="158" t="s">
        <v>139</v>
      </c>
      <c r="E202" s="177" t="s">
        <v>1</v>
      </c>
      <c r="F202" s="178" t="s">
        <v>271</v>
      </c>
      <c r="H202" s="179">
        <v>100</v>
      </c>
      <c r="I202" s="180"/>
      <c r="L202" s="176"/>
      <c r="M202" s="181"/>
      <c r="N202" s="182"/>
      <c r="O202" s="182"/>
      <c r="P202" s="182"/>
      <c r="Q202" s="182"/>
      <c r="R202" s="182"/>
      <c r="S202" s="182"/>
      <c r="T202" s="183"/>
      <c r="AT202" s="177" t="s">
        <v>139</v>
      </c>
      <c r="AU202" s="177" t="s">
        <v>82</v>
      </c>
      <c r="AV202" s="14" t="s">
        <v>86</v>
      </c>
      <c r="AW202" s="14" t="s">
        <v>33</v>
      </c>
      <c r="AX202" s="14" t="s">
        <v>8</v>
      </c>
      <c r="AY202" s="177" t="s">
        <v>130</v>
      </c>
    </row>
    <row r="203" spans="1:65" s="2" customFormat="1" ht="24.2" customHeight="1">
      <c r="A203" s="31"/>
      <c r="B203" s="143"/>
      <c r="C203" s="144" t="s">
        <v>282</v>
      </c>
      <c r="D203" s="144" t="s">
        <v>132</v>
      </c>
      <c r="E203" s="145" t="s">
        <v>283</v>
      </c>
      <c r="F203" s="146" t="s">
        <v>284</v>
      </c>
      <c r="G203" s="147" t="s">
        <v>135</v>
      </c>
      <c r="H203" s="148">
        <v>100</v>
      </c>
      <c r="I203" s="149"/>
      <c r="J203" s="150">
        <f>ROUND(I203*H203,0)</f>
        <v>0</v>
      </c>
      <c r="K203" s="146" t="s">
        <v>136</v>
      </c>
      <c r="L203" s="32"/>
      <c r="M203" s="151" t="s">
        <v>1</v>
      </c>
      <c r="N203" s="152" t="s">
        <v>42</v>
      </c>
      <c r="O203" s="57"/>
      <c r="P203" s="153">
        <f>O203*H203</f>
        <v>0</v>
      </c>
      <c r="Q203" s="153">
        <v>2.0140000000000002E-2</v>
      </c>
      <c r="R203" s="153">
        <f>Q203*H203</f>
        <v>2.0140000000000002</v>
      </c>
      <c r="S203" s="153">
        <v>0</v>
      </c>
      <c r="T203" s="154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55" t="s">
        <v>137</v>
      </c>
      <c r="AT203" s="155" t="s">
        <v>132</v>
      </c>
      <c r="AU203" s="155" t="s">
        <v>82</v>
      </c>
      <c r="AY203" s="16" t="s">
        <v>130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6" t="s">
        <v>8</v>
      </c>
      <c r="BK203" s="156">
        <f>ROUND(I203*H203,0)</f>
        <v>0</v>
      </c>
      <c r="BL203" s="16" t="s">
        <v>137</v>
      </c>
      <c r="BM203" s="155" t="s">
        <v>285</v>
      </c>
    </row>
    <row r="204" spans="1:65" s="13" customFormat="1" ht="11.25">
      <c r="B204" s="157"/>
      <c r="D204" s="158" t="s">
        <v>139</v>
      </c>
      <c r="E204" s="159" t="s">
        <v>1</v>
      </c>
      <c r="F204" s="160" t="s">
        <v>281</v>
      </c>
      <c r="H204" s="161">
        <v>100</v>
      </c>
      <c r="I204" s="162"/>
      <c r="L204" s="157"/>
      <c r="M204" s="163"/>
      <c r="N204" s="164"/>
      <c r="O204" s="164"/>
      <c r="P204" s="164"/>
      <c r="Q204" s="164"/>
      <c r="R204" s="164"/>
      <c r="S204" s="164"/>
      <c r="T204" s="165"/>
      <c r="AT204" s="159" t="s">
        <v>139</v>
      </c>
      <c r="AU204" s="159" t="s">
        <v>82</v>
      </c>
      <c r="AV204" s="13" t="s">
        <v>82</v>
      </c>
      <c r="AW204" s="13" t="s">
        <v>33</v>
      </c>
      <c r="AX204" s="13" t="s">
        <v>77</v>
      </c>
      <c r="AY204" s="159" t="s">
        <v>130</v>
      </c>
    </row>
    <row r="205" spans="1:65" s="14" customFormat="1" ht="11.25">
      <c r="B205" s="176"/>
      <c r="D205" s="158" t="s">
        <v>139</v>
      </c>
      <c r="E205" s="177" t="s">
        <v>1</v>
      </c>
      <c r="F205" s="178" t="s">
        <v>271</v>
      </c>
      <c r="H205" s="179">
        <v>100</v>
      </c>
      <c r="I205" s="180"/>
      <c r="L205" s="176"/>
      <c r="M205" s="181"/>
      <c r="N205" s="182"/>
      <c r="O205" s="182"/>
      <c r="P205" s="182"/>
      <c r="Q205" s="182"/>
      <c r="R205" s="182"/>
      <c r="S205" s="182"/>
      <c r="T205" s="183"/>
      <c r="AT205" s="177" t="s">
        <v>139</v>
      </c>
      <c r="AU205" s="177" t="s">
        <v>82</v>
      </c>
      <c r="AV205" s="14" t="s">
        <v>86</v>
      </c>
      <c r="AW205" s="14" t="s">
        <v>33</v>
      </c>
      <c r="AX205" s="14" t="s">
        <v>8</v>
      </c>
      <c r="AY205" s="177" t="s">
        <v>130</v>
      </c>
    </row>
    <row r="206" spans="1:65" s="2" customFormat="1" ht="24.2" customHeight="1">
      <c r="A206" s="31"/>
      <c r="B206" s="143"/>
      <c r="C206" s="144" t="s">
        <v>286</v>
      </c>
      <c r="D206" s="144" t="s">
        <v>132</v>
      </c>
      <c r="E206" s="145" t="s">
        <v>287</v>
      </c>
      <c r="F206" s="146" t="s">
        <v>288</v>
      </c>
      <c r="G206" s="147" t="s">
        <v>135</v>
      </c>
      <c r="H206" s="148">
        <v>100</v>
      </c>
      <c r="I206" s="149"/>
      <c r="J206" s="150">
        <f>ROUND(I206*H206,0)</f>
        <v>0</v>
      </c>
      <c r="K206" s="146" t="s">
        <v>136</v>
      </c>
      <c r="L206" s="32"/>
      <c r="M206" s="151" t="s">
        <v>1</v>
      </c>
      <c r="N206" s="152" t="s">
        <v>42</v>
      </c>
      <c r="O206" s="57"/>
      <c r="P206" s="153">
        <f>O206*H206</f>
        <v>0</v>
      </c>
      <c r="Q206" s="153">
        <v>1.34E-3</v>
      </c>
      <c r="R206" s="153">
        <f>Q206*H206</f>
        <v>0.13400000000000001</v>
      </c>
      <c r="S206" s="153">
        <v>0</v>
      </c>
      <c r="T206" s="154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55" t="s">
        <v>137</v>
      </c>
      <c r="AT206" s="155" t="s">
        <v>132</v>
      </c>
      <c r="AU206" s="155" t="s">
        <v>82</v>
      </c>
      <c r="AY206" s="16" t="s">
        <v>130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6" t="s">
        <v>8</v>
      </c>
      <c r="BK206" s="156">
        <f>ROUND(I206*H206,0)</f>
        <v>0</v>
      </c>
      <c r="BL206" s="16" t="s">
        <v>137</v>
      </c>
      <c r="BM206" s="155" t="s">
        <v>289</v>
      </c>
    </row>
    <row r="207" spans="1:65" s="13" customFormat="1" ht="11.25">
      <c r="B207" s="157"/>
      <c r="D207" s="158" t="s">
        <v>139</v>
      </c>
      <c r="E207" s="159" t="s">
        <v>1</v>
      </c>
      <c r="F207" s="160" t="s">
        <v>281</v>
      </c>
      <c r="H207" s="161">
        <v>100</v>
      </c>
      <c r="I207" s="162"/>
      <c r="L207" s="157"/>
      <c r="M207" s="163"/>
      <c r="N207" s="164"/>
      <c r="O207" s="164"/>
      <c r="P207" s="164"/>
      <c r="Q207" s="164"/>
      <c r="R207" s="164"/>
      <c r="S207" s="164"/>
      <c r="T207" s="165"/>
      <c r="AT207" s="159" t="s">
        <v>139</v>
      </c>
      <c r="AU207" s="159" t="s">
        <v>82</v>
      </c>
      <c r="AV207" s="13" t="s">
        <v>82</v>
      </c>
      <c r="AW207" s="13" t="s">
        <v>33</v>
      </c>
      <c r="AX207" s="13" t="s">
        <v>77</v>
      </c>
      <c r="AY207" s="159" t="s">
        <v>130</v>
      </c>
    </row>
    <row r="208" spans="1:65" s="14" customFormat="1" ht="11.25">
      <c r="B208" s="176"/>
      <c r="D208" s="158" t="s">
        <v>139</v>
      </c>
      <c r="E208" s="177" t="s">
        <v>1</v>
      </c>
      <c r="F208" s="178" t="s">
        <v>271</v>
      </c>
      <c r="H208" s="179">
        <v>100</v>
      </c>
      <c r="I208" s="180"/>
      <c r="L208" s="176"/>
      <c r="M208" s="181"/>
      <c r="N208" s="182"/>
      <c r="O208" s="182"/>
      <c r="P208" s="182"/>
      <c r="Q208" s="182"/>
      <c r="R208" s="182"/>
      <c r="S208" s="182"/>
      <c r="T208" s="183"/>
      <c r="AT208" s="177" t="s">
        <v>139</v>
      </c>
      <c r="AU208" s="177" t="s">
        <v>82</v>
      </c>
      <c r="AV208" s="14" t="s">
        <v>86</v>
      </c>
      <c r="AW208" s="14" t="s">
        <v>33</v>
      </c>
      <c r="AX208" s="14" t="s">
        <v>8</v>
      </c>
      <c r="AY208" s="177" t="s">
        <v>130</v>
      </c>
    </row>
    <row r="209" spans="1:65" s="12" customFormat="1" ht="22.9" customHeight="1">
      <c r="B209" s="130"/>
      <c r="D209" s="131" t="s">
        <v>76</v>
      </c>
      <c r="E209" s="141" t="s">
        <v>290</v>
      </c>
      <c r="F209" s="141" t="s">
        <v>291</v>
      </c>
      <c r="I209" s="133"/>
      <c r="J209" s="142">
        <f>BK209</f>
        <v>0</v>
      </c>
      <c r="L209" s="130"/>
      <c r="M209" s="135"/>
      <c r="N209" s="136"/>
      <c r="O209" s="136"/>
      <c r="P209" s="137">
        <f>SUM(P210:P216)</f>
        <v>0</v>
      </c>
      <c r="Q209" s="136"/>
      <c r="R209" s="137">
        <f>SUM(R210:R216)</f>
        <v>0</v>
      </c>
      <c r="S209" s="136"/>
      <c r="T209" s="138">
        <f>SUM(T210:T216)</f>
        <v>0</v>
      </c>
      <c r="AR209" s="131" t="s">
        <v>8</v>
      </c>
      <c r="AT209" s="139" t="s">
        <v>76</v>
      </c>
      <c r="AU209" s="139" t="s">
        <v>8</v>
      </c>
      <c r="AY209" s="131" t="s">
        <v>130</v>
      </c>
      <c r="BK209" s="140">
        <f>SUM(BK210:BK216)</f>
        <v>0</v>
      </c>
    </row>
    <row r="210" spans="1:65" s="2" customFormat="1" ht="33" customHeight="1">
      <c r="A210" s="31"/>
      <c r="B210" s="143"/>
      <c r="C210" s="144" t="s">
        <v>292</v>
      </c>
      <c r="D210" s="144" t="s">
        <v>132</v>
      </c>
      <c r="E210" s="145" t="s">
        <v>293</v>
      </c>
      <c r="F210" s="146" t="s">
        <v>294</v>
      </c>
      <c r="G210" s="147" t="s">
        <v>159</v>
      </c>
      <c r="H210" s="148">
        <v>153.81800000000001</v>
      </c>
      <c r="I210" s="149"/>
      <c r="J210" s="150">
        <f>ROUND(I210*H210,0)</f>
        <v>0</v>
      </c>
      <c r="K210" s="146" t="s">
        <v>136</v>
      </c>
      <c r="L210" s="32"/>
      <c r="M210" s="151" t="s">
        <v>1</v>
      </c>
      <c r="N210" s="152" t="s">
        <v>42</v>
      </c>
      <c r="O210" s="57"/>
      <c r="P210" s="153">
        <f>O210*H210</f>
        <v>0</v>
      </c>
      <c r="Q210" s="153">
        <v>0</v>
      </c>
      <c r="R210" s="153">
        <f>Q210*H210</f>
        <v>0</v>
      </c>
      <c r="S210" s="153">
        <v>0</v>
      </c>
      <c r="T210" s="154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55" t="s">
        <v>137</v>
      </c>
      <c r="AT210" s="155" t="s">
        <v>132</v>
      </c>
      <c r="AU210" s="155" t="s">
        <v>82</v>
      </c>
      <c r="AY210" s="16" t="s">
        <v>130</v>
      </c>
      <c r="BE210" s="156">
        <f>IF(N210="základní",J210,0)</f>
        <v>0</v>
      </c>
      <c r="BF210" s="156">
        <f>IF(N210="snížená",J210,0)</f>
        <v>0</v>
      </c>
      <c r="BG210" s="156">
        <f>IF(N210="zákl. přenesená",J210,0)</f>
        <v>0</v>
      </c>
      <c r="BH210" s="156">
        <f>IF(N210="sníž. přenesená",J210,0)</f>
        <v>0</v>
      </c>
      <c r="BI210" s="156">
        <f>IF(N210="nulová",J210,0)</f>
        <v>0</v>
      </c>
      <c r="BJ210" s="16" t="s">
        <v>8</v>
      </c>
      <c r="BK210" s="156">
        <f>ROUND(I210*H210,0)</f>
        <v>0</v>
      </c>
      <c r="BL210" s="16" t="s">
        <v>137</v>
      </c>
      <c r="BM210" s="155" t="s">
        <v>295</v>
      </c>
    </row>
    <row r="211" spans="1:65" s="2" customFormat="1" ht="24.2" customHeight="1">
      <c r="A211" s="31"/>
      <c r="B211" s="143"/>
      <c r="C211" s="144" t="s">
        <v>296</v>
      </c>
      <c r="D211" s="144" t="s">
        <v>132</v>
      </c>
      <c r="E211" s="145" t="s">
        <v>297</v>
      </c>
      <c r="F211" s="146" t="s">
        <v>298</v>
      </c>
      <c r="G211" s="147" t="s">
        <v>159</v>
      </c>
      <c r="H211" s="148">
        <v>153.81800000000001</v>
      </c>
      <c r="I211" s="149"/>
      <c r="J211" s="150">
        <f>ROUND(I211*H211,0)</f>
        <v>0</v>
      </c>
      <c r="K211" s="146" t="s">
        <v>136</v>
      </c>
      <c r="L211" s="32"/>
      <c r="M211" s="151" t="s">
        <v>1</v>
      </c>
      <c r="N211" s="152" t="s">
        <v>42</v>
      </c>
      <c r="O211" s="57"/>
      <c r="P211" s="153">
        <f>O211*H211</f>
        <v>0</v>
      </c>
      <c r="Q211" s="153">
        <v>0</v>
      </c>
      <c r="R211" s="153">
        <f>Q211*H211</f>
        <v>0</v>
      </c>
      <c r="S211" s="153">
        <v>0</v>
      </c>
      <c r="T211" s="154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55" t="s">
        <v>137</v>
      </c>
      <c r="AT211" s="155" t="s">
        <v>132</v>
      </c>
      <c r="AU211" s="155" t="s">
        <v>82</v>
      </c>
      <c r="AY211" s="16" t="s">
        <v>130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6" t="s">
        <v>8</v>
      </c>
      <c r="BK211" s="156">
        <f>ROUND(I211*H211,0)</f>
        <v>0</v>
      </c>
      <c r="BL211" s="16" t="s">
        <v>137</v>
      </c>
      <c r="BM211" s="155" t="s">
        <v>299</v>
      </c>
    </row>
    <row r="212" spans="1:65" s="2" customFormat="1" ht="24.2" customHeight="1">
      <c r="A212" s="31"/>
      <c r="B212" s="143"/>
      <c r="C212" s="144" t="s">
        <v>300</v>
      </c>
      <c r="D212" s="144" t="s">
        <v>132</v>
      </c>
      <c r="E212" s="145" t="s">
        <v>301</v>
      </c>
      <c r="F212" s="146" t="s">
        <v>302</v>
      </c>
      <c r="G212" s="147" t="s">
        <v>159</v>
      </c>
      <c r="H212" s="148">
        <v>1538.18</v>
      </c>
      <c r="I212" s="149"/>
      <c r="J212" s="150">
        <f>ROUND(I212*H212,0)</f>
        <v>0</v>
      </c>
      <c r="K212" s="146" t="s">
        <v>136</v>
      </c>
      <c r="L212" s="32"/>
      <c r="M212" s="151" t="s">
        <v>1</v>
      </c>
      <c r="N212" s="152" t="s">
        <v>42</v>
      </c>
      <c r="O212" s="57"/>
      <c r="P212" s="153">
        <f>O212*H212</f>
        <v>0</v>
      </c>
      <c r="Q212" s="153">
        <v>0</v>
      </c>
      <c r="R212" s="153">
        <f>Q212*H212</f>
        <v>0</v>
      </c>
      <c r="S212" s="153">
        <v>0</v>
      </c>
      <c r="T212" s="154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55" t="s">
        <v>137</v>
      </c>
      <c r="AT212" s="155" t="s">
        <v>132</v>
      </c>
      <c r="AU212" s="155" t="s">
        <v>82</v>
      </c>
      <c r="AY212" s="16" t="s">
        <v>130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6" t="s">
        <v>8</v>
      </c>
      <c r="BK212" s="156">
        <f>ROUND(I212*H212,0)</f>
        <v>0</v>
      </c>
      <c r="BL212" s="16" t="s">
        <v>137</v>
      </c>
      <c r="BM212" s="155" t="s">
        <v>303</v>
      </c>
    </row>
    <row r="213" spans="1:65" s="13" customFormat="1" ht="11.25">
      <c r="B213" s="157"/>
      <c r="D213" s="158" t="s">
        <v>139</v>
      </c>
      <c r="F213" s="160" t="s">
        <v>304</v>
      </c>
      <c r="H213" s="161">
        <v>1538.18</v>
      </c>
      <c r="I213" s="162"/>
      <c r="L213" s="157"/>
      <c r="M213" s="163"/>
      <c r="N213" s="164"/>
      <c r="O213" s="164"/>
      <c r="P213" s="164"/>
      <c r="Q213" s="164"/>
      <c r="R213" s="164"/>
      <c r="S213" s="164"/>
      <c r="T213" s="165"/>
      <c r="AT213" s="159" t="s">
        <v>139</v>
      </c>
      <c r="AU213" s="159" t="s">
        <v>82</v>
      </c>
      <c r="AV213" s="13" t="s">
        <v>82</v>
      </c>
      <c r="AW213" s="13" t="s">
        <v>3</v>
      </c>
      <c r="AX213" s="13" t="s">
        <v>8</v>
      </c>
      <c r="AY213" s="159" t="s">
        <v>130</v>
      </c>
    </row>
    <row r="214" spans="1:65" s="2" customFormat="1" ht="33" customHeight="1">
      <c r="A214" s="31"/>
      <c r="B214" s="143"/>
      <c r="C214" s="144" t="s">
        <v>305</v>
      </c>
      <c r="D214" s="144" t="s">
        <v>132</v>
      </c>
      <c r="E214" s="145" t="s">
        <v>306</v>
      </c>
      <c r="F214" s="146" t="s">
        <v>307</v>
      </c>
      <c r="G214" s="147" t="s">
        <v>159</v>
      </c>
      <c r="H214" s="148">
        <v>4.84</v>
      </c>
      <c r="I214" s="149"/>
      <c r="J214" s="150">
        <f>ROUND(I214*H214,0)</f>
        <v>0</v>
      </c>
      <c r="K214" s="146" t="s">
        <v>136</v>
      </c>
      <c r="L214" s="32"/>
      <c r="M214" s="151" t="s">
        <v>1</v>
      </c>
      <c r="N214" s="152" t="s">
        <v>42</v>
      </c>
      <c r="O214" s="57"/>
      <c r="P214" s="153">
        <f>O214*H214</f>
        <v>0</v>
      </c>
      <c r="Q214" s="153">
        <v>0</v>
      </c>
      <c r="R214" s="153">
        <f>Q214*H214</f>
        <v>0</v>
      </c>
      <c r="S214" s="153">
        <v>0</v>
      </c>
      <c r="T214" s="154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55" t="s">
        <v>137</v>
      </c>
      <c r="AT214" s="155" t="s">
        <v>132</v>
      </c>
      <c r="AU214" s="155" t="s">
        <v>82</v>
      </c>
      <c r="AY214" s="16" t="s">
        <v>130</v>
      </c>
      <c r="BE214" s="156">
        <f>IF(N214="základní",J214,0)</f>
        <v>0</v>
      </c>
      <c r="BF214" s="156">
        <f>IF(N214="snížená",J214,0)</f>
        <v>0</v>
      </c>
      <c r="BG214" s="156">
        <f>IF(N214="zákl. přenesená",J214,0)</f>
        <v>0</v>
      </c>
      <c r="BH214" s="156">
        <f>IF(N214="sníž. přenesená",J214,0)</f>
        <v>0</v>
      </c>
      <c r="BI214" s="156">
        <f>IF(N214="nulová",J214,0)</f>
        <v>0</v>
      </c>
      <c r="BJ214" s="16" t="s">
        <v>8</v>
      </c>
      <c r="BK214" s="156">
        <f>ROUND(I214*H214,0)</f>
        <v>0</v>
      </c>
      <c r="BL214" s="16" t="s">
        <v>137</v>
      </c>
      <c r="BM214" s="155" t="s">
        <v>308</v>
      </c>
    </row>
    <row r="215" spans="1:65" s="2" customFormat="1" ht="37.9" customHeight="1">
      <c r="A215" s="31"/>
      <c r="B215" s="143"/>
      <c r="C215" s="144" t="s">
        <v>309</v>
      </c>
      <c r="D215" s="144" t="s">
        <v>132</v>
      </c>
      <c r="E215" s="145" t="s">
        <v>310</v>
      </c>
      <c r="F215" s="146" t="s">
        <v>311</v>
      </c>
      <c r="G215" s="147" t="s">
        <v>159</v>
      </c>
      <c r="H215" s="148">
        <v>117.77800000000001</v>
      </c>
      <c r="I215" s="149"/>
      <c r="J215" s="150">
        <f>ROUND(I215*H215,0)</f>
        <v>0</v>
      </c>
      <c r="K215" s="146" t="s">
        <v>136</v>
      </c>
      <c r="L215" s="32"/>
      <c r="M215" s="151" t="s">
        <v>1</v>
      </c>
      <c r="N215" s="152" t="s">
        <v>42</v>
      </c>
      <c r="O215" s="57"/>
      <c r="P215" s="153">
        <f>O215*H215</f>
        <v>0</v>
      </c>
      <c r="Q215" s="153">
        <v>0</v>
      </c>
      <c r="R215" s="153">
        <f>Q215*H215</f>
        <v>0</v>
      </c>
      <c r="S215" s="153">
        <v>0</v>
      </c>
      <c r="T215" s="154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55" t="s">
        <v>137</v>
      </c>
      <c r="AT215" s="155" t="s">
        <v>132</v>
      </c>
      <c r="AU215" s="155" t="s">
        <v>82</v>
      </c>
      <c r="AY215" s="16" t="s">
        <v>130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6" t="s">
        <v>8</v>
      </c>
      <c r="BK215" s="156">
        <f>ROUND(I215*H215,0)</f>
        <v>0</v>
      </c>
      <c r="BL215" s="16" t="s">
        <v>137</v>
      </c>
      <c r="BM215" s="155" t="s">
        <v>312</v>
      </c>
    </row>
    <row r="216" spans="1:65" s="2" customFormat="1" ht="37.9" customHeight="1">
      <c r="A216" s="31"/>
      <c r="B216" s="143"/>
      <c r="C216" s="144" t="s">
        <v>313</v>
      </c>
      <c r="D216" s="144" t="s">
        <v>132</v>
      </c>
      <c r="E216" s="145" t="s">
        <v>314</v>
      </c>
      <c r="F216" s="146" t="s">
        <v>315</v>
      </c>
      <c r="G216" s="147" t="s">
        <v>159</v>
      </c>
      <c r="H216" s="148">
        <v>31.2</v>
      </c>
      <c r="I216" s="149"/>
      <c r="J216" s="150">
        <f>ROUND(I216*H216,0)</f>
        <v>0</v>
      </c>
      <c r="K216" s="146" t="s">
        <v>136</v>
      </c>
      <c r="L216" s="32"/>
      <c r="M216" s="151" t="s">
        <v>1</v>
      </c>
      <c r="N216" s="152" t="s">
        <v>42</v>
      </c>
      <c r="O216" s="57"/>
      <c r="P216" s="153">
        <f>O216*H216</f>
        <v>0</v>
      </c>
      <c r="Q216" s="153">
        <v>0</v>
      </c>
      <c r="R216" s="153">
        <f>Q216*H216</f>
        <v>0</v>
      </c>
      <c r="S216" s="153">
        <v>0</v>
      </c>
      <c r="T216" s="154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55" t="s">
        <v>137</v>
      </c>
      <c r="AT216" s="155" t="s">
        <v>132</v>
      </c>
      <c r="AU216" s="155" t="s">
        <v>82</v>
      </c>
      <c r="AY216" s="16" t="s">
        <v>130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6" t="s">
        <v>8</v>
      </c>
      <c r="BK216" s="156">
        <f>ROUND(I216*H216,0)</f>
        <v>0</v>
      </c>
      <c r="BL216" s="16" t="s">
        <v>137</v>
      </c>
      <c r="BM216" s="155" t="s">
        <v>316</v>
      </c>
    </row>
    <row r="217" spans="1:65" s="12" customFormat="1" ht="22.9" customHeight="1">
      <c r="B217" s="130"/>
      <c r="D217" s="131" t="s">
        <v>76</v>
      </c>
      <c r="E217" s="141" t="s">
        <v>317</v>
      </c>
      <c r="F217" s="141" t="s">
        <v>318</v>
      </c>
      <c r="I217" s="133"/>
      <c r="J217" s="142">
        <f>BK217</f>
        <v>0</v>
      </c>
      <c r="L217" s="130"/>
      <c r="M217" s="135"/>
      <c r="N217" s="136"/>
      <c r="O217" s="136"/>
      <c r="P217" s="137">
        <f>P218</f>
        <v>0</v>
      </c>
      <c r="Q217" s="136"/>
      <c r="R217" s="137">
        <f>R218</f>
        <v>0</v>
      </c>
      <c r="S217" s="136"/>
      <c r="T217" s="138">
        <f>T218</f>
        <v>0</v>
      </c>
      <c r="AR217" s="131" t="s">
        <v>8</v>
      </c>
      <c r="AT217" s="139" t="s">
        <v>76</v>
      </c>
      <c r="AU217" s="139" t="s">
        <v>8</v>
      </c>
      <c r="AY217" s="131" t="s">
        <v>130</v>
      </c>
      <c r="BK217" s="140">
        <f>BK218</f>
        <v>0</v>
      </c>
    </row>
    <row r="218" spans="1:65" s="2" customFormat="1" ht="24.2" customHeight="1">
      <c r="A218" s="31"/>
      <c r="B218" s="143"/>
      <c r="C218" s="144" t="s">
        <v>319</v>
      </c>
      <c r="D218" s="144" t="s">
        <v>132</v>
      </c>
      <c r="E218" s="145" t="s">
        <v>320</v>
      </c>
      <c r="F218" s="146" t="s">
        <v>321</v>
      </c>
      <c r="G218" s="147" t="s">
        <v>159</v>
      </c>
      <c r="H218" s="148">
        <v>127.828</v>
      </c>
      <c r="I218" s="149"/>
      <c r="J218" s="150">
        <f>ROUND(I218*H218,0)</f>
        <v>0</v>
      </c>
      <c r="K218" s="146" t="s">
        <v>136</v>
      </c>
      <c r="L218" s="32"/>
      <c r="M218" s="151" t="s">
        <v>1</v>
      </c>
      <c r="N218" s="152" t="s">
        <v>42</v>
      </c>
      <c r="O218" s="57"/>
      <c r="P218" s="153">
        <f>O218*H218</f>
        <v>0</v>
      </c>
      <c r="Q218" s="153">
        <v>0</v>
      </c>
      <c r="R218" s="153">
        <f>Q218*H218</f>
        <v>0</v>
      </c>
      <c r="S218" s="153">
        <v>0</v>
      </c>
      <c r="T218" s="154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55" t="s">
        <v>137</v>
      </c>
      <c r="AT218" s="155" t="s">
        <v>132</v>
      </c>
      <c r="AU218" s="155" t="s">
        <v>82</v>
      </c>
      <c r="AY218" s="16" t="s">
        <v>130</v>
      </c>
      <c r="BE218" s="156">
        <f>IF(N218="základní",J218,0)</f>
        <v>0</v>
      </c>
      <c r="BF218" s="156">
        <f>IF(N218="snížená",J218,0)</f>
        <v>0</v>
      </c>
      <c r="BG218" s="156">
        <f>IF(N218="zákl. přenesená",J218,0)</f>
        <v>0</v>
      </c>
      <c r="BH218" s="156">
        <f>IF(N218="sníž. přenesená",J218,0)</f>
        <v>0</v>
      </c>
      <c r="BI218" s="156">
        <f>IF(N218="nulová",J218,0)</f>
        <v>0</v>
      </c>
      <c r="BJ218" s="16" t="s">
        <v>8</v>
      </c>
      <c r="BK218" s="156">
        <f>ROUND(I218*H218,0)</f>
        <v>0</v>
      </c>
      <c r="BL218" s="16" t="s">
        <v>137</v>
      </c>
      <c r="BM218" s="155" t="s">
        <v>322</v>
      </c>
    </row>
    <row r="219" spans="1:65" s="12" customFormat="1" ht="25.9" customHeight="1">
      <c r="B219" s="130"/>
      <c r="D219" s="131" t="s">
        <v>76</v>
      </c>
      <c r="E219" s="132" t="s">
        <v>323</v>
      </c>
      <c r="F219" s="132" t="s">
        <v>324</v>
      </c>
      <c r="I219" s="133"/>
      <c r="J219" s="134">
        <f>BK219</f>
        <v>0</v>
      </c>
      <c r="L219" s="130"/>
      <c r="M219" s="135"/>
      <c r="N219" s="136"/>
      <c r="O219" s="136"/>
      <c r="P219" s="137">
        <f>P220+P262+P276+P282+P290</f>
        <v>0</v>
      </c>
      <c r="Q219" s="136"/>
      <c r="R219" s="137">
        <f>R220+R262+R276+R282+R290</f>
        <v>58.811634697485999</v>
      </c>
      <c r="S219" s="136"/>
      <c r="T219" s="138">
        <f>T220+T262+T276+T282+T290</f>
        <v>5.2178800000000001</v>
      </c>
      <c r="AR219" s="131" t="s">
        <v>82</v>
      </c>
      <c r="AT219" s="139" t="s">
        <v>76</v>
      </c>
      <c r="AU219" s="139" t="s">
        <v>77</v>
      </c>
      <c r="AY219" s="131" t="s">
        <v>130</v>
      </c>
      <c r="BK219" s="140">
        <f>BK220+BK262+BK276+BK282+BK290</f>
        <v>0</v>
      </c>
    </row>
    <row r="220" spans="1:65" s="12" customFormat="1" ht="22.9" customHeight="1">
      <c r="B220" s="130"/>
      <c r="D220" s="131" t="s">
        <v>76</v>
      </c>
      <c r="E220" s="141" t="s">
        <v>325</v>
      </c>
      <c r="F220" s="141" t="s">
        <v>326</v>
      </c>
      <c r="I220" s="133"/>
      <c r="J220" s="142">
        <f>BK220</f>
        <v>0</v>
      </c>
      <c r="L220" s="130"/>
      <c r="M220" s="135"/>
      <c r="N220" s="136"/>
      <c r="O220" s="136"/>
      <c r="P220" s="137">
        <f>SUM(P221:P261)</f>
        <v>0</v>
      </c>
      <c r="Q220" s="136"/>
      <c r="R220" s="137">
        <f>SUM(R221:R261)</f>
        <v>37.331667599999996</v>
      </c>
      <c r="S220" s="136"/>
      <c r="T220" s="138">
        <f>SUM(T221:T261)</f>
        <v>4.84</v>
      </c>
      <c r="AR220" s="131" t="s">
        <v>82</v>
      </c>
      <c r="AT220" s="139" t="s">
        <v>76</v>
      </c>
      <c r="AU220" s="139" t="s">
        <v>8</v>
      </c>
      <c r="AY220" s="131" t="s">
        <v>130</v>
      </c>
      <c r="BK220" s="140">
        <f>SUM(BK221:BK261)</f>
        <v>0</v>
      </c>
    </row>
    <row r="221" spans="1:65" s="2" customFormat="1" ht="24.2" customHeight="1">
      <c r="A221" s="31"/>
      <c r="B221" s="143"/>
      <c r="C221" s="144" t="s">
        <v>327</v>
      </c>
      <c r="D221" s="144" t="s">
        <v>132</v>
      </c>
      <c r="E221" s="145" t="s">
        <v>328</v>
      </c>
      <c r="F221" s="146" t="s">
        <v>329</v>
      </c>
      <c r="G221" s="147" t="s">
        <v>135</v>
      </c>
      <c r="H221" s="148">
        <v>400</v>
      </c>
      <c r="I221" s="149"/>
      <c r="J221" s="150">
        <f>ROUND(I221*H221,0)</f>
        <v>0</v>
      </c>
      <c r="K221" s="146" t="s">
        <v>136</v>
      </c>
      <c r="L221" s="32"/>
      <c r="M221" s="151" t="s">
        <v>1</v>
      </c>
      <c r="N221" s="152" t="s">
        <v>42</v>
      </c>
      <c r="O221" s="57"/>
      <c r="P221" s="153">
        <f>O221*H221</f>
        <v>0</v>
      </c>
      <c r="Q221" s="153">
        <v>0</v>
      </c>
      <c r="R221" s="153">
        <f>Q221*H221</f>
        <v>0</v>
      </c>
      <c r="S221" s="153">
        <v>0</v>
      </c>
      <c r="T221" s="154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55" t="s">
        <v>210</v>
      </c>
      <c r="AT221" s="155" t="s">
        <v>132</v>
      </c>
      <c r="AU221" s="155" t="s">
        <v>82</v>
      </c>
      <c r="AY221" s="16" t="s">
        <v>130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6" t="s">
        <v>8</v>
      </c>
      <c r="BK221" s="156">
        <f>ROUND(I221*H221,0)</f>
        <v>0</v>
      </c>
      <c r="BL221" s="16" t="s">
        <v>210</v>
      </c>
      <c r="BM221" s="155" t="s">
        <v>330</v>
      </c>
    </row>
    <row r="222" spans="1:65" s="13" customFormat="1" ht="11.25">
      <c r="B222" s="157"/>
      <c r="D222" s="158" t="s">
        <v>139</v>
      </c>
      <c r="E222" s="159" t="s">
        <v>1</v>
      </c>
      <c r="F222" s="160" t="s">
        <v>331</v>
      </c>
      <c r="H222" s="161">
        <v>400</v>
      </c>
      <c r="I222" s="162"/>
      <c r="L222" s="157"/>
      <c r="M222" s="163"/>
      <c r="N222" s="164"/>
      <c r="O222" s="164"/>
      <c r="P222" s="164"/>
      <c r="Q222" s="164"/>
      <c r="R222" s="164"/>
      <c r="S222" s="164"/>
      <c r="T222" s="165"/>
      <c r="AT222" s="159" t="s">
        <v>139</v>
      </c>
      <c r="AU222" s="159" t="s">
        <v>82</v>
      </c>
      <c r="AV222" s="13" t="s">
        <v>82</v>
      </c>
      <c r="AW222" s="13" t="s">
        <v>33</v>
      </c>
      <c r="AX222" s="13" t="s">
        <v>8</v>
      </c>
      <c r="AY222" s="159" t="s">
        <v>130</v>
      </c>
    </row>
    <row r="223" spans="1:65" s="2" customFormat="1" ht="16.5" customHeight="1">
      <c r="A223" s="31"/>
      <c r="B223" s="143"/>
      <c r="C223" s="166" t="s">
        <v>332</v>
      </c>
      <c r="D223" s="166" t="s">
        <v>168</v>
      </c>
      <c r="E223" s="167" t="s">
        <v>333</v>
      </c>
      <c r="F223" s="168" t="s">
        <v>334</v>
      </c>
      <c r="G223" s="169" t="s">
        <v>159</v>
      </c>
      <c r="H223" s="170">
        <v>0.14000000000000001</v>
      </c>
      <c r="I223" s="171"/>
      <c r="J223" s="172">
        <f>ROUND(I223*H223,0)</f>
        <v>0</v>
      </c>
      <c r="K223" s="168" t="s">
        <v>136</v>
      </c>
      <c r="L223" s="173"/>
      <c r="M223" s="174" t="s">
        <v>1</v>
      </c>
      <c r="N223" s="175" t="s">
        <v>42</v>
      </c>
      <c r="O223" s="57"/>
      <c r="P223" s="153">
        <f>O223*H223</f>
        <v>0</v>
      </c>
      <c r="Q223" s="153">
        <v>1</v>
      </c>
      <c r="R223" s="153">
        <f>Q223*H223</f>
        <v>0.14000000000000001</v>
      </c>
      <c r="S223" s="153">
        <v>0</v>
      </c>
      <c r="T223" s="154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55" t="s">
        <v>286</v>
      </c>
      <c r="AT223" s="155" t="s">
        <v>168</v>
      </c>
      <c r="AU223" s="155" t="s">
        <v>82</v>
      </c>
      <c r="AY223" s="16" t="s">
        <v>130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6" t="s">
        <v>8</v>
      </c>
      <c r="BK223" s="156">
        <f>ROUND(I223*H223,0)</f>
        <v>0</v>
      </c>
      <c r="BL223" s="16" t="s">
        <v>210</v>
      </c>
      <c r="BM223" s="155" t="s">
        <v>335</v>
      </c>
    </row>
    <row r="224" spans="1:65" s="13" customFormat="1" ht="11.25">
      <c r="B224" s="157"/>
      <c r="D224" s="158" t="s">
        <v>139</v>
      </c>
      <c r="E224" s="159" t="s">
        <v>1</v>
      </c>
      <c r="F224" s="160" t="s">
        <v>336</v>
      </c>
      <c r="H224" s="161">
        <v>0.14000000000000001</v>
      </c>
      <c r="I224" s="162"/>
      <c r="L224" s="157"/>
      <c r="M224" s="163"/>
      <c r="N224" s="164"/>
      <c r="O224" s="164"/>
      <c r="P224" s="164"/>
      <c r="Q224" s="164"/>
      <c r="R224" s="164"/>
      <c r="S224" s="164"/>
      <c r="T224" s="165"/>
      <c r="AT224" s="159" t="s">
        <v>139</v>
      </c>
      <c r="AU224" s="159" t="s">
        <v>82</v>
      </c>
      <c r="AV224" s="13" t="s">
        <v>82</v>
      </c>
      <c r="AW224" s="13" t="s">
        <v>33</v>
      </c>
      <c r="AX224" s="13" t="s">
        <v>8</v>
      </c>
      <c r="AY224" s="159" t="s">
        <v>130</v>
      </c>
    </row>
    <row r="225" spans="1:65" s="2" customFormat="1" ht="24.2" customHeight="1">
      <c r="A225" s="31"/>
      <c r="B225" s="143"/>
      <c r="C225" s="144" t="s">
        <v>337</v>
      </c>
      <c r="D225" s="144" t="s">
        <v>132</v>
      </c>
      <c r="E225" s="145" t="s">
        <v>338</v>
      </c>
      <c r="F225" s="146" t="s">
        <v>339</v>
      </c>
      <c r="G225" s="147" t="s">
        <v>135</v>
      </c>
      <c r="H225" s="148">
        <v>440</v>
      </c>
      <c r="I225" s="149"/>
      <c r="J225" s="150">
        <f>ROUND(I225*H225,0)</f>
        <v>0</v>
      </c>
      <c r="K225" s="146" t="s">
        <v>136</v>
      </c>
      <c r="L225" s="32"/>
      <c r="M225" s="151" t="s">
        <v>1</v>
      </c>
      <c r="N225" s="152" t="s">
        <v>42</v>
      </c>
      <c r="O225" s="57"/>
      <c r="P225" s="153">
        <f>O225*H225</f>
        <v>0</v>
      </c>
      <c r="Q225" s="153">
        <v>0</v>
      </c>
      <c r="R225" s="153">
        <f>Q225*H225</f>
        <v>0</v>
      </c>
      <c r="S225" s="153">
        <v>1.0999999999999999E-2</v>
      </c>
      <c r="T225" s="154">
        <f>S225*H225</f>
        <v>4.84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55" t="s">
        <v>210</v>
      </c>
      <c r="AT225" s="155" t="s">
        <v>132</v>
      </c>
      <c r="AU225" s="155" t="s">
        <v>82</v>
      </c>
      <c r="AY225" s="16" t="s">
        <v>130</v>
      </c>
      <c r="BE225" s="156">
        <f>IF(N225="základní",J225,0)</f>
        <v>0</v>
      </c>
      <c r="BF225" s="156">
        <f>IF(N225="snížená",J225,0)</f>
        <v>0</v>
      </c>
      <c r="BG225" s="156">
        <f>IF(N225="zákl. přenesená",J225,0)</f>
        <v>0</v>
      </c>
      <c r="BH225" s="156">
        <f>IF(N225="sníž. přenesená",J225,0)</f>
        <v>0</v>
      </c>
      <c r="BI225" s="156">
        <f>IF(N225="nulová",J225,0)</f>
        <v>0</v>
      </c>
      <c r="BJ225" s="16" t="s">
        <v>8</v>
      </c>
      <c r="BK225" s="156">
        <f>ROUND(I225*H225,0)</f>
        <v>0</v>
      </c>
      <c r="BL225" s="16" t="s">
        <v>210</v>
      </c>
      <c r="BM225" s="155" t="s">
        <v>340</v>
      </c>
    </row>
    <row r="226" spans="1:65" s="13" customFormat="1" ht="11.25">
      <c r="B226" s="157"/>
      <c r="D226" s="158" t="s">
        <v>139</v>
      </c>
      <c r="E226" s="159" t="s">
        <v>1</v>
      </c>
      <c r="F226" s="160" t="s">
        <v>341</v>
      </c>
      <c r="H226" s="161">
        <v>440</v>
      </c>
      <c r="I226" s="162"/>
      <c r="L226" s="157"/>
      <c r="M226" s="163"/>
      <c r="N226" s="164"/>
      <c r="O226" s="164"/>
      <c r="P226" s="164"/>
      <c r="Q226" s="164"/>
      <c r="R226" s="164"/>
      <c r="S226" s="164"/>
      <c r="T226" s="165"/>
      <c r="AT226" s="159" t="s">
        <v>139</v>
      </c>
      <c r="AU226" s="159" t="s">
        <v>82</v>
      </c>
      <c r="AV226" s="13" t="s">
        <v>82</v>
      </c>
      <c r="AW226" s="13" t="s">
        <v>33</v>
      </c>
      <c r="AX226" s="13" t="s">
        <v>8</v>
      </c>
      <c r="AY226" s="159" t="s">
        <v>130</v>
      </c>
    </row>
    <row r="227" spans="1:65" s="2" customFormat="1" ht="24.2" customHeight="1">
      <c r="A227" s="31"/>
      <c r="B227" s="143"/>
      <c r="C227" s="144" t="s">
        <v>342</v>
      </c>
      <c r="D227" s="144" t="s">
        <v>132</v>
      </c>
      <c r="E227" s="145" t="s">
        <v>343</v>
      </c>
      <c r="F227" s="146" t="s">
        <v>344</v>
      </c>
      <c r="G227" s="147" t="s">
        <v>135</v>
      </c>
      <c r="H227" s="148">
        <v>400</v>
      </c>
      <c r="I227" s="149"/>
      <c r="J227" s="150">
        <f>ROUND(I227*H227,0)</f>
        <v>0</v>
      </c>
      <c r="K227" s="146" t="s">
        <v>136</v>
      </c>
      <c r="L227" s="32"/>
      <c r="M227" s="151" t="s">
        <v>1</v>
      </c>
      <c r="N227" s="152" t="s">
        <v>42</v>
      </c>
      <c r="O227" s="57"/>
      <c r="P227" s="153">
        <f>O227*H227</f>
        <v>0</v>
      </c>
      <c r="Q227" s="153">
        <v>3.6374999999999998E-4</v>
      </c>
      <c r="R227" s="153">
        <f>Q227*H227</f>
        <v>0.14549999999999999</v>
      </c>
      <c r="S227" s="153">
        <v>0</v>
      </c>
      <c r="T227" s="154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55" t="s">
        <v>210</v>
      </c>
      <c r="AT227" s="155" t="s">
        <v>132</v>
      </c>
      <c r="AU227" s="155" t="s">
        <v>82</v>
      </c>
      <c r="AY227" s="16" t="s">
        <v>130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6" t="s">
        <v>8</v>
      </c>
      <c r="BK227" s="156">
        <f>ROUND(I227*H227,0)</f>
        <v>0</v>
      </c>
      <c r="BL227" s="16" t="s">
        <v>210</v>
      </c>
      <c r="BM227" s="155" t="s">
        <v>345</v>
      </c>
    </row>
    <row r="228" spans="1:65" s="13" customFormat="1" ht="11.25">
      <c r="B228" s="157"/>
      <c r="D228" s="158" t="s">
        <v>139</v>
      </c>
      <c r="E228" s="159" t="s">
        <v>1</v>
      </c>
      <c r="F228" s="160" t="s">
        <v>89</v>
      </c>
      <c r="H228" s="161">
        <v>400</v>
      </c>
      <c r="I228" s="162"/>
      <c r="L228" s="157"/>
      <c r="M228" s="163"/>
      <c r="N228" s="164"/>
      <c r="O228" s="164"/>
      <c r="P228" s="164"/>
      <c r="Q228" s="164"/>
      <c r="R228" s="164"/>
      <c r="S228" s="164"/>
      <c r="T228" s="165"/>
      <c r="AT228" s="159" t="s">
        <v>139</v>
      </c>
      <c r="AU228" s="159" t="s">
        <v>82</v>
      </c>
      <c r="AV228" s="13" t="s">
        <v>82</v>
      </c>
      <c r="AW228" s="13" t="s">
        <v>33</v>
      </c>
      <c r="AX228" s="13" t="s">
        <v>8</v>
      </c>
      <c r="AY228" s="159" t="s">
        <v>130</v>
      </c>
    </row>
    <row r="229" spans="1:65" s="2" customFormat="1" ht="49.15" customHeight="1">
      <c r="A229" s="31"/>
      <c r="B229" s="143"/>
      <c r="C229" s="166" t="s">
        <v>346</v>
      </c>
      <c r="D229" s="166" t="s">
        <v>168</v>
      </c>
      <c r="E229" s="167" t="s">
        <v>347</v>
      </c>
      <c r="F229" s="168" t="s">
        <v>348</v>
      </c>
      <c r="G229" s="169" t="s">
        <v>135</v>
      </c>
      <c r="H229" s="170">
        <v>480</v>
      </c>
      <c r="I229" s="171"/>
      <c r="J229" s="172">
        <f>ROUND(I229*H229,0)</f>
        <v>0</v>
      </c>
      <c r="K229" s="168" t="s">
        <v>136</v>
      </c>
      <c r="L229" s="173"/>
      <c r="M229" s="174" t="s">
        <v>1</v>
      </c>
      <c r="N229" s="175" t="s">
        <v>42</v>
      </c>
      <c r="O229" s="57"/>
      <c r="P229" s="153">
        <f>O229*H229</f>
        <v>0</v>
      </c>
      <c r="Q229" s="153">
        <v>5.4000000000000003E-3</v>
      </c>
      <c r="R229" s="153">
        <f>Q229*H229</f>
        <v>2.5920000000000001</v>
      </c>
      <c r="S229" s="153">
        <v>0</v>
      </c>
      <c r="T229" s="154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55" t="s">
        <v>286</v>
      </c>
      <c r="AT229" s="155" t="s">
        <v>168</v>
      </c>
      <c r="AU229" s="155" t="s">
        <v>82</v>
      </c>
      <c r="AY229" s="16" t="s">
        <v>130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6" t="s">
        <v>8</v>
      </c>
      <c r="BK229" s="156">
        <f>ROUND(I229*H229,0)</f>
        <v>0</v>
      </c>
      <c r="BL229" s="16" t="s">
        <v>210</v>
      </c>
      <c r="BM229" s="155" t="s">
        <v>349</v>
      </c>
    </row>
    <row r="230" spans="1:65" s="13" customFormat="1" ht="11.25">
      <c r="B230" s="157"/>
      <c r="D230" s="158" t="s">
        <v>139</v>
      </c>
      <c r="E230" s="159" t="s">
        <v>1</v>
      </c>
      <c r="F230" s="160" t="s">
        <v>350</v>
      </c>
      <c r="H230" s="161">
        <v>480</v>
      </c>
      <c r="I230" s="162"/>
      <c r="L230" s="157"/>
      <c r="M230" s="163"/>
      <c r="N230" s="164"/>
      <c r="O230" s="164"/>
      <c r="P230" s="164"/>
      <c r="Q230" s="164"/>
      <c r="R230" s="164"/>
      <c r="S230" s="164"/>
      <c r="T230" s="165"/>
      <c r="AT230" s="159" t="s">
        <v>139</v>
      </c>
      <c r="AU230" s="159" t="s">
        <v>82</v>
      </c>
      <c r="AV230" s="13" t="s">
        <v>82</v>
      </c>
      <c r="AW230" s="13" t="s">
        <v>33</v>
      </c>
      <c r="AX230" s="13" t="s">
        <v>8</v>
      </c>
      <c r="AY230" s="159" t="s">
        <v>130</v>
      </c>
    </row>
    <row r="231" spans="1:65" s="2" customFormat="1" ht="24.2" customHeight="1">
      <c r="A231" s="31"/>
      <c r="B231" s="143"/>
      <c r="C231" s="144" t="s">
        <v>351</v>
      </c>
      <c r="D231" s="144" t="s">
        <v>132</v>
      </c>
      <c r="E231" s="145" t="s">
        <v>352</v>
      </c>
      <c r="F231" s="146" t="s">
        <v>353</v>
      </c>
      <c r="G231" s="147" t="s">
        <v>135</v>
      </c>
      <c r="H231" s="148">
        <v>400</v>
      </c>
      <c r="I231" s="149"/>
      <c r="J231" s="150">
        <f>ROUND(I231*H231,0)</f>
        <v>0</v>
      </c>
      <c r="K231" s="146" t="s">
        <v>136</v>
      </c>
      <c r="L231" s="32"/>
      <c r="M231" s="151" t="s">
        <v>1</v>
      </c>
      <c r="N231" s="152" t="s">
        <v>42</v>
      </c>
      <c r="O231" s="57"/>
      <c r="P231" s="153">
        <f>O231*H231</f>
        <v>0</v>
      </c>
      <c r="Q231" s="153">
        <v>3.3087999999999999E-5</v>
      </c>
      <c r="R231" s="153">
        <f>Q231*H231</f>
        <v>1.3235199999999999E-2</v>
      </c>
      <c r="S231" s="153">
        <v>0</v>
      </c>
      <c r="T231" s="154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55" t="s">
        <v>210</v>
      </c>
      <c r="AT231" s="155" t="s">
        <v>132</v>
      </c>
      <c r="AU231" s="155" t="s">
        <v>82</v>
      </c>
      <c r="AY231" s="16" t="s">
        <v>130</v>
      </c>
      <c r="BE231" s="156">
        <f>IF(N231="základní",J231,0)</f>
        <v>0</v>
      </c>
      <c r="BF231" s="156">
        <f>IF(N231="snížená",J231,0)</f>
        <v>0</v>
      </c>
      <c r="BG231" s="156">
        <f>IF(N231="zákl. přenesená",J231,0)</f>
        <v>0</v>
      </c>
      <c r="BH231" s="156">
        <f>IF(N231="sníž. přenesená",J231,0)</f>
        <v>0</v>
      </c>
      <c r="BI231" s="156">
        <f>IF(N231="nulová",J231,0)</f>
        <v>0</v>
      </c>
      <c r="BJ231" s="16" t="s">
        <v>8</v>
      </c>
      <c r="BK231" s="156">
        <f>ROUND(I231*H231,0)</f>
        <v>0</v>
      </c>
      <c r="BL231" s="16" t="s">
        <v>210</v>
      </c>
      <c r="BM231" s="155" t="s">
        <v>354</v>
      </c>
    </row>
    <row r="232" spans="1:65" s="13" customFormat="1" ht="11.25">
      <c r="B232" s="157"/>
      <c r="D232" s="158" t="s">
        <v>139</v>
      </c>
      <c r="E232" s="159" t="s">
        <v>1</v>
      </c>
      <c r="F232" s="160" t="s">
        <v>89</v>
      </c>
      <c r="H232" s="161">
        <v>400</v>
      </c>
      <c r="I232" s="162"/>
      <c r="L232" s="157"/>
      <c r="M232" s="163"/>
      <c r="N232" s="164"/>
      <c r="O232" s="164"/>
      <c r="P232" s="164"/>
      <c r="Q232" s="164"/>
      <c r="R232" s="164"/>
      <c r="S232" s="164"/>
      <c r="T232" s="165"/>
      <c r="AT232" s="159" t="s">
        <v>139</v>
      </c>
      <c r="AU232" s="159" t="s">
        <v>82</v>
      </c>
      <c r="AV232" s="13" t="s">
        <v>82</v>
      </c>
      <c r="AW232" s="13" t="s">
        <v>33</v>
      </c>
      <c r="AX232" s="13" t="s">
        <v>8</v>
      </c>
      <c r="AY232" s="159" t="s">
        <v>130</v>
      </c>
    </row>
    <row r="233" spans="1:65" s="2" customFormat="1" ht="33" customHeight="1">
      <c r="A233" s="31"/>
      <c r="B233" s="143"/>
      <c r="C233" s="166" t="s">
        <v>355</v>
      </c>
      <c r="D233" s="166" t="s">
        <v>168</v>
      </c>
      <c r="E233" s="167" t="s">
        <v>356</v>
      </c>
      <c r="F233" s="168" t="s">
        <v>357</v>
      </c>
      <c r="G233" s="169" t="s">
        <v>135</v>
      </c>
      <c r="H233" s="170">
        <v>480</v>
      </c>
      <c r="I233" s="171"/>
      <c r="J233" s="172">
        <f>ROUND(I233*H233,0)</f>
        <v>0</v>
      </c>
      <c r="K233" s="168" t="s">
        <v>136</v>
      </c>
      <c r="L233" s="173"/>
      <c r="M233" s="174" t="s">
        <v>1</v>
      </c>
      <c r="N233" s="175" t="s">
        <v>42</v>
      </c>
      <c r="O233" s="57"/>
      <c r="P233" s="153">
        <f>O233*H233</f>
        <v>0</v>
      </c>
      <c r="Q233" s="153">
        <v>1.9E-3</v>
      </c>
      <c r="R233" s="153">
        <f>Q233*H233</f>
        <v>0.91200000000000003</v>
      </c>
      <c r="S233" s="153">
        <v>0</v>
      </c>
      <c r="T233" s="154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55" t="s">
        <v>286</v>
      </c>
      <c r="AT233" s="155" t="s">
        <v>168</v>
      </c>
      <c r="AU233" s="155" t="s">
        <v>82</v>
      </c>
      <c r="AY233" s="16" t="s">
        <v>130</v>
      </c>
      <c r="BE233" s="156">
        <f>IF(N233="základní",J233,0)</f>
        <v>0</v>
      </c>
      <c r="BF233" s="156">
        <f>IF(N233="snížená",J233,0)</f>
        <v>0</v>
      </c>
      <c r="BG233" s="156">
        <f>IF(N233="zákl. přenesená",J233,0)</f>
        <v>0</v>
      </c>
      <c r="BH233" s="156">
        <f>IF(N233="sníž. přenesená",J233,0)</f>
        <v>0</v>
      </c>
      <c r="BI233" s="156">
        <f>IF(N233="nulová",J233,0)</f>
        <v>0</v>
      </c>
      <c r="BJ233" s="16" t="s">
        <v>8</v>
      </c>
      <c r="BK233" s="156">
        <f>ROUND(I233*H233,0)</f>
        <v>0</v>
      </c>
      <c r="BL233" s="16" t="s">
        <v>210</v>
      </c>
      <c r="BM233" s="155" t="s">
        <v>358</v>
      </c>
    </row>
    <row r="234" spans="1:65" s="13" customFormat="1" ht="11.25">
      <c r="B234" s="157"/>
      <c r="D234" s="158" t="s">
        <v>139</v>
      </c>
      <c r="E234" s="159" t="s">
        <v>1</v>
      </c>
      <c r="F234" s="160" t="s">
        <v>350</v>
      </c>
      <c r="H234" s="161">
        <v>480</v>
      </c>
      <c r="I234" s="162"/>
      <c r="L234" s="157"/>
      <c r="M234" s="163"/>
      <c r="N234" s="164"/>
      <c r="O234" s="164"/>
      <c r="P234" s="164"/>
      <c r="Q234" s="164"/>
      <c r="R234" s="164"/>
      <c r="S234" s="164"/>
      <c r="T234" s="165"/>
      <c r="AT234" s="159" t="s">
        <v>139</v>
      </c>
      <c r="AU234" s="159" t="s">
        <v>82</v>
      </c>
      <c r="AV234" s="13" t="s">
        <v>82</v>
      </c>
      <c r="AW234" s="13" t="s">
        <v>33</v>
      </c>
      <c r="AX234" s="13" t="s">
        <v>8</v>
      </c>
      <c r="AY234" s="159" t="s">
        <v>130</v>
      </c>
    </row>
    <row r="235" spans="1:65" s="2" customFormat="1" ht="37.9" customHeight="1">
      <c r="A235" s="31"/>
      <c r="B235" s="143"/>
      <c r="C235" s="144" t="s">
        <v>359</v>
      </c>
      <c r="D235" s="144" t="s">
        <v>132</v>
      </c>
      <c r="E235" s="145" t="s">
        <v>360</v>
      </c>
      <c r="F235" s="146" t="s">
        <v>361</v>
      </c>
      <c r="G235" s="147" t="s">
        <v>362</v>
      </c>
      <c r="H235" s="148">
        <v>74</v>
      </c>
      <c r="I235" s="149"/>
      <c r="J235" s="150">
        <f>ROUND(I235*H235,0)</f>
        <v>0</v>
      </c>
      <c r="K235" s="146" t="s">
        <v>136</v>
      </c>
      <c r="L235" s="32"/>
      <c r="M235" s="151" t="s">
        <v>1</v>
      </c>
      <c r="N235" s="152" t="s">
        <v>42</v>
      </c>
      <c r="O235" s="57"/>
      <c r="P235" s="153">
        <f>O235*H235</f>
        <v>0</v>
      </c>
      <c r="Q235" s="153">
        <v>6.0479999999999996E-4</v>
      </c>
      <c r="R235" s="153">
        <f>Q235*H235</f>
        <v>4.4755199999999995E-2</v>
      </c>
      <c r="S235" s="153">
        <v>0</v>
      </c>
      <c r="T235" s="154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55" t="s">
        <v>210</v>
      </c>
      <c r="AT235" s="155" t="s">
        <v>132</v>
      </c>
      <c r="AU235" s="155" t="s">
        <v>82</v>
      </c>
      <c r="AY235" s="16" t="s">
        <v>130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6" t="s">
        <v>8</v>
      </c>
      <c r="BK235" s="156">
        <f>ROUND(I235*H235,0)</f>
        <v>0</v>
      </c>
      <c r="BL235" s="16" t="s">
        <v>210</v>
      </c>
      <c r="BM235" s="155" t="s">
        <v>363</v>
      </c>
    </row>
    <row r="236" spans="1:65" s="13" customFormat="1" ht="11.25">
      <c r="B236" s="157"/>
      <c r="D236" s="158" t="s">
        <v>139</v>
      </c>
      <c r="E236" s="159" t="s">
        <v>1</v>
      </c>
      <c r="F236" s="160" t="s">
        <v>364</v>
      </c>
      <c r="H236" s="161">
        <v>74</v>
      </c>
      <c r="I236" s="162"/>
      <c r="L236" s="157"/>
      <c r="M236" s="163"/>
      <c r="N236" s="164"/>
      <c r="O236" s="164"/>
      <c r="P236" s="164"/>
      <c r="Q236" s="164"/>
      <c r="R236" s="164"/>
      <c r="S236" s="164"/>
      <c r="T236" s="165"/>
      <c r="AT236" s="159" t="s">
        <v>139</v>
      </c>
      <c r="AU236" s="159" t="s">
        <v>82</v>
      </c>
      <c r="AV236" s="13" t="s">
        <v>82</v>
      </c>
      <c r="AW236" s="13" t="s">
        <v>33</v>
      </c>
      <c r="AX236" s="13" t="s">
        <v>8</v>
      </c>
      <c r="AY236" s="159" t="s">
        <v>130</v>
      </c>
    </row>
    <row r="237" spans="1:65" s="2" customFormat="1" ht="37.9" customHeight="1">
      <c r="A237" s="31"/>
      <c r="B237" s="143"/>
      <c r="C237" s="144" t="s">
        <v>365</v>
      </c>
      <c r="D237" s="144" t="s">
        <v>132</v>
      </c>
      <c r="E237" s="145" t="s">
        <v>366</v>
      </c>
      <c r="F237" s="146" t="s">
        <v>367</v>
      </c>
      <c r="G237" s="147" t="s">
        <v>362</v>
      </c>
      <c r="H237" s="148">
        <v>17.5</v>
      </c>
      <c r="I237" s="149"/>
      <c r="J237" s="150">
        <f>ROUND(I237*H237,0)</f>
        <v>0</v>
      </c>
      <c r="K237" s="146" t="s">
        <v>136</v>
      </c>
      <c r="L237" s="32"/>
      <c r="M237" s="151" t="s">
        <v>1</v>
      </c>
      <c r="N237" s="152" t="s">
        <v>42</v>
      </c>
      <c r="O237" s="57"/>
      <c r="P237" s="153">
        <f>O237*H237</f>
        <v>0</v>
      </c>
      <c r="Q237" s="153">
        <v>6.0479999999999996E-4</v>
      </c>
      <c r="R237" s="153">
        <f>Q237*H237</f>
        <v>1.0584E-2</v>
      </c>
      <c r="S237" s="153">
        <v>0</v>
      </c>
      <c r="T237" s="154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55" t="s">
        <v>210</v>
      </c>
      <c r="AT237" s="155" t="s">
        <v>132</v>
      </c>
      <c r="AU237" s="155" t="s">
        <v>82</v>
      </c>
      <c r="AY237" s="16" t="s">
        <v>130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6" t="s">
        <v>8</v>
      </c>
      <c r="BK237" s="156">
        <f>ROUND(I237*H237,0)</f>
        <v>0</v>
      </c>
      <c r="BL237" s="16" t="s">
        <v>210</v>
      </c>
      <c r="BM237" s="155" t="s">
        <v>368</v>
      </c>
    </row>
    <row r="238" spans="1:65" s="13" customFormat="1" ht="11.25">
      <c r="B238" s="157"/>
      <c r="D238" s="158" t="s">
        <v>139</v>
      </c>
      <c r="E238" s="159" t="s">
        <v>1</v>
      </c>
      <c r="F238" s="160" t="s">
        <v>369</v>
      </c>
      <c r="H238" s="161">
        <v>17.5</v>
      </c>
      <c r="I238" s="162"/>
      <c r="L238" s="157"/>
      <c r="M238" s="163"/>
      <c r="N238" s="164"/>
      <c r="O238" s="164"/>
      <c r="P238" s="164"/>
      <c r="Q238" s="164"/>
      <c r="R238" s="164"/>
      <c r="S238" s="164"/>
      <c r="T238" s="165"/>
      <c r="AT238" s="159" t="s">
        <v>139</v>
      </c>
      <c r="AU238" s="159" t="s">
        <v>82</v>
      </c>
      <c r="AV238" s="13" t="s">
        <v>82</v>
      </c>
      <c r="AW238" s="13" t="s">
        <v>33</v>
      </c>
      <c r="AX238" s="13" t="s">
        <v>8</v>
      </c>
      <c r="AY238" s="159" t="s">
        <v>130</v>
      </c>
    </row>
    <row r="239" spans="1:65" s="2" customFormat="1" ht="37.9" customHeight="1">
      <c r="A239" s="31"/>
      <c r="B239" s="143"/>
      <c r="C239" s="144" t="s">
        <v>370</v>
      </c>
      <c r="D239" s="144" t="s">
        <v>132</v>
      </c>
      <c r="E239" s="145" t="s">
        <v>371</v>
      </c>
      <c r="F239" s="146" t="s">
        <v>372</v>
      </c>
      <c r="G239" s="147" t="s">
        <v>362</v>
      </c>
      <c r="H239" s="148">
        <v>57</v>
      </c>
      <c r="I239" s="149"/>
      <c r="J239" s="150">
        <f>ROUND(I239*H239,0)</f>
        <v>0</v>
      </c>
      <c r="K239" s="146" t="s">
        <v>136</v>
      </c>
      <c r="L239" s="32"/>
      <c r="M239" s="151" t="s">
        <v>1</v>
      </c>
      <c r="N239" s="152" t="s">
        <v>42</v>
      </c>
      <c r="O239" s="57"/>
      <c r="P239" s="153">
        <f>O239*H239</f>
        <v>0</v>
      </c>
      <c r="Q239" s="153">
        <v>4.3199999999999998E-4</v>
      </c>
      <c r="R239" s="153">
        <f>Q239*H239</f>
        <v>2.4624E-2</v>
      </c>
      <c r="S239" s="153">
        <v>0</v>
      </c>
      <c r="T239" s="154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55" t="s">
        <v>210</v>
      </c>
      <c r="AT239" s="155" t="s">
        <v>132</v>
      </c>
      <c r="AU239" s="155" t="s">
        <v>82</v>
      </c>
      <c r="AY239" s="16" t="s">
        <v>130</v>
      </c>
      <c r="BE239" s="156">
        <f>IF(N239="základní",J239,0)</f>
        <v>0</v>
      </c>
      <c r="BF239" s="156">
        <f>IF(N239="snížená",J239,0)</f>
        <v>0</v>
      </c>
      <c r="BG239" s="156">
        <f>IF(N239="zákl. přenesená",J239,0)</f>
        <v>0</v>
      </c>
      <c r="BH239" s="156">
        <f>IF(N239="sníž. přenesená",J239,0)</f>
        <v>0</v>
      </c>
      <c r="BI239" s="156">
        <f>IF(N239="nulová",J239,0)</f>
        <v>0</v>
      </c>
      <c r="BJ239" s="16" t="s">
        <v>8</v>
      </c>
      <c r="BK239" s="156">
        <f>ROUND(I239*H239,0)</f>
        <v>0</v>
      </c>
      <c r="BL239" s="16" t="s">
        <v>210</v>
      </c>
      <c r="BM239" s="155" t="s">
        <v>373</v>
      </c>
    </row>
    <row r="240" spans="1:65" s="13" customFormat="1" ht="11.25">
      <c r="B240" s="157"/>
      <c r="D240" s="158" t="s">
        <v>139</v>
      </c>
      <c r="E240" s="159" t="s">
        <v>1</v>
      </c>
      <c r="F240" s="160" t="s">
        <v>374</v>
      </c>
      <c r="H240" s="161">
        <v>57</v>
      </c>
      <c r="I240" s="162"/>
      <c r="L240" s="157"/>
      <c r="M240" s="163"/>
      <c r="N240" s="164"/>
      <c r="O240" s="164"/>
      <c r="P240" s="164"/>
      <c r="Q240" s="164"/>
      <c r="R240" s="164"/>
      <c r="S240" s="164"/>
      <c r="T240" s="165"/>
      <c r="AT240" s="159" t="s">
        <v>139</v>
      </c>
      <c r="AU240" s="159" t="s">
        <v>82</v>
      </c>
      <c r="AV240" s="13" t="s">
        <v>82</v>
      </c>
      <c r="AW240" s="13" t="s">
        <v>33</v>
      </c>
      <c r="AX240" s="13" t="s">
        <v>8</v>
      </c>
      <c r="AY240" s="159" t="s">
        <v>130</v>
      </c>
    </row>
    <row r="241" spans="1:65" s="2" customFormat="1" ht="37.9" customHeight="1">
      <c r="A241" s="31"/>
      <c r="B241" s="143"/>
      <c r="C241" s="144" t="s">
        <v>375</v>
      </c>
      <c r="D241" s="144" t="s">
        <v>132</v>
      </c>
      <c r="E241" s="145" t="s">
        <v>376</v>
      </c>
      <c r="F241" s="146" t="s">
        <v>377</v>
      </c>
      <c r="G241" s="147" t="s">
        <v>362</v>
      </c>
      <c r="H241" s="148">
        <v>69</v>
      </c>
      <c r="I241" s="149"/>
      <c r="J241" s="150">
        <f>ROUND(I241*H241,0)</f>
        <v>0</v>
      </c>
      <c r="K241" s="146" t="s">
        <v>136</v>
      </c>
      <c r="L241" s="32"/>
      <c r="M241" s="151" t="s">
        <v>1</v>
      </c>
      <c r="N241" s="152" t="s">
        <v>42</v>
      </c>
      <c r="O241" s="57"/>
      <c r="P241" s="153">
        <f>O241*H241</f>
        <v>0</v>
      </c>
      <c r="Q241" s="153">
        <v>1.5012000000000001E-3</v>
      </c>
      <c r="R241" s="153">
        <f>Q241*H241</f>
        <v>0.1035828</v>
      </c>
      <c r="S241" s="153">
        <v>0</v>
      </c>
      <c r="T241" s="154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55" t="s">
        <v>210</v>
      </c>
      <c r="AT241" s="155" t="s">
        <v>132</v>
      </c>
      <c r="AU241" s="155" t="s">
        <v>82</v>
      </c>
      <c r="AY241" s="16" t="s">
        <v>130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6" t="s">
        <v>8</v>
      </c>
      <c r="BK241" s="156">
        <f>ROUND(I241*H241,0)</f>
        <v>0</v>
      </c>
      <c r="BL241" s="16" t="s">
        <v>210</v>
      </c>
      <c r="BM241" s="155" t="s">
        <v>378</v>
      </c>
    </row>
    <row r="242" spans="1:65" s="13" customFormat="1" ht="11.25">
      <c r="B242" s="157"/>
      <c r="D242" s="158" t="s">
        <v>139</v>
      </c>
      <c r="E242" s="159" t="s">
        <v>1</v>
      </c>
      <c r="F242" s="160" t="s">
        <v>379</v>
      </c>
      <c r="H242" s="161">
        <v>69</v>
      </c>
      <c r="I242" s="162"/>
      <c r="L242" s="157"/>
      <c r="M242" s="163"/>
      <c r="N242" s="164"/>
      <c r="O242" s="164"/>
      <c r="P242" s="164"/>
      <c r="Q242" s="164"/>
      <c r="R242" s="164"/>
      <c r="S242" s="164"/>
      <c r="T242" s="165"/>
      <c r="AT242" s="159" t="s">
        <v>139</v>
      </c>
      <c r="AU242" s="159" t="s">
        <v>82</v>
      </c>
      <c r="AV242" s="13" t="s">
        <v>82</v>
      </c>
      <c r="AW242" s="13" t="s">
        <v>33</v>
      </c>
      <c r="AX242" s="13" t="s">
        <v>8</v>
      </c>
      <c r="AY242" s="159" t="s">
        <v>130</v>
      </c>
    </row>
    <row r="243" spans="1:65" s="2" customFormat="1" ht="33" customHeight="1">
      <c r="A243" s="31"/>
      <c r="B243" s="143"/>
      <c r="C243" s="144" t="s">
        <v>380</v>
      </c>
      <c r="D243" s="144" t="s">
        <v>132</v>
      </c>
      <c r="E243" s="145" t="s">
        <v>381</v>
      </c>
      <c r="F243" s="146" t="s">
        <v>382</v>
      </c>
      <c r="G243" s="147" t="s">
        <v>362</v>
      </c>
      <c r="H243" s="148">
        <v>22</v>
      </c>
      <c r="I243" s="149"/>
      <c r="J243" s="150">
        <f>ROUND(I243*H243,0)</f>
        <v>0</v>
      </c>
      <c r="K243" s="146" t="s">
        <v>136</v>
      </c>
      <c r="L243" s="32"/>
      <c r="M243" s="151" t="s">
        <v>1</v>
      </c>
      <c r="N243" s="152" t="s">
        <v>42</v>
      </c>
      <c r="O243" s="57"/>
      <c r="P243" s="153">
        <f>O243*H243</f>
        <v>0</v>
      </c>
      <c r="Q243" s="153">
        <v>1.5012000000000001E-3</v>
      </c>
      <c r="R243" s="153">
        <f>Q243*H243</f>
        <v>3.3026400000000004E-2</v>
      </c>
      <c r="S243" s="153">
        <v>0</v>
      </c>
      <c r="T243" s="154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55" t="s">
        <v>210</v>
      </c>
      <c r="AT243" s="155" t="s">
        <v>132</v>
      </c>
      <c r="AU243" s="155" t="s">
        <v>82</v>
      </c>
      <c r="AY243" s="16" t="s">
        <v>130</v>
      </c>
      <c r="BE243" s="156">
        <f>IF(N243="základní",J243,0)</f>
        <v>0</v>
      </c>
      <c r="BF243" s="156">
        <f>IF(N243="snížená",J243,0)</f>
        <v>0</v>
      </c>
      <c r="BG243" s="156">
        <f>IF(N243="zákl. přenesená",J243,0)</f>
        <v>0</v>
      </c>
      <c r="BH243" s="156">
        <f>IF(N243="sníž. přenesená",J243,0)</f>
        <v>0</v>
      </c>
      <c r="BI243" s="156">
        <f>IF(N243="nulová",J243,0)</f>
        <v>0</v>
      </c>
      <c r="BJ243" s="16" t="s">
        <v>8</v>
      </c>
      <c r="BK243" s="156">
        <f>ROUND(I243*H243,0)</f>
        <v>0</v>
      </c>
      <c r="BL243" s="16" t="s">
        <v>210</v>
      </c>
      <c r="BM243" s="155" t="s">
        <v>383</v>
      </c>
    </row>
    <row r="244" spans="1:65" s="13" customFormat="1" ht="11.25">
      <c r="B244" s="157"/>
      <c r="D244" s="158" t="s">
        <v>139</v>
      </c>
      <c r="E244" s="159" t="s">
        <v>1</v>
      </c>
      <c r="F244" s="160" t="s">
        <v>384</v>
      </c>
      <c r="H244" s="161">
        <v>22</v>
      </c>
      <c r="I244" s="162"/>
      <c r="L244" s="157"/>
      <c r="M244" s="163"/>
      <c r="N244" s="164"/>
      <c r="O244" s="164"/>
      <c r="P244" s="164"/>
      <c r="Q244" s="164"/>
      <c r="R244" s="164"/>
      <c r="S244" s="164"/>
      <c r="T244" s="165"/>
      <c r="AT244" s="159" t="s">
        <v>139</v>
      </c>
      <c r="AU244" s="159" t="s">
        <v>82</v>
      </c>
      <c r="AV244" s="13" t="s">
        <v>82</v>
      </c>
      <c r="AW244" s="13" t="s">
        <v>33</v>
      </c>
      <c r="AX244" s="13" t="s">
        <v>8</v>
      </c>
      <c r="AY244" s="159" t="s">
        <v>130</v>
      </c>
    </row>
    <row r="245" spans="1:65" s="2" customFormat="1" ht="24.2" customHeight="1">
      <c r="A245" s="31"/>
      <c r="B245" s="143"/>
      <c r="C245" s="144" t="s">
        <v>385</v>
      </c>
      <c r="D245" s="144" t="s">
        <v>132</v>
      </c>
      <c r="E245" s="145" t="s">
        <v>386</v>
      </c>
      <c r="F245" s="146" t="s">
        <v>387</v>
      </c>
      <c r="G245" s="147" t="s">
        <v>135</v>
      </c>
      <c r="H245" s="148">
        <v>400</v>
      </c>
      <c r="I245" s="149"/>
      <c r="J245" s="150">
        <f>ROUND(I245*H245,0)</f>
        <v>0</v>
      </c>
      <c r="K245" s="146" t="s">
        <v>136</v>
      </c>
      <c r="L245" s="32"/>
      <c r="M245" s="151" t="s">
        <v>1</v>
      </c>
      <c r="N245" s="152" t="s">
        <v>42</v>
      </c>
      <c r="O245" s="57"/>
      <c r="P245" s="153">
        <f>O245*H245</f>
        <v>0</v>
      </c>
      <c r="Q245" s="153">
        <v>0</v>
      </c>
      <c r="R245" s="153">
        <f>Q245*H245</f>
        <v>0</v>
      </c>
      <c r="S245" s="153">
        <v>0</v>
      </c>
      <c r="T245" s="154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55" t="s">
        <v>210</v>
      </c>
      <c r="AT245" s="155" t="s">
        <v>132</v>
      </c>
      <c r="AU245" s="155" t="s">
        <v>82</v>
      </c>
      <c r="AY245" s="16" t="s">
        <v>130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6" t="s">
        <v>8</v>
      </c>
      <c r="BK245" s="156">
        <f>ROUND(I245*H245,0)</f>
        <v>0</v>
      </c>
      <c r="BL245" s="16" t="s">
        <v>210</v>
      </c>
      <c r="BM245" s="155" t="s">
        <v>388</v>
      </c>
    </row>
    <row r="246" spans="1:65" s="13" customFormat="1" ht="11.25">
      <c r="B246" s="157"/>
      <c r="D246" s="158" t="s">
        <v>139</v>
      </c>
      <c r="E246" s="159" t="s">
        <v>1</v>
      </c>
      <c r="F246" s="160" t="s">
        <v>89</v>
      </c>
      <c r="H246" s="161">
        <v>400</v>
      </c>
      <c r="I246" s="162"/>
      <c r="L246" s="157"/>
      <c r="M246" s="163"/>
      <c r="N246" s="164"/>
      <c r="O246" s="164"/>
      <c r="P246" s="164"/>
      <c r="Q246" s="164"/>
      <c r="R246" s="164"/>
      <c r="S246" s="164"/>
      <c r="T246" s="165"/>
      <c r="AT246" s="159" t="s">
        <v>139</v>
      </c>
      <c r="AU246" s="159" t="s">
        <v>82</v>
      </c>
      <c r="AV246" s="13" t="s">
        <v>82</v>
      </c>
      <c r="AW246" s="13" t="s">
        <v>33</v>
      </c>
      <c r="AX246" s="13" t="s">
        <v>8</v>
      </c>
      <c r="AY246" s="159" t="s">
        <v>130</v>
      </c>
    </row>
    <row r="247" spans="1:65" s="2" customFormat="1" ht="24.2" customHeight="1">
      <c r="A247" s="31"/>
      <c r="B247" s="143"/>
      <c r="C247" s="166" t="s">
        <v>389</v>
      </c>
      <c r="D247" s="166" t="s">
        <v>168</v>
      </c>
      <c r="E247" s="167" t="s">
        <v>390</v>
      </c>
      <c r="F247" s="168" t="s">
        <v>391</v>
      </c>
      <c r="G247" s="169" t="s">
        <v>135</v>
      </c>
      <c r="H247" s="170">
        <v>460</v>
      </c>
      <c r="I247" s="171"/>
      <c r="J247" s="172">
        <f>ROUND(I247*H247,0)</f>
        <v>0</v>
      </c>
      <c r="K247" s="168" t="s">
        <v>136</v>
      </c>
      <c r="L247" s="173"/>
      <c r="M247" s="174" t="s">
        <v>1</v>
      </c>
      <c r="N247" s="175" t="s">
        <v>42</v>
      </c>
      <c r="O247" s="57"/>
      <c r="P247" s="153">
        <f>O247*H247</f>
        <v>0</v>
      </c>
      <c r="Q247" s="153">
        <v>2.9999999999999997E-4</v>
      </c>
      <c r="R247" s="153">
        <f>Q247*H247</f>
        <v>0.13799999999999998</v>
      </c>
      <c r="S247" s="153">
        <v>0</v>
      </c>
      <c r="T247" s="154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55" t="s">
        <v>286</v>
      </c>
      <c r="AT247" s="155" t="s">
        <v>168</v>
      </c>
      <c r="AU247" s="155" t="s">
        <v>82</v>
      </c>
      <c r="AY247" s="16" t="s">
        <v>130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6" t="s">
        <v>8</v>
      </c>
      <c r="BK247" s="156">
        <f>ROUND(I247*H247,0)</f>
        <v>0</v>
      </c>
      <c r="BL247" s="16" t="s">
        <v>210</v>
      </c>
      <c r="BM247" s="155" t="s">
        <v>392</v>
      </c>
    </row>
    <row r="248" spans="1:65" s="13" customFormat="1" ht="11.25">
      <c r="B248" s="157"/>
      <c r="D248" s="158" t="s">
        <v>139</v>
      </c>
      <c r="E248" s="159" t="s">
        <v>1</v>
      </c>
      <c r="F248" s="160" t="s">
        <v>393</v>
      </c>
      <c r="H248" s="161">
        <v>460</v>
      </c>
      <c r="I248" s="162"/>
      <c r="L248" s="157"/>
      <c r="M248" s="163"/>
      <c r="N248" s="164"/>
      <c r="O248" s="164"/>
      <c r="P248" s="164"/>
      <c r="Q248" s="164"/>
      <c r="R248" s="164"/>
      <c r="S248" s="164"/>
      <c r="T248" s="165"/>
      <c r="AT248" s="159" t="s">
        <v>139</v>
      </c>
      <c r="AU248" s="159" t="s">
        <v>82</v>
      </c>
      <c r="AV248" s="13" t="s">
        <v>82</v>
      </c>
      <c r="AW248" s="13" t="s">
        <v>33</v>
      </c>
      <c r="AX248" s="13" t="s">
        <v>8</v>
      </c>
      <c r="AY248" s="159" t="s">
        <v>130</v>
      </c>
    </row>
    <row r="249" spans="1:65" s="2" customFormat="1" ht="24.2" customHeight="1">
      <c r="A249" s="31"/>
      <c r="B249" s="143"/>
      <c r="C249" s="144" t="s">
        <v>394</v>
      </c>
      <c r="D249" s="144" t="s">
        <v>132</v>
      </c>
      <c r="E249" s="145" t="s">
        <v>395</v>
      </c>
      <c r="F249" s="146" t="s">
        <v>396</v>
      </c>
      <c r="G249" s="147" t="s">
        <v>135</v>
      </c>
      <c r="H249" s="148">
        <v>400</v>
      </c>
      <c r="I249" s="149"/>
      <c r="J249" s="150">
        <f>ROUND(I249*H249,0)</f>
        <v>0</v>
      </c>
      <c r="K249" s="146" t="s">
        <v>136</v>
      </c>
      <c r="L249" s="32"/>
      <c r="M249" s="151" t="s">
        <v>1</v>
      </c>
      <c r="N249" s="152" t="s">
        <v>42</v>
      </c>
      <c r="O249" s="57"/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55" t="s">
        <v>210</v>
      </c>
      <c r="AT249" s="155" t="s">
        <v>132</v>
      </c>
      <c r="AU249" s="155" t="s">
        <v>82</v>
      </c>
      <c r="AY249" s="16" t="s">
        <v>130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6" t="s">
        <v>8</v>
      </c>
      <c r="BK249" s="156">
        <f>ROUND(I249*H249,0)</f>
        <v>0</v>
      </c>
      <c r="BL249" s="16" t="s">
        <v>210</v>
      </c>
      <c r="BM249" s="155" t="s">
        <v>397</v>
      </c>
    </row>
    <row r="250" spans="1:65" s="13" customFormat="1" ht="11.25">
      <c r="B250" s="157"/>
      <c r="D250" s="158" t="s">
        <v>139</v>
      </c>
      <c r="E250" s="159" t="s">
        <v>1</v>
      </c>
      <c r="F250" s="160" t="s">
        <v>89</v>
      </c>
      <c r="H250" s="161">
        <v>400</v>
      </c>
      <c r="I250" s="162"/>
      <c r="L250" s="157"/>
      <c r="M250" s="163"/>
      <c r="N250" s="164"/>
      <c r="O250" s="164"/>
      <c r="P250" s="164"/>
      <c r="Q250" s="164"/>
      <c r="R250" s="164"/>
      <c r="S250" s="164"/>
      <c r="T250" s="165"/>
      <c r="AT250" s="159" t="s">
        <v>139</v>
      </c>
      <c r="AU250" s="159" t="s">
        <v>82</v>
      </c>
      <c r="AV250" s="13" t="s">
        <v>82</v>
      </c>
      <c r="AW250" s="13" t="s">
        <v>33</v>
      </c>
      <c r="AX250" s="13" t="s">
        <v>8</v>
      </c>
      <c r="AY250" s="159" t="s">
        <v>130</v>
      </c>
    </row>
    <row r="251" spans="1:65" s="2" customFormat="1" ht="24.2" customHeight="1">
      <c r="A251" s="31"/>
      <c r="B251" s="143"/>
      <c r="C251" s="166" t="s">
        <v>398</v>
      </c>
      <c r="D251" s="166" t="s">
        <v>168</v>
      </c>
      <c r="E251" s="167" t="s">
        <v>390</v>
      </c>
      <c r="F251" s="168" t="s">
        <v>391</v>
      </c>
      <c r="G251" s="169" t="s">
        <v>135</v>
      </c>
      <c r="H251" s="170">
        <v>460</v>
      </c>
      <c r="I251" s="171"/>
      <c r="J251" s="172">
        <f>ROUND(I251*H251,0)</f>
        <v>0</v>
      </c>
      <c r="K251" s="168" t="s">
        <v>136</v>
      </c>
      <c r="L251" s="173"/>
      <c r="M251" s="174" t="s">
        <v>1</v>
      </c>
      <c r="N251" s="175" t="s">
        <v>42</v>
      </c>
      <c r="O251" s="57"/>
      <c r="P251" s="153">
        <f>O251*H251</f>
        <v>0</v>
      </c>
      <c r="Q251" s="153">
        <v>2.9999999999999997E-4</v>
      </c>
      <c r="R251" s="153">
        <f>Q251*H251</f>
        <v>0.13799999999999998</v>
      </c>
      <c r="S251" s="153">
        <v>0</v>
      </c>
      <c r="T251" s="154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55" t="s">
        <v>286</v>
      </c>
      <c r="AT251" s="155" t="s">
        <v>168</v>
      </c>
      <c r="AU251" s="155" t="s">
        <v>82</v>
      </c>
      <c r="AY251" s="16" t="s">
        <v>130</v>
      </c>
      <c r="BE251" s="156">
        <f>IF(N251="základní",J251,0)</f>
        <v>0</v>
      </c>
      <c r="BF251" s="156">
        <f>IF(N251="snížená",J251,0)</f>
        <v>0</v>
      </c>
      <c r="BG251" s="156">
        <f>IF(N251="zákl. přenesená",J251,0)</f>
        <v>0</v>
      </c>
      <c r="BH251" s="156">
        <f>IF(N251="sníž. přenesená",J251,0)</f>
        <v>0</v>
      </c>
      <c r="BI251" s="156">
        <f>IF(N251="nulová",J251,0)</f>
        <v>0</v>
      </c>
      <c r="BJ251" s="16" t="s">
        <v>8</v>
      </c>
      <c r="BK251" s="156">
        <f>ROUND(I251*H251,0)</f>
        <v>0</v>
      </c>
      <c r="BL251" s="16" t="s">
        <v>210</v>
      </c>
      <c r="BM251" s="155" t="s">
        <v>399</v>
      </c>
    </row>
    <row r="252" spans="1:65" s="13" customFormat="1" ht="11.25">
      <c r="B252" s="157"/>
      <c r="D252" s="158" t="s">
        <v>139</v>
      </c>
      <c r="E252" s="159" t="s">
        <v>1</v>
      </c>
      <c r="F252" s="160" t="s">
        <v>393</v>
      </c>
      <c r="H252" s="161">
        <v>460</v>
      </c>
      <c r="I252" s="162"/>
      <c r="L252" s="157"/>
      <c r="M252" s="163"/>
      <c r="N252" s="164"/>
      <c r="O252" s="164"/>
      <c r="P252" s="164"/>
      <c r="Q252" s="164"/>
      <c r="R252" s="164"/>
      <c r="S252" s="164"/>
      <c r="T252" s="165"/>
      <c r="AT252" s="159" t="s">
        <v>139</v>
      </c>
      <c r="AU252" s="159" t="s">
        <v>82</v>
      </c>
      <c r="AV252" s="13" t="s">
        <v>82</v>
      </c>
      <c r="AW252" s="13" t="s">
        <v>33</v>
      </c>
      <c r="AX252" s="13" t="s">
        <v>8</v>
      </c>
      <c r="AY252" s="159" t="s">
        <v>130</v>
      </c>
    </row>
    <row r="253" spans="1:65" s="2" customFormat="1" ht="24.2" customHeight="1">
      <c r="A253" s="31"/>
      <c r="B253" s="143"/>
      <c r="C253" s="144" t="s">
        <v>400</v>
      </c>
      <c r="D253" s="144" t="s">
        <v>132</v>
      </c>
      <c r="E253" s="145" t="s">
        <v>401</v>
      </c>
      <c r="F253" s="146" t="s">
        <v>402</v>
      </c>
      <c r="G253" s="147" t="s">
        <v>135</v>
      </c>
      <c r="H253" s="148">
        <v>400</v>
      </c>
      <c r="I253" s="149"/>
      <c r="J253" s="150">
        <f>ROUND(I253*H253,0)</f>
        <v>0</v>
      </c>
      <c r="K253" s="146" t="s">
        <v>136</v>
      </c>
      <c r="L253" s="32"/>
      <c r="M253" s="151" t="s">
        <v>1</v>
      </c>
      <c r="N253" s="152" t="s">
        <v>42</v>
      </c>
      <c r="O253" s="57"/>
      <c r="P253" s="153">
        <f>O253*H253</f>
        <v>0</v>
      </c>
      <c r="Q253" s="153">
        <v>0</v>
      </c>
      <c r="R253" s="153">
        <f>Q253*H253</f>
        <v>0</v>
      </c>
      <c r="S253" s="153">
        <v>0</v>
      </c>
      <c r="T253" s="154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55" t="s">
        <v>210</v>
      </c>
      <c r="AT253" s="155" t="s">
        <v>132</v>
      </c>
      <c r="AU253" s="155" t="s">
        <v>82</v>
      </c>
      <c r="AY253" s="16" t="s">
        <v>130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6" t="s">
        <v>8</v>
      </c>
      <c r="BK253" s="156">
        <f>ROUND(I253*H253,0)</f>
        <v>0</v>
      </c>
      <c r="BL253" s="16" t="s">
        <v>210</v>
      </c>
      <c r="BM253" s="155" t="s">
        <v>403</v>
      </c>
    </row>
    <row r="254" spans="1:65" s="13" customFormat="1" ht="11.25">
      <c r="B254" s="157"/>
      <c r="D254" s="158" t="s">
        <v>139</v>
      </c>
      <c r="E254" s="159" t="s">
        <v>1</v>
      </c>
      <c r="F254" s="160" t="s">
        <v>89</v>
      </c>
      <c r="H254" s="161">
        <v>400</v>
      </c>
      <c r="I254" s="162"/>
      <c r="L254" s="157"/>
      <c r="M254" s="163"/>
      <c r="N254" s="164"/>
      <c r="O254" s="164"/>
      <c r="P254" s="164"/>
      <c r="Q254" s="164"/>
      <c r="R254" s="164"/>
      <c r="S254" s="164"/>
      <c r="T254" s="165"/>
      <c r="AT254" s="159" t="s">
        <v>139</v>
      </c>
      <c r="AU254" s="159" t="s">
        <v>82</v>
      </c>
      <c r="AV254" s="13" t="s">
        <v>82</v>
      </c>
      <c r="AW254" s="13" t="s">
        <v>33</v>
      </c>
      <c r="AX254" s="13" t="s">
        <v>8</v>
      </c>
      <c r="AY254" s="159" t="s">
        <v>130</v>
      </c>
    </row>
    <row r="255" spans="1:65" s="2" customFormat="1" ht="16.5" customHeight="1">
      <c r="A255" s="31"/>
      <c r="B255" s="143"/>
      <c r="C255" s="166" t="s">
        <v>404</v>
      </c>
      <c r="D255" s="166" t="s">
        <v>168</v>
      </c>
      <c r="E255" s="167" t="s">
        <v>405</v>
      </c>
      <c r="F255" s="168" t="s">
        <v>406</v>
      </c>
      <c r="G255" s="169" t="s">
        <v>159</v>
      </c>
      <c r="H255" s="170">
        <v>33</v>
      </c>
      <c r="I255" s="171"/>
      <c r="J255" s="172">
        <f>ROUND(I255*H255,0)</f>
        <v>0</v>
      </c>
      <c r="K255" s="168" t="s">
        <v>136</v>
      </c>
      <c r="L255" s="173"/>
      <c r="M255" s="174" t="s">
        <v>1</v>
      </c>
      <c r="N255" s="175" t="s">
        <v>42</v>
      </c>
      <c r="O255" s="57"/>
      <c r="P255" s="153">
        <f>O255*H255</f>
        <v>0</v>
      </c>
      <c r="Q255" s="153">
        <v>1</v>
      </c>
      <c r="R255" s="153">
        <f>Q255*H255</f>
        <v>33</v>
      </c>
      <c r="S255" s="153">
        <v>0</v>
      </c>
      <c r="T255" s="154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55" t="s">
        <v>286</v>
      </c>
      <c r="AT255" s="155" t="s">
        <v>168</v>
      </c>
      <c r="AU255" s="155" t="s">
        <v>82</v>
      </c>
      <c r="AY255" s="16" t="s">
        <v>130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6" t="s">
        <v>8</v>
      </c>
      <c r="BK255" s="156">
        <f>ROUND(I255*H255,0)</f>
        <v>0</v>
      </c>
      <c r="BL255" s="16" t="s">
        <v>210</v>
      </c>
      <c r="BM255" s="155" t="s">
        <v>407</v>
      </c>
    </row>
    <row r="256" spans="1:65" s="13" customFormat="1" ht="11.25">
      <c r="B256" s="157"/>
      <c r="D256" s="158" t="s">
        <v>139</v>
      </c>
      <c r="E256" s="159" t="s">
        <v>1</v>
      </c>
      <c r="F256" s="160" t="s">
        <v>408</v>
      </c>
      <c r="H256" s="161">
        <v>33</v>
      </c>
      <c r="I256" s="162"/>
      <c r="L256" s="157"/>
      <c r="M256" s="163"/>
      <c r="N256" s="164"/>
      <c r="O256" s="164"/>
      <c r="P256" s="164"/>
      <c r="Q256" s="164"/>
      <c r="R256" s="164"/>
      <c r="S256" s="164"/>
      <c r="T256" s="165"/>
      <c r="AT256" s="159" t="s">
        <v>139</v>
      </c>
      <c r="AU256" s="159" t="s">
        <v>82</v>
      </c>
      <c r="AV256" s="13" t="s">
        <v>82</v>
      </c>
      <c r="AW256" s="13" t="s">
        <v>33</v>
      </c>
      <c r="AX256" s="13" t="s">
        <v>8</v>
      </c>
      <c r="AY256" s="159" t="s">
        <v>130</v>
      </c>
    </row>
    <row r="257" spans="1:65" s="2" customFormat="1" ht="24.2" customHeight="1">
      <c r="A257" s="31"/>
      <c r="B257" s="143"/>
      <c r="C257" s="144" t="s">
        <v>409</v>
      </c>
      <c r="D257" s="144" t="s">
        <v>132</v>
      </c>
      <c r="E257" s="145" t="s">
        <v>410</v>
      </c>
      <c r="F257" s="146" t="s">
        <v>411</v>
      </c>
      <c r="G257" s="147" t="s">
        <v>362</v>
      </c>
      <c r="H257" s="148">
        <v>68</v>
      </c>
      <c r="I257" s="149"/>
      <c r="J257" s="150">
        <f>ROUND(I257*H257,0)</f>
        <v>0</v>
      </c>
      <c r="K257" s="146" t="s">
        <v>136</v>
      </c>
      <c r="L257" s="32"/>
      <c r="M257" s="151" t="s">
        <v>1</v>
      </c>
      <c r="N257" s="152" t="s">
        <v>42</v>
      </c>
      <c r="O257" s="57"/>
      <c r="P257" s="153">
        <f>O257*H257</f>
        <v>0</v>
      </c>
      <c r="Q257" s="153">
        <v>2.0000000000000002E-5</v>
      </c>
      <c r="R257" s="153">
        <f>Q257*H257</f>
        <v>1.3600000000000001E-3</v>
      </c>
      <c r="S257" s="153">
        <v>0</v>
      </c>
      <c r="T257" s="154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55" t="s">
        <v>210</v>
      </c>
      <c r="AT257" s="155" t="s">
        <v>132</v>
      </c>
      <c r="AU257" s="155" t="s">
        <v>82</v>
      </c>
      <c r="AY257" s="16" t="s">
        <v>130</v>
      </c>
      <c r="BE257" s="156">
        <f>IF(N257="základní",J257,0)</f>
        <v>0</v>
      </c>
      <c r="BF257" s="156">
        <f>IF(N257="snížená",J257,0)</f>
        <v>0</v>
      </c>
      <c r="BG257" s="156">
        <f>IF(N257="zákl. přenesená",J257,0)</f>
        <v>0</v>
      </c>
      <c r="BH257" s="156">
        <f>IF(N257="sníž. přenesená",J257,0)</f>
        <v>0</v>
      </c>
      <c r="BI257" s="156">
        <f>IF(N257="nulová",J257,0)</f>
        <v>0</v>
      </c>
      <c r="BJ257" s="16" t="s">
        <v>8</v>
      </c>
      <c r="BK257" s="156">
        <f>ROUND(I257*H257,0)</f>
        <v>0</v>
      </c>
      <c r="BL257" s="16" t="s">
        <v>210</v>
      </c>
      <c r="BM257" s="155" t="s">
        <v>412</v>
      </c>
    </row>
    <row r="258" spans="1:65" s="13" customFormat="1" ht="11.25">
      <c r="B258" s="157"/>
      <c r="D258" s="158" t="s">
        <v>139</v>
      </c>
      <c r="E258" s="159" t="s">
        <v>1</v>
      </c>
      <c r="F258" s="160" t="s">
        <v>413</v>
      </c>
      <c r="H258" s="161">
        <v>68</v>
      </c>
      <c r="I258" s="162"/>
      <c r="L258" s="157"/>
      <c r="M258" s="163"/>
      <c r="N258" s="164"/>
      <c r="O258" s="164"/>
      <c r="P258" s="164"/>
      <c r="Q258" s="164"/>
      <c r="R258" s="164"/>
      <c r="S258" s="164"/>
      <c r="T258" s="165"/>
      <c r="AT258" s="159" t="s">
        <v>139</v>
      </c>
      <c r="AU258" s="159" t="s">
        <v>82</v>
      </c>
      <c r="AV258" s="13" t="s">
        <v>82</v>
      </c>
      <c r="AW258" s="13" t="s">
        <v>33</v>
      </c>
      <c r="AX258" s="13" t="s">
        <v>8</v>
      </c>
      <c r="AY258" s="159" t="s">
        <v>130</v>
      </c>
    </row>
    <row r="259" spans="1:65" s="2" customFormat="1" ht="16.5" customHeight="1">
      <c r="A259" s="31"/>
      <c r="B259" s="143"/>
      <c r="C259" s="166" t="s">
        <v>414</v>
      </c>
      <c r="D259" s="166" t="s">
        <v>168</v>
      </c>
      <c r="E259" s="167" t="s">
        <v>415</v>
      </c>
      <c r="F259" s="168" t="s">
        <v>416</v>
      </c>
      <c r="G259" s="169" t="s">
        <v>362</v>
      </c>
      <c r="H259" s="170">
        <v>70</v>
      </c>
      <c r="I259" s="171"/>
      <c r="J259" s="172">
        <f>ROUND(I259*H259,0)</f>
        <v>0</v>
      </c>
      <c r="K259" s="168" t="s">
        <v>136</v>
      </c>
      <c r="L259" s="173"/>
      <c r="M259" s="174" t="s">
        <v>1</v>
      </c>
      <c r="N259" s="175" t="s">
        <v>42</v>
      </c>
      <c r="O259" s="57"/>
      <c r="P259" s="153">
        <f>O259*H259</f>
        <v>0</v>
      </c>
      <c r="Q259" s="153">
        <v>5.0000000000000001E-4</v>
      </c>
      <c r="R259" s="153">
        <f>Q259*H259</f>
        <v>3.5000000000000003E-2</v>
      </c>
      <c r="S259" s="153">
        <v>0</v>
      </c>
      <c r="T259" s="154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55" t="s">
        <v>286</v>
      </c>
      <c r="AT259" s="155" t="s">
        <v>168</v>
      </c>
      <c r="AU259" s="155" t="s">
        <v>82</v>
      </c>
      <c r="AY259" s="16" t="s">
        <v>130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6" t="s">
        <v>8</v>
      </c>
      <c r="BK259" s="156">
        <f>ROUND(I259*H259,0)</f>
        <v>0</v>
      </c>
      <c r="BL259" s="16" t="s">
        <v>210</v>
      </c>
      <c r="BM259" s="155" t="s">
        <v>417</v>
      </c>
    </row>
    <row r="260" spans="1:65" s="13" customFormat="1" ht="11.25">
      <c r="B260" s="157"/>
      <c r="D260" s="158" t="s">
        <v>139</v>
      </c>
      <c r="E260" s="159" t="s">
        <v>1</v>
      </c>
      <c r="F260" s="160" t="s">
        <v>418</v>
      </c>
      <c r="H260" s="161">
        <v>70</v>
      </c>
      <c r="I260" s="162"/>
      <c r="L260" s="157"/>
      <c r="M260" s="163"/>
      <c r="N260" s="164"/>
      <c r="O260" s="164"/>
      <c r="P260" s="164"/>
      <c r="Q260" s="164"/>
      <c r="R260" s="164"/>
      <c r="S260" s="164"/>
      <c r="T260" s="165"/>
      <c r="AT260" s="159" t="s">
        <v>139</v>
      </c>
      <c r="AU260" s="159" t="s">
        <v>82</v>
      </c>
      <c r="AV260" s="13" t="s">
        <v>82</v>
      </c>
      <c r="AW260" s="13" t="s">
        <v>33</v>
      </c>
      <c r="AX260" s="13" t="s">
        <v>8</v>
      </c>
      <c r="AY260" s="159" t="s">
        <v>130</v>
      </c>
    </row>
    <row r="261" spans="1:65" s="2" customFormat="1" ht="24.2" customHeight="1">
      <c r="A261" s="31"/>
      <c r="B261" s="143"/>
      <c r="C261" s="144" t="s">
        <v>419</v>
      </c>
      <c r="D261" s="144" t="s">
        <v>132</v>
      </c>
      <c r="E261" s="145" t="s">
        <v>420</v>
      </c>
      <c r="F261" s="146" t="s">
        <v>421</v>
      </c>
      <c r="G261" s="147" t="s">
        <v>159</v>
      </c>
      <c r="H261" s="148">
        <v>37.332000000000001</v>
      </c>
      <c r="I261" s="149"/>
      <c r="J261" s="150">
        <f>ROUND(I261*H261,0)</f>
        <v>0</v>
      </c>
      <c r="K261" s="146" t="s">
        <v>136</v>
      </c>
      <c r="L261" s="32"/>
      <c r="M261" s="151" t="s">
        <v>1</v>
      </c>
      <c r="N261" s="152" t="s">
        <v>42</v>
      </c>
      <c r="O261" s="57"/>
      <c r="P261" s="153">
        <f>O261*H261</f>
        <v>0</v>
      </c>
      <c r="Q261" s="153">
        <v>0</v>
      </c>
      <c r="R261" s="153">
        <f>Q261*H261</f>
        <v>0</v>
      </c>
      <c r="S261" s="153">
        <v>0</v>
      </c>
      <c r="T261" s="154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55" t="s">
        <v>210</v>
      </c>
      <c r="AT261" s="155" t="s">
        <v>132</v>
      </c>
      <c r="AU261" s="155" t="s">
        <v>82</v>
      </c>
      <c r="AY261" s="16" t="s">
        <v>130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6" t="s">
        <v>8</v>
      </c>
      <c r="BK261" s="156">
        <f>ROUND(I261*H261,0)</f>
        <v>0</v>
      </c>
      <c r="BL261" s="16" t="s">
        <v>210</v>
      </c>
      <c r="BM261" s="155" t="s">
        <v>422</v>
      </c>
    </row>
    <row r="262" spans="1:65" s="12" customFormat="1" ht="22.9" customHeight="1">
      <c r="B262" s="130"/>
      <c r="D262" s="131" t="s">
        <v>76</v>
      </c>
      <c r="E262" s="141" t="s">
        <v>423</v>
      </c>
      <c r="F262" s="141" t="s">
        <v>424</v>
      </c>
      <c r="I262" s="133"/>
      <c r="J262" s="142">
        <f>BK262</f>
        <v>0</v>
      </c>
      <c r="L262" s="130"/>
      <c r="M262" s="135"/>
      <c r="N262" s="136"/>
      <c r="O262" s="136"/>
      <c r="P262" s="137">
        <f>SUM(P263:P275)</f>
        <v>0</v>
      </c>
      <c r="Q262" s="136"/>
      <c r="R262" s="137">
        <f>SUM(R263:R275)</f>
        <v>20.505646125000002</v>
      </c>
      <c r="S262" s="136"/>
      <c r="T262" s="138">
        <f>SUM(T263:T275)</f>
        <v>0</v>
      </c>
      <c r="AR262" s="131" t="s">
        <v>82</v>
      </c>
      <c r="AT262" s="139" t="s">
        <v>76</v>
      </c>
      <c r="AU262" s="139" t="s">
        <v>8</v>
      </c>
      <c r="AY262" s="131" t="s">
        <v>130</v>
      </c>
      <c r="BK262" s="140">
        <f>SUM(BK263:BK275)</f>
        <v>0</v>
      </c>
    </row>
    <row r="263" spans="1:65" s="2" customFormat="1" ht="24.2" customHeight="1">
      <c r="A263" s="31"/>
      <c r="B263" s="143"/>
      <c r="C263" s="144" t="s">
        <v>425</v>
      </c>
      <c r="D263" s="144" t="s">
        <v>132</v>
      </c>
      <c r="E263" s="145" t="s">
        <v>426</v>
      </c>
      <c r="F263" s="146" t="s">
        <v>427</v>
      </c>
      <c r="G263" s="147" t="s">
        <v>135</v>
      </c>
      <c r="H263" s="148">
        <v>400</v>
      </c>
      <c r="I263" s="149"/>
      <c r="J263" s="150">
        <f>ROUND(I263*H263,0)</f>
        <v>0</v>
      </c>
      <c r="K263" s="146" t="s">
        <v>136</v>
      </c>
      <c r="L263" s="32"/>
      <c r="M263" s="151" t="s">
        <v>1</v>
      </c>
      <c r="N263" s="152" t="s">
        <v>42</v>
      </c>
      <c r="O263" s="57"/>
      <c r="P263" s="153">
        <f>O263*H263</f>
        <v>0</v>
      </c>
      <c r="Q263" s="153">
        <v>0</v>
      </c>
      <c r="R263" s="153">
        <f>Q263*H263</f>
        <v>0</v>
      </c>
      <c r="S263" s="153">
        <v>0</v>
      </c>
      <c r="T263" s="154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55" t="s">
        <v>210</v>
      </c>
      <c r="AT263" s="155" t="s">
        <v>132</v>
      </c>
      <c r="AU263" s="155" t="s">
        <v>82</v>
      </c>
      <c r="AY263" s="16" t="s">
        <v>130</v>
      </c>
      <c r="BE263" s="156">
        <f>IF(N263="základní",J263,0)</f>
        <v>0</v>
      </c>
      <c r="BF263" s="156">
        <f>IF(N263="snížená",J263,0)</f>
        <v>0</v>
      </c>
      <c r="BG263" s="156">
        <f>IF(N263="zákl. přenesená",J263,0)</f>
        <v>0</v>
      </c>
      <c r="BH263" s="156">
        <f>IF(N263="sníž. přenesená",J263,0)</f>
        <v>0</v>
      </c>
      <c r="BI263" s="156">
        <f>IF(N263="nulová",J263,0)</f>
        <v>0</v>
      </c>
      <c r="BJ263" s="16" t="s">
        <v>8</v>
      </c>
      <c r="BK263" s="156">
        <f>ROUND(I263*H263,0)</f>
        <v>0</v>
      </c>
      <c r="BL263" s="16" t="s">
        <v>210</v>
      </c>
      <c r="BM263" s="155" t="s">
        <v>428</v>
      </c>
    </row>
    <row r="264" spans="1:65" s="13" customFormat="1" ht="11.25">
      <c r="B264" s="157"/>
      <c r="D264" s="158" t="s">
        <v>139</v>
      </c>
      <c r="E264" s="159" t="s">
        <v>1</v>
      </c>
      <c r="F264" s="160" t="s">
        <v>429</v>
      </c>
      <c r="H264" s="161">
        <v>400</v>
      </c>
      <c r="I264" s="162"/>
      <c r="L264" s="157"/>
      <c r="M264" s="163"/>
      <c r="N264" s="164"/>
      <c r="O264" s="164"/>
      <c r="P264" s="164"/>
      <c r="Q264" s="164"/>
      <c r="R264" s="164"/>
      <c r="S264" s="164"/>
      <c r="T264" s="165"/>
      <c r="AT264" s="159" t="s">
        <v>139</v>
      </c>
      <c r="AU264" s="159" t="s">
        <v>82</v>
      </c>
      <c r="AV264" s="13" t="s">
        <v>82</v>
      </c>
      <c r="AW264" s="13" t="s">
        <v>33</v>
      </c>
      <c r="AX264" s="13" t="s">
        <v>8</v>
      </c>
      <c r="AY264" s="159" t="s">
        <v>130</v>
      </c>
    </row>
    <row r="265" spans="1:65" s="2" customFormat="1" ht="24.2" customHeight="1">
      <c r="A265" s="31"/>
      <c r="B265" s="143"/>
      <c r="C265" s="166" t="s">
        <v>430</v>
      </c>
      <c r="D265" s="166" t="s">
        <v>168</v>
      </c>
      <c r="E265" s="167" t="s">
        <v>431</v>
      </c>
      <c r="F265" s="168" t="s">
        <v>432</v>
      </c>
      <c r="G265" s="169" t="s">
        <v>135</v>
      </c>
      <c r="H265" s="170">
        <v>420</v>
      </c>
      <c r="I265" s="171"/>
      <c r="J265" s="172">
        <f>ROUND(I265*H265,0)</f>
        <v>0</v>
      </c>
      <c r="K265" s="168" t="s">
        <v>136</v>
      </c>
      <c r="L265" s="173"/>
      <c r="M265" s="174" t="s">
        <v>1</v>
      </c>
      <c r="N265" s="175" t="s">
        <v>42</v>
      </c>
      <c r="O265" s="57"/>
      <c r="P265" s="153">
        <f>O265*H265</f>
        <v>0</v>
      </c>
      <c r="Q265" s="153">
        <v>0.01</v>
      </c>
      <c r="R265" s="153">
        <f>Q265*H265</f>
        <v>4.2</v>
      </c>
      <c r="S265" s="153">
        <v>0</v>
      </c>
      <c r="T265" s="154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55" t="s">
        <v>286</v>
      </c>
      <c r="AT265" s="155" t="s">
        <v>168</v>
      </c>
      <c r="AU265" s="155" t="s">
        <v>82</v>
      </c>
      <c r="AY265" s="16" t="s">
        <v>130</v>
      </c>
      <c r="BE265" s="156">
        <f>IF(N265="základní",J265,0)</f>
        <v>0</v>
      </c>
      <c r="BF265" s="156">
        <f>IF(N265="snížená",J265,0)</f>
        <v>0</v>
      </c>
      <c r="BG265" s="156">
        <f>IF(N265="zákl. přenesená",J265,0)</f>
        <v>0</v>
      </c>
      <c r="BH265" s="156">
        <f>IF(N265="sníž. přenesená",J265,0)</f>
        <v>0</v>
      </c>
      <c r="BI265" s="156">
        <f>IF(N265="nulová",J265,0)</f>
        <v>0</v>
      </c>
      <c r="BJ265" s="16" t="s">
        <v>8</v>
      </c>
      <c r="BK265" s="156">
        <f>ROUND(I265*H265,0)</f>
        <v>0</v>
      </c>
      <c r="BL265" s="16" t="s">
        <v>210</v>
      </c>
      <c r="BM265" s="155" t="s">
        <v>433</v>
      </c>
    </row>
    <row r="266" spans="1:65" s="13" customFormat="1" ht="11.25">
      <c r="B266" s="157"/>
      <c r="D266" s="158" t="s">
        <v>139</v>
      </c>
      <c r="E266" s="159" t="s">
        <v>1</v>
      </c>
      <c r="F266" s="160" t="s">
        <v>434</v>
      </c>
      <c r="H266" s="161">
        <v>420</v>
      </c>
      <c r="I266" s="162"/>
      <c r="L266" s="157"/>
      <c r="M266" s="163"/>
      <c r="N266" s="164"/>
      <c r="O266" s="164"/>
      <c r="P266" s="164"/>
      <c r="Q266" s="164"/>
      <c r="R266" s="164"/>
      <c r="S266" s="164"/>
      <c r="T266" s="165"/>
      <c r="AT266" s="159" t="s">
        <v>139</v>
      </c>
      <c r="AU266" s="159" t="s">
        <v>82</v>
      </c>
      <c r="AV266" s="13" t="s">
        <v>82</v>
      </c>
      <c r="AW266" s="13" t="s">
        <v>33</v>
      </c>
      <c r="AX266" s="13" t="s">
        <v>8</v>
      </c>
      <c r="AY266" s="159" t="s">
        <v>130</v>
      </c>
    </row>
    <row r="267" spans="1:65" s="2" customFormat="1" ht="24.2" customHeight="1">
      <c r="A267" s="31"/>
      <c r="B267" s="143"/>
      <c r="C267" s="144" t="s">
        <v>435</v>
      </c>
      <c r="D267" s="144" t="s">
        <v>132</v>
      </c>
      <c r="E267" s="145" t="s">
        <v>436</v>
      </c>
      <c r="F267" s="146" t="s">
        <v>437</v>
      </c>
      <c r="G267" s="147" t="s">
        <v>135</v>
      </c>
      <c r="H267" s="148">
        <v>400</v>
      </c>
      <c r="I267" s="149"/>
      <c r="J267" s="150">
        <f>ROUND(I267*H267,0)</f>
        <v>0</v>
      </c>
      <c r="K267" s="146" t="s">
        <v>136</v>
      </c>
      <c r="L267" s="32"/>
      <c r="M267" s="151" t="s">
        <v>1</v>
      </c>
      <c r="N267" s="152" t="s">
        <v>42</v>
      </c>
      <c r="O267" s="57"/>
      <c r="P267" s="153">
        <f>O267*H267</f>
        <v>0</v>
      </c>
      <c r="Q267" s="153">
        <v>0</v>
      </c>
      <c r="R267" s="153">
        <f>Q267*H267</f>
        <v>0</v>
      </c>
      <c r="S267" s="153">
        <v>0</v>
      </c>
      <c r="T267" s="154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55" t="s">
        <v>210</v>
      </c>
      <c r="AT267" s="155" t="s">
        <v>132</v>
      </c>
      <c r="AU267" s="155" t="s">
        <v>82</v>
      </c>
      <c r="AY267" s="16" t="s">
        <v>130</v>
      </c>
      <c r="BE267" s="156">
        <f>IF(N267="základní",J267,0)</f>
        <v>0</v>
      </c>
      <c r="BF267" s="156">
        <f>IF(N267="snížená",J267,0)</f>
        <v>0</v>
      </c>
      <c r="BG267" s="156">
        <f>IF(N267="zákl. přenesená",J267,0)</f>
        <v>0</v>
      </c>
      <c r="BH267" s="156">
        <f>IF(N267="sníž. přenesená",J267,0)</f>
        <v>0</v>
      </c>
      <c r="BI267" s="156">
        <f>IF(N267="nulová",J267,0)</f>
        <v>0</v>
      </c>
      <c r="BJ267" s="16" t="s">
        <v>8</v>
      </c>
      <c r="BK267" s="156">
        <f>ROUND(I267*H267,0)</f>
        <v>0</v>
      </c>
      <c r="BL267" s="16" t="s">
        <v>210</v>
      </c>
      <c r="BM267" s="155" t="s">
        <v>438</v>
      </c>
    </row>
    <row r="268" spans="1:65" s="13" customFormat="1" ht="11.25">
      <c r="B268" s="157"/>
      <c r="D268" s="158" t="s">
        <v>139</v>
      </c>
      <c r="E268" s="159" t="s">
        <v>1</v>
      </c>
      <c r="F268" s="160" t="s">
        <v>429</v>
      </c>
      <c r="H268" s="161">
        <v>400</v>
      </c>
      <c r="I268" s="162"/>
      <c r="L268" s="157"/>
      <c r="M268" s="163"/>
      <c r="N268" s="164"/>
      <c r="O268" s="164"/>
      <c r="P268" s="164"/>
      <c r="Q268" s="164"/>
      <c r="R268" s="164"/>
      <c r="S268" s="164"/>
      <c r="T268" s="165"/>
      <c r="AT268" s="159" t="s">
        <v>139</v>
      </c>
      <c r="AU268" s="159" t="s">
        <v>82</v>
      </c>
      <c r="AV268" s="13" t="s">
        <v>82</v>
      </c>
      <c r="AW268" s="13" t="s">
        <v>33</v>
      </c>
      <c r="AX268" s="13" t="s">
        <v>8</v>
      </c>
      <c r="AY268" s="159" t="s">
        <v>130</v>
      </c>
    </row>
    <row r="269" spans="1:65" s="2" customFormat="1" ht="21.75" customHeight="1">
      <c r="A269" s="31"/>
      <c r="B269" s="143"/>
      <c r="C269" s="166" t="s">
        <v>439</v>
      </c>
      <c r="D269" s="166" t="s">
        <v>168</v>
      </c>
      <c r="E269" s="167" t="s">
        <v>440</v>
      </c>
      <c r="F269" s="168" t="s">
        <v>441</v>
      </c>
      <c r="G269" s="169" t="s">
        <v>149</v>
      </c>
      <c r="H269" s="170">
        <v>61.95</v>
      </c>
      <c r="I269" s="171"/>
      <c r="J269" s="172">
        <f>ROUND(I269*H269,0)</f>
        <v>0</v>
      </c>
      <c r="K269" s="168" t="s">
        <v>1</v>
      </c>
      <c r="L269" s="173"/>
      <c r="M269" s="174" t="s">
        <v>1</v>
      </c>
      <c r="N269" s="175" t="s">
        <v>42</v>
      </c>
      <c r="O269" s="57"/>
      <c r="P269" s="153">
        <f>O269*H269</f>
        <v>0</v>
      </c>
      <c r="Q269" s="153">
        <v>0.26250000000000001</v>
      </c>
      <c r="R269" s="153">
        <f>Q269*H269</f>
        <v>16.261875</v>
      </c>
      <c r="S269" s="153">
        <v>0</v>
      </c>
      <c r="T269" s="154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55" t="s">
        <v>286</v>
      </c>
      <c r="AT269" s="155" t="s">
        <v>168</v>
      </c>
      <c r="AU269" s="155" t="s">
        <v>82</v>
      </c>
      <c r="AY269" s="16" t="s">
        <v>130</v>
      </c>
      <c r="BE269" s="156">
        <f>IF(N269="základní",J269,0)</f>
        <v>0</v>
      </c>
      <c r="BF269" s="156">
        <f>IF(N269="snížená",J269,0)</f>
        <v>0</v>
      </c>
      <c r="BG269" s="156">
        <f>IF(N269="zákl. přenesená",J269,0)</f>
        <v>0</v>
      </c>
      <c r="BH269" s="156">
        <f>IF(N269="sníž. přenesená",J269,0)</f>
        <v>0</v>
      </c>
      <c r="BI269" s="156">
        <f>IF(N269="nulová",J269,0)</f>
        <v>0</v>
      </c>
      <c r="BJ269" s="16" t="s">
        <v>8</v>
      </c>
      <c r="BK269" s="156">
        <f>ROUND(I269*H269,0)</f>
        <v>0</v>
      </c>
      <c r="BL269" s="16" t="s">
        <v>210</v>
      </c>
      <c r="BM269" s="155" t="s">
        <v>442</v>
      </c>
    </row>
    <row r="270" spans="1:65" s="13" customFormat="1" ht="11.25">
      <c r="B270" s="157"/>
      <c r="D270" s="158" t="s">
        <v>139</v>
      </c>
      <c r="E270" s="159" t="s">
        <v>1</v>
      </c>
      <c r="F270" s="160" t="s">
        <v>443</v>
      </c>
      <c r="H270" s="161">
        <v>61.95</v>
      </c>
      <c r="I270" s="162"/>
      <c r="L270" s="157"/>
      <c r="M270" s="163"/>
      <c r="N270" s="164"/>
      <c r="O270" s="164"/>
      <c r="P270" s="164"/>
      <c r="Q270" s="164"/>
      <c r="R270" s="164"/>
      <c r="S270" s="164"/>
      <c r="T270" s="165"/>
      <c r="AT270" s="159" t="s">
        <v>139</v>
      </c>
      <c r="AU270" s="159" t="s">
        <v>82</v>
      </c>
      <c r="AV270" s="13" t="s">
        <v>82</v>
      </c>
      <c r="AW270" s="13" t="s">
        <v>33</v>
      </c>
      <c r="AX270" s="13" t="s">
        <v>8</v>
      </c>
      <c r="AY270" s="159" t="s">
        <v>130</v>
      </c>
    </row>
    <row r="271" spans="1:65" s="2" customFormat="1" ht="33" customHeight="1">
      <c r="A271" s="31"/>
      <c r="B271" s="143"/>
      <c r="C271" s="144" t="s">
        <v>444</v>
      </c>
      <c r="D271" s="144" t="s">
        <v>132</v>
      </c>
      <c r="E271" s="145" t="s">
        <v>445</v>
      </c>
      <c r="F271" s="146" t="s">
        <v>446</v>
      </c>
      <c r="G271" s="147" t="s">
        <v>135</v>
      </c>
      <c r="H271" s="148">
        <v>13.125</v>
      </c>
      <c r="I271" s="149"/>
      <c r="J271" s="150">
        <f>ROUND(I271*H271,0)</f>
        <v>0</v>
      </c>
      <c r="K271" s="146" t="s">
        <v>136</v>
      </c>
      <c r="L271" s="32"/>
      <c r="M271" s="151" t="s">
        <v>1</v>
      </c>
      <c r="N271" s="152" t="s">
        <v>42</v>
      </c>
      <c r="O271" s="57"/>
      <c r="P271" s="153">
        <f>O271*H271</f>
        <v>0</v>
      </c>
      <c r="Q271" s="153">
        <v>1.85E-4</v>
      </c>
      <c r="R271" s="153">
        <f>Q271*H271</f>
        <v>2.4281250000000002E-3</v>
      </c>
      <c r="S271" s="153">
        <v>0</v>
      </c>
      <c r="T271" s="154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55" t="s">
        <v>210</v>
      </c>
      <c r="AT271" s="155" t="s">
        <v>132</v>
      </c>
      <c r="AU271" s="155" t="s">
        <v>82</v>
      </c>
      <c r="AY271" s="16" t="s">
        <v>130</v>
      </c>
      <c r="BE271" s="156">
        <f>IF(N271="základní",J271,0)</f>
        <v>0</v>
      </c>
      <c r="BF271" s="156">
        <f>IF(N271="snížená",J271,0)</f>
        <v>0</v>
      </c>
      <c r="BG271" s="156">
        <f>IF(N271="zákl. přenesená",J271,0)</f>
        <v>0</v>
      </c>
      <c r="BH271" s="156">
        <f>IF(N271="sníž. přenesená",J271,0)</f>
        <v>0</v>
      </c>
      <c r="BI271" s="156">
        <f>IF(N271="nulová",J271,0)</f>
        <v>0</v>
      </c>
      <c r="BJ271" s="16" t="s">
        <v>8</v>
      </c>
      <c r="BK271" s="156">
        <f>ROUND(I271*H271,0)</f>
        <v>0</v>
      </c>
      <c r="BL271" s="16" t="s">
        <v>210</v>
      </c>
      <c r="BM271" s="155" t="s">
        <v>447</v>
      </c>
    </row>
    <row r="272" spans="1:65" s="13" customFormat="1" ht="11.25">
      <c r="B272" s="157"/>
      <c r="D272" s="158" t="s">
        <v>139</v>
      </c>
      <c r="E272" s="159" t="s">
        <v>1</v>
      </c>
      <c r="F272" s="160" t="s">
        <v>448</v>
      </c>
      <c r="H272" s="161">
        <v>13.125</v>
      </c>
      <c r="I272" s="162"/>
      <c r="L272" s="157"/>
      <c r="M272" s="163"/>
      <c r="N272" s="164"/>
      <c r="O272" s="164"/>
      <c r="P272" s="164"/>
      <c r="Q272" s="164"/>
      <c r="R272" s="164"/>
      <c r="S272" s="164"/>
      <c r="T272" s="165"/>
      <c r="AT272" s="159" t="s">
        <v>139</v>
      </c>
      <c r="AU272" s="159" t="s">
        <v>82</v>
      </c>
      <c r="AV272" s="13" t="s">
        <v>82</v>
      </c>
      <c r="AW272" s="13" t="s">
        <v>33</v>
      </c>
      <c r="AX272" s="13" t="s">
        <v>8</v>
      </c>
      <c r="AY272" s="159" t="s">
        <v>130</v>
      </c>
    </row>
    <row r="273" spans="1:65" s="2" customFormat="1" ht="24.2" customHeight="1">
      <c r="A273" s="31"/>
      <c r="B273" s="143"/>
      <c r="C273" s="166" t="s">
        <v>449</v>
      </c>
      <c r="D273" s="166" t="s">
        <v>168</v>
      </c>
      <c r="E273" s="167" t="s">
        <v>450</v>
      </c>
      <c r="F273" s="168" t="s">
        <v>451</v>
      </c>
      <c r="G273" s="169" t="s">
        <v>135</v>
      </c>
      <c r="H273" s="170">
        <v>13.781000000000001</v>
      </c>
      <c r="I273" s="171"/>
      <c r="J273" s="172">
        <f>ROUND(I273*H273,0)</f>
        <v>0</v>
      </c>
      <c r="K273" s="168" t="s">
        <v>136</v>
      </c>
      <c r="L273" s="173"/>
      <c r="M273" s="174" t="s">
        <v>1</v>
      </c>
      <c r="N273" s="175" t="s">
        <v>42</v>
      </c>
      <c r="O273" s="57"/>
      <c r="P273" s="153">
        <f>O273*H273</f>
        <v>0</v>
      </c>
      <c r="Q273" s="153">
        <v>3.0000000000000001E-3</v>
      </c>
      <c r="R273" s="153">
        <f>Q273*H273</f>
        <v>4.1343000000000005E-2</v>
      </c>
      <c r="S273" s="153">
        <v>0</v>
      </c>
      <c r="T273" s="154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55" t="s">
        <v>286</v>
      </c>
      <c r="AT273" s="155" t="s">
        <v>168</v>
      </c>
      <c r="AU273" s="155" t="s">
        <v>82</v>
      </c>
      <c r="AY273" s="16" t="s">
        <v>130</v>
      </c>
      <c r="BE273" s="156">
        <f>IF(N273="základní",J273,0)</f>
        <v>0</v>
      </c>
      <c r="BF273" s="156">
        <f>IF(N273="snížená",J273,0)</f>
        <v>0</v>
      </c>
      <c r="BG273" s="156">
        <f>IF(N273="zákl. přenesená",J273,0)</f>
        <v>0</v>
      </c>
      <c r="BH273" s="156">
        <f>IF(N273="sníž. přenesená",J273,0)</f>
        <v>0</v>
      </c>
      <c r="BI273" s="156">
        <f>IF(N273="nulová",J273,0)</f>
        <v>0</v>
      </c>
      <c r="BJ273" s="16" t="s">
        <v>8</v>
      </c>
      <c r="BK273" s="156">
        <f>ROUND(I273*H273,0)</f>
        <v>0</v>
      </c>
      <c r="BL273" s="16" t="s">
        <v>210</v>
      </c>
      <c r="BM273" s="155" t="s">
        <v>452</v>
      </c>
    </row>
    <row r="274" spans="1:65" s="13" customFormat="1" ht="11.25">
      <c r="B274" s="157"/>
      <c r="D274" s="158" t="s">
        <v>139</v>
      </c>
      <c r="E274" s="159" t="s">
        <v>1</v>
      </c>
      <c r="F274" s="160" t="s">
        <v>453</v>
      </c>
      <c r="H274" s="161">
        <v>13.781000000000001</v>
      </c>
      <c r="I274" s="162"/>
      <c r="L274" s="157"/>
      <c r="M274" s="163"/>
      <c r="N274" s="164"/>
      <c r="O274" s="164"/>
      <c r="P274" s="164"/>
      <c r="Q274" s="164"/>
      <c r="R274" s="164"/>
      <c r="S274" s="164"/>
      <c r="T274" s="165"/>
      <c r="AT274" s="159" t="s">
        <v>139</v>
      </c>
      <c r="AU274" s="159" t="s">
        <v>82</v>
      </c>
      <c r="AV274" s="13" t="s">
        <v>82</v>
      </c>
      <c r="AW274" s="13" t="s">
        <v>33</v>
      </c>
      <c r="AX274" s="13" t="s">
        <v>8</v>
      </c>
      <c r="AY274" s="159" t="s">
        <v>130</v>
      </c>
    </row>
    <row r="275" spans="1:65" s="2" customFormat="1" ht="24.2" customHeight="1">
      <c r="A275" s="31"/>
      <c r="B275" s="143"/>
      <c r="C275" s="144" t="s">
        <v>454</v>
      </c>
      <c r="D275" s="144" t="s">
        <v>132</v>
      </c>
      <c r="E275" s="145" t="s">
        <v>455</v>
      </c>
      <c r="F275" s="146" t="s">
        <v>456</v>
      </c>
      <c r="G275" s="147" t="s">
        <v>159</v>
      </c>
      <c r="H275" s="148">
        <v>20.506</v>
      </c>
      <c r="I275" s="149"/>
      <c r="J275" s="150">
        <f>ROUND(I275*H275,0)</f>
        <v>0</v>
      </c>
      <c r="K275" s="146" t="s">
        <v>136</v>
      </c>
      <c r="L275" s="32"/>
      <c r="M275" s="151" t="s">
        <v>1</v>
      </c>
      <c r="N275" s="152" t="s">
        <v>42</v>
      </c>
      <c r="O275" s="57"/>
      <c r="P275" s="153">
        <f>O275*H275</f>
        <v>0</v>
      </c>
      <c r="Q275" s="153">
        <v>0</v>
      </c>
      <c r="R275" s="153">
        <f>Q275*H275</f>
        <v>0</v>
      </c>
      <c r="S275" s="153">
        <v>0</v>
      </c>
      <c r="T275" s="154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55" t="s">
        <v>210</v>
      </c>
      <c r="AT275" s="155" t="s">
        <v>132</v>
      </c>
      <c r="AU275" s="155" t="s">
        <v>82</v>
      </c>
      <c r="AY275" s="16" t="s">
        <v>130</v>
      </c>
      <c r="BE275" s="156">
        <f>IF(N275="základní",J275,0)</f>
        <v>0</v>
      </c>
      <c r="BF275" s="156">
        <f>IF(N275="snížená",J275,0)</f>
        <v>0</v>
      </c>
      <c r="BG275" s="156">
        <f>IF(N275="zákl. přenesená",J275,0)</f>
        <v>0</v>
      </c>
      <c r="BH275" s="156">
        <f>IF(N275="sníž. přenesená",J275,0)</f>
        <v>0</v>
      </c>
      <c r="BI275" s="156">
        <f>IF(N275="nulová",J275,0)</f>
        <v>0</v>
      </c>
      <c r="BJ275" s="16" t="s">
        <v>8</v>
      </c>
      <c r="BK275" s="156">
        <f>ROUND(I275*H275,0)</f>
        <v>0</v>
      </c>
      <c r="BL275" s="16" t="s">
        <v>210</v>
      </c>
      <c r="BM275" s="155" t="s">
        <v>457</v>
      </c>
    </row>
    <row r="276" spans="1:65" s="12" customFormat="1" ht="22.9" customHeight="1">
      <c r="B276" s="130"/>
      <c r="D276" s="131" t="s">
        <v>76</v>
      </c>
      <c r="E276" s="141" t="s">
        <v>458</v>
      </c>
      <c r="F276" s="141" t="s">
        <v>459</v>
      </c>
      <c r="I276" s="133"/>
      <c r="J276" s="142">
        <f>BK276</f>
        <v>0</v>
      </c>
      <c r="L276" s="130"/>
      <c r="M276" s="135"/>
      <c r="N276" s="136"/>
      <c r="O276" s="136"/>
      <c r="P276" s="137">
        <f>SUM(P277:P281)</f>
        <v>0</v>
      </c>
      <c r="Q276" s="136"/>
      <c r="R276" s="137">
        <f>SUM(R277:R281)</f>
        <v>0.14135900000000001</v>
      </c>
      <c r="S276" s="136"/>
      <c r="T276" s="138">
        <f>SUM(T277:T281)</f>
        <v>0</v>
      </c>
      <c r="AR276" s="131" t="s">
        <v>82</v>
      </c>
      <c r="AT276" s="139" t="s">
        <v>76</v>
      </c>
      <c r="AU276" s="139" t="s">
        <v>8</v>
      </c>
      <c r="AY276" s="131" t="s">
        <v>130</v>
      </c>
      <c r="BK276" s="140">
        <f>SUM(BK277:BK281)</f>
        <v>0</v>
      </c>
    </row>
    <row r="277" spans="1:65" s="2" customFormat="1" ht="21.75" customHeight="1">
      <c r="A277" s="31"/>
      <c r="B277" s="143"/>
      <c r="C277" s="144" t="s">
        <v>460</v>
      </c>
      <c r="D277" s="144" t="s">
        <v>132</v>
      </c>
      <c r="E277" s="145" t="s">
        <v>461</v>
      </c>
      <c r="F277" s="146" t="s">
        <v>462</v>
      </c>
      <c r="G277" s="147" t="s">
        <v>362</v>
      </c>
      <c r="H277" s="148">
        <v>44</v>
      </c>
      <c r="I277" s="149"/>
      <c r="J277" s="150">
        <f>ROUND(I277*H277,0)</f>
        <v>0</v>
      </c>
      <c r="K277" s="146" t="s">
        <v>136</v>
      </c>
      <c r="L277" s="32"/>
      <c r="M277" s="151" t="s">
        <v>1</v>
      </c>
      <c r="N277" s="152" t="s">
        <v>42</v>
      </c>
      <c r="O277" s="57"/>
      <c r="P277" s="153">
        <f>O277*H277</f>
        <v>0</v>
      </c>
      <c r="Q277" s="153">
        <v>3.0422499999999998E-3</v>
      </c>
      <c r="R277" s="153">
        <f>Q277*H277</f>
        <v>0.13385900000000001</v>
      </c>
      <c r="S277" s="153">
        <v>0</v>
      </c>
      <c r="T277" s="154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55" t="s">
        <v>210</v>
      </c>
      <c r="AT277" s="155" t="s">
        <v>132</v>
      </c>
      <c r="AU277" s="155" t="s">
        <v>82</v>
      </c>
      <c r="AY277" s="16" t="s">
        <v>130</v>
      </c>
      <c r="BE277" s="156">
        <f>IF(N277="základní",J277,0)</f>
        <v>0</v>
      </c>
      <c r="BF277" s="156">
        <f>IF(N277="snížená",J277,0)</f>
        <v>0</v>
      </c>
      <c r="BG277" s="156">
        <f>IF(N277="zákl. přenesená",J277,0)</f>
        <v>0</v>
      </c>
      <c r="BH277" s="156">
        <f>IF(N277="sníž. přenesená",J277,0)</f>
        <v>0</v>
      </c>
      <c r="BI277" s="156">
        <f>IF(N277="nulová",J277,0)</f>
        <v>0</v>
      </c>
      <c r="BJ277" s="16" t="s">
        <v>8</v>
      </c>
      <c r="BK277" s="156">
        <f>ROUND(I277*H277,0)</f>
        <v>0</v>
      </c>
      <c r="BL277" s="16" t="s">
        <v>210</v>
      </c>
      <c r="BM277" s="155" t="s">
        <v>463</v>
      </c>
    </row>
    <row r="278" spans="1:65" s="13" customFormat="1" ht="11.25">
      <c r="B278" s="157"/>
      <c r="D278" s="158" t="s">
        <v>139</v>
      </c>
      <c r="E278" s="159" t="s">
        <v>1</v>
      </c>
      <c r="F278" s="160" t="s">
        <v>464</v>
      </c>
      <c r="H278" s="161">
        <v>44</v>
      </c>
      <c r="I278" s="162"/>
      <c r="L278" s="157"/>
      <c r="M278" s="163"/>
      <c r="N278" s="164"/>
      <c r="O278" s="164"/>
      <c r="P278" s="164"/>
      <c r="Q278" s="164"/>
      <c r="R278" s="164"/>
      <c r="S278" s="164"/>
      <c r="T278" s="165"/>
      <c r="AT278" s="159" t="s">
        <v>139</v>
      </c>
      <c r="AU278" s="159" t="s">
        <v>82</v>
      </c>
      <c r="AV278" s="13" t="s">
        <v>82</v>
      </c>
      <c r="AW278" s="13" t="s">
        <v>33</v>
      </c>
      <c r="AX278" s="13" t="s">
        <v>8</v>
      </c>
      <c r="AY278" s="159" t="s">
        <v>130</v>
      </c>
    </row>
    <row r="279" spans="1:65" s="2" customFormat="1" ht="24.2" customHeight="1">
      <c r="A279" s="31"/>
      <c r="B279" s="143"/>
      <c r="C279" s="144" t="s">
        <v>465</v>
      </c>
      <c r="D279" s="144" t="s">
        <v>132</v>
      </c>
      <c r="E279" s="145" t="s">
        <v>466</v>
      </c>
      <c r="F279" s="146" t="s">
        <v>467</v>
      </c>
      <c r="G279" s="147" t="s">
        <v>468</v>
      </c>
      <c r="H279" s="148">
        <v>5</v>
      </c>
      <c r="I279" s="149"/>
      <c r="J279" s="150">
        <f>ROUND(I279*H279,0)</f>
        <v>0</v>
      </c>
      <c r="K279" s="146" t="s">
        <v>136</v>
      </c>
      <c r="L279" s="32"/>
      <c r="M279" s="151" t="s">
        <v>1</v>
      </c>
      <c r="N279" s="152" t="s">
        <v>42</v>
      </c>
      <c r="O279" s="57"/>
      <c r="P279" s="153">
        <f>O279*H279</f>
        <v>0</v>
      </c>
      <c r="Q279" s="153">
        <v>1.5E-3</v>
      </c>
      <c r="R279" s="153">
        <f>Q279*H279</f>
        <v>7.4999999999999997E-3</v>
      </c>
      <c r="S279" s="153">
        <v>0</v>
      </c>
      <c r="T279" s="154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55" t="s">
        <v>210</v>
      </c>
      <c r="AT279" s="155" t="s">
        <v>132</v>
      </c>
      <c r="AU279" s="155" t="s">
        <v>82</v>
      </c>
      <c r="AY279" s="16" t="s">
        <v>130</v>
      </c>
      <c r="BE279" s="156">
        <f>IF(N279="základní",J279,0)</f>
        <v>0</v>
      </c>
      <c r="BF279" s="156">
        <f>IF(N279="snížená",J279,0)</f>
        <v>0</v>
      </c>
      <c r="BG279" s="156">
        <f>IF(N279="zákl. přenesená",J279,0)</f>
        <v>0</v>
      </c>
      <c r="BH279" s="156">
        <f>IF(N279="sníž. přenesená",J279,0)</f>
        <v>0</v>
      </c>
      <c r="BI279" s="156">
        <f>IF(N279="nulová",J279,0)</f>
        <v>0</v>
      </c>
      <c r="BJ279" s="16" t="s">
        <v>8</v>
      </c>
      <c r="BK279" s="156">
        <f>ROUND(I279*H279,0)</f>
        <v>0</v>
      </c>
      <c r="BL279" s="16" t="s">
        <v>210</v>
      </c>
      <c r="BM279" s="155" t="s">
        <v>469</v>
      </c>
    </row>
    <row r="280" spans="1:65" s="13" customFormat="1" ht="11.25">
      <c r="B280" s="157"/>
      <c r="D280" s="158" t="s">
        <v>139</v>
      </c>
      <c r="E280" s="159" t="s">
        <v>1</v>
      </c>
      <c r="F280" s="160" t="s">
        <v>152</v>
      </c>
      <c r="H280" s="161">
        <v>5</v>
      </c>
      <c r="I280" s="162"/>
      <c r="L280" s="157"/>
      <c r="M280" s="163"/>
      <c r="N280" s="164"/>
      <c r="O280" s="164"/>
      <c r="P280" s="164"/>
      <c r="Q280" s="164"/>
      <c r="R280" s="164"/>
      <c r="S280" s="164"/>
      <c r="T280" s="165"/>
      <c r="AT280" s="159" t="s">
        <v>139</v>
      </c>
      <c r="AU280" s="159" t="s">
        <v>82</v>
      </c>
      <c r="AV280" s="13" t="s">
        <v>82</v>
      </c>
      <c r="AW280" s="13" t="s">
        <v>33</v>
      </c>
      <c r="AX280" s="13" t="s">
        <v>8</v>
      </c>
      <c r="AY280" s="159" t="s">
        <v>130</v>
      </c>
    </row>
    <row r="281" spans="1:65" s="2" customFormat="1" ht="24.2" customHeight="1">
      <c r="A281" s="31"/>
      <c r="B281" s="143"/>
      <c r="C281" s="144" t="s">
        <v>470</v>
      </c>
      <c r="D281" s="144" t="s">
        <v>132</v>
      </c>
      <c r="E281" s="145" t="s">
        <v>471</v>
      </c>
      <c r="F281" s="146" t="s">
        <v>472</v>
      </c>
      <c r="G281" s="147" t="s">
        <v>159</v>
      </c>
      <c r="H281" s="148">
        <v>0.14099999999999999</v>
      </c>
      <c r="I281" s="149"/>
      <c r="J281" s="150">
        <f>ROUND(I281*H281,0)</f>
        <v>0</v>
      </c>
      <c r="K281" s="146" t="s">
        <v>136</v>
      </c>
      <c r="L281" s="32"/>
      <c r="M281" s="151" t="s">
        <v>1</v>
      </c>
      <c r="N281" s="152" t="s">
        <v>42</v>
      </c>
      <c r="O281" s="57"/>
      <c r="P281" s="153">
        <f>O281*H281</f>
        <v>0</v>
      </c>
      <c r="Q281" s="153">
        <v>0</v>
      </c>
      <c r="R281" s="153">
        <f>Q281*H281</f>
        <v>0</v>
      </c>
      <c r="S281" s="153">
        <v>0</v>
      </c>
      <c r="T281" s="154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55" t="s">
        <v>210</v>
      </c>
      <c r="AT281" s="155" t="s">
        <v>132</v>
      </c>
      <c r="AU281" s="155" t="s">
        <v>82</v>
      </c>
      <c r="AY281" s="16" t="s">
        <v>130</v>
      </c>
      <c r="BE281" s="156">
        <f>IF(N281="základní",J281,0)</f>
        <v>0</v>
      </c>
      <c r="BF281" s="156">
        <f>IF(N281="snížená",J281,0)</f>
        <v>0</v>
      </c>
      <c r="BG281" s="156">
        <f>IF(N281="zákl. přenesená",J281,0)</f>
        <v>0</v>
      </c>
      <c r="BH281" s="156">
        <f>IF(N281="sníž. přenesená",J281,0)</f>
        <v>0</v>
      </c>
      <c r="BI281" s="156">
        <f>IF(N281="nulová",J281,0)</f>
        <v>0</v>
      </c>
      <c r="BJ281" s="16" t="s">
        <v>8</v>
      </c>
      <c r="BK281" s="156">
        <f>ROUND(I281*H281,0)</f>
        <v>0</v>
      </c>
      <c r="BL281" s="16" t="s">
        <v>210</v>
      </c>
      <c r="BM281" s="155" t="s">
        <v>473</v>
      </c>
    </row>
    <row r="282" spans="1:65" s="12" customFormat="1" ht="22.9" customHeight="1">
      <c r="B282" s="130"/>
      <c r="D282" s="131" t="s">
        <v>76</v>
      </c>
      <c r="E282" s="141" t="s">
        <v>474</v>
      </c>
      <c r="F282" s="141" t="s">
        <v>475</v>
      </c>
      <c r="I282" s="133"/>
      <c r="J282" s="142">
        <f>BK282</f>
        <v>0</v>
      </c>
      <c r="L282" s="130"/>
      <c r="M282" s="135"/>
      <c r="N282" s="136"/>
      <c r="O282" s="136"/>
      <c r="P282" s="137">
        <f>SUM(P283:P289)</f>
        <v>0</v>
      </c>
      <c r="Q282" s="136"/>
      <c r="R282" s="137">
        <f>SUM(R283:R289)</f>
        <v>0.60538462848599994</v>
      </c>
      <c r="S282" s="136"/>
      <c r="T282" s="138">
        <f>SUM(T283:T289)</f>
        <v>0</v>
      </c>
      <c r="AR282" s="131" t="s">
        <v>82</v>
      </c>
      <c r="AT282" s="139" t="s">
        <v>76</v>
      </c>
      <c r="AU282" s="139" t="s">
        <v>8</v>
      </c>
      <c r="AY282" s="131" t="s">
        <v>130</v>
      </c>
      <c r="BK282" s="140">
        <f>SUM(BK283:BK289)</f>
        <v>0</v>
      </c>
    </row>
    <row r="283" spans="1:65" s="2" customFormat="1" ht="33" customHeight="1">
      <c r="A283" s="31"/>
      <c r="B283" s="143"/>
      <c r="C283" s="144" t="s">
        <v>476</v>
      </c>
      <c r="D283" s="144" t="s">
        <v>132</v>
      </c>
      <c r="E283" s="145" t="s">
        <v>477</v>
      </c>
      <c r="F283" s="146" t="s">
        <v>478</v>
      </c>
      <c r="G283" s="147" t="s">
        <v>362</v>
      </c>
      <c r="H283" s="148">
        <v>68</v>
      </c>
      <c r="I283" s="149"/>
      <c r="J283" s="150">
        <f>ROUND(I283*H283,0)</f>
        <v>0</v>
      </c>
      <c r="K283" s="146" t="s">
        <v>136</v>
      </c>
      <c r="L283" s="32"/>
      <c r="M283" s="151" t="s">
        <v>1</v>
      </c>
      <c r="N283" s="152" t="s">
        <v>42</v>
      </c>
      <c r="O283" s="57"/>
      <c r="P283" s="153">
        <f>O283*H283</f>
        <v>0</v>
      </c>
      <c r="Q283" s="153">
        <v>0</v>
      </c>
      <c r="R283" s="153">
        <f>Q283*H283</f>
        <v>0</v>
      </c>
      <c r="S283" s="153">
        <v>0</v>
      </c>
      <c r="T283" s="154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55" t="s">
        <v>210</v>
      </c>
      <c r="AT283" s="155" t="s">
        <v>132</v>
      </c>
      <c r="AU283" s="155" t="s">
        <v>82</v>
      </c>
      <c r="AY283" s="16" t="s">
        <v>130</v>
      </c>
      <c r="BE283" s="156">
        <f>IF(N283="základní",J283,0)</f>
        <v>0</v>
      </c>
      <c r="BF283" s="156">
        <f>IF(N283="snížená",J283,0)</f>
        <v>0</v>
      </c>
      <c r="BG283" s="156">
        <f>IF(N283="zákl. přenesená",J283,0)</f>
        <v>0</v>
      </c>
      <c r="BH283" s="156">
        <f>IF(N283="sníž. přenesená",J283,0)</f>
        <v>0</v>
      </c>
      <c r="BI283" s="156">
        <f>IF(N283="nulová",J283,0)</f>
        <v>0</v>
      </c>
      <c r="BJ283" s="16" t="s">
        <v>8</v>
      </c>
      <c r="BK283" s="156">
        <f>ROUND(I283*H283,0)</f>
        <v>0</v>
      </c>
      <c r="BL283" s="16" t="s">
        <v>210</v>
      </c>
      <c r="BM283" s="155" t="s">
        <v>479</v>
      </c>
    </row>
    <row r="284" spans="1:65" s="13" customFormat="1" ht="11.25">
      <c r="B284" s="157"/>
      <c r="D284" s="158" t="s">
        <v>139</v>
      </c>
      <c r="E284" s="159" t="s">
        <v>1</v>
      </c>
      <c r="F284" s="160" t="s">
        <v>480</v>
      </c>
      <c r="H284" s="161">
        <v>68</v>
      </c>
      <c r="I284" s="162"/>
      <c r="L284" s="157"/>
      <c r="M284" s="163"/>
      <c r="N284" s="164"/>
      <c r="O284" s="164"/>
      <c r="P284" s="164"/>
      <c r="Q284" s="164"/>
      <c r="R284" s="164"/>
      <c r="S284" s="164"/>
      <c r="T284" s="165"/>
      <c r="AT284" s="159" t="s">
        <v>139</v>
      </c>
      <c r="AU284" s="159" t="s">
        <v>82</v>
      </c>
      <c r="AV284" s="13" t="s">
        <v>82</v>
      </c>
      <c r="AW284" s="13" t="s">
        <v>33</v>
      </c>
      <c r="AX284" s="13" t="s">
        <v>8</v>
      </c>
      <c r="AY284" s="159" t="s">
        <v>130</v>
      </c>
    </row>
    <row r="285" spans="1:65" s="2" customFormat="1" ht="16.5" customHeight="1">
      <c r="A285" s="31"/>
      <c r="B285" s="143"/>
      <c r="C285" s="166" t="s">
        <v>481</v>
      </c>
      <c r="D285" s="166" t="s">
        <v>168</v>
      </c>
      <c r="E285" s="167" t="s">
        <v>482</v>
      </c>
      <c r="F285" s="168" t="s">
        <v>483</v>
      </c>
      <c r="G285" s="169" t="s">
        <v>149</v>
      </c>
      <c r="H285" s="170">
        <v>0.78500000000000003</v>
      </c>
      <c r="I285" s="171"/>
      <c r="J285" s="172">
        <f>ROUND(I285*H285,0)</f>
        <v>0</v>
      </c>
      <c r="K285" s="168" t="s">
        <v>1</v>
      </c>
      <c r="L285" s="173"/>
      <c r="M285" s="174" t="s">
        <v>1</v>
      </c>
      <c r="N285" s="175" t="s">
        <v>42</v>
      </c>
      <c r="O285" s="57"/>
      <c r="P285" s="153">
        <f>O285*H285</f>
        <v>0</v>
      </c>
      <c r="Q285" s="153">
        <v>0.75</v>
      </c>
      <c r="R285" s="153">
        <f>Q285*H285</f>
        <v>0.58875</v>
      </c>
      <c r="S285" s="153">
        <v>0</v>
      </c>
      <c r="T285" s="154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55" t="s">
        <v>286</v>
      </c>
      <c r="AT285" s="155" t="s">
        <v>168</v>
      </c>
      <c r="AU285" s="155" t="s">
        <v>82</v>
      </c>
      <c r="AY285" s="16" t="s">
        <v>130</v>
      </c>
      <c r="BE285" s="156">
        <f>IF(N285="základní",J285,0)</f>
        <v>0</v>
      </c>
      <c r="BF285" s="156">
        <f>IF(N285="snížená",J285,0)</f>
        <v>0</v>
      </c>
      <c r="BG285" s="156">
        <f>IF(N285="zákl. přenesená",J285,0)</f>
        <v>0</v>
      </c>
      <c r="BH285" s="156">
        <f>IF(N285="sníž. přenesená",J285,0)</f>
        <v>0</v>
      </c>
      <c r="BI285" s="156">
        <f>IF(N285="nulová",J285,0)</f>
        <v>0</v>
      </c>
      <c r="BJ285" s="16" t="s">
        <v>8</v>
      </c>
      <c r="BK285" s="156">
        <f>ROUND(I285*H285,0)</f>
        <v>0</v>
      </c>
      <c r="BL285" s="16" t="s">
        <v>210</v>
      </c>
      <c r="BM285" s="155" t="s">
        <v>484</v>
      </c>
    </row>
    <row r="286" spans="1:65" s="13" customFormat="1" ht="11.25">
      <c r="B286" s="157"/>
      <c r="D286" s="158" t="s">
        <v>139</v>
      </c>
      <c r="E286" s="159" t="s">
        <v>1</v>
      </c>
      <c r="F286" s="160" t="s">
        <v>485</v>
      </c>
      <c r="H286" s="161">
        <v>0.78500000000000003</v>
      </c>
      <c r="I286" s="162"/>
      <c r="L286" s="157"/>
      <c r="M286" s="163"/>
      <c r="N286" s="164"/>
      <c r="O286" s="164"/>
      <c r="P286" s="164"/>
      <c r="Q286" s="164"/>
      <c r="R286" s="164"/>
      <c r="S286" s="164"/>
      <c r="T286" s="165"/>
      <c r="AT286" s="159" t="s">
        <v>139</v>
      </c>
      <c r="AU286" s="159" t="s">
        <v>82</v>
      </c>
      <c r="AV286" s="13" t="s">
        <v>82</v>
      </c>
      <c r="AW286" s="13" t="s">
        <v>33</v>
      </c>
      <c r="AX286" s="13" t="s">
        <v>8</v>
      </c>
      <c r="AY286" s="159" t="s">
        <v>130</v>
      </c>
    </row>
    <row r="287" spans="1:65" s="2" customFormat="1" ht="24.2" customHeight="1">
      <c r="A287" s="31"/>
      <c r="B287" s="143"/>
      <c r="C287" s="144" t="s">
        <v>486</v>
      </c>
      <c r="D287" s="144" t="s">
        <v>132</v>
      </c>
      <c r="E287" s="145" t="s">
        <v>487</v>
      </c>
      <c r="F287" s="146" t="s">
        <v>488</v>
      </c>
      <c r="G287" s="147" t="s">
        <v>149</v>
      </c>
      <c r="H287" s="148">
        <v>0.71399999999999997</v>
      </c>
      <c r="I287" s="149"/>
      <c r="J287" s="150">
        <f>ROUND(I287*H287,0)</f>
        <v>0</v>
      </c>
      <c r="K287" s="146" t="s">
        <v>136</v>
      </c>
      <c r="L287" s="32"/>
      <c r="M287" s="151" t="s">
        <v>1</v>
      </c>
      <c r="N287" s="152" t="s">
        <v>42</v>
      </c>
      <c r="O287" s="57"/>
      <c r="P287" s="153">
        <f>O287*H287</f>
        <v>0</v>
      </c>
      <c r="Q287" s="153">
        <v>2.3297799000000001E-2</v>
      </c>
      <c r="R287" s="153">
        <f>Q287*H287</f>
        <v>1.6634628485999999E-2</v>
      </c>
      <c r="S287" s="153">
        <v>0</v>
      </c>
      <c r="T287" s="154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55" t="s">
        <v>210</v>
      </c>
      <c r="AT287" s="155" t="s">
        <v>132</v>
      </c>
      <c r="AU287" s="155" t="s">
        <v>82</v>
      </c>
      <c r="AY287" s="16" t="s">
        <v>130</v>
      </c>
      <c r="BE287" s="156">
        <f>IF(N287="základní",J287,0)</f>
        <v>0</v>
      </c>
      <c r="BF287" s="156">
        <f>IF(N287="snížená",J287,0)</f>
        <v>0</v>
      </c>
      <c r="BG287" s="156">
        <f>IF(N287="zákl. přenesená",J287,0)</f>
        <v>0</v>
      </c>
      <c r="BH287" s="156">
        <f>IF(N287="sníž. přenesená",J287,0)</f>
        <v>0</v>
      </c>
      <c r="BI287" s="156">
        <f>IF(N287="nulová",J287,0)</f>
        <v>0</v>
      </c>
      <c r="BJ287" s="16" t="s">
        <v>8</v>
      </c>
      <c r="BK287" s="156">
        <f>ROUND(I287*H287,0)</f>
        <v>0</v>
      </c>
      <c r="BL287" s="16" t="s">
        <v>210</v>
      </c>
      <c r="BM287" s="155" t="s">
        <v>489</v>
      </c>
    </row>
    <row r="288" spans="1:65" s="13" customFormat="1" ht="11.25">
      <c r="B288" s="157"/>
      <c r="D288" s="158" t="s">
        <v>139</v>
      </c>
      <c r="E288" s="159" t="s">
        <v>1</v>
      </c>
      <c r="F288" s="160" t="s">
        <v>490</v>
      </c>
      <c r="H288" s="161">
        <v>0.71399999999999997</v>
      </c>
      <c r="I288" s="162"/>
      <c r="L288" s="157"/>
      <c r="M288" s="163"/>
      <c r="N288" s="164"/>
      <c r="O288" s="164"/>
      <c r="P288" s="164"/>
      <c r="Q288" s="164"/>
      <c r="R288" s="164"/>
      <c r="S288" s="164"/>
      <c r="T288" s="165"/>
      <c r="AT288" s="159" t="s">
        <v>139</v>
      </c>
      <c r="AU288" s="159" t="s">
        <v>82</v>
      </c>
      <c r="AV288" s="13" t="s">
        <v>82</v>
      </c>
      <c r="AW288" s="13" t="s">
        <v>33</v>
      </c>
      <c r="AX288" s="13" t="s">
        <v>8</v>
      </c>
      <c r="AY288" s="159" t="s">
        <v>130</v>
      </c>
    </row>
    <row r="289" spans="1:65" s="2" customFormat="1" ht="24.2" customHeight="1">
      <c r="A289" s="31"/>
      <c r="B289" s="143"/>
      <c r="C289" s="144" t="s">
        <v>491</v>
      </c>
      <c r="D289" s="144" t="s">
        <v>132</v>
      </c>
      <c r="E289" s="145" t="s">
        <v>492</v>
      </c>
      <c r="F289" s="146" t="s">
        <v>493</v>
      </c>
      <c r="G289" s="147" t="s">
        <v>159</v>
      </c>
      <c r="H289" s="148">
        <v>0.60499999999999998</v>
      </c>
      <c r="I289" s="149"/>
      <c r="J289" s="150">
        <f>ROUND(I289*H289,0)</f>
        <v>0</v>
      </c>
      <c r="K289" s="146" t="s">
        <v>136</v>
      </c>
      <c r="L289" s="32"/>
      <c r="M289" s="151" t="s">
        <v>1</v>
      </c>
      <c r="N289" s="152" t="s">
        <v>42</v>
      </c>
      <c r="O289" s="57"/>
      <c r="P289" s="153">
        <f>O289*H289</f>
        <v>0</v>
      </c>
      <c r="Q289" s="153">
        <v>0</v>
      </c>
      <c r="R289" s="153">
        <f>Q289*H289</f>
        <v>0</v>
      </c>
      <c r="S289" s="153">
        <v>0</v>
      </c>
      <c r="T289" s="154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55" t="s">
        <v>210</v>
      </c>
      <c r="AT289" s="155" t="s">
        <v>132</v>
      </c>
      <c r="AU289" s="155" t="s">
        <v>82</v>
      </c>
      <c r="AY289" s="16" t="s">
        <v>130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6" t="s">
        <v>8</v>
      </c>
      <c r="BK289" s="156">
        <f>ROUND(I289*H289,0)</f>
        <v>0</v>
      </c>
      <c r="BL289" s="16" t="s">
        <v>210</v>
      </c>
      <c r="BM289" s="155" t="s">
        <v>494</v>
      </c>
    </row>
    <row r="290" spans="1:65" s="12" customFormat="1" ht="22.9" customHeight="1">
      <c r="B290" s="130"/>
      <c r="D290" s="131" t="s">
        <v>76</v>
      </c>
      <c r="E290" s="141" t="s">
        <v>495</v>
      </c>
      <c r="F290" s="141" t="s">
        <v>496</v>
      </c>
      <c r="I290" s="133"/>
      <c r="J290" s="142">
        <f>BK290</f>
        <v>0</v>
      </c>
      <c r="L290" s="130"/>
      <c r="M290" s="135"/>
      <c r="N290" s="136"/>
      <c r="O290" s="136"/>
      <c r="P290" s="137">
        <f>SUM(P291:P313)</f>
        <v>0</v>
      </c>
      <c r="Q290" s="136"/>
      <c r="R290" s="137">
        <f>SUM(R291:R313)</f>
        <v>0.22757734400000001</v>
      </c>
      <c r="S290" s="136"/>
      <c r="T290" s="138">
        <f>SUM(T291:T313)</f>
        <v>0.37787999999999999</v>
      </c>
      <c r="AR290" s="131" t="s">
        <v>82</v>
      </c>
      <c r="AT290" s="139" t="s">
        <v>76</v>
      </c>
      <c r="AU290" s="139" t="s">
        <v>8</v>
      </c>
      <c r="AY290" s="131" t="s">
        <v>130</v>
      </c>
      <c r="BK290" s="140">
        <f>SUM(BK291:BK313)</f>
        <v>0</v>
      </c>
    </row>
    <row r="291" spans="1:65" s="2" customFormat="1" ht="16.5" customHeight="1">
      <c r="A291" s="31"/>
      <c r="B291" s="143"/>
      <c r="C291" s="144" t="s">
        <v>497</v>
      </c>
      <c r="D291" s="144" t="s">
        <v>132</v>
      </c>
      <c r="E291" s="145" t="s">
        <v>498</v>
      </c>
      <c r="F291" s="146" t="s">
        <v>499</v>
      </c>
      <c r="G291" s="147" t="s">
        <v>362</v>
      </c>
      <c r="H291" s="148">
        <v>6</v>
      </c>
      <c r="I291" s="149"/>
      <c r="J291" s="150">
        <f>ROUND(I291*H291,0)</f>
        <v>0</v>
      </c>
      <c r="K291" s="146" t="s">
        <v>136</v>
      </c>
      <c r="L291" s="32"/>
      <c r="M291" s="151" t="s">
        <v>1</v>
      </c>
      <c r="N291" s="152" t="s">
        <v>42</v>
      </c>
      <c r="O291" s="57"/>
      <c r="P291" s="153">
        <f>O291*H291</f>
        <v>0</v>
      </c>
      <c r="Q291" s="153">
        <v>0</v>
      </c>
      <c r="R291" s="153">
        <f>Q291*H291</f>
        <v>0</v>
      </c>
      <c r="S291" s="153">
        <v>1.6999999999999999E-3</v>
      </c>
      <c r="T291" s="154">
        <f>S291*H291</f>
        <v>1.0199999999999999E-2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55" t="s">
        <v>210</v>
      </c>
      <c r="AT291" s="155" t="s">
        <v>132</v>
      </c>
      <c r="AU291" s="155" t="s">
        <v>82</v>
      </c>
      <c r="AY291" s="16" t="s">
        <v>130</v>
      </c>
      <c r="BE291" s="156">
        <f>IF(N291="základní",J291,0)</f>
        <v>0</v>
      </c>
      <c r="BF291" s="156">
        <f>IF(N291="snížená",J291,0)</f>
        <v>0</v>
      </c>
      <c r="BG291" s="156">
        <f>IF(N291="zákl. přenesená",J291,0)</f>
        <v>0</v>
      </c>
      <c r="BH291" s="156">
        <f>IF(N291="sníž. přenesená",J291,0)</f>
        <v>0</v>
      </c>
      <c r="BI291" s="156">
        <f>IF(N291="nulová",J291,0)</f>
        <v>0</v>
      </c>
      <c r="BJ291" s="16" t="s">
        <v>8</v>
      </c>
      <c r="BK291" s="156">
        <f>ROUND(I291*H291,0)</f>
        <v>0</v>
      </c>
      <c r="BL291" s="16" t="s">
        <v>210</v>
      </c>
      <c r="BM291" s="155" t="s">
        <v>500</v>
      </c>
    </row>
    <row r="292" spans="1:65" s="13" customFormat="1" ht="11.25">
      <c r="B292" s="157"/>
      <c r="D292" s="158" t="s">
        <v>139</v>
      </c>
      <c r="E292" s="159" t="s">
        <v>1</v>
      </c>
      <c r="F292" s="160" t="s">
        <v>501</v>
      </c>
      <c r="H292" s="161">
        <v>6</v>
      </c>
      <c r="I292" s="162"/>
      <c r="L292" s="157"/>
      <c r="M292" s="163"/>
      <c r="N292" s="164"/>
      <c r="O292" s="164"/>
      <c r="P292" s="164"/>
      <c r="Q292" s="164"/>
      <c r="R292" s="164"/>
      <c r="S292" s="164"/>
      <c r="T292" s="165"/>
      <c r="AT292" s="159" t="s">
        <v>139</v>
      </c>
      <c r="AU292" s="159" t="s">
        <v>82</v>
      </c>
      <c r="AV292" s="13" t="s">
        <v>82</v>
      </c>
      <c r="AW292" s="13" t="s">
        <v>33</v>
      </c>
      <c r="AX292" s="13" t="s">
        <v>8</v>
      </c>
      <c r="AY292" s="159" t="s">
        <v>130</v>
      </c>
    </row>
    <row r="293" spans="1:65" s="2" customFormat="1" ht="24.2" customHeight="1">
      <c r="A293" s="31"/>
      <c r="B293" s="143"/>
      <c r="C293" s="144" t="s">
        <v>502</v>
      </c>
      <c r="D293" s="144" t="s">
        <v>132</v>
      </c>
      <c r="E293" s="145" t="s">
        <v>503</v>
      </c>
      <c r="F293" s="146" t="s">
        <v>504</v>
      </c>
      <c r="G293" s="147" t="s">
        <v>362</v>
      </c>
      <c r="H293" s="148">
        <v>74</v>
      </c>
      <c r="I293" s="149"/>
      <c r="J293" s="150">
        <f>ROUND(I293*H293,0)</f>
        <v>0</v>
      </c>
      <c r="K293" s="146" t="s">
        <v>136</v>
      </c>
      <c r="L293" s="32"/>
      <c r="M293" s="151" t="s">
        <v>1</v>
      </c>
      <c r="N293" s="152" t="s">
        <v>42</v>
      </c>
      <c r="O293" s="57"/>
      <c r="P293" s="153">
        <f>O293*H293</f>
        <v>0</v>
      </c>
      <c r="Q293" s="153">
        <v>0</v>
      </c>
      <c r="R293" s="153">
        <f>Q293*H293</f>
        <v>0</v>
      </c>
      <c r="S293" s="153">
        <v>1.7700000000000001E-3</v>
      </c>
      <c r="T293" s="154">
        <f>S293*H293</f>
        <v>0.13098000000000001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55" t="s">
        <v>210</v>
      </c>
      <c r="AT293" s="155" t="s">
        <v>132</v>
      </c>
      <c r="AU293" s="155" t="s">
        <v>82</v>
      </c>
      <c r="AY293" s="16" t="s">
        <v>130</v>
      </c>
      <c r="BE293" s="156">
        <f>IF(N293="základní",J293,0)</f>
        <v>0</v>
      </c>
      <c r="BF293" s="156">
        <f>IF(N293="snížená",J293,0)</f>
        <v>0</v>
      </c>
      <c r="BG293" s="156">
        <f>IF(N293="zákl. přenesená",J293,0)</f>
        <v>0</v>
      </c>
      <c r="BH293" s="156">
        <f>IF(N293="sníž. přenesená",J293,0)</f>
        <v>0</v>
      </c>
      <c r="BI293" s="156">
        <f>IF(N293="nulová",J293,0)</f>
        <v>0</v>
      </c>
      <c r="BJ293" s="16" t="s">
        <v>8</v>
      </c>
      <c r="BK293" s="156">
        <f>ROUND(I293*H293,0)</f>
        <v>0</v>
      </c>
      <c r="BL293" s="16" t="s">
        <v>210</v>
      </c>
      <c r="BM293" s="155" t="s">
        <v>505</v>
      </c>
    </row>
    <row r="294" spans="1:65" s="13" customFormat="1" ht="11.25">
      <c r="B294" s="157"/>
      <c r="D294" s="158" t="s">
        <v>139</v>
      </c>
      <c r="E294" s="159" t="s">
        <v>1</v>
      </c>
      <c r="F294" s="160" t="s">
        <v>506</v>
      </c>
      <c r="H294" s="161">
        <v>74</v>
      </c>
      <c r="I294" s="162"/>
      <c r="L294" s="157"/>
      <c r="M294" s="163"/>
      <c r="N294" s="164"/>
      <c r="O294" s="164"/>
      <c r="P294" s="164"/>
      <c r="Q294" s="164"/>
      <c r="R294" s="164"/>
      <c r="S294" s="164"/>
      <c r="T294" s="165"/>
      <c r="AT294" s="159" t="s">
        <v>139</v>
      </c>
      <c r="AU294" s="159" t="s">
        <v>82</v>
      </c>
      <c r="AV294" s="13" t="s">
        <v>82</v>
      </c>
      <c r="AW294" s="13" t="s">
        <v>33</v>
      </c>
      <c r="AX294" s="13" t="s">
        <v>8</v>
      </c>
      <c r="AY294" s="159" t="s">
        <v>130</v>
      </c>
    </row>
    <row r="295" spans="1:65" s="2" customFormat="1" ht="16.5" customHeight="1">
      <c r="A295" s="31"/>
      <c r="B295" s="143"/>
      <c r="C295" s="144" t="s">
        <v>507</v>
      </c>
      <c r="D295" s="144" t="s">
        <v>132</v>
      </c>
      <c r="E295" s="145" t="s">
        <v>508</v>
      </c>
      <c r="F295" s="146" t="s">
        <v>509</v>
      </c>
      <c r="G295" s="147" t="s">
        <v>362</v>
      </c>
      <c r="H295" s="148">
        <v>21</v>
      </c>
      <c r="I295" s="149"/>
      <c r="J295" s="150">
        <f>ROUND(I295*H295,0)</f>
        <v>0</v>
      </c>
      <c r="K295" s="146" t="s">
        <v>136</v>
      </c>
      <c r="L295" s="32"/>
      <c r="M295" s="151" t="s">
        <v>1</v>
      </c>
      <c r="N295" s="152" t="s">
        <v>42</v>
      </c>
      <c r="O295" s="57"/>
      <c r="P295" s="153">
        <f>O295*H295</f>
        <v>0</v>
      </c>
      <c r="Q295" s="153">
        <v>0</v>
      </c>
      <c r="R295" s="153">
        <f>Q295*H295</f>
        <v>0</v>
      </c>
      <c r="S295" s="153">
        <v>1.67E-3</v>
      </c>
      <c r="T295" s="154">
        <f>S295*H295</f>
        <v>3.5070000000000004E-2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55" t="s">
        <v>210</v>
      </c>
      <c r="AT295" s="155" t="s">
        <v>132</v>
      </c>
      <c r="AU295" s="155" t="s">
        <v>82</v>
      </c>
      <c r="AY295" s="16" t="s">
        <v>130</v>
      </c>
      <c r="BE295" s="156">
        <f>IF(N295="základní",J295,0)</f>
        <v>0</v>
      </c>
      <c r="BF295" s="156">
        <f>IF(N295="snížená",J295,0)</f>
        <v>0</v>
      </c>
      <c r="BG295" s="156">
        <f>IF(N295="zákl. přenesená",J295,0)</f>
        <v>0</v>
      </c>
      <c r="BH295" s="156">
        <f>IF(N295="sníž. přenesená",J295,0)</f>
        <v>0</v>
      </c>
      <c r="BI295" s="156">
        <f>IF(N295="nulová",J295,0)</f>
        <v>0</v>
      </c>
      <c r="BJ295" s="16" t="s">
        <v>8</v>
      </c>
      <c r="BK295" s="156">
        <f>ROUND(I295*H295,0)</f>
        <v>0</v>
      </c>
      <c r="BL295" s="16" t="s">
        <v>210</v>
      </c>
      <c r="BM295" s="155" t="s">
        <v>510</v>
      </c>
    </row>
    <row r="296" spans="1:65" s="13" customFormat="1" ht="11.25">
      <c r="B296" s="157"/>
      <c r="D296" s="158" t="s">
        <v>139</v>
      </c>
      <c r="E296" s="159" t="s">
        <v>1</v>
      </c>
      <c r="F296" s="160" t="s">
        <v>511</v>
      </c>
      <c r="H296" s="161">
        <v>21</v>
      </c>
      <c r="I296" s="162"/>
      <c r="L296" s="157"/>
      <c r="M296" s="163"/>
      <c r="N296" s="164"/>
      <c r="O296" s="164"/>
      <c r="P296" s="164"/>
      <c r="Q296" s="164"/>
      <c r="R296" s="164"/>
      <c r="S296" s="164"/>
      <c r="T296" s="165"/>
      <c r="AT296" s="159" t="s">
        <v>139</v>
      </c>
      <c r="AU296" s="159" t="s">
        <v>82</v>
      </c>
      <c r="AV296" s="13" t="s">
        <v>82</v>
      </c>
      <c r="AW296" s="13" t="s">
        <v>33</v>
      </c>
      <c r="AX296" s="13" t="s">
        <v>8</v>
      </c>
      <c r="AY296" s="159" t="s">
        <v>130</v>
      </c>
    </row>
    <row r="297" spans="1:65" s="2" customFormat="1" ht="16.5" customHeight="1">
      <c r="A297" s="31"/>
      <c r="B297" s="143"/>
      <c r="C297" s="144" t="s">
        <v>512</v>
      </c>
      <c r="D297" s="144" t="s">
        <v>132</v>
      </c>
      <c r="E297" s="145" t="s">
        <v>513</v>
      </c>
      <c r="F297" s="146" t="s">
        <v>514</v>
      </c>
      <c r="G297" s="147" t="s">
        <v>362</v>
      </c>
      <c r="H297" s="148">
        <v>57</v>
      </c>
      <c r="I297" s="149"/>
      <c r="J297" s="150">
        <f>ROUND(I297*H297,0)</f>
        <v>0</v>
      </c>
      <c r="K297" s="146" t="s">
        <v>136</v>
      </c>
      <c r="L297" s="32"/>
      <c r="M297" s="151" t="s">
        <v>1</v>
      </c>
      <c r="N297" s="152" t="s">
        <v>42</v>
      </c>
      <c r="O297" s="57"/>
      <c r="P297" s="153">
        <f>O297*H297</f>
        <v>0</v>
      </c>
      <c r="Q297" s="153">
        <v>0</v>
      </c>
      <c r="R297" s="153">
        <f>Q297*H297</f>
        <v>0</v>
      </c>
      <c r="S297" s="153">
        <v>1.75E-3</v>
      </c>
      <c r="T297" s="154">
        <f>S297*H297</f>
        <v>9.9750000000000005E-2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55" t="s">
        <v>210</v>
      </c>
      <c r="AT297" s="155" t="s">
        <v>132</v>
      </c>
      <c r="AU297" s="155" t="s">
        <v>82</v>
      </c>
      <c r="AY297" s="16" t="s">
        <v>130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6" t="s">
        <v>8</v>
      </c>
      <c r="BK297" s="156">
        <f>ROUND(I297*H297,0)</f>
        <v>0</v>
      </c>
      <c r="BL297" s="16" t="s">
        <v>210</v>
      </c>
      <c r="BM297" s="155" t="s">
        <v>515</v>
      </c>
    </row>
    <row r="298" spans="1:65" s="13" customFormat="1" ht="11.25">
      <c r="B298" s="157"/>
      <c r="D298" s="158" t="s">
        <v>139</v>
      </c>
      <c r="E298" s="159" t="s">
        <v>1</v>
      </c>
      <c r="F298" s="160" t="s">
        <v>516</v>
      </c>
      <c r="H298" s="161">
        <v>57</v>
      </c>
      <c r="I298" s="162"/>
      <c r="L298" s="157"/>
      <c r="M298" s="163"/>
      <c r="N298" s="164"/>
      <c r="O298" s="164"/>
      <c r="P298" s="164"/>
      <c r="Q298" s="164"/>
      <c r="R298" s="164"/>
      <c r="S298" s="164"/>
      <c r="T298" s="165"/>
      <c r="AT298" s="159" t="s">
        <v>139</v>
      </c>
      <c r="AU298" s="159" t="s">
        <v>82</v>
      </c>
      <c r="AV298" s="13" t="s">
        <v>82</v>
      </c>
      <c r="AW298" s="13" t="s">
        <v>33</v>
      </c>
      <c r="AX298" s="13" t="s">
        <v>8</v>
      </c>
      <c r="AY298" s="159" t="s">
        <v>130</v>
      </c>
    </row>
    <row r="299" spans="1:65" s="2" customFormat="1" ht="16.5" customHeight="1">
      <c r="A299" s="31"/>
      <c r="B299" s="143"/>
      <c r="C299" s="144" t="s">
        <v>517</v>
      </c>
      <c r="D299" s="144" t="s">
        <v>132</v>
      </c>
      <c r="E299" s="145" t="s">
        <v>518</v>
      </c>
      <c r="F299" s="146" t="s">
        <v>519</v>
      </c>
      <c r="G299" s="147" t="s">
        <v>362</v>
      </c>
      <c r="H299" s="148">
        <v>21</v>
      </c>
      <c r="I299" s="149"/>
      <c r="J299" s="150">
        <f>ROUND(I299*H299,0)</f>
        <v>0</v>
      </c>
      <c r="K299" s="146" t="s">
        <v>136</v>
      </c>
      <c r="L299" s="32"/>
      <c r="M299" s="151" t="s">
        <v>1</v>
      </c>
      <c r="N299" s="152" t="s">
        <v>42</v>
      </c>
      <c r="O299" s="57"/>
      <c r="P299" s="153">
        <f>O299*H299</f>
        <v>0</v>
      </c>
      <c r="Q299" s="153">
        <v>0</v>
      </c>
      <c r="R299" s="153">
        <f>Q299*H299</f>
        <v>0</v>
      </c>
      <c r="S299" s="153">
        <v>2.5999999999999999E-3</v>
      </c>
      <c r="T299" s="154">
        <f>S299*H299</f>
        <v>5.4599999999999996E-2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55" t="s">
        <v>210</v>
      </c>
      <c r="AT299" s="155" t="s">
        <v>132</v>
      </c>
      <c r="AU299" s="155" t="s">
        <v>82</v>
      </c>
      <c r="AY299" s="16" t="s">
        <v>130</v>
      </c>
      <c r="BE299" s="156">
        <f>IF(N299="základní",J299,0)</f>
        <v>0</v>
      </c>
      <c r="BF299" s="156">
        <f>IF(N299="snížená",J299,0)</f>
        <v>0</v>
      </c>
      <c r="BG299" s="156">
        <f>IF(N299="zákl. přenesená",J299,0)</f>
        <v>0</v>
      </c>
      <c r="BH299" s="156">
        <f>IF(N299="sníž. přenesená",J299,0)</f>
        <v>0</v>
      </c>
      <c r="BI299" s="156">
        <f>IF(N299="nulová",J299,0)</f>
        <v>0</v>
      </c>
      <c r="BJ299" s="16" t="s">
        <v>8</v>
      </c>
      <c r="BK299" s="156">
        <f>ROUND(I299*H299,0)</f>
        <v>0</v>
      </c>
      <c r="BL299" s="16" t="s">
        <v>210</v>
      </c>
      <c r="BM299" s="155" t="s">
        <v>520</v>
      </c>
    </row>
    <row r="300" spans="1:65" s="13" customFormat="1" ht="11.25">
      <c r="B300" s="157"/>
      <c r="D300" s="158" t="s">
        <v>139</v>
      </c>
      <c r="E300" s="159" t="s">
        <v>1</v>
      </c>
      <c r="F300" s="160" t="s">
        <v>521</v>
      </c>
      <c r="H300" s="161">
        <v>21</v>
      </c>
      <c r="I300" s="162"/>
      <c r="L300" s="157"/>
      <c r="M300" s="163"/>
      <c r="N300" s="164"/>
      <c r="O300" s="164"/>
      <c r="P300" s="164"/>
      <c r="Q300" s="164"/>
      <c r="R300" s="164"/>
      <c r="S300" s="164"/>
      <c r="T300" s="165"/>
      <c r="AT300" s="159" t="s">
        <v>139</v>
      </c>
      <c r="AU300" s="159" t="s">
        <v>82</v>
      </c>
      <c r="AV300" s="13" t="s">
        <v>82</v>
      </c>
      <c r="AW300" s="13" t="s">
        <v>33</v>
      </c>
      <c r="AX300" s="13" t="s">
        <v>8</v>
      </c>
      <c r="AY300" s="159" t="s">
        <v>130</v>
      </c>
    </row>
    <row r="301" spans="1:65" s="2" customFormat="1" ht="16.5" customHeight="1">
      <c r="A301" s="31"/>
      <c r="B301" s="143"/>
      <c r="C301" s="144" t="s">
        <v>522</v>
      </c>
      <c r="D301" s="144" t="s">
        <v>132</v>
      </c>
      <c r="E301" s="145" t="s">
        <v>523</v>
      </c>
      <c r="F301" s="146" t="s">
        <v>524</v>
      </c>
      <c r="G301" s="147" t="s">
        <v>362</v>
      </c>
      <c r="H301" s="148">
        <v>12</v>
      </c>
      <c r="I301" s="149"/>
      <c r="J301" s="150">
        <f>ROUND(I301*H301,0)</f>
        <v>0</v>
      </c>
      <c r="K301" s="146" t="s">
        <v>136</v>
      </c>
      <c r="L301" s="32"/>
      <c r="M301" s="151" t="s">
        <v>1</v>
      </c>
      <c r="N301" s="152" t="s">
        <v>42</v>
      </c>
      <c r="O301" s="57"/>
      <c r="P301" s="153">
        <f>O301*H301</f>
        <v>0</v>
      </c>
      <c r="Q301" s="153">
        <v>0</v>
      </c>
      <c r="R301" s="153">
        <f>Q301*H301</f>
        <v>0</v>
      </c>
      <c r="S301" s="153">
        <v>3.9399999999999999E-3</v>
      </c>
      <c r="T301" s="154">
        <f>S301*H301</f>
        <v>4.7280000000000003E-2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55" t="s">
        <v>210</v>
      </c>
      <c r="AT301" s="155" t="s">
        <v>132</v>
      </c>
      <c r="AU301" s="155" t="s">
        <v>82</v>
      </c>
      <c r="AY301" s="16" t="s">
        <v>130</v>
      </c>
      <c r="BE301" s="156">
        <f>IF(N301="základní",J301,0)</f>
        <v>0</v>
      </c>
      <c r="BF301" s="156">
        <f>IF(N301="snížená",J301,0)</f>
        <v>0</v>
      </c>
      <c r="BG301" s="156">
        <f>IF(N301="zákl. přenesená",J301,0)</f>
        <v>0</v>
      </c>
      <c r="BH301" s="156">
        <f>IF(N301="sníž. přenesená",J301,0)</f>
        <v>0</v>
      </c>
      <c r="BI301" s="156">
        <f>IF(N301="nulová",J301,0)</f>
        <v>0</v>
      </c>
      <c r="BJ301" s="16" t="s">
        <v>8</v>
      </c>
      <c r="BK301" s="156">
        <f>ROUND(I301*H301,0)</f>
        <v>0</v>
      </c>
      <c r="BL301" s="16" t="s">
        <v>210</v>
      </c>
      <c r="BM301" s="155" t="s">
        <v>525</v>
      </c>
    </row>
    <row r="302" spans="1:65" s="13" customFormat="1" ht="11.25">
      <c r="B302" s="157"/>
      <c r="D302" s="158" t="s">
        <v>139</v>
      </c>
      <c r="E302" s="159" t="s">
        <v>1</v>
      </c>
      <c r="F302" s="160" t="s">
        <v>526</v>
      </c>
      <c r="H302" s="161">
        <v>12</v>
      </c>
      <c r="I302" s="162"/>
      <c r="L302" s="157"/>
      <c r="M302" s="163"/>
      <c r="N302" s="164"/>
      <c r="O302" s="164"/>
      <c r="P302" s="164"/>
      <c r="Q302" s="164"/>
      <c r="R302" s="164"/>
      <c r="S302" s="164"/>
      <c r="T302" s="165"/>
      <c r="AT302" s="159" t="s">
        <v>139</v>
      </c>
      <c r="AU302" s="159" t="s">
        <v>82</v>
      </c>
      <c r="AV302" s="13" t="s">
        <v>82</v>
      </c>
      <c r="AW302" s="13" t="s">
        <v>33</v>
      </c>
      <c r="AX302" s="13" t="s">
        <v>8</v>
      </c>
      <c r="AY302" s="159" t="s">
        <v>130</v>
      </c>
    </row>
    <row r="303" spans="1:65" s="2" customFormat="1" ht="24.2" customHeight="1">
      <c r="A303" s="31"/>
      <c r="B303" s="143"/>
      <c r="C303" s="144" t="s">
        <v>527</v>
      </c>
      <c r="D303" s="144" t="s">
        <v>132</v>
      </c>
      <c r="E303" s="145" t="s">
        <v>528</v>
      </c>
      <c r="F303" s="146" t="s">
        <v>529</v>
      </c>
      <c r="G303" s="147" t="s">
        <v>362</v>
      </c>
      <c r="H303" s="148">
        <v>21.5</v>
      </c>
      <c r="I303" s="149"/>
      <c r="J303" s="150">
        <f>ROUND(I303*H303,0)</f>
        <v>0</v>
      </c>
      <c r="K303" s="146" t="s">
        <v>136</v>
      </c>
      <c r="L303" s="32"/>
      <c r="M303" s="151" t="s">
        <v>1</v>
      </c>
      <c r="N303" s="152" t="s">
        <v>42</v>
      </c>
      <c r="O303" s="57"/>
      <c r="P303" s="153">
        <f>O303*H303</f>
        <v>0</v>
      </c>
      <c r="Q303" s="153">
        <v>2.160216E-3</v>
      </c>
      <c r="R303" s="153">
        <f>Q303*H303</f>
        <v>4.6444644E-2</v>
      </c>
      <c r="S303" s="153">
        <v>0</v>
      </c>
      <c r="T303" s="154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55" t="s">
        <v>210</v>
      </c>
      <c r="AT303" s="155" t="s">
        <v>132</v>
      </c>
      <c r="AU303" s="155" t="s">
        <v>82</v>
      </c>
      <c r="AY303" s="16" t="s">
        <v>130</v>
      </c>
      <c r="BE303" s="156">
        <f>IF(N303="základní",J303,0)</f>
        <v>0</v>
      </c>
      <c r="BF303" s="156">
        <f>IF(N303="snížená",J303,0)</f>
        <v>0</v>
      </c>
      <c r="BG303" s="156">
        <f>IF(N303="zákl. přenesená",J303,0)</f>
        <v>0</v>
      </c>
      <c r="BH303" s="156">
        <f>IF(N303="sníž. přenesená",J303,0)</f>
        <v>0</v>
      </c>
      <c r="BI303" s="156">
        <f>IF(N303="nulová",J303,0)</f>
        <v>0</v>
      </c>
      <c r="BJ303" s="16" t="s">
        <v>8</v>
      </c>
      <c r="BK303" s="156">
        <f>ROUND(I303*H303,0)</f>
        <v>0</v>
      </c>
      <c r="BL303" s="16" t="s">
        <v>210</v>
      </c>
      <c r="BM303" s="155" t="s">
        <v>530</v>
      </c>
    </row>
    <row r="304" spans="1:65" s="13" customFormat="1" ht="11.25">
      <c r="B304" s="157"/>
      <c r="D304" s="158" t="s">
        <v>139</v>
      </c>
      <c r="E304" s="159" t="s">
        <v>1</v>
      </c>
      <c r="F304" s="160" t="s">
        <v>531</v>
      </c>
      <c r="H304" s="161">
        <v>21.5</v>
      </c>
      <c r="I304" s="162"/>
      <c r="L304" s="157"/>
      <c r="M304" s="163"/>
      <c r="N304" s="164"/>
      <c r="O304" s="164"/>
      <c r="P304" s="164"/>
      <c r="Q304" s="164"/>
      <c r="R304" s="164"/>
      <c r="S304" s="164"/>
      <c r="T304" s="165"/>
      <c r="AT304" s="159" t="s">
        <v>139</v>
      </c>
      <c r="AU304" s="159" t="s">
        <v>82</v>
      </c>
      <c r="AV304" s="13" t="s">
        <v>82</v>
      </c>
      <c r="AW304" s="13" t="s">
        <v>33</v>
      </c>
      <c r="AX304" s="13" t="s">
        <v>8</v>
      </c>
      <c r="AY304" s="159" t="s">
        <v>130</v>
      </c>
    </row>
    <row r="305" spans="1:65" s="2" customFormat="1" ht="24.2" customHeight="1">
      <c r="A305" s="31"/>
      <c r="B305" s="143"/>
      <c r="C305" s="144" t="s">
        <v>532</v>
      </c>
      <c r="D305" s="144" t="s">
        <v>132</v>
      </c>
      <c r="E305" s="145" t="s">
        <v>533</v>
      </c>
      <c r="F305" s="146" t="s">
        <v>534</v>
      </c>
      <c r="G305" s="147" t="s">
        <v>362</v>
      </c>
      <c r="H305" s="148">
        <v>69</v>
      </c>
      <c r="I305" s="149"/>
      <c r="J305" s="150">
        <f>ROUND(I305*H305,0)</f>
        <v>0</v>
      </c>
      <c r="K305" s="146" t="s">
        <v>136</v>
      </c>
      <c r="L305" s="32"/>
      <c r="M305" s="151" t="s">
        <v>1</v>
      </c>
      <c r="N305" s="152" t="s">
        <v>42</v>
      </c>
      <c r="O305" s="57"/>
      <c r="P305" s="153">
        <f>O305*H305</f>
        <v>0</v>
      </c>
      <c r="Q305" s="153">
        <v>1.6887E-3</v>
      </c>
      <c r="R305" s="153">
        <f>Q305*H305</f>
        <v>0.11652030000000001</v>
      </c>
      <c r="S305" s="153">
        <v>0</v>
      </c>
      <c r="T305" s="154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55" t="s">
        <v>210</v>
      </c>
      <c r="AT305" s="155" t="s">
        <v>132</v>
      </c>
      <c r="AU305" s="155" t="s">
        <v>82</v>
      </c>
      <c r="AY305" s="16" t="s">
        <v>130</v>
      </c>
      <c r="BE305" s="156">
        <f>IF(N305="základní",J305,0)</f>
        <v>0</v>
      </c>
      <c r="BF305" s="156">
        <f>IF(N305="snížená",J305,0)</f>
        <v>0</v>
      </c>
      <c r="BG305" s="156">
        <f>IF(N305="zákl. přenesená",J305,0)</f>
        <v>0</v>
      </c>
      <c r="BH305" s="156">
        <f>IF(N305="sníž. přenesená",J305,0)</f>
        <v>0</v>
      </c>
      <c r="BI305" s="156">
        <f>IF(N305="nulová",J305,0)</f>
        <v>0</v>
      </c>
      <c r="BJ305" s="16" t="s">
        <v>8</v>
      </c>
      <c r="BK305" s="156">
        <f>ROUND(I305*H305,0)</f>
        <v>0</v>
      </c>
      <c r="BL305" s="16" t="s">
        <v>210</v>
      </c>
      <c r="BM305" s="155" t="s">
        <v>535</v>
      </c>
    </row>
    <row r="306" spans="1:65" s="13" customFormat="1" ht="11.25">
      <c r="B306" s="157"/>
      <c r="D306" s="158" t="s">
        <v>139</v>
      </c>
      <c r="E306" s="159" t="s">
        <v>1</v>
      </c>
      <c r="F306" s="160" t="s">
        <v>536</v>
      </c>
      <c r="H306" s="161">
        <v>69</v>
      </c>
      <c r="I306" s="162"/>
      <c r="L306" s="157"/>
      <c r="M306" s="163"/>
      <c r="N306" s="164"/>
      <c r="O306" s="164"/>
      <c r="P306" s="164"/>
      <c r="Q306" s="164"/>
      <c r="R306" s="164"/>
      <c r="S306" s="164"/>
      <c r="T306" s="165"/>
      <c r="AT306" s="159" t="s">
        <v>139</v>
      </c>
      <c r="AU306" s="159" t="s">
        <v>82</v>
      </c>
      <c r="AV306" s="13" t="s">
        <v>82</v>
      </c>
      <c r="AW306" s="13" t="s">
        <v>33</v>
      </c>
      <c r="AX306" s="13" t="s">
        <v>8</v>
      </c>
      <c r="AY306" s="159" t="s">
        <v>130</v>
      </c>
    </row>
    <row r="307" spans="1:65" s="2" customFormat="1" ht="24.2" customHeight="1">
      <c r="A307" s="31"/>
      <c r="B307" s="143"/>
      <c r="C307" s="144" t="s">
        <v>537</v>
      </c>
      <c r="D307" s="144" t="s">
        <v>132</v>
      </c>
      <c r="E307" s="145" t="s">
        <v>538</v>
      </c>
      <c r="F307" s="146" t="s">
        <v>539</v>
      </c>
      <c r="G307" s="147" t="s">
        <v>468</v>
      </c>
      <c r="H307" s="148">
        <v>5</v>
      </c>
      <c r="I307" s="149"/>
      <c r="J307" s="150">
        <f>ROUND(I307*H307,0)</f>
        <v>0</v>
      </c>
      <c r="K307" s="146" t="s">
        <v>136</v>
      </c>
      <c r="L307" s="32"/>
      <c r="M307" s="151" t="s">
        <v>1</v>
      </c>
      <c r="N307" s="152" t="s">
        <v>42</v>
      </c>
      <c r="O307" s="57"/>
      <c r="P307" s="153">
        <f>O307*H307</f>
        <v>0</v>
      </c>
      <c r="Q307" s="153">
        <v>3.6200000000000002E-4</v>
      </c>
      <c r="R307" s="153">
        <f>Q307*H307</f>
        <v>1.81E-3</v>
      </c>
      <c r="S307" s="153">
        <v>0</v>
      </c>
      <c r="T307" s="154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55" t="s">
        <v>210</v>
      </c>
      <c r="AT307" s="155" t="s">
        <v>132</v>
      </c>
      <c r="AU307" s="155" t="s">
        <v>82</v>
      </c>
      <c r="AY307" s="16" t="s">
        <v>130</v>
      </c>
      <c r="BE307" s="156">
        <f>IF(N307="základní",J307,0)</f>
        <v>0</v>
      </c>
      <c r="BF307" s="156">
        <f>IF(N307="snížená",J307,0)</f>
        <v>0</v>
      </c>
      <c r="BG307" s="156">
        <f>IF(N307="zákl. přenesená",J307,0)</f>
        <v>0</v>
      </c>
      <c r="BH307" s="156">
        <f>IF(N307="sníž. přenesená",J307,0)</f>
        <v>0</v>
      </c>
      <c r="BI307" s="156">
        <f>IF(N307="nulová",J307,0)</f>
        <v>0</v>
      </c>
      <c r="BJ307" s="16" t="s">
        <v>8</v>
      </c>
      <c r="BK307" s="156">
        <f>ROUND(I307*H307,0)</f>
        <v>0</v>
      </c>
      <c r="BL307" s="16" t="s">
        <v>210</v>
      </c>
      <c r="BM307" s="155" t="s">
        <v>540</v>
      </c>
    </row>
    <row r="308" spans="1:65" s="13" customFormat="1" ht="11.25">
      <c r="B308" s="157"/>
      <c r="D308" s="158" t="s">
        <v>139</v>
      </c>
      <c r="E308" s="159" t="s">
        <v>1</v>
      </c>
      <c r="F308" s="160" t="s">
        <v>541</v>
      </c>
      <c r="H308" s="161">
        <v>5</v>
      </c>
      <c r="I308" s="162"/>
      <c r="L308" s="157"/>
      <c r="M308" s="163"/>
      <c r="N308" s="164"/>
      <c r="O308" s="164"/>
      <c r="P308" s="164"/>
      <c r="Q308" s="164"/>
      <c r="R308" s="164"/>
      <c r="S308" s="164"/>
      <c r="T308" s="165"/>
      <c r="AT308" s="159" t="s">
        <v>139</v>
      </c>
      <c r="AU308" s="159" t="s">
        <v>82</v>
      </c>
      <c r="AV308" s="13" t="s">
        <v>82</v>
      </c>
      <c r="AW308" s="13" t="s">
        <v>33</v>
      </c>
      <c r="AX308" s="13" t="s">
        <v>8</v>
      </c>
      <c r="AY308" s="159" t="s">
        <v>130</v>
      </c>
    </row>
    <row r="309" spans="1:65" s="2" customFormat="1" ht="24.2" customHeight="1">
      <c r="A309" s="31"/>
      <c r="B309" s="143"/>
      <c r="C309" s="144" t="s">
        <v>542</v>
      </c>
      <c r="D309" s="144" t="s">
        <v>132</v>
      </c>
      <c r="E309" s="145" t="s">
        <v>543</v>
      </c>
      <c r="F309" s="146" t="s">
        <v>544</v>
      </c>
      <c r="G309" s="147" t="s">
        <v>362</v>
      </c>
      <c r="H309" s="148">
        <v>29</v>
      </c>
      <c r="I309" s="149"/>
      <c r="J309" s="150">
        <f>ROUND(I309*H309,0)</f>
        <v>0</v>
      </c>
      <c r="K309" s="146" t="s">
        <v>136</v>
      </c>
      <c r="L309" s="32"/>
      <c r="M309" s="151" t="s">
        <v>1</v>
      </c>
      <c r="N309" s="152" t="s">
        <v>42</v>
      </c>
      <c r="O309" s="57"/>
      <c r="P309" s="153">
        <f>O309*H309</f>
        <v>0</v>
      </c>
      <c r="Q309" s="153">
        <v>2.1656000000000002E-3</v>
      </c>
      <c r="R309" s="153">
        <f>Q309*H309</f>
        <v>6.2802400000000008E-2</v>
      </c>
      <c r="S309" s="153">
        <v>0</v>
      </c>
      <c r="T309" s="154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55" t="s">
        <v>210</v>
      </c>
      <c r="AT309" s="155" t="s">
        <v>132</v>
      </c>
      <c r="AU309" s="155" t="s">
        <v>82</v>
      </c>
      <c r="AY309" s="16" t="s">
        <v>130</v>
      </c>
      <c r="BE309" s="156">
        <f>IF(N309="základní",J309,0)</f>
        <v>0</v>
      </c>
      <c r="BF309" s="156">
        <f>IF(N309="snížená",J309,0)</f>
        <v>0</v>
      </c>
      <c r="BG309" s="156">
        <f>IF(N309="zákl. přenesená",J309,0)</f>
        <v>0</v>
      </c>
      <c r="BH309" s="156">
        <f>IF(N309="sníž. přenesená",J309,0)</f>
        <v>0</v>
      </c>
      <c r="BI309" s="156">
        <f>IF(N309="nulová",J309,0)</f>
        <v>0</v>
      </c>
      <c r="BJ309" s="16" t="s">
        <v>8</v>
      </c>
      <c r="BK309" s="156">
        <f>ROUND(I309*H309,0)</f>
        <v>0</v>
      </c>
      <c r="BL309" s="16" t="s">
        <v>210</v>
      </c>
      <c r="BM309" s="155" t="s">
        <v>545</v>
      </c>
    </row>
    <row r="310" spans="1:65" s="13" customFormat="1" ht="11.25">
      <c r="B310" s="157"/>
      <c r="D310" s="158" t="s">
        <v>139</v>
      </c>
      <c r="E310" s="159" t="s">
        <v>1</v>
      </c>
      <c r="F310" s="160" t="s">
        <v>546</v>
      </c>
      <c r="H310" s="161">
        <v>25</v>
      </c>
      <c r="I310" s="162"/>
      <c r="L310" s="157"/>
      <c r="M310" s="163"/>
      <c r="N310" s="164"/>
      <c r="O310" s="164"/>
      <c r="P310" s="164"/>
      <c r="Q310" s="164"/>
      <c r="R310" s="164"/>
      <c r="S310" s="164"/>
      <c r="T310" s="165"/>
      <c r="AT310" s="159" t="s">
        <v>139</v>
      </c>
      <c r="AU310" s="159" t="s">
        <v>82</v>
      </c>
      <c r="AV310" s="13" t="s">
        <v>82</v>
      </c>
      <c r="AW310" s="13" t="s">
        <v>33</v>
      </c>
      <c r="AX310" s="13" t="s">
        <v>77</v>
      </c>
      <c r="AY310" s="159" t="s">
        <v>130</v>
      </c>
    </row>
    <row r="311" spans="1:65" s="13" customFormat="1" ht="11.25">
      <c r="B311" s="157"/>
      <c r="D311" s="158" t="s">
        <v>139</v>
      </c>
      <c r="E311" s="159" t="s">
        <v>1</v>
      </c>
      <c r="F311" s="160" t="s">
        <v>547</v>
      </c>
      <c r="H311" s="161">
        <v>4</v>
      </c>
      <c r="I311" s="162"/>
      <c r="L311" s="157"/>
      <c r="M311" s="163"/>
      <c r="N311" s="164"/>
      <c r="O311" s="164"/>
      <c r="P311" s="164"/>
      <c r="Q311" s="164"/>
      <c r="R311" s="164"/>
      <c r="S311" s="164"/>
      <c r="T311" s="165"/>
      <c r="AT311" s="159" t="s">
        <v>139</v>
      </c>
      <c r="AU311" s="159" t="s">
        <v>82</v>
      </c>
      <c r="AV311" s="13" t="s">
        <v>82</v>
      </c>
      <c r="AW311" s="13" t="s">
        <v>33</v>
      </c>
      <c r="AX311" s="13" t="s">
        <v>77</v>
      </c>
      <c r="AY311" s="159" t="s">
        <v>130</v>
      </c>
    </row>
    <row r="312" spans="1:65" s="14" customFormat="1" ht="11.25">
      <c r="B312" s="176"/>
      <c r="D312" s="158" t="s">
        <v>139</v>
      </c>
      <c r="E312" s="177" t="s">
        <v>1</v>
      </c>
      <c r="F312" s="178" t="s">
        <v>271</v>
      </c>
      <c r="H312" s="179">
        <v>29</v>
      </c>
      <c r="I312" s="180"/>
      <c r="L312" s="176"/>
      <c r="M312" s="181"/>
      <c r="N312" s="182"/>
      <c r="O312" s="182"/>
      <c r="P312" s="182"/>
      <c r="Q312" s="182"/>
      <c r="R312" s="182"/>
      <c r="S312" s="182"/>
      <c r="T312" s="183"/>
      <c r="AT312" s="177" t="s">
        <v>139</v>
      </c>
      <c r="AU312" s="177" t="s">
        <v>82</v>
      </c>
      <c r="AV312" s="14" t="s">
        <v>86</v>
      </c>
      <c r="AW312" s="14" t="s">
        <v>33</v>
      </c>
      <c r="AX312" s="14" t="s">
        <v>8</v>
      </c>
      <c r="AY312" s="177" t="s">
        <v>130</v>
      </c>
    </row>
    <row r="313" spans="1:65" s="2" customFormat="1" ht="24.2" customHeight="1">
      <c r="A313" s="31"/>
      <c r="B313" s="143"/>
      <c r="C313" s="144" t="s">
        <v>548</v>
      </c>
      <c r="D313" s="144" t="s">
        <v>132</v>
      </c>
      <c r="E313" s="145" t="s">
        <v>549</v>
      </c>
      <c r="F313" s="146" t="s">
        <v>550</v>
      </c>
      <c r="G313" s="147" t="s">
        <v>159</v>
      </c>
      <c r="H313" s="148">
        <v>0.22800000000000001</v>
      </c>
      <c r="I313" s="149"/>
      <c r="J313" s="150">
        <f>ROUND(I313*H313,0)</f>
        <v>0</v>
      </c>
      <c r="K313" s="146" t="s">
        <v>136</v>
      </c>
      <c r="L313" s="32"/>
      <c r="M313" s="184" t="s">
        <v>1</v>
      </c>
      <c r="N313" s="185" t="s">
        <v>42</v>
      </c>
      <c r="O313" s="186"/>
      <c r="P313" s="187">
        <f>O313*H313</f>
        <v>0</v>
      </c>
      <c r="Q313" s="187">
        <v>0</v>
      </c>
      <c r="R313" s="187">
        <f>Q313*H313</f>
        <v>0</v>
      </c>
      <c r="S313" s="187">
        <v>0</v>
      </c>
      <c r="T313" s="188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55" t="s">
        <v>210</v>
      </c>
      <c r="AT313" s="155" t="s">
        <v>132</v>
      </c>
      <c r="AU313" s="155" t="s">
        <v>82</v>
      </c>
      <c r="AY313" s="16" t="s">
        <v>130</v>
      </c>
      <c r="BE313" s="156">
        <f>IF(N313="základní",J313,0)</f>
        <v>0</v>
      </c>
      <c r="BF313" s="156">
        <f>IF(N313="snížená",J313,0)</f>
        <v>0</v>
      </c>
      <c r="BG313" s="156">
        <f>IF(N313="zákl. přenesená",J313,0)</f>
        <v>0</v>
      </c>
      <c r="BH313" s="156">
        <f>IF(N313="sníž. přenesená",J313,0)</f>
        <v>0</v>
      </c>
      <c r="BI313" s="156">
        <f>IF(N313="nulová",J313,0)</f>
        <v>0</v>
      </c>
      <c r="BJ313" s="16" t="s">
        <v>8</v>
      </c>
      <c r="BK313" s="156">
        <f>ROUND(I313*H313,0)</f>
        <v>0</v>
      </c>
      <c r="BL313" s="16" t="s">
        <v>210</v>
      </c>
      <c r="BM313" s="155" t="s">
        <v>551</v>
      </c>
    </row>
    <row r="314" spans="1:65" s="2" customFormat="1" ht="6.95" customHeight="1">
      <c r="A314" s="31"/>
      <c r="B314" s="46"/>
      <c r="C314" s="47"/>
      <c r="D314" s="47"/>
      <c r="E314" s="47"/>
      <c r="F314" s="47"/>
      <c r="G314" s="47"/>
      <c r="H314" s="47"/>
      <c r="I314" s="47"/>
      <c r="J314" s="47"/>
      <c r="K314" s="47"/>
      <c r="L314" s="32"/>
      <c r="M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</row>
  </sheetData>
  <autoFilter ref="C130:K313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6" t="s">
        <v>88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92</v>
      </c>
      <c r="L4" s="19"/>
      <c r="M4" s="93" t="s">
        <v>11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17</v>
      </c>
      <c r="L6" s="19"/>
    </row>
    <row r="7" spans="1:46" s="1" customFormat="1" ht="16.5" customHeight="1">
      <c r="B7" s="19"/>
      <c r="E7" s="236" t="str">
        <f>'Rekapitulace stavby'!K6</f>
        <v>Stavební úpravy podchodu, nám. Horníků, Trutnov</v>
      </c>
      <c r="F7" s="237"/>
      <c r="G7" s="237"/>
      <c r="H7" s="237"/>
      <c r="L7" s="19"/>
    </row>
    <row r="8" spans="1:46" s="2" customFormat="1" ht="12" customHeight="1">
      <c r="A8" s="31"/>
      <c r="B8" s="32"/>
      <c r="C8" s="31"/>
      <c r="D8" s="26" t="s">
        <v>93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16" t="s">
        <v>552</v>
      </c>
      <c r="F9" s="238"/>
      <c r="G9" s="238"/>
      <c r="H9" s="238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1</v>
      </c>
      <c r="G11" s="31"/>
      <c r="H11" s="31"/>
      <c r="I11" s="26" t="s">
        <v>20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26" t="s">
        <v>23</v>
      </c>
      <c r="J12" s="54" t="str">
        <f>'Rekapitulace stavby'!AN8</f>
        <v>31. 8. 2023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26" t="s">
        <v>26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27</v>
      </c>
      <c r="F15" s="31"/>
      <c r="G15" s="31"/>
      <c r="H15" s="31"/>
      <c r="I15" s="26" t="s">
        <v>28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26" t="s">
        <v>26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39" t="str">
        <f>'Rekapitulace stavby'!E14</f>
        <v>Vyplň údaj</v>
      </c>
      <c r="F18" s="200"/>
      <c r="G18" s="200"/>
      <c r="H18" s="200"/>
      <c r="I18" s="26" t="s">
        <v>28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26" t="s">
        <v>26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32</v>
      </c>
      <c r="F21" s="31"/>
      <c r="G21" s="31"/>
      <c r="H21" s="31"/>
      <c r="I21" s="26" t="s">
        <v>28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26" t="s">
        <v>26</v>
      </c>
      <c r="J23" s="24" t="s">
        <v>1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35</v>
      </c>
      <c r="F24" s="31"/>
      <c r="G24" s="31"/>
      <c r="H24" s="31"/>
      <c r="I24" s="26" t="s">
        <v>28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36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4"/>
      <c r="B27" s="95"/>
      <c r="C27" s="94"/>
      <c r="D27" s="94"/>
      <c r="E27" s="205" t="s">
        <v>1</v>
      </c>
      <c r="F27" s="205"/>
      <c r="G27" s="205"/>
      <c r="H27" s="20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7" t="s">
        <v>37</v>
      </c>
      <c r="E30" s="31"/>
      <c r="F30" s="31"/>
      <c r="G30" s="31"/>
      <c r="H30" s="31"/>
      <c r="I30" s="31"/>
      <c r="J30" s="70">
        <f>ROUND(J126, 0)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39</v>
      </c>
      <c r="G32" s="31"/>
      <c r="H32" s="31"/>
      <c r="I32" s="35" t="s">
        <v>38</v>
      </c>
      <c r="J32" s="35" t="s">
        <v>40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8" t="s">
        <v>41</v>
      </c>
      <c r="E33" s="26" t="s">
        <v>42</v>
      </c>
      <c r="F33" s="99">
        <f>ROUND((SUM(BE126:BE145)),  0)</f>
        <v>0</v>
      </c>
      <c r="G33" s="31"/>
      <c r="H33" s="31"/>
      <c r="I33" s="100">
        <v>0.21</v>
      </c>
      <c r="J33" s="99">
        <f>ROUND(((SUM(BE126:BE145))*I33),  0)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43</v>
      </c>
      <c r="F34" s="99">
        <f>ROUND((SUM(BF126:BF145)),  0)</f>
        <v>0</v>
      </c>
      <c r="G34" s="31"/>
      <c r="H34" s="31"/>
      <c r="I34" s="100">
        <v>0.15</v>
      </c>
      <c r="J34" s="99">
        <f>ROUND(((SUM(BF126:BF145))*I34),  0)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44</v>
      </c>
      <c r="F35" s="99">
        <f>ROUND((SUM(BG126:BG145)),  0)</f>
        <v>0</v>
      </c>
      <c r="G35" s="31"/>
      <c r="H35" s="31"/>
      <c r="I35" s="100">
        <v>0.21</v>
      </c>
      <c r="J35" s="99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45</v>
      </c>
      <c r="F36" s="99">
        <f>ROUND((SUM(BH126:BH145)),  0)</f>
        <v>0</v>
      </c>
      <c r="G36" s="31"/>
      <c r="H36" s="31"/>
      <c r="I36" s="100">
        <v>0.15</v>
      </c>
      <c r="J36" s="99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46</v>
      </c>
      <c r="F37" s="99">
        <f>ROUND((SUM(BI126:BI145)),  0)</f>
        <v>0</v>
      </c>
      <c r="G37" s="31"/>
      <c r="H37" s="31"/>
      <c r="I37" s="100">
        <v>0</v>
      </c>
      <c r="J37" s="99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1"/>
      <c r="D39" s="102" t="s">
        <v>47</v>
      </c>
      <c r="E39" s="59"/>
      <c r="F39" s="59"/>
      <c r="G39" s="103" t="s">
        <v>48</v>
      </c>
      <c r="H39" s="104" t="s">
        <v>49</v>
      </c>
      <c r="I39" s="59"/>
      <c r="J39" s="105">
        <f>SUM(J30:J37)</f>
        <v>0</v>
      </c>
      <c r="K39" s="106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50</v>
      </c>
      <c r="E50" s="43"/>
      <c r="F50" s="43"/>
      <c r="G50" s="42" t="s">
        <v>51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52</v>
      </c>
      <c r="E61" s="34"/>
      <c r="F61" s="107" t="s">
        <v>53</v>
      </c>
      <c r="G61" s="44" t="s">
        <v>52</v>
      </c>
      <c r="H61" s="34"/>
      <c r="I61" s="34"/>
      <c r="J61" s="108" t="s">
        <v>53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54</v>
      </c>
      <c r="E65" s="45"/>
      <c r="F65" s="45"/>
      <c r="G65" s="42" t="s">
        <v>55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52</v>
      </c>
      <c r="E76" s="34"/>
      <c r="F76" s="107" t="s">
        <v>53</v>
      </c>
      <c r="G76" s="44" t="s">
        <v>52</v>
      </c>
      <c r="H76" s="34"/>
      <c r="I76" s="34"/>
      <c r="J76" s="108" t="s">
        <v>53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95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17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36" t="str">
        <f>E7</f>
        <v>Stavební úpravy podchodu, nám. Horníků, Trutnov</v>
      </c>
      <c r="F85" s="237"/>
      <c r="G85" s="237"/>
      <c r="H85" s="237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16" t="str">
        <f>E9</f>
        <v>3 - Vedlejší náklady</v>
      </c>
      <c r="F87" s="238"/>
      <c r="G87" s="238"/>
      <c r="H87" s="238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21</v>
      </c>
      <c r="D89" s="31"/>
      <c r="E89" s="31"/>
      <c r="F89" s="24" t="str">
        <f>F12</f>
        <v>Trutnov</v>
      </c>
      <c r="G89" s="31"/>
      <c r="H89" s="31"/>
      <c r="I89" s="26" t="s">
        <v>23</v>
      </c>
      <c r="J89" s="54" t="str">
        <f>IF(J12="","",J12)</f>
        <v>31. 8. 2023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6" t="s">
        <v>25</v>
      </c>
      <c r="D91" s="31"/>
      <c r="E91" s="31"/>
      <c r="F91" s="24" t="str">
        <f>E15</f>
        <v>Město Trutnov, Slovanské nám. 165, Trutnov</v>
      </c>
      <c r="G91" s="31"/>
      <c r="H91" s="31"/>
      <c r="I91" s="26" t="s">
        <v>31</v>
      </c>
      <c r="J91" s="29" t="str">
        <f>E21</f>
        <v>ing.Jan Chaloupský, U hřiště 639, Trutnov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1"/>
      <c r="E92" s="31"/>
      <c r="F92" s="24" t="str">
        <f>IF(E18="","",E18)</f>
        <v>Vyplň údaj</v>
      </c>
      <c r="G92" s="31"/>
      <c r="H92" s="31"/>
      <c r="I92" s="26" t="s">
        <v>34</v>
      </c>
      <c r="J92" s="29" t="str">
        <f>E24</f>
        <v>ing. V. Švehla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9" t="s">
        <v>96</v>
      </c>
      <c r="D94" s="101"/>
      <c r="E94" s="101"/>
      <c r="F94" s="101"/>
      <c r="G94" s="101"/>
      <c r="H94" s="101"/>
      <c r="I94" s="101"/>
      <c r="J94" s="110" t="s">
        <v>97</v>
      </c>
      <c r="K94" s="10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1" t="s">
        <v>98</v>
      </c>
      <c r="D96" s="31"/>
      <c r="E96" s="31"/>
      <c r="F96" s="31"/>
      <c r="G96" s="31"/>
      <c r="H96" s="31"/>
      <c r="I96" s="31"/>
      <c r="J96" s="70">
        <f>J126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99</v>
      </c>
    </row>
    <row r="97" spans="1:31" s="9" customFormat="1" ht="24.95" customHeight="1">
      <c r="B97" s="112"/>
      <c r="D97" s="113" t="s">
        <v>553</v>
      </c>
      <c r="E97" s="114"/>
      <c r="F97" s="114"/>
      <c r="G97" s="114"/>
      <c r="H97" s="114"/>
      <c r="I97" s="114"/>
      <c r="J97" s="115">
        <f>J127</f>
        <v>0</v>
      </c>
      <c r="L97" s="112"/>
    </row>
    <row r="98" spans="1:31" s="10" customFormat="1" ht="19.899999999999999" customHeight="1">
      <c r="B98" s="116"/>
      <c r="D98" s="117" t="s">
        <v>554</v>
      </c>
      <c r="E98" s="118"/>
      <c r="F98" s="118"/>
      <c r="G98" s="118"/>
      <c r="H98" s="118"/>
      <c r="I98" s="118"/>
      <c r="J98" s="119">
        <f>J128</f>
        <v>0</v>
      </c>
      <c r="L98" s="116"/>
    </row>
    <row r="99" spans="1:31" s="10" customFormat="1" ht="19.899999999999999" customHeight="1">
      <c r="B99" s="116"/>
      <c r="D99" s="117" t="s">
        <v>555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31" s="10" customFormat="1" ht="19.899999999999999" customHeight="1">
      <c r="B100" s="116"/>
      <c r="D100" s="117" t="s">
        <v>556</v>
      </c>
      <c r="E100" s="118"/>
      <c r="F100" s="118"/>
      <c r="G100" s="118"/>
      <c r="H100" s="118"/>
      <c r="I100" s="118"/>
      <c r="J100" s="119">
        <f>J132</f>
        <v>0</v>
      </c>
      <c r="L100" s="116"/>
    </row>
    <row r="101" spans="1:31" s="10" customFormat="1" ht="19.899999999999999" customHeight="1">
      <c r="B101" s="116"/>
      <c r="D101" s="117" t="s">
        <v>557</v>
      </c>
      <c r="E101" s="118"/>
      <c r="F101" s="118"/>
      <c r="G101" s="118"/>
      <c r="H101" s="118"/>
      <c r="I101" s="118"/>
      <c r="J101" s="119">
        <f>J134</f>
        <v>0</v>
      </c>
      <c r="L101" s="116"/>
    </row>
    <row r="102" spans="1:31" s="10" customFormat="1" ht="19.899999999999999" customHeight="1">
      <c r="B102" s="116"/>
      <c r="D102" s="117" t="s">
        <v>558</v>
      </c>
      <c r="E102" s="118"/>
      <c r="F102" s="118"/>
      <c r="G102" s="118"/>
      <c r="H102" s="118"/>
      <c r="I102" s="118"/>
      <c r="J102" s="119">
        <f>J136</f>
        <v>0</v>
      </c>
      <c r="L102" s="116"/>
    </row>
    <row r="103" spans="1:31" s="10" customFormat="1" ht="19.899999999999999" customHeight="1">
      <c r="B103" s="116"/>
      <c r="D103" s="117" t="s">
        <v>559</v>
      </c>
      <c r="E103" s="118"/>
      <c r="F103" s="118"/>
      <c r="G103" s="118"/>
      <c r="H103" s="118"/>
      <c r="I103" s="118"/>
      <c r="J103" s="119">
        <f>J138</f>
        <v>0</v>
      </c>
      <c r="L103" s="116"/>
    </row>
    <row r="104" spans="1:31" s="10" customFormat="1" ht="19.899999999999999" customHeight="1">
      <c r="B104" s="116"/>
      <c r="D104" s="117" t="s">
        <v>560</v>
      </c>
      <c r="E104" s="118"/>
      <c r="F104" s="118"/>
      <c r="G104" s="118"/>
      <c r="H104" s="118"/>
      <c r="I104" s="118"/>
      <c r="J104" s="119">
        <f>J140</f>
        <v>0</v>
      </c>
      <c r="L104" s="116"/>
    </row>
    <row r="105" spans="1:31" s="10" customFormat="1" ht="19.899999999999999" customHeight="1">
      <c r="B105" s="116"/>
      <c r="D105" s="117" t="s">
        <v>561</v>
      </c>
      <c r="E105" s="118"/>
      <c r="F105" s="118"/>
      <c r="G105" s="118"/>
      <c r="H105" s="118"/>
      <c r="I105" s="118"/>
      <c r="J105" s="119">
        <f>J142</f>
        <v>0</v>
      </c>
      <c r="L105" s="116"/>
    </row>
    <row r="106" spans="1:31" s="10" customFormat="1" ht="19.899999999999999" customHeight="1">
      <c r="B106" s="116"/>
      <c r="D106" s="117" t="s">
        <v>562</v>
      </c>
      <c r="E106" s="118"/>
      <c r="F106" s="118"/>
      <c r="G106" s="118"/>
      <c r="H106" s="118"/>
      <c r="I106" s="118"/>
      <c r="J106" s="119">
        <f>J144</f>
        <v>0</v>
      </c>
      <c r="L106" s="116"/>
    </row>
    <row r="107" spans="1:31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0" t="s">
        <v>115</v>
      </c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17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1"/>
      <c r="D116" s="31"/>
      <c r="E116" s="236" t="str">
        <f>E7</f>
        <v>Stavební úpravy podchodu, nám. Horníků, Trutnov</v>
      </c>
      <c r="F116" s="237"/>
      <c r="G116" s="237"/>
      <c r="H116" s="237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93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16" t="str">
        <f>E9</f>
        <v>3 - Vedlejší náklady</v>
      </c>
      <c r="F118" s="238"/>
      <c r="G118" s="238"/>
      <c r="H118" s="238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21</v>
      </c>
      <c r="D120" s="31"/>
      <c r="E120" s="31"/>
      <c r="F120" s="24" t="str">
        <f>F12</f>
        <v>Trutnov</v>
      </c>
      <c r="G120" s="31"/>
      <c r="H120" s="31"/>
      <c r="I120" s="26" t="s">
        <v>23</v>
      </c>
      <c r="J120" s="54" t="str">
        <f>IF(J12="","",J12)</f>
        <v>31. 8. 2023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25.7" customHeight="1">
      <c r="A122" s="31"/>
      <c r="B122" s="32"/>
      <c r="C122" s="26" t="s">
        <v>25</v>
      </c>
      <c r="D122" s="31"/>
      <c r="E122" s="31"/>
      <c r="F122" s="24" t="str">
        <f>E15</f>
        <v>Město Trutnov, Slovanské nám. 165, Trutnov</v>
      </c>
      <c r="G122" s="31"/>
      <c r="H122" s="31"/>
      <c r="I122" s="26" t="s">
        <v>31</v>
      </c>
      <c r="J122" s="29" t="str">
        <f>E21</f>
        <v>ing.Jan Chaloupský, U hřiště 639, Trutnov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29</v>
      </c>
      <c r="D123" s="31"/>
      <c r="E123" s="31"/>
      <c r="F123" s="24" t="str">
        <f>IF(E18="","",E18)</f>
        <v>Vyplň údaj</v>
      </c>
      <c r="G123" s="31"/>
      <c r="H123" s="31"/>
      <c r="I123" s="26" t="s">
        <v>34</v>
      </c>
      <c r="J123" s="29" t="str">
        <f>E24</f>
        <v>ing. V. Švehla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20"/>
      <c r="B125" s="121"/>
      <c r="C125" s="122" t="s">
        <v>116</v>
      </c>
      <c r="D125" s="123" t="s">
        <v>62</v>
      </c>
      <c r="E125" s="123" t="s">
        <v>58</v>
      </c>
      <c r="F125" s="123" t="s">
        <v>59</v>
      </c>
      <c r="G125" s="123" t="s">
        <v>117</v>
      </c>
      <c r="H125" s="123" t="s">
        <v>118</v>
      </c>
      <c r="I125" s="123" t="s">
        <v>119</v>
      </c>
      <c r="J125" s="123" t="s">
        <v>97</v>
      </c>
      <c r="K125" s="124" t="s">
        <v>120</v>
      </c>
      <c r="L125" s="125"/>
      <c r="M125" s="61" t="s">
        <v>1</v>
      </c>
      <c r="N125" s="62" t="s">
        <v>41</v>
      </c>
      <c r="O125" s="62" t="s">
        <v>121</v>
      </c>
      <c r="P125" s="62" t="s">
        <v>122</v>
      </c>
      <c r="Q125" s="62" t="s">
        <v>123</v>
      </c>
      <c r="R125" s="62" t="s">
        <v>124</v>
      </c>
      <c r="S125" s="62" t="s">
        <v>125</v>
      </c>
      <c r="T125" s="63" t="s">
        <v>126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9" customHeight="1">
      <c r="A126" s="31"/>
      <c r="B126" s="32"/>
      <c r="C126" s="68" t="s">
        <v>127</v>
      </c>
      <c r="D126" s="31"/>
      <c r="E126" s="31"/>
      <c r="F126" s="31"/>
      <c r="G126" s="31"/>
      <c r="H126" s="31"/>
      <c r="I126" s="31"/>
      <c r="J126" s="126">
        <f>BK126</f>
        <v>0</v>
      </c>
      <c r="K126" s="31"/>
      <c r="L126" s="32"/>
      <c r="M126" s="64"/>
      <c r="N126" s="55"/>
      <c r="O126" s="65"/>
      <c r="P126" s="127">
        <f>P127</f>
        <v>0</v>
      </c>
      <c r="Q126" s="65"/>
      <c r="R126" s="127">
        <f>R127</f>
        <v>0</v>
      </c>
      <c r="S126" s="65"/>
      <c r="T126" s="128">
        <f>T127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76</v>
      </c>
      <c r="AU126" s="16" t="s">
        <v>99</v>
      </c>
      <c r="BK126" s="129">
        <f>BK127</f>
        <v>0</v>
      </c>
    </row>
    <row r="127" spans="1:63" s="12" customFormat="1" ht="25.9" customHeight="1">
      <c r="B127" s="130"/>
      <c r="D127" s="131" t="s">
        <v>76</v>
      </c>
      <c r="E127" s="132" t="s">
        <v>563</v>
      </c>
      <c r="F127" s="132" t="s">
        <v>564</v>
      </c>
      <c r="I127" s="133"/>
      <c r="J127" s="134">
        <f>BK127</f>
        <v>0</v>
      </c>
      <c r="L127" s="130"/>
      <c r="M127" s="135"/>
      <c r="N127" s="136"/>
      <c r="O127" s="136"/>
      <c r="P127" s="137">
        <f>P128+P130+P132+P134+P136+P138+P140+P142+P144</f>
        <v>0</v>
      </c>
      <c r="Q127" s="136"/>
      <c r="R127" s="137">
        <f>R128+R130+R132+R134+R136+R138+R140+R142+R144</f>
        <v>0</v>
      </c>
      <c r="S127" s="136"/>
      <c r="T127" s="138">
        <f>T128+T130+T132+T134+T136+T138+T140+T142+T144</f>
        <v>0</v>
      </c>
      <c r="AR127" s="131" t="s">
        <v>152</v>
      </c>
      <c r="AT127" s="139" t="s">
        <v>76</v>
      </c>
      <c r="AU127" s="139" t="s">
        <v>77</v>
      </c>
      <c r="AY127" s="131" t="s">
        <v>130</v>
      </c>
      <c r="BK127" s="140">
        <f>BK128+BK130+BK132+BK134+BK136+BK138+BK140+BK142+BK144</f>
        <v>0</v>
      </c>
    </row>
    <row r="128" spans="1:63" s="12" customFormat="1" ht="22.9" customHeight="1">
      <c r="B128" s="130"/>
      <c r="D128" s="131" t="s">
        <v>76</v>
      </c>
      <c r="E128" s="141" t="s">
        <v>565</v>
      </c>
      <c r="F128" s="141" t="s">
        <v>566</v>
      </c>
      <c r="I128" s="133"/>
      <c r="J128" s="142">
        <f>BK128</f>
        <v>0</v>
      </c>
      <c r="L128" s="130"/>
      <c r="M128" s="135"/>
      <c r="N128" s="136"/>
      <c r="O128" s="136"/>
      <c r="P128" s="137">
        <f>P129</f>
        <v>0</v>
      </c>
      <c r="Q128" s="136"/>
      <c r="R128" s="137">
        <f>R129</f>
        <v>0</v>
      </c>
      <c r="S128" s="136"/>
      <c r="T128" s="138">
        <f>T129</f>
        <v>0</v>
      </c>
      <c r="AR128" s="131" t="s">
        <v>152</v>
      </c>
      <c r="AT128" s="139" t="s">
        <v>76</v>
      </c>
      <c r="AU128" s="139" t="s">
        <v>8</v>
      </c>
      <c r="AY128" s="131" t="s">
        <v>130</v>
      </c>
      <c r="BK128" s="140">
        <f>BK129</f>
        <v>0</v>
      </c>
    </row>
    <row r="129" spans="1:65" s="2" customFormat="1" ht="16.5" customHeight="1">
      <c r="A129" s="31"/>
      <c r="B129" s="143"/>
      <c r="C129" s="144" t="s">
        <v>8</v>
      </c>
      <c r="D129" s="144" t="s">
        <v>132</v>
      </c>
      <c r="E129" s="145" t="s">
        <v>567</v>
      </c>
      <c r="F129" s="146" t="s">
        <v>566</v>
      </c>
      <c r="G129" s="147" t="s">
        <v>568</v>
      </c>
      <c r="H129" s="148">
        <v>1</v>
      </c>
      <c r="I129" s="149"/>
      <c r="J129" s="150">
        <f>ROUND(I129*H129,0)</f>
        <v>0</v>
      </c>
      <c r="K129" s="146" t="s">
        <v>136</v>
      </c>
      <c r="L129" s="32"/>
      <c r="M129" s="151" t="s">
        <v>1</v>
      </c>
      <c r="N129" s="152" t="s">
        <v>42</v>
      </c>
      <c r="O129" s="57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55" t="s">
        <v>569</v>
      </c>
      <c r="AT129" s="155" t="s">
        <v>132</v>
      </c>
      <c r="AU129" s="155" t="s">
        <v>82</v>
      </c>
      <c r="AY129" s="16" t="s">
        <v>130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6" t="s">
        <v>8</v>
      </c>
      <c r="BK129" s="156">
        <f>ROUND(I129*H129,0)</f>
        <v>0</v>
      </c>
      <c r="BL129" s="16" t="s">
        <v>569</v>
      </c>
      <c r="BM129" s="155" t="s">
        <v>570</v>
      </c>
    </row>
    <row r="130" spans="1:65" s="12" customFormat="1" ht="22.9" customHeight="1">
      <c r="B130" s="130"/>
      <c r="D130" s="131" t="s">
        <v>76</v>
      </c>
      <c r="E130" s="141" t="s">
        <v>571</v>
      </c>
      <c r="F130" s="141" t="s">
        <v>572</v>
      </c>
      <c r="I130" s="133"/>
      <c r="J130" s="142">
        <f>BK130</f>
        <v>0</v>
      </c>
      <c r="L130" s="130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R130" s="131" t="s">
        <v>152</v>
      </c>
      <c r="AT130" s="139" t="s">
        <v>76</v>
      </c>
      <c r="AU130" s="139" t="s">
        <v>8</v>
      </c>
      <c r="AY130" s="131" t="s">
        <v>130</v>
      </c>
      <c r="BK130" s="140">
        <f>BK131</f>
        <v>0</v>
      </c>
    </row>
    <row r="131" spans="1:65" s="2" customFormat="1" ht="16.5" customHeight="1">
      <c r="A131" s="31"/>
      <c r="B131" s="143"/>
      <c r="C131" s="144" t="s">
        <v>82</v>
      </c>
      <c r="D131" s="144" t="s">
        <v>132</v>
      </c>
      <c r="E131" s="145" t="s">
        <v>573</v>
      </c>
      <c r="F131" s="146" t="s">
        <v>572</v>
      </c>
      <c r="G131" s="147" t="s">
        <v>568</v>
      </c>
      <c r="H131" s="148">
        <v>1</v>
      </c>
      <c r="I131" s="149"/>
      <c r="J131" s="150">
        <f>ROUND(I131*H131,0)</f>
        <v>0</v>
      </c>
      <c r="K131" s="146" t="s">
        <v>136</v>
      </c>
      <c r="L131" s="32"/>
      <c r="M131" s="151" t="s">
        <v>1</v>
      </c>
      <c r="N131" s="152" t="s">
        <v>42</v>
      </c>
      <c r="O131" s="57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5" t="s">
        <v>569</v>
      </c>
      <c r="AT131" s="155" t="s">
        <v>132</v>
      </c>
      <c r="AU131" s="155" t="s">
        <v>82</v>
      </c>
      <c r="AY131" s="16" t="s">
        <v>130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6" t="s">
        <v>8</v>
      </c>
      <c r="BK131" s="156">
        <f>ROUND(I131*H131,0)</f>
        <v>0</v>
      </c>
      <c r="BL131" s="16" t="s">
        <v>569</v>
      </c>
      <c r="BM131" s="155" t="s">
        <v>574</v>
      </c>
    </row>
    <row r="132" spans="1:65" s="12" customFormat="1" ht="22.9" customHeight="1">
      <c r="B132" s="130"/>
      <c r="D132" s="131" t="s">
        <v>76</v>
      </c>
      <c r="E132" s="141" t="s">
        <v>575</v>
      </c>
      <c r="F132" s="141" t="s">
        <v>576</v>
      </c>
      <c r="I132" s="133"/>
      <c r="J132" s="142">
        <f>BK132</f>
        <v>0</v>
      </c>
      <c r="L132" s="130"/>
      <c r="M132" s="135"/>
      <c r="N132" s="136"/>
      <c r="O132" s="136"/>
      <c r="P132" s="137">
        <f>P133</f>
        <v>0</v>
      </c>
      <c r="Q132" s="136"/>
      <c r="R132" s="137">
        <f>R133</f>
        <v>0</v>
      </c>
      <c r="S132" s="136"/>
      <c r="T132" s="138">
        <f>T133</f>
        <v>0</v>
      </c>
      <c r="AR132" s="131" t="s">
        <v>152</v>
      </c>
      <c r="AT132" s="139" t="s">
        <v>76</v>
      </c>
      <c r="AU132" s="139" t="s">
        <v>8</v>
      </c>
      <c r="AY132" s="131" t="s">
        <v>130</v>
      </c>
      <c r="BK132" s="140">
        <f>BK133</f>
        <v>0</v>
      </c>
    </row>
    <row r="133" spans="1:65" s="2" customFormat="1" ht="16.5" customHeight="1">
      <c r="A133" s="31"/>
      <c r="B133" s="143"/>
      <c r="C133" s="144" t="s">
        <v>86</v>
      </c>
      <c r="D133" s="144" t="s">
        <v>132</v>
      </c>
      <c r="E133" s="145" t="s">
        <v>577</v>
      </c>
      <c r="F133" s="146" t="s">
        <v>576</v>
      </c>
      <c r="G133" s="147" t="s">
        <v>568</v>
      </c>
      <c r="H133" s="148">
        <v>1</v>
      </c>
      <c r="I133" s="149"/>
      <c r="J133" s="150">
        <f>ROUND(I133*H133,0)</f>
        <v>0</v>
      </c>
      <c r="K133" s="146" t="s">
        <v>136</v>
      </c>
      <c r="L133" s="32"/>
      <c r="M133" s="151" t="s">
        <v>1</v>
      </c>
      <c r="N133" s="152" t="s">
        <v>42</v>
      </c>
      <c r="O133" s="57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55" t="s">
        <v>569</v>
      </c>
      <c r="AT133" s="155" t="s">
        <v>132</v>
      </c>
      <c r="AU133" s="155" t="s">
        <v>82</v>
      </c>
      <c r="AY133" s="16" t="s">
        <v>130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6" t="s">
        <v>8</v>
      </c>
      <c r="BK133" s="156">
        <f>ROUND(I133*H133,0)</f>
        <v>0</v>
      </c>
      <c r="BL133" s="16" t="s">
        <v>569</v>
      </c>
      <c r="BM133" s="155" t="s">
        <v>578</v>
      </c>
    </row>
    <row r="134" spans="1:65" s="12" customFormat="1" ht="22.9" customHeight="1">
      <c r="B134" s="130"/>
      <c r="D134" s="131" t="s">
        <v>76</v>
      </c>
      <c r="E134" s="141" t="s">
        <v>579</v>
      </c>
      <c r="F134" s="141" t="s">
        <v>580</v>
      </c>
      <c r="I134" s="133"/>
      <c r="J134" s="142">
        <f>BK134</f>
        <v>0</v>
      </c>
      <c r="L134" s="130"/>
      <c r="M134" s="135"/>
      <c r="N134" s="136"/>
      <c r="O134" s="136"/>
      <c r="P134" s="137">
        <f>P135</f>
        <v>0</v>
      </c>
      <c r="Q134" s="136"/>
      <c r="R134" s="137">
        <f>R135</f>
        <v>0</v>
      </c>
      <c r="S134" s="136"/>
      <c r="T134" s="138">
        <f>T135</f>
        <v>0</v>
      </c>
      <c r="AR134" s="131" t="s">
        <v>152</v>
      </c>
      <c r="AT134" s="139" t="s">
        <v>76</v>
      </c>
      <c r="AU134" s="139" t="s">
        <v>8</v>
      </c>
      <c r="AY134" s="131" t="s">
        <v>130</v>
      </c>
      <c r="BK134" s="140">
        <f>BK135</f>
        <v>0</v>
      </c>
    </row>
    <row r="135" spans="1:65" s="2" customFormat="1" ht="16.5" customHeight="1">
      <c r="A135" s="31"/>
      <c r="B135" s="143"/>
      <c r="C135" s="144" t="s">
        <v>137</v>
      </c>
      <c r="D135" s="144" t="s">
        <v>132</v>
      </c>
      <c r="E135" s="145" t="s">
        <v>581</v>
      </c>
      <c r="F135" s="146" t="s">
        <v>580</v>
      </c>
      <c r="G135" s="147" t="s">
        <v>568</v>
      </c>
      <c r="H135" s="148">
        <v>1</v>
      </c>
      <c r="I135" s="149"/>
      <c r="J135" s="150">
        <f>ROUND(I135*H135,0)</f>
        <v>0</v>
      </c>
      <c r="K135" s="146" t="s">
        <v>136</v>
      </c>
      <c r="L135" s="32"/>
      <c r="M135" s="151" t="s">
        <v>1</v>
      </c>
      <c r="N135" s="152" t="s">
        <v>42</v>
      </c>
      <c r="O135" s="57"/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55" t="s">
        <v>569</v>
      </c>
      <c r="AT135" s="155" t="s">
        <v>132</v>
      </c>
      <c r="AU135" s="155" t="s">
        <v>82</v>
      </c>
      <c r="AY135" s="16" t="s">
        <v>130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6" t="s">
        <v>8</v>
      </c>
      <c r="BK135" s="156">
        <f>ROUND(I135*H135,0)</f>
        <v>0</v>
      </c>
      <c r="BL135" s="16" t="s">
        <v>569</v>
      </c>
      <c r="BM135" s="155" t="s">
        <v>582</v>
      </c>
    </row>
    <row r="136" spans="1:65" s="12" customFormat="1" ht="22.9" customHeight="1">
      <c r="B136" s="130"/>
      <c r="D136" s="131" t="s">
        <v>76</v>
      </c>
      <c r="E136" s="141" t="s">
        <v>583</v>
      </c>
      <c r="F136" s="141" t="s">
        <v>584</v>
      </c>
      <c r="I136" s="133"/>
      <c r="J136" s="142">
        <f>BK136</f>
        <v>0</v>
      </c>
      <c r="L136" s="130"/>
      <c r="M136" s="135"/>
      <c r="N136" s="136"/>
      <c r="O136" s="136"/>
      <c r="P136" s="137">
        <f>P137</f>
        <v>0</v>
      </c>
      <c r="Q136" s="136"/>
      <c r="R136" s="137">
        <f>R137</f>
        <v>0</v>
      </c>
      <c r="S136" s="136"/>
      <c r="T136" s="138">
        <f>T137</f>
        <v>0</v>
      </c>
      <c r="AR136" s="131" t="s">
        <v>152</v>
      </c>
      <c r="AT136" s="139" t="s">
        <v>76</v>
      </c>
      <c r="AU136" s="139" t="s">
        <v>8</v>
      </c>
      <c r="AY136" s="131" t="s">
        <v>130</v>
      </c>
      <c r="BK136" s="140">
        <f>BK137</f>
        <v>0</v>
      </c>
    </row>
    <row r="137" spans="1:65" s="2" customFormat="1" ht="16.5" customHeight="1">
      <c r="A137" s="31"/>
      <c r="B137" s="143"/>
      <c r="C137" s="144" t="s">
        <v>152</v>
      </c>
      <c r="D137" s="144" t="s">
        <v>132</v>
      </c>
      <c r="E137" s="145" t="s">
        <v>585</v>
      </c>
      <c r="F137" s="146" t="s">
        <v>584</v>
      </c>
      <c r="G137" s="147" t="s">
        <v>568</v>
      </c>
      <c r="H137" s="148">
        <v>1</v>
      </c>
      <c r="I137" s="149"/>
      <c r="J137" s="150">
        <f>ROUND(I137*H137,0)</f>
        <v>0</v>
      </c>
      <c r="K137" s="146" t="s">
        <v>136</v>
      </c>
      <c r="L137" s="32"/>
      <c r="M137" s="151" t="s">
        <v>1</v>
      </c>
      <c r="N137" s="152" t="s">
        <v>42</v>
      </c>
      <c r="O137" s="57"/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5" t="s">
        <v>569</v>
      </c>
      <c r="AT137" s="155" t="s">
        <v>132</v>
      </c>
      <c r="AU137" s="155" t="s">
        <v>82</v>
      </c>
      <c r="AY137" s="16" t="s">
        <v>130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6" t="s">
        <v>8</v>
      </c>
      <c r="BK137" s="156">
        <f>ROUND(I137*H137,0)</f>
        <v>0</v>
      </c>
      <c r="BL137" s="16" t="s">
        <v>569</v>
      </c>
      <c r="BM137" s="155" t="s">
        <v>586</v>
      </c>
    </row>
    <row r="138" spans="1:65" s="12" customFormat="1" ht="22.9" customHeight="1">
      <c r="B138" s="130"/>
      <c r="D138" s="131" t="s">
        <v>76</v>
      </c>
      <c r="E138" s="141" t="s">
        <v>587</v>
      </c>
      <c r="F138" s="141" t="s">
        <v>588</v>
      </c>
      <c r="I138" s="133"/>
      <c r="J138" s="142">
        <f>BK138</f>
        <v>0</v>
      </c>
      <c r="L138" s="130"/>
      <c r="M138" s="135"/>
      <c r="N138" s="136"/>
      <c r="O138" s="136"/>
      <c r="P138" s="137">
        <f>P139</f>
        <v>0</v>
      </c>
      <c r="Q138" s="136"/>
      <c r="R138" s="137">
        <f>R139</f>
        <v>0</v>
      </c>
      <c r="S138" s="136"/>
      <c r="T138" s="138">
        <f>T139</f>
        <v>0</v>
      </c>
      <c r="AR138" s="131" t="s">
        <v>152</v>
      </c>
      <c r="AT138" s="139" t="s">
        <v>76</v>
      </c>
      <c r="AU138" s="139" t="s">
        <v>8</v>
      </c>
      <c r="AY138" s="131" t="s">
        <v>130</v>
      </c>
      <c r="BK138" s="140">
        <f>BK139</f>
        <v>0</v>
      </c>
    </row>
    <row r="139" spans="1:65" s="2" customFormat="1" ht="16.5" customHeight="1">
      <c r="A139" s="31"/>
      <c r="B139" s="143"/>
      <c r="C139" s="144" t="s">
        <v>156</v>
      </c>
      <c r="D139" s="144" t="s">
        <v>132</v>
      </c>
      <c r="E139" s="145" t="s">
        <v>589</v>
      </c>
      <c r="F139" s="146" t="s">
        <v>588</v>
      </c>
      <c r="G139" s="147" t="s">
        <v>568</v>
      </c>
      <c r="H139" s="148">
        <v>1</v>
      </c>
      <c r="I139" s="149"/>
      <c r="J139" s="150">
        <f>ROUND(I139*H139,0)</f>
        <v>0</v>
      </c>
      <c r="K139" s="146" t="s">
        <v>136</v>
      </c>
      <c r="L139" s="32"/>
      <c r="M139" s="151" t="s">
        <v>1</v>
      </c>
      <c r="N139" s="152" t="s">
        <v>42</v>
      </c>
      <c r="O139" s="57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55" t="s">
        <v>569</v>
      </c>
      <c r="AT139" s="155" t="s">
        <v>132</v>
      </c>
      <c r="AU139" s="155" t="s">
        <v>82</v>
      </c>
      <c r="AY139" s="16" t="s">
        <v>130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6" t="s">
        <v>8</v>
      </c>
      <c r="BK139" s="156">
        <f>ROUND(I139*H139,0)</f>
        <v>0</v>
      </c>
      <c r="BL139" s="16" t="s">
        <v>569</v>
      </c>
      <c r="BM139" s="155" t="s">
        <v>590</v>
      </c>
    </row>
    <row r="140" spans="1:65" s="12" customFormat="1" ht="22.9" customHeight="1">
      <c r="B140" s="130"/>
      <c r="D140" s="131" t="s">
        <v>76</v>
      </c>
      <c r="E140" s="141" t="s">
        <v>591</v>
      </c>
      <c r="F140" s="141" t="s">
        <v>592</v>
      </c>
      <c r="I140" s="133"/>
      <c r="J140" s="142">
        <f>BK140</f>
        <v>0</v>
      </c>
      <c r="L140" s="130"/>
      <c r="M140" s="135"/>
      <c r="N140" s="136"/>
      <c r="O140" s="136"/>
      <c r="P140" s="137">
        <f>P141</f>
        <v>0</v>
      </c>
      <c r="Q140" s="136"/>
      <c r="R140" s="137">
        <f>R141</f>
        <v>0</v>
      </c>
      <c r="S140" s="136"/>
      <c r="T140" s="138">
        <f>T141</f>
        <v>0</v>
      </c>
      <c r="AR140" s="131" t="s">
        <v>152</v>
      </c>
      <c r="AT140" s="139" t="s">
        <v>76</v>
      </c>
      <c r="AU140" s="139" t="s">
        <v>8</v>
      </c>
      <c r="AY140" s="131" t="s">
        <v>130</v>
      </c>
      <c r="BK140" s="140">
        <f>BK141</f>
        <v>0</v>
      </c>
    </row>
    <row r="141" spans="1:65" s="2" customFormat="1" ht="16.5" customHeight="1">
      <c r="A141" s="31"/>
      <c r="B141" s="143"/>
      <c r="C141" s="144" t="s">
        <v>162</v>
      </c>
      <c r="D141" s="144" t="s">
        <v>132</v>
      </c>
      <c r="E141" s="145" t="s">
        <v>593</v>
      </c>
      <c r="F141" s="146" t="s">
        <v>592</v>
      </c>
      <c r="G141" s="147" t="s">
        <v>568</v>
      </c>
      <c r="H141" s="148">
        <v>1</v>
      </c>
      <c r="I141" s="149"/>
      <c r="J141" s="150">
        <f>ROUND(I141*H141,0)</f>
        <v>0</v>
      </c>
      <c r="K141" s="146" t="s">
        <v>136</v>
      </c>
      <c r="L141" s="32"/>
      <c r="M141" s="151" t="s">
        <v>1</v>
      </c>
      <c r="N141" s="152" t="s">
        <v>42</v>
      </c>
      <c r="O141" s="57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55" t="s">
        <v>569</v>
      </c>
      <c r="AT141" s="155" t="s">
        <v>132</v>
      </c>
      <c r="AU141" s="155" t="s">
        <v>82</v>
      </c>
      <c r="AY141" s="16" t="s">
        <v>130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6" t="s">
        <v>8</v>
      </c>
      <c r="BK141" s="156">
        <f>ROUND(I141*H141,0)</f>
        <v>0</v>
      </c>
      <c r="BL141" s="16" t="s">
        <v>569</v>
      </c>
      <c r="BM141" s="155" t="s">
        <v>594</v>
      </c>
    </row>
    <row r="142" spans="1:65" s="12" customFormat="1" ht="22.9" customHeight="1">
      <c r="B142" s="130"/>
      <c r="D142" s="131" t="s">
        <v>76</v>
      </c>
      <c r="E142" s="141" t="s">
        <v>595</v>
      </c>
      <c r="F142" s="141" t="s">
        <v>596</v>
      </c>
      <c r="I142" s="133"/>
      <c r="J142" s="142">
        <f>BK142</f>
        <v>0</v>
      </c>
      <c r="L142" s="130"/>
      <c r="M142" s="135"/>
      <c r="N142" s="136"/>
      <c r="O142" s="136"/>
      <c r="P142" s="137">
        <f>P143</f>
        <v>0</v>
      </c>
      <c r="Q142" s="136"/>
      <c r="R142" s="137">
        <f>R143</f>
        <v>0</v>
      </c>
      <c r="S142" s="136"/>
      <c r="T142" s="138">
        <f>T143</f>
        <v>0</v>
      </c>
      <c r="AR142" s="131" t="s">
        <v>152</v>
      </c>
      <c r="AT142" s="139" t="s">
        <v>76</v>
      </c>
      <c r="AU142" s="139" t="s">
        <v>8</v>
      </c>
      <c r="AY142" s="131" t="s">
        <v>130</v>
      </c>
      <c r="BK142" s="140">
        <f>BK143</f>
        <v>0</v>
      </c>
    </row>
    <row r="143" spans="1:65" s="2" customFormat="1" ht="16.5" customHeight="1">
      <c r="A143" s="31"/>
      <c r="B143" s="143"/>
      <c r="C143" s="144" t="s">
        <v>167</v>
      </c>
      <c r="D143" s="144" t="s">
        <v>132</v>
      </c>
      <c r="E143" s="145" t="s">
        <v>597</v>
      </c>
      <c r="F143" s="146" t="s">
        <v>598</v>
      </c>
      <c r="G143" s="147" t="s">
        <v>568</v>
      </c>
      <c r="H143" s="148">
        <v>1</v>
      </c>
      <c r="I143" s="149"/>
      <c r="J143" s="150">
        <f>ROUND(I143*H143,0)</f>
        <v>0</v>
      </c>
      <c r="K143" s="146" t="s">
        <v>136</v>
      </c>
      <c r="L143" s="32"/>
      <c r="M143" s="151" t="s">
        <v>1</v>
      </c>
      <c r="N143" s="152" t="s">
        <v>42</v>
      </c>
      <c r="O143" s="57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55" t="s">
        <v>569</v>
      </c>
      <c r="AT143" s="155" t="s">
        <v>132</v>
      </c>
      <c r="AU143" s="155" t="s">
        <v>82</v>
      </c>
      <c r="AY143" s="16" t="s">
        <v>130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6" t="s">
        <v>8</v>
      </c>
      <c r="BK143" s="156">
        <f>ROUND(I143*H143,0)</f>
        <v>0</v>
      </c>
      <c r="BL143" s="16" t="s">
        <v>569</v>
      </c>
      <c r="BM143" s="155" t="s">
        <v>599</v>
      </c>
    </row>
    <row r="144" spans="1:65" s="12" customFormat="1" ht="22.9" customHeight="1">
      <c r="B144" s="130"/>
      <c r="D144" s="131" t="s">
        <v>76</v>
      </c>
      <c r="E144" s="141" t="s">
        <v>600</v>
      </c>
      <c r="F144" s="141" t="s">
        <v>601</v>
      </c>
      <c r="I144" s="133"/>
      <c r="J144" s="142">
        <f>BK144</f>
        <v>0</v>
      </c>
      <c r="L144" s="130"/>
      <c r="M144" s="135"/>
      <c r="N144" s="136"/>
      <c r="O144" s="136"/>
      <c r="P144" s="137">
        <f>P145</f>
        <v>0</v>
      </c>
      <c r="Q144" s="136"/>
      <c r="R144" s="137">
        <f>R145</f>
        <v>0</v>
      </c>
      <c r="S144" s="136"/>
      <c r="T144" s="138">
        <f>T145</f>
        <v>0</v>
      </c>
      <c r="AR144" s="131" t="s">
        <v>152</v>
      </c>
      <c r="AT144" s="139" t="s">
        <v>76</v>
      </c>
      <c r="AU144" s="139" t="s">
        <v>8</v>
      </c>
      <c r="AY144" s="131" t="s">
        <v>130</v>
      </c>
      <c r="BK144" s="140">
        <f>BK145</f>
        <v>0</v>
      </c>
    </row>
    <row r="145" spans="1:65" s="2" customFormat="1" ht="16.5" customHeight="1">
      <c r="A145" s="31"/>
      <c r="B145" s="143"/>
      <c r="C145" s="144" t="s">
        <v>173</v>
      </c>
      <c r="D145" s="144" t="s">
        <v>132</v>
      </c>
      <c r="E145" s="145" t="s">
        <v>602</v>
      </c>
      <c r="F145" s="146" t="s">
        <v>601</v>
      </c>
      <c r="G145" s="147" t="s">
        <v>568</v>
      </c>
      <c r="H145" s="148">
        <v>1</v>
      </c>
      <c r="I145" s="149"/>
      <c r="J145" s="150">
        <f>ROUND(I145*H145,0)</f>
        <v>0</v>
      </c>
      <c r="K145" s="146" t="s">
        <v>136</v>
      </c>
      <c r="L145" s="32"/>
      <c r="M145" s="184" t="s">
        <v>1</v>
      </c>
      <c r="N145" s="185" t="s">
        <v>42</v>
      </c>
      <c r="O145" s="186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55" t="s">
        <v>569</v>
      </c>
      <c r="AT145" s="155" t="s">
        <v>132</v>
      </c>
      <c r="AU145" s="155" t="s">
        <v>82</v>
      </c>
      <c r="AY145" s="16" t="s">
        <v>130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6" t="s">
        <v>8</v>
      </c>
      <c r="BK145" s="156">
        <f>ROUND(I145*H145,0)</f>
        <v>0</v>
      </c>
      <c r="BL145" s="16" t="s">
        <v>569</v>
      </c>
      <c r="BM145" s="155" t="s">
        <v>603</v>
      </c>
    </row>
    <row r="146" spans="1:65" s="2" customFormat="1" ht="6.95" customHeight="1">
      <c r="A146" s="31"/>
      <c r="B146" s="46"/>
      <c r="C146" s="47"/>
      <c r="D146" s="47"/>
      <c r="E146" s="47"/>
      <c r="F146" s="47"/>
      <c r="G146" s="47"/>
      <c r="H146" s="47"/>
      <c r="I146" s="47"/>
      <c r="J146" s="47"/>
      <c r="K146" s="47"/>
      <c r="L146" s="32"/>
      <c r="M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</sheetData>
  <autoFilter ref="C125:K14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7"/>
      <c r="C3" s="18"/>
      <c r="D3" s="18"/>
      <c r="E3" s="18"/>
      <c r="F3" s="18"/>
      <c r="G3" s="18"/>
      <c r="H3" s="19"/>
    </row>
    <row r="4" spans="1:8" s="1" customFormat="1" ht="24.95" customHeight="1">
      <c r="B4" s="19"/>
      <c r="C4" s="20" t="s">
        <v>604</v>
      </c>
      <c r="H4" s="19"/>
    </row>
    <row r="5" spans="1:8" s="1" customFormat="1" ht="12" customHeight="1">
      <c r="B5" s="19"/>
      <c r="C5" s="23" t="s">
        <v>14</v>
      </c>
      <c r="D5" s="205" t="s">
        <v>15</v>
      </c>
      <c r="E5" s="201"/>
      <c r="F5" s="201"/>
      <c r="H5" s="19"/>
    </row>
    <row r="6" spans="1:8" s="1" customFormat="1" ht="36.950000000000003" customHeight="1">
      <c r="B6" s="19"/>
      <c r="C6" s="25" t="s">
        <v>17</v>
      </c>
      <c r="D6" s="202" t="s">
        <v>18</v>
      </c>
      <c r="E6" s="201"/>
      <c r="F6" s="201"/>
      <c r="H6" s="19"/>
    </row>
    <row r="7" spans="1:8" s="1" customFormat="1" ht="16.5" customHeight="1">
      <c r="B7" s="19"/>
      <c r="C7" s="26" t="s">
        <v>23</v>
      </c>
      <c r="D7" s="54" t="str">
        <f>'Rekapitulace stavby'!AN8</f>
        <v>31. 8. 2023</v>
      </c>
      <c r="H7" s="19"/>
    </row>
    <row r="8" spans="1:8" s="2" customFormat="1" ht="10.9" customHeight="1">
      <c r="A8" s="31"/>
      <c r="B8" s="32"/>
      <c r="C8" s="31"/>
      <c r="D8" s="31"/>
      <c r="E8" s="31"/>
      <c r="F8" s="31"/>
      <c r="G8" s="31"/>
      <c r="H8" s="32"/>
    </row>
    <row r="9" spans="1:8" s="11" customFormat="1" ht="29.25" customHeight="1">
      <c r="A9" s="120"/>
      <c r="B9" s="121"/>
      <c r="C9" s="122" t="s">
        <v>58</v>
      </c>
      <c r="D9" s="123" t="s">
        <v>59</v>
      </c>
      <c r="E9" s="123" t="s">
        <v>117</v>
      </c>
      <c r="F9" s="124" t="s">
        <v>605</v>
      </c>
      <c r="G9" s="120"/>
      <c r="H9" s="121"/>
    </row>
    <row r="10" spans="1:8" s="2" customFormat="1" ht="26.45" customHeight="1">
      <c r="A10" s="31"/>
      <c r="B10" s="32"/>
      <c r="C10" s="189" t="s">
        <v>606</v>
      </c>
      <c r="D10" s="189" t="s">
        <v>83</v>
      </c>
      <c r="E10" s="31"/>
      <c r="F10" s="31"/>
      <c r="G10" s="31"/>
      <c r="H10" s="32"/>
    </row>
    <row r="11" spans="1:8" s="2" customFormat="1" ht="16.899999999999999" customHeight="1">
      <c r="A11" s="31"/>
      <c r="B11" s="32"/>
      <c r="C11" s="190" t="s">
        <v>89</v>
      </c>
      <c r="D11" s="191" t="s">
        <v>90</v>
      </c>
      <c r="E11" s="192" t="s">
        <v>1</v>
      </c>
      <c r="F11" s="193">
        <v>400</v>
      </c>
      <c r="G11" s="31"/>
      <c r="H11" s="32"/>
    </row>
    <row r="12" spans="1:8" s="2" customFormat="1" ht="16.899999999999999" customHeight="1">
      <c r="A12" s="31"/>
      <c r="B12" s="32"/>
      <c r="C12" s="194" t="s">
        <v>607</v>
      </c>
      <c r="D12" s="31"/>
      <c r="E12" s="31"/>
      <c r="F12" s="31"/>
      <c r="G12" s="31"/>
      <c r="H12" s="32"/>
    </row>
    <row r="13" spans="1:8" s="2" customFormat="1" ht="16.899999999999999" customHeight="1">
      <c r="A13" s="31"/>
      <c r="B13" s="32"/>
      <c r="C13" s="195" t="s">
        <v>328</v>
      </c>
      <c r="D13" s="195" t="s">
        <v>329</v>
      </c>
      <c r="E13" s="16" t="s">
        <v>135</v>
      </c>
      <c r="F13" s="196">
        <v>400</v>
      </c>
      <c r="G13" s="31"/>
      <c r="H13" s="32"/>
    </row>
    <row r="14" spans="1:8" s="2" customFormat="1" ht="16.899999999999999" customHeight="1">
      <c r="A14" s="31"/>
      <c r="B14" s="32"/>
      <c r="C14" s="195" t="s">
        <v>343</v>
      </c>
      <c r="D14" s="195" t="s">
        <v>344</v>
      </c>
      <c r="E14" s="16" t="s">
        <v>135</v>
      </c>
      <c r="F14" s="196">
        <v>400</v>
      </c>
      <c r="G14" s="31"/>
      <c r="H14" s="32"/>
    </row>
    <row r="15" spans="1:8" s="2" customFormat="1" ht="16.899999999999999" customHeight="1">
      <c r="A15" s="31"/>
      <c r="B15" s="32"/>
      <c r="C15" s="195" t="s">
        <v>352</v>
      </c>
      <c r="D15" s="195" t="s">
        <v>353</v>
      </c>
      <c r="E15" s="16" t="s">
        <v>135</v>
      </c>
      <c r="F15" s="196">
        <v>400</v>
      </c>
      <c r="G15" s="31"/>
      <c r="H15" s="32"/>
    </row>
    <row r="16" spans="1:8" s="2" customFormat="1" ht="16.899999999999999" customHeight="1">
      <c r="A16" s="31"/>
      <c r="B16" s="32"/>
      <c r="C16" s="195" t="s">
        <v>386</v>
      </c>
      <c r="D16" s="195" t="s">
        <v>387</v>
      </c>
      <c r="E16" s="16" t="s">
        <v>135</v>
      </c>
      <c r="F16" s="196">
        <v>400</v>
      </c>
      <c r="G16" s="31"/>
      <c r="H16" s="32"/>
    </row>
    <row r="17" spans="1:8" s="2" customFormat="1" ht="16.899999999999999" customHeight="1">
      <c r="A17" s="31"/>
      <c r="B17" s="32"/>
      <c r="C17" s="195" t="s">
        <v>395</v>
      </c>
      <c r="D17" s="195" t="s">
        <v>396</v>
      </c>
      <c r="E17" s="16" t="s">
        <v>135</v>
      </c>
      <c r="F17" s="196">
        <v>400</v>
      </c>
      <c r="G17" s="31"/>
      <c r="H17" s="32"/>
    </row>
    <row r="18" spans="1:8" s="2" customFormat="1" ht="16.899999999999999" customHeight="1">
      <c r="A18" s="31"/>
      <c r="B18" s="32"/>
      <c r="C18" s="195" t="s">
        <v>401</v>
      </c>
      <c r="D18" s="195" t="s">
        <v>402</v>
      </c>
      <c r="E18" s="16" t="s">
        <v>135</v>
      </c>
      <c r="F18" s="196">
        <v>400</v>
      </c>
      <c r="G18" s="31"/>
      <c r="H18" s="32"/>
    </row>
    <row r="19" spans="1:8" s="2" customFormat="1" ht="16.899999999999999" customHeight="1">
      <c r="A19" s="31"/>
      <c r="B19" s="32"/>
      <c r="C19" s="195" t="s">
        <v>426</v>
      </c>
      <c r="D19" s="195" t="s">
        <v>427</v>
      </c>
      <c r="E19" s="16" t="s">
        <v>135</v>
      </c>
      <c r="F19" s="196">
        <v>400</v>
      </c>
      <c r="G19" s="31"/>
      <c r="H19" s="32"/>
    </row>
    <row r="20" spans="1:8" s="2" customFormat="1" ht="16.899999999999999" customHeight="1">
      <c r="A20" s="31"/>
      <c r="B20" s="32"/>
      <c r="C20" s="195" t="s">
        <v>436</v>
      </c>
      <c r="D20" s="195" t="s">
        <v>437</v>
      </c>
      <c r="E20" s="16" t="s">
        <v>135</v>
      </c>
      <c r="F20" s="196">
        <v>400</v>
      </c>
      <c r="G20" s="31"/>
      <c r="H20" s="32"/>
    </row>
    <row r="21" spans="1:8" s="2" customFormat="1" ht="16.899999999999999" customHeight="1">
      <c r="A21" s="31"/>
      <c r="B21" s="32"/>
      <c r="C21" s="195" t="s">
        <v>333</v>
      </c>
      <c r="D21" s="195" t="s">
        <v>334</v>
      </c>
      <c r="E21" s="16" t="s">
        <v>159</v>
      </c>
      <c r="F21" s="196">
        <v>0.14000000000000001</v>
      </c>
      <c r="G21" s="31"/>
      <c r="H21" s="32"/>
    </row>
    <row r="22" spans="1:8" s="2" customFormat="1" ht="22.5">
      <c r="A22" s="31"/>
      <c r="B22" s="32"/>
      <c r="C22" s="195" t="s">
        <v>356</v>
      </c>
      <c r="D22" s="195" t="s">
        <v>357</v>
      </c>
      <c r="E22" s="16" t="s">
        <v>135</v>
      </c>
      <c r="F22" s="196">
        <v>480</v>
      </c>
      <c r="G22" s="31"/>
      <c r="H22" s="32"/>
    </row>
    <row r="23" spans="1:8" s="2" customFormat="1" ht="16.899999999999999" customHeight="1">
      <c r="A23" s="31"/>
      <c r="B23" s="32"/>
      <c r="C23" s="195" t="s">
        <v>440</v>
      </c>
      <c r="D23" s="195" t="s">
        <v>441</v>
      </c>
      <c r="E23" s="16" t="s">
        <v>149</v>
      </c>
      <c r="F23" s="196">
        <v>61.95</v>
      </c>
      <c r="G23" s="31"/>
      <c r="H23" s="32"/>
    </row>
    <row r="24" spans="1:8" s="2" customFormat="1" ht="16.899999999999999" customHeight="1">
      <c r="A24" s="31"/>
      <c r="B24" s="32"/>
      <c r="C24" s="195" t="s">
        <v>405</v>
      </c>
      <c r="D24" s="195" t="s">
        <v>406</v>
      </c>
      <c r="E24" s="16" t="s">
        <v>159</v>
      </c>
      <c r="F24" s="196">
        <v>33</v>
      </c>
      <c r="G24" s="31"/>
      <c r="H24" s="32"/>
    </row>
    <row r="25" spans="1:8" s="2" customFormat="1" ht="22.5">
      <c r="A25" s="31"/>
      <c r="B25" s="32"/>
      <c r="C25" s="195" t="s">
        <v>347</v>
      </c>
      <c r="D25" s="195" t="s">
        <v>348</v>
      </c>
      <c r="E25" s="16" t="s">
        <v>135</v>
      </c>
      <c r="F25" s="196">
        <v>480</v>
      </c>
      <c r="G25" s="31"/>
      <c r="H25" s="32"/>
    </row>
    <row r="26" spans="1:8" s="2" customFormat="1" ht="16.899999999999999" customHeight="1">
      <c r="A26" s="31"/>
      <c r="B26" s="32"/>
      <c r="C26" s="195" t="s">
        <v>431</v>
      </c>
      <c r="D26" s="195" t="s">
        <v>432</v>
      </c>
      <c r="E26" s="16" t="s">
        <v>135</v>
      </c>
      <c r="F26" s="196">
        <v>420</v>
      </c>
      <c r="G26" s="31"/>
      <c r="H26" s="32"/>
    </row>
    <row r="27" spans="1:8" s="2" customFormat="1" ht="16.899999999999999" customHeight="1">
      <c r="A27" s="31"/>
      <c r="B27" s="32"/>
      <c r="C27" s="195" t="s">
        <v>390</v>
      </c>
      <c r="D27" s="195" t="s">
        <v>391</v>
      </c>
      <c r="E27" s="16" t="s">
        <v>135</v>
      </c>
      <c r="F27" s="196">
        <v>460</v>
      </c>
      <c r="G27" s="31"/>
      <c r="H27" s="32"/>
    </row>
    <row r="28" spans="1:8" s="2" customFormat="1" ht="16.899999999999999" customHeight="1">
      <c r="A28" s="31"/>
      <c r="B28" s="32"/>
      <c r="C28" s="195" t="s">
        <v>390</v>
      </c>
      <c r="D28" s="195" t="s">
        <v>391</v>
      </c>
      <c r="E28" s="16" t="s">
        <v>135</v>
      </c>
      <c r="F28" s="196">
        <v>460</v>
      </c>
      <c r="G28" s="31"/>
      <c r="H28" s="32"/>
    </row>
    <row r="29" spans="1:8" s="2" customFormat="1" ht="7.35" customHeight="1">
      <c r="A29" s="31"/>
      <c r="B29" s="46"/>
      <c r="C29" s="47"/>
      <c r="D29" s="47"/>
      <c r="E29" s="47"/>
      <c r="F29" s="47"/>
      <c r="G29" s="47"/>
      <c r="H29" s="32"/>
    </row>
    <row r="30" spans="1:8" s="2" customFormat="1" ht="11.25">
      <c r="A30" s="31"/>
      <c r="B30" s="31"/>
      <c r="C30" s="31"/>
      <c r="D30" s="31"/>
      <c r="E30" s="31"/>
      <c r="F30" s="31"/>
      <c r="G30" s="31"/>
      <c r="H30" s="31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2 - 2.část</vt:lpstr>
      <vt:lpstr>3 - Vedlejší náklady</vt:lpstr>
      <vt:lpstr>Seznam figur</vt:lpstr>
      <vt:lpstr>'2 - 2.část'!Názvy_tisku</vt:lpstr>
      <vt:lpstr>'3 - Vedlejší náklady'!Názvy_tisku</vt:lpstr>
      <vt:lpstr>'Rekapitulace stavby'!Názvy_tisku</vt:lpstr>
      <vt:lpstr>'Seznam figur'!Názvy_tisku</vt:lpstr>
      <vt:lpstr>'2 - 2.část'!Oblast_tisku</vt:lpstr>
      <vt:lpstr>'3 - Vedlejší náklady'!Oblast_tisku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Synková Petra, Mgr.</cp:lastModifiedBy>
  <dcterms:created xsi:type="dcterms:W3CDTF">2023-10-05T19:45:03Z</dcterms:created>
  <dcterms:modified xsi:type="dcterms:W3CDTF">2024-04-23T07:06:00Z</dcterms:modified>
</cp:coreProperties>
</file>