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Projektové dokumentace\Odbahnění rybníka Vápenka\Rozpočet 13.8.2024 - úprava dle dotazu z VZ\"/>
    </mc:Choice>
  </mc:AlternateContent>
  <bookViews>
    <workbookView xWindow="0" yWindow="0" windowWidth="28800" windowHeight="12450" activeTab="2"/>
  </bookViews>
  <sheets>
    <sheet name="Rekapitulace stavby" sheetId="1" r:id="rId1"/>
    <sheet name="SO-01 - Odstranění sedime..." sheetId="2" r:id="rId2"/>
    <sheet name="SO-02 - Uložení sedimentu..." sheetId="3" r:id="rId3"/>
  </sheets>
  <definedNames>
    <definedName name="_xlnm._FilterDatabase" localSheetId="1" hidden="1">'SO-01 - Odstranění sedime...'!$C$120:$K$161</definedName>
    <definedName name="_xlnm._FilterDatabase" localSheetId="2" hidden="1">'SO-02 - Uložení sedimentu...'!$C$117:$K$128</definedName>
    <definedName name="_xlnm.Print_Titles" localSheetId="0">'Rekapitulace stavby'!$92:$92</definedName>
    <definedName name="_xlnm.Print_Titles" localSheetId="1">'SO-01 - Odstranění sedime...'!$120:$120</definedName>
    <definedName name="_xlnm.Print_Titles" localSheetId="2">'SO-02 - Uložení sedimentu...'!$117:$117</definedName>
    <definedName name="_xlnm.Print_Area" localSheetId="0">'Rekapitulace stavby'!$D$4:$AO$76,'Rekapitulace stavby'!$C$82:$AQ$97</definedName>
    <definedName name="_xlnm.Print_Area" localSheetId="1">'SO-01 - Odstranění sedime...'!$C$4:$J$76,'SO-01 - Odstranění sedime...'!$C$82:$J$102,'SO-01 - Odstranění sedime...'!$C$108:$J$161</definedName>
    <definedName name="_xlnm.Print_Area" localSheetId="2">'SO-02 - Uložení sedimentu...'!$C$4:$J$76,'SO-02 - Uložení sedimentu...'!$C$82:$J$99,'SO-02 - Uložení sedimentu...'!$C$105:$J$128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F112" i="3"/>
  <c r="E110" i="3"/>
  <c r="F89" i="3"/>
  <c r="E87" i="3"/>
  <c r="J24" i="3"/>
  <c r="E24" i="3"/>
  <c r="J115" i="3" s="1"/>
  <c r="J23" i="3"/>
  <c r="J21" i="3"/>
  <c r="E21" i="3"/>
  <c r="J91" i="3"/>
  <c r="J20" i="3"/>
  <c r="J18" i="3"/>
  <c r="E18" i="3"/>
  <c r="F115" i="3" s="1"/>
  <c r="J17" i="3"/>
  <c r="J15" i="3"/>
  <c r="E15" i="3"/>
  <c r="F114" i="3"/>
  <c r="J14" i="3"/>
  <c r="J12" i="3"/>
  <c r="J89" i="3"/>
  <c r="E7" i="3"/>
  <c r="E108" i="3"/>
  <c r="J37" i="2"/>
  <c r="J36" i="2"/>
  <c r="AY95" i="1"/>
  <c r="J35" i="2"/>
  <c r="AX95" i="1" s="1"/>
  <c r="BI160" i="2"/>
  <c r="BH160" i="2"/>
  <c r="BG160" i="2"/>
  <c r="BF160" i="2"/>
  <c r="T160" i="2"/>
  <c r="T159" i="2"/>
  <c r="T158" i="2"/>
  <c r="R160" i="2"/>
  <c r="R159" i="2"/>
  <c r="R158" i="2" s="1"/>
  <c r="P160" i="2"/>
  <c r="P159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F37" i="2" s="1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F115" i="2"/>
  <c r="E113" i="2"/>
  <c r="F89" i="2"/>
  <c r="E87" i="2"/>
  <c r="J24" i="2"/>
  <c r="E24" i="2"/>
  <c r="J92" i="2"/>
  <c r="J23" i="2"/>
  <c r="J21" i="2"/>
  <c r="E21" i="2"/>
  <c r="J91" i="2" s="1"/>
  <c r="J20" i="2"/>
  <c r="J18" i="2"/>
  <c r="E18" i="2"/>
  <c r="F118" i="2"/>
  <c r="J17" i="2"/>
  <c r="J15" i="2"/>
  <c r="E15" i="2"/>
  <c r="F91" i="2" s="1"/>
  <c r="J14" i="2"/>
  <c r="J12" i="2"/>
  <c r="J115" i="2" s="1"/>
  <c r="E7" i="2"/>
  <c r="E111" i="2" s="1"/>
  <c r="L90" i="1"/>
  <c r="AM90" i="1"/>
  <c r="AM89" i="1"/>
  <c r="L89" i="1"/>
  <c r="AM87" i="1"/>
  <c r="L87" i="1"/>
  <c r="L85" i="1"/>
  <c r="L84" i="1"/>
  <c r="BK160" i="2"/>
  <c r="J125" i="3"/>
  <c r="BK125" i="3"/>
  <c r="J156" i="2"/>
  <c r="BK146" i="2"/>
  <c r="J149" i="2"/>
  <c r="J128" i="2"/>
  <c r="J132" i="2"/>
  <c r="BK152" i="2"/>
  <c r="BK124" i="3"/>
  <c r="J154" i="2"/>
  <c r="J140" i="2"/>
  <c r="J142" i="2"/>
  <c r="BK126" i="2"/>
  <c r="BK134" i="2"/>
  <c r="BK156" i="2"/>
  <c r="J124" i="3"/>
  <c r="BK123" i="3"/>
  <c r="J157" i="2"/>
  <c r="J146" i="2"/>
  <c r="J134" i="2"/>
  <c r="BK138" i="2"/>
  <c r="BK147" i="2"/>
  <c r="BK128" i="2"/>
  <c r="BK149" i="2"/>
  <c r="BK121" i="3"/>
  <c r="J147" i="2"/>
  <c r="BK142" i="2"/>
  <c r="BK124" i="2"/>
  <c r="BK136" i="2"/>
  <c r="F35" i="2"/>
  <c r="F36" i="2"/>
  <c r="F34" i="2"/>
  <c r="BK130" i="2"/>
  <c r="J152" i="2"/>
  <c r="J121" i="3"/>
  <c r="J34" i="2"/>
  <c r="BK154" i="2"/>
  <c r="BK127" i="3"/>
  <c r="J123" i="3"/>
  <c r="J155" i="2"/>
  <c r="J144" i="2"/>
  <c r="J130" i="2"/>
  <c r="BK140" i="2"/>
  <c r="J124" i="2"/>
  <c r="J138" i="2"/>
  <c r="BK157" i="2"/>
  <c r="AS94" i="1"/>
  <c r="J160" i="2"/>
  <c r="BK144" i="2"/>
  <c r="J126" i="2"/>
  <c r="BK132" i="2"/>
  <c r="J136" i="2"/>
  <c r="BK155" i="2"/>
  <c r="J127" i="3"/>
  <c r="R123" i="2" l="1"/>
  <c r="T151" i="2"/>
  <c r="P123" i="2"/>
  <c r="R151" i="2"/>
  <c r="BK123" i="2"/>
  <c r="BK151" i="2"/>
  <c r="J151" i="2"/>
  <c r="J99" i="2"/>
  <c r="BK120" i="3"/>
  <c r="J120" i="3" s="1"/>
  <c r="J98" i="3" s="1"/>
  <c r="P120" i="3"/>
  <c r="P119" i="3"/>
  <c r="P118" i="3" s="1"/>
  <c r="AU96" i="1" s="1"/>
  <c r="T123" i="2"/>
  <c r="T122" i="2" s="1"/>
  <c r="T121" i="2" s="1"/>
  <c r="P151" i="2"/>
  <c r="R120" i="3"/>
  <c r="R119" i="3"/>
  <c r="R118" i="3" s="1"/>
  <c r="T120" i="3"/>
  <c r="T119" i="3"/>
  <c r="T118" i="3" s="1"/>
  <c r="BK159" i="2"/>
  <c r="J159" i="2"/>
  <c r="J101" i="2" s="1"/>
  <c r="F92" i="3"/>
  <c r="J112" i="3"/>
  <c r="J123" i="2"/>
  <c r="J98" i="2"/>
  <c r="J92" i="3"/>
  <c r="BK158" i="2"/>
  <c r="J158" i="2"/>
  <c r="J100" i="2" s="1"/>
  <c r="BE121" i="3"/>
  <c r="BE124" i="3"/>
  <c r="J114" i="3"/>
  <c r="BE125" i="3"/>
  <c r="E85" i="3"/>
  <c r="F91" i="3"/>
  <c r="BE127" i="3"/>
  <c r="BE123" i="3"/>
  <c r="BE149" i="2"/>
  <c r="BE155" i="2"/>
  <c r="BC95" i="1"/>
  <c r="BE152" i="2"/>
  <c r="BA95" i="1"/>
  <c r="BB95" i="1"/>
  <c r="E85" i="2"/>
  <c r="J89" i="2"/>
  <c r="F92" i="2"/>
  <c r="F117" i="2"/>
  <c r="J117" i="2"/>
  <c r="BE132" i="2"/>
  <c r="BE136" i="2"/>
  <c r="BE140" i="2"/>
  <c r="BE160" i="2"/>
  <c r="AW95" i="1"/>
  <c r="J118" i="2"/>
  <c r="BE124" i="2"/>
  <c r="BE126" i="2"/>
  <c r="BE130" i="2"/>
  <c r="BE134" i="2"/>
  <c r="BE142" i="2"/>
  <c r="BE147" i="2"/>
  <c r="BE128" i="2"/>
  <c r="BE138" i="2"/>
  <c r="BE144" i="2"/>
  <c r="BE146" i="2"/>
  <c r="BE154" i="2"/>
  <c r="BE156" i="2"/>
  <c r="BE157" i="2"/>
  <c r="BD95" i="1"/>
  <c r="J34" i="3"/>
  <c r="AW96" i="1"/>
  <c r="F36" i="3"/>
  <c r="BC96" i="1"/>
  <c r="BC94" i="1"/>
  <c r="W32" i="1" s="1"/>
  <c r="F35" i="3"/>
  <c r="BB96" i="1" s="1"/>
  <c r="BB94" i="1" s="1"/>
  <c r="W31" i="1" s="1"/>
  <c r="F34" i="3"/>
  <c r="BA96" i="1"/>
  <c r="BA94" i="1"/>
  <c r="W30" i="1" s="1"/>
  <c r="F37" i="3"/>
  <c r="BD96" i="1"/>
  <c r="BD94" i="1"/>
  <c r="W33" i="1" s="1"/>
  <c r="BK122" i="2" l="1"/>
  <c r="J122" i="2"/>
  <c r="J97" i="2"/>
  <c r="P122" i="2"/>
  <c r="P121" i="2"/>
  <c r="AU95" i="1"/>
  <c r="R122" i="2"/>
  <c r="R121" i="2"/>
  <c r="BK119" i="3"/>
  <c r="J119" i="3"/>
  <c r="J97" i="3"/>
  <c r="BK121" i="2"/>
  <c r="J121" i="2"/>
  <c r="J96" i="2"/>
  <c r="AU94" i="1"/>
  <c r="F33" i="2"/>
  <c r="AZ95" i="1" s="1"/>
  <c r="J33" i="3"/>
  <c r="AV96" i="1" s="1"/>
  <c r="AT96" i="1" s="1"/>
  <c r="J33" i="2"/>
  <c r="AV95" i="1" s="1"/>
  <c r="AT95" i="1" s="1"/>
  <c r="F33" i="3"/>
  <c r="AZ96" i="1" s="1"/>
  <c r="AW94" i="1"/>
  <c r="AK30" i="1"/>
  <c r="AX94" i="1"/>
  <c r="AY94" i="1"/>
  <c r="BK118" i="3" l="1"/>
  <c r="J118" i="3"/>
  <c r="J96" i="3"/>
  <c r="J30" i="2"/>
  <c r="AG95" i="1" s="1"/>
  <c r="AZ94" i="1"/>
  <c r="W29" i="1" s="1"/>
  <c r="J39" i="2" l="1"/>
  <c r="AN95" i="1"/>
  <c r="J30" i="3"/>
  <c r="AG96" i="1" s="1"/>
  <c r="AV94" i="1"/>
  <c r="AK29" i="1"/>
  <c r="J39" i="3" l="1"/>
  <c r="AN96" i="1"/>
  <c r="AG94" i="1"/>
  <c r="AK26" i="1" s="1"/>
  <c r="AK35" i="1" s="1"/>
  <c r="AT94" i="1"/>
  <c r="AN94" i="1"/>
</calcChain>
</file>

<file path=xl/sharedStrings.xml><?xml version="1.0" encoding="utf-8"?>
<sst xmlns="http://schemas.openxmlformats.org/spreadsheetml/2006/main" count="821" uniqueCount="224">
  <si>
    <t>Export Komplet</t>
  </si>
  <si>
    <t/>
  </si>
  <si>
    <t>2.0</t>
  </si>
  <si>
    <t>ZAMOK</t>
  </si>
  <si>
    <t>False</t>
  </si>
  <si>
    <t>{386aac6f-9663-4d7e-9869-9a91fc193117}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</si>
  <si>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</si>
  <si>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</si>
  <si>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</si>
  <si>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</si>
  <si>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</si>
  <si>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</si>
  <si>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</si>
  <si>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</si>
  <si>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IMPORT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</si>
  <si>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</si>
  <si>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</si>
  <si>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CÚ 2024 - Odbahnění rybníka Vápenka - rozpočet</t>
  </si>
  <si>
    <t>KSO:</t>
  </si>
  <si>
    <t>CC-CZ:</t>
  </si>
  <si>
    <t>Místo:</t>
  </si>
  <si>
    <t xml:space="preserve"> </t>
  </si>
  <si>
    <t>Datum:</t>
  </si>
  <si>
    <t>17. 7. 2024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</si>
  <si>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</si>
  <si>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</si>
  <si>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</si>
  <si>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</si>
  <si>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</si>
  <si>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</si>
  <si>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</si>
  <si>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</si>
  <si>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</si>
  <si>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</si>
  <si>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</si>
  <si>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</si>
  <si>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</si>
  <si>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</si>
  <si>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</si>
  <si>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</si>
  <si>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</si>
  <si>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</si>
  <si>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</si>
  <si>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</si>
  <si>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</si>
  <si>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</si>
  <si>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</si>
  <si>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</si>
  <si>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</si>
  <si>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</si>
  <si>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</si>
  <si>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</si>
  <si>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</si>
  <si>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</si>
  <si>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</si>
  <si>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</si>
  <si>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</si>
  <si>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</si>
  <si>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</si>
  <si>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</si>
  <si>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</si>
  <si>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</si>
  <si>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</si>
  <si>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</si>
  <si>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</si>
  <si>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</si>
  <si>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</si>
  <si>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</si>
  <si>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</si>
  <si>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</si>
  <si>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</si>
  <si>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</si>
  <si>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</si>
  <si>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</si>
  <si>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</si>
  <si>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</si>
  <si>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</si>
  <si>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SO-01</t>
  </si>
  <si>
    <t>Odstranění sedime...</t>
  </si>
  <si>
    <t>STA</t>
  </si>
  <si>
    <t>1</t>
  </si>
  <si>
    <t>{d76f9625-2c7d-48de-b9c3-0aba8ce0afa1}</t>
  </si>
  <si>
    <t>2</t>
  </si>
  <si>
    <t>SO-02</t>
  </si>
  <si>
    <t>Uložení sedimentu...</t>
  </si>
  <si>
    <t>{0c483f37-f9fe-4e9a-9a00-82b2ef864de0}</t>
  </si>
  <si>
    <t>KRYCÍ LIST SOUPISU PRACÍ</t>
  </si>
  <si>
    <t>Objekt:</t>
  </si>
  <si>
    <t>SO-01 - Odstranění sedime...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</si>
  <si>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</si>
  <si>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</si>
  <si>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</si>
  <si>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</si>
  <si>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</si>
  <si>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</si>
  <si>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</si>
  <si>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</si>
  <si>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>VRN - Vedlejší rozpočtové náklady</t>
  </si>
  <si>
    <t xml:space="preserve">    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</si>
  <si>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</si>
  <si>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</si>
  <si>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</si>
  <si>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</si>
  <si>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</si>
  <si>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</si>
  <si>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</si>
  <si>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</si>
  <si>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</si>
  <si>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</si>
  <si>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</si>
  <si>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</si>
  <si>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</si>
  <si>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</si>
  <si>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</si>
  <si>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</si>
  <si>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</si>
  <si>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</si>
  <si>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111211204</t>
  </si>
  <si>
    <t>Odstranění křovin a stromů průměru kmene do 100 mm i s kořeny při LTM jednotlivé plochy přes 30 m2 ručně</t>
  </si>
  <si>
    <t>m2</t>
  </si>
  <si>
    <t>4</t>
  </si>
  <si>
    <t>Online PSC</t>
  </si>
  <si>
    <t>https://podminky.urs.cz/item/CS_URS_2024_02/111211204</t>
  </si>
  <si>
    <t>112101101</t>
  </si>
  <si>
    <t>Odstranění stromů listnatých průměru kmene přes 100 do 300 mm</t>
  </si>
  <si>
    <t>kus</t>
  </si>
  <si>
    <t>https://podminky.urs.cz/item/CS_URS_2024_02/112101101</t>
  </si>
  <si>
    <t>3</t>
  </si>
  <si>
    <t>112155215</t>
  </si>
  <si>
    <t>Štěpkování solitérních stromků a větví průměru kmene do 300 mm s naložením</t>
  </si>
  <si>
    <t>6</t>
  </si>
  <si>
    <t>https://podminky.urs.cz/item/CS_URS_2024_02/112155215</t>
  </si>
  <si>
    <t>112155311</t>
  </si>
  <si>
    <t>Štěpkování keřového porostu středně hustého s naložením</t>
  </si>
  <si>
    <t>8</t>
  </si>
  <si>
    <t>https://podminky.urs.cz/item/CS_URS_2024_02/112155311</t>
  </si>
  <si>
    <t>5</t>
  </si>
  <si>
    <t>122703601</t>
  </si>
  <si>
    <t>Odstranění nánosů při únosnosti dna přes 15 do 40 kPa</t>
  </si>
  <si>
    <t>m3</t>
  </si>
  <si>
    <t>10</t>
  </si>
  <si>
    <t>https://podminky.urs.cz/item/CS_URS_2024_02/122703601</t>
  </si>
  <si>
    <t>162253102</t>
  </si>
  <si>
    <t>Vodorovné přemístění nánosu z nádrží přes 20 do 40 m při únosnost dna přes 15 do 40 kPa</t>
  </si>
  <si>
    <t>https://podminky.urs.cz/item/CS_URS_2024_02/162253102</t>
  </si>
  <si>
    <t>7</t>
  </si>
  <si>
    <t>162253902</t>
  </si>
  <si>
    <t>Příplatek k vodorovnému přemístění nánosu při únosnosti dna do 40 kPa ZKD 10 m přes 40 m</t>
  </si>
  <si>
    <t>14</t>
  </si>
  <si>
    <t>https://podminky.urs.cz/item/CS_URS_2024_02/162253902</t>
  </si>
  <si>
    <t>162351123</t>
  </si>
  <si>
    <t>Vodorovné přemístění přes 50 do 500 m výkopku/sypaniny z hornin třídy těžitelnosti II skupiny 4 a 5</t>
  </si>
  <si>
    <t>16</t>
  </si>
  <si>
    <t>https://podminky.urs.cz/item/CS_URS_2024_02/162351123</t>
  </si>
  <si>
    <t>9</t>
  </si>
  <si>
    <t>167151112</t>
  </si>
  <si>
    <t>Nakládání výkopku z hornin třídy těžitelnosti II skupiny 4 a 5 přes 100 m3</t>
  </si>
  <si>
    <t>18</t>
  </si>
  <si>
    <t>https://podminky.urs.cz/item/CS_URS_2024_02/167151112</t>
  </si>
  <si>
    <t>181111121</t>
  </si>
  <si>
    <t>Plošná úprava terénu do 500 m2 zemina skupiny 1 až 4 nerovnosti přes 100 do 150 mm v rovinně a svahu do 1:5</t>
  </si>
  <si>
    <t>20</t>
  </si>
  <si>
    <t>https://podminky.urs.cz/item/CS_URS_2024_02/181111121</t>
  </si>
  <si>
    <t>11</t>
  </si>
  <si>
    <t>181411141</t>
  </si>
  <si>
    <t>Založení parterového trávníku výsevem pl do 1000 m2 v rovině a ve svahu do 1:5</t>
  </si>
  <si>
    <t>22</t>
  </si>
  <si>
    <t>https://podminky.urs.cz/item/CS_URS_2024_02/181411141</t>
  </si>
  <si>
    <t>M</t>
  </si>
  <si>
    <t>00572472</t>
  </si>
  <si>
    <t>osivo směs travní krajinná-rovinná</t>
  </si>
  <si>
    <t>kg</t>
  </si>
  <si>
    <t>24</t>
  </si>
  <si>
    <t>13</t>
  </si>
  <si>
    <t>182151111</t>
  </si>
  <si>
    <t>Svahování v zářezech v hornině třídy těžitelnosti I skupiny 1 až 3 strojně</t>
  </si>
  <si>
    <t>26</t>
  </si>
  <si>
    <t>https://podminky.urs.cz/item/CS_URS_2024_02/182151111</t>
  </si>
  <si>
    <t>183551313</t>
  </si>
  <si>
    <t>Úprava půdy orbou střední do 0,24 m ploch do 5 ha sklonu do 5°</t>
  </si>
  <si>
    <t>ha</t>
  </si>
  <si>
    <t>28</t>
  </si>
  <si>
    <t>https://podminky.urs.cz/item/CS_URS_2024_02/183551313</t>
  </si>
  <si>
    <t>Ostatní konstrukce a práce, bourání</t>
  </si>
  <si>
    <t>15</t>
  </si>
  <si>
    <t>934956123</t>
  </si>
  <si>
    <t>Hradítka z dubového dřeva tl 40 mm</t>
  </si>
  <si>
    <t>30</t>
  </si>
  <si>
    <t>https://podminky.urs.cz/item/CS_URS_2024_02/934956123</t>
  </si>
  <si>
    <t>R1</t>
  </si>
  <si>
    <t>Čištění komunikace, po které se vyváží sediment po celou dobu stavby</t>
  </si>
  <si>
    <t>32</t>
  </si>
  <si>
    <t>17</t>
  </si>
  <si>
    <t>R2</t>
  </si>
  <si>
    <t>Povodňový a havarijní plán vč. odsouhlasení dotčenými orgány</t>
  </si>
  <si>
    <t>34</t>
  </si>
  <si>
    <t>R3</t>
  </si>
  <si>
    <t>Protokolární předání stavbou dotčených pozmků a komunikací vlastníkům (včetně uvedení do předchozího stavu)</t>
  </si>
  <si>
    <t>36</t>
  </si>
  <si>
    <t>19</t>
  </si>
  <si>
    <t>R4</t>
  </si>
  <si>
    <t>Zařízení staveniště (veškeré náklady spojené s vybudováním, provozem a odstraněním, včetně skládek, mezideponiíí, sjezdů atd.)</t>
  </si>
  <si>
    <t>38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</si>
  <si>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</si>
  <si>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</si>
  <si>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</si>
  <si>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</si>
  <si>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</si>
  <si>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</si>
  <si>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soub</t>
  </si>
  <si>
    <t>1024</t>
  </si>
  <si>
    <t>1245107503</t>
  </si>
  <si>
    <t>https://podminky.urs.cz/item/CS_URS_2024_02/013254000</t>
  </si>
  <si>
    <t>SO-02 - Uložení sedimentu...</t>
  </si>
  <si>
    <t>171251101</t>
  </si>
  <si>
    <t>Uložení sypaniny do násypů nezhutněných strojně</t>
  </si>
  <si>
    <t>https://podminky.urs.cz/item/CS_URS_2024_02/171251101</t>
  </si>
  <si>
    <t>181114711R</t>
  </si>
  <si>
    <t>Odstranění kamene sebráním a naložením na dopravní prostředek hmotnosti jednotlivě do 15 kg vč. odvozu a uložení na řízené skládce</t>
  </si>
  <si>
    <t>181351112</t>
  </si>
  <si>
    <t>Rozprostření sedimentu tl vrstvy do100 mm pl přes 500 m2 v rovině nebo ve svahu do 1:5 strojně</t>
  </si>
  <si>
    <t>183551013</t>
  </si>
  <si>
    <t>Úprava půdy podmítkou ploch do 5 ha sklonu do 5°</t>
  </si>
  <si>
    <t>https://podminky.urs.cz/item/CS_URS_2024_02/183551013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</si>
</sst>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0" xfId="0"/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62351123" TargetMode="External"/><Relationship Id="rId13" Type="http://schemas.openxmlformats.org/officeDocument/2006/relationships/hyperlink" Target="https://podminky.urs.cz/item/CS_URS_2024_02/183551313" TargetMode="External"/><Relationship Id="rId3" Type="http://schemas.openxmlformats.org/officeDocument/2006/relationships/hyperlink" Target="https://podminky.urs.cz/item/CS_URS_2024_02/112155215" TargetMode="External"/><Relationship Id="rId7" Type="http://schemas.openxmlformats.org/officeDocument/2006/relationships/hyperlink" Target="https://podminky.urs.cz/item/CS_URS_2024_02/162253902" TargetMode="External"/><Relationship Id="rId12" Type="http://schemas.openxmlformats.org/officeDocument/2006/relationships/hyperlink" Target="https://podminky.urs.cz/item/CS_URS_2024_02/182151111" TargetMode="External"/><Relationship Id="rId17" Type="http://schemas.openxmlformats.org/officeDocument/2006/relationships/drawing" Target="../drawings/drawing2.xml"/><Relationship Id="rId2" Type="http://schemas.openxmlformats.org/officeDocument/2006/relationships/hyperlink" Target="https://podminky.urs.cz/item/CS_URS_2024_02/112101101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https://podminky.urs.cz/item/CS_URS_2024_02/111211204" TargetMode="External"/><Relationship Id="rId6" Type="http://schemas.openxmlformats.org/officeDocument/2006/relationships/hyperlink" Target="https://podminky.urs.cz/item/CS_URS_2024_02/162253102" TargetMode="External"/><Relationship Id="rId11" Type="http://schemas.openxmlformats.org/officeDocument/2006/relationships/hyperlink" Target="https://podminky.urs.cz/item/CS_URS_2024_02/181411141" TargetMode="External"/><Relationship Id="rId5" Type="http://schemas.openxmlformats.org/officeDocument/2006/relationships/hyperlink" Target="https://podminky.urs.cz/item/CS_URS_2024_02/122703601" TargetMode="External"/><Relationship Id="rId15" Type="http://schemas.openxmlformats.org/officeDocument/2006/relationships/hyperlink" Target="https://podminky.urs.cz/item/CS_URS_2024_02/013254000" TargetMode="External"/><Relationship Id="rId10" Type="http://schemas.openxmlformats.org/officeDocument/2006/relationships/hyperlink" Target="https://podminky.urs.cz/item/CS_URS_2024_02/181111121" TargetMode="External"/><Relationship Id="rId4" Type="http://schemas.openxmlformats.org/officeDocument/2006/relationships/hyperlink" Target="https://podminky.urs.cz/item/CS_URS_2024_02/112155311" TargetMode="External"/><Relationship Id="rId9" Type="http://schemas.openxmlformats.org/officeDocument/2006/relationships/hyperlink" Target="https://podminky.urs.cz/item/CS_URS_2024_02/167151112" TargetMode="External"/><Relationship Id="rId14" Type="http://schemas.openxmlformats.org/officeDocument/2006/relationships/hyperlink" Target="https://podminky.urs.cz/item/CS_URS_2024_02/934956123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2/183551313" TargetMode="External"/><Relationship Id="rId2" Type="http://schemas.openxmlformats.org/officeDocument/2006/relationships/hyperlink" Target="https://podminky.urs.cz/item/CS_URS_2024_02/183551013" TargetMode="External"/><Relationship Id="rId1" Type="http://schemas.openxmlformats.org/officeDocument/2006/relationships/hyperlink" Target="https://podminky.urs.cz/item/CS_URS_2024_02/171251101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workbookViewId="0"/>
  </sheetViews>
  <sheetFormatPr defaultRowHeight="10"/>
  <cols>
    <col min="1" max="1" width="8.33203125" style="1" customWidth="1"/>
    <col min="2" max="2" width="1.6640625" style="1" customWidth="1"/>
    <col min="3" max="3" width="4.10937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4414062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44140625" style="1" customWidth="1"/>
    <col min="42" max="42" width="4.109375" style="1" customWidth="1"/>
    <col min="43" max="43" width="15.6640625" style="1" hidden="1" customWidth="1"/>
    <col min="44" max="44" width="13.6640625" style="1" customWidth="1"/>
    <col min="45" max="47" width="25.7773437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09375" style="1" hidden="1" customWidth="1"/>
    <col min="54" max="54" width="25" style="1" hidden="1" customWidth="1"/>
    <col min="55" max="55" width="21.6640625" style="1" hidden="1" customWidth="1"/>
    <col min="56" max="56" width="19.109375" style="1" hidden="1" customWidth="1"/>
    <col min="57" max="57" width="66.4414062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7" customHeight="1"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S2" s="14" t="s">
        <v>6</v>
      </c>
      <c r="BT2" s="14" t="s">
        <v>7</v>
      </c>
    </row>
    <row r="3" spans="1:74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50" t="s">
        <v>14</v>
      </c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19"/>
      <c r="AL5" s="19"/>
      <c r="AM5" s="19"/>
      <c r="AN5" s="19"/>
      <c r="AO5" s="19"/>
      <c r="AP5" s="19"/>
      <c r="AQ5" s="19"/>
      <c r="AR5" s="17"/>
      <c r="BE5" s="247" t="s">
        <v>15</v>
      </c>
      <c r="BS5" s="14" t="s">
        <v>6</v>
      </c>
    </row>
    <row r="6" spans="1:74" s="1" customFormat="1" ht="37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52" t="s">
        <v>17</v>
      </c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19"/>
      <c r="AL6" s="19"/>
      <c r="AM6" s="19"/>
      <c r="AN6" s="19"/>
      <c r="AO6" s="19"/>
      <c r="AP6" s="19"/>
      <c r="AQ6" s="19"/>
      <c r="AR6" s="17"/>
      <c r="BE6" s="248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48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48"/>
      <c r="BS8" s="14" t="s">
        <v>6</v>
      </c>
    </row>
    <row r="9" spans="1:74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48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48"/>
      <c r="BS10" s="14" t="s">
        <v>6</v>
      </c>
    </row>
    <row r="11" spans="1:74" s="1" customFormat="1" ht="18.5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48"/>
      <c r="BS11" s="14" t="s">
        <v>6</v>
      </c>
    </row>
    <row r="12" spans="1:74" s="1" customFormat="1" ht="7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48"/>
      <c r="BS12" s="14" t="s">
        <v>6</v>
      </c>
    </row>
    <row r="13" spans="1:74" s="1" customFormat="1" ht="12" customHeight="1">
      <c r="B13" s="18"/>
      <c r="C13" s="19"/>
      <c r="D13" s="26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28</v>
      </c>
      <c r="AO13" s="19"/>
      <c r="AP13" s="19"/>
      <c r="AQ13" s="19"/>
      <c r="AR13" s="17"/>
      <c r="BE13" s="248"/>
      <c r="BS13" s="14" t="s">
        <v>6</v>
      </c>
    </row>
    <row r="14" spans="1:74" ht="12.5">
      <c r="B14" s="18"/>
      <c r="C14" s="19"/>
      <c r="D14" s="19"/>
      <c r="E14" s="253" t="s">
        <v>28</v>
      </c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6" t="s">
        <v>26</v>
      </c>
      <c r="AL14" s="19"/>
      <c r="AM14" s="19"/>
      <c r="AN14" s="28" t="s">
        <v>28</v>
      </c>
      <c r="AO14" s="19"/>
      <c r="AP14" s="19"/>
      <c r="AQ14" s="19"/>
      <c r="AR14" s="17"/>
      <c r="BE14" s="248"/>
      <c r="BS14" s="14" t="s">
        <v>6</v>
      </c>
    </row>
    <row r="15" spans="1:74" s="1" customFormat="1" ht="7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48"/>
      <c r="BS15" s="14" t="s">
        <v>4</v>
      </c>
    </row>
    <row r="16" spans="1:74" s="1" customFormat="1" ht="12" customHeight="1">
      <c r="B16" s="18"/>
      <c r="C16" s="19"/>
      <c r="D16" s="26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48"/>
      <c r="BS16" s="14" t="s">
        <v>4</v>
      </c>
    </row>
    <row r="17" spans="1:71" s="1" customFormat="1" ht="18.5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48"/>
      <c r="BS17" s="14" t="s">
        <v>30</v>
      </c>
    </row>
    <row r="18" spans="1:71" s="1" customFormat="1" ht="7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48"/>
      <c r="BS18" s="14" t="s">
        <v>6</v>
      </c>
    </row>
    <row r="19" spans="1:71" s="1" customFormat="1" ht="12" customHeight="1">
      <c r="B19" s="18"/>
      <c r="C19" s="19"/>
      <c r="D19" s="26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48"/>
      <c r="BS19" s="14" t="s">
        <v>6</v>
      </c>
    </row>
    <row r="20" spans="1:71" s="1" customFormat="1" ht="18.5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48"/>
      <c r="BS20" s="14" t="s">
        <v>30</v>
      </c>
    </row>
    <row r="21" spans="1:71" s="1" customFormat="1" ht="7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48"/>
    </row>
    <row r="22" spans="1:71" s="1" customFormat="1" ht="12" customHeight="1">
      <c r="B22" s="18"/>
      <c r="C22" s="19"/>
      <c r="D22" s="26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48"/>
    </row>
    <row r="23" spans="1:71" s="1" customFormat="1" ht="16.5" customHeight="1">
      <c r="B23" s="18"/>
      <c r="C23" s="19"/>
      <c r="D23" s="19"/>
      <c r="E23" s="255" t="s">
        <v>1</v>
      </c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19"/>
      <c r="AP23" s="19"/>
      <c r="AQ23" s="19"/>
      <c r="AR23" s="17"/>
      <c r="BE23" s="248"/>
    </row>
    <row r="24" spans="1:71" s="1" customFormat="1" ht="7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48"/>
    </row>
    <row r="25" spans="1:71" s="1" customFormat="1" ht="7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48"/>
    </row>
    <row r="26" spans="1:71" s="2" customFormat="1" ht="25.9" customHeight="1">
      <c r="A26" s="31"/>
      <c r="B26" s="32"/>
      <c r="C26" s="33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56">
        <f>ROUND(AG94,2)</f>
        <v>0</v>
      </c>
      <c r="AL26" s="257"/>
      <c r="AM26" s="257"/>
      <c r="AN26" s="257"/>
      <c r="AO26" s="257"/>
      <c r="AP26" s="33"/>
      <c r="AQ26" s="33"/>
      <c r="AR26" s="36"/>
      <c r="BE26" s="248"/>
    </row>
    <row r="27" spans="1:71" s="2" customFormat="1" ht="7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48"/>
    </row>
    <row r="28" spans="1:71" s="2" customFormat="1" ht="12.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58" t="s">
        <v>34</v>
      </c>
      <c r="M28" s="258"/>
      <c r="N28" s="258"/>
      <c r="O28" s="258"/>
      <c r="P28" s="258"/>
      <c r="Q28" s="33"/>
      <c r="R28" s="33"/>
      <c r="S28" s="33"/>
      <c r="T28" s="33"/>
      <c r="U28" s="33"/>
      <c r="V28" s="33"/>
      <c r="W28" s="258" t="s">
        <v>35</v>
      </c>
      <c r="X28" s="258"/>
      <c r="Y28" s="258"/>
      <c r="Z28" s="258"/>
      <c r="AA28" s="258"/>
      <c r="AB28" s="258"/>
      <c r="AC28" s="258"/>
      <c r="AD28" s="258"/>
      <c r="AE28" s="258"/>
      <c r="AF28" s="33"/>
      <c r="AG28" s="33"/>
      <c r="AH28" s="33"/>
      <c r="AI28" s="33"/>
      <c r="AJ28" s="33"/>
      <c r="AK28" s="258" t="s">
        <v>36</v>
      </c>
      <c r="AL28" s="258"/>
      <c r="AM28" s="258"/>
      <c r="AN28" s="258"/>
      <c r="AO28" s="258"/>
      <c r="AP28" s="33"/>
      <c r="AQ28" s="33"/>
      <c r="AR28" s="36"/>
      <c r="BE28" s="248"/>
    </row>
    <row r="29" spans="1:71" s="3" customFormat="1" ht="14.4" customHeight="1">
      <c r="B29" s="37"/>
      <c r="C29" s="38"/>
      <c r="D29" s="26" t="s">
        <v>37</v>
      </c>
      <c r="E29" s="38"/>
      <c r="F29" s="26" t="s">
        <v>38</v>
      </c>
      <c r="G29" s="38"/>
      <c r="H29" s="38"/>
      <c r="I29" s="38"/>
      <c r="J29" s="38"/>
      <c r="K29" s="38"/>
      <c r="L29" s="242">
        <v>0.21</v>
      </c>
      <c r="M29" s="241"/>
      <c r="N29" s="241"/>
      <c r="O29" s="241"/>
      <c r="P29" s="241"/>
      <c r="Q29" s="38"/>
      <c r="R29" s="38"/>
      <c r="S29" s="38"/>
      <c r="T29" s="38"/>
      <c r="U29" s="38"/>
      <c r="V29" s="38"/>
      <c r="W29" s="240">
        <f>ROUND(AZ94, 2)</f>
        <v>0</v>
      </c>
      <c r="X29" s="241"/>
      <c r="Y29" s="241"/>
      <c r="Z29" s="241"/>
      <c r="AA29" s="241"/>
      <c r="AB29" s="241"/>
      <c r="AC29" s="241"/>
      <c r="AD29" s="241"/>
      <c r="AE29" s="241"/>
      <c r="AF29" s="38"/>
      <c r="AG29" s="38"/>
      <c r="AH29" s="38"/>
      <c r="AI29" s="38"/>
      <c r="AJ29" s="38"/>
      <c r="AK29" s="240">
        <f>ROUND(AV94, 2)</f>
        <v>0</v>
      </c>
      <c r="AL29" s="241"/>
      <c r="AM29" s="241"/>
      <c r="AN29" s="241"/>
      <c r="AO29" s="241"/>
      <c r="AP29" s="38"/>
      <c r="AQ29" s="38"/>
      <c r="AR29" s="39"/>
      <c r="BE29" s="249"/>
    </row>
    <row r="30" spans="1:71" s="3" customFormat="1" ht="14.4" customHeight="1">
      <c r="B30" s="37"/>
      <c r="C30" s="38"/>
      <c r="D30" s="38"/>
      <c r="E30" s="38"/>
      <c r="F30" s="26" t="s">
        <v>39</v>
      </c>
      <c r="G30" s="38"/>
      <c r="H30" s="38"/>
      <c r="I30" s="38"/>
      <c r="J30" s="38"/>
      <c r="K30" s="38"/>
      <c r="L30" s="242">
        <v>0.12</v>
      </c>
      <c r="M30" s="241"/>
      <c r="N30" s="241"/>
      <c r="O30" s="241"/>
      <c r="P30" s="241"/>
      <c r="Q30" s="38"/>
      <c r="R30" s="38"/>
      <c r="S30" s="38"/>
      <c r="T30" s="38"/>
      <c r="U30" s="38"/>
      <c r="V30" s="38"/>
      <c r="W30" s="240">
        <f>ROUND(BA94, 2)</f>
        <v>0</v>
      </c>
      <c r="X30" s="241"/>
      <c r="Y30" s="241"/>
      <c r="Z30" s="241"/>
      <c r="AA30" s="241"/>
      <c r="AB30" s="241"/>
      <c r="AC30" s="241"/>
      <c r="AD30" s="241"/>
      <c r="AE30" s="241"/>
      <c r="AF30" s="38"/>
      <c r="AG30" s="38"/>
      <c r="AH30" s="38"/>
      <c r="AI30" s="38"/>
      <c r="AJ30" s="38"/>
      <c r="AK30" s="240">
        <f>ROUND(AW94, 2)</f>
        <v>0</v>
      </c>
      <c r="AL30" s="241"/>
      <c r="AM30" s="241"/>
      <c r="AN30" s="241"/>
      <c r="AO30" s="241"/>
      <c r="AP30" s="38"/>
      <c r="AQ30" s="38"/>
      <c r="AR30" s="39"/>
      <c r="BE30" s="249"/>
    </row>
    <row r="31" spans="1:71" s="3" customFormat="1" ht="14.4" hidden="1" customHeight="1">
      <c r="B31" s="37"/>
      <c r="C31" s="38"/>
      <c r="D31" s="38"/>
      <c r="E31" s="38"/>
      <c r="F31" s="26" t="s">
        <v>40</v>
      </c>
      <c r="G31" s="38"/>
      <c r="H31" s="38"/>
      <c r="I31" s="38"/>
      <c r="J31" s="38"/>
      <c r="K31" s="38"/>
      <c r="L31" s="242">
        <v>0.21</v>
      </c>
      <c r="M31" s="241"/>
      <c r="N31" s="241"/>
      <c r="O31" s="241"/>
      <c r="P31" s="241"/>
      <c r="Q31" s="38"/>
      <c r="R31" s="38"/>
      <c r="S31" s="38"/>
      <c r="T31" s="38"/>
      <c r="U31" s="38"/>
      <c r="V31" s="38"/>
      <c r="W31" s="240">
        <f>ROUND(BB94, 2)</f>
        <v>0</v>
      </c>
      <c r="X31" s="241"/>
      <c r="Y31" s="241"/>
      <c r="Z31" s="241"/>
      <c r="AA31" s="241"/>
      <c r="AB31" s="241"/>
      <c r="AC31" s="241"/>
      <c r="AD31" s="241"/>
      <c r="AE31" s="241"/>
      <c r="AF31" s="38"/>
      <c r="AG31" s="38"/>
      <c r="AH31" s="38"/>
      <c r="AI31" s="38"/>
      <c r="AJ31" s="38"/>
      <c r="AK31" s="240">
        <v>0</v>
      </c>
      <c r="AL31" s="241"/>
      <c r="AM31" s="241"/>
      <c r="AN31" s="241"/>
      <c r="AO31" s="241"/>
      <c r="AP31" s="38"/>
      <c r="AQ31" s="38"/>
      <c r="AR31" s="39"/>
      <c r="BE31" s="249"/>
    </row>
    <row r="32" spans="1:71" s="3" customFormat="1" ht="14.4" hidden="1" customHeight="1">
      <c r="B32" s="37"/>
      <c r="C32" s="38"/>
      <c r="D32" s="38"/>
      <c r="E32" s="38"/>
      <c r="F32" s="26" t="s">
        <v>41</v>
      </c>
      <c r="G32" s="38"/>
      <c r="H32" s="38"/>
      <c r="I32" s="38"/>
      <c r="J32" s="38"/>
      <c r="K32" s="38"/>
      <c r="L32" s="242">
        <v>0.12</v>
      </c>
      <c r="M32" s="241"/>
      <c r="N32" s="241"/>
      <c r="O32" s="241"/>
      <c r="P32" s="241"/>
      <c r="Q32" s="38"/>
      <c r="R32" s="38"/>
      <c r="S32" s="38"/>
      <c r="T32" s="38"/>
      <c r="U32" s="38"/>
      <c r="V32" s="38"/>
      <c r="W32" s="240">
        <f>ROUND(BC94, 2)</f>
        <v>0</v>
      </c>
      <c r="X32" s="241"/>
      <c r="Y32" s="241"/>
      <c r="Z32" s="241"/>
      <c r="AA32" s="241"/>
      <c r="AB32" s="241"/>
      <c r="AC32" s="241"/>
      <c r="AD32" s="241"/>
      <c r="AE32" s="241"/>
      <c r="AF32" s="38"/>
      <c r="AG32" s="38"/>
      <c r="AH32" s="38"/>
      <c r="AI32" s="38"/>
      <c r="AJ32" s="38"/>
      <c r="AK32" s="240">
        <v>0</v>
      </c>
      <c r="AL32" s="241"/>
      <c r="AM32" s="241"/>
      <c r="AN32" s="241"/>
      <c r="AO32" s="241"/>
      <c r="AP32" s="38"/>
      <c r="AQ32" s="38"/>
      <c r="AR32" s="39"/>
      <c r="BE32" s="249"/>
    </row>
    <row r="33" spans="1:57" s="3" customFormat="1" ht="14.4" hidden="1" customHeight="1">
      <c r="B33" s="37"/>
      <c r="C33" s="38"/>
      <c r="D33" s="38"/>
      <c r="E33" s="38"/>
      <c r="F33" s="26" t="s">
        <v>42</v>
      </c>
      <c r="G33" s="38"/>
      <c r="H33" s="38"/>
      <c r="I33" s="38"/>
      <c r="J33" s="38"/>
      <c r="K33" s="38"/>
      <c r="L33" s="242">
        <v>0</v>
      </c>
      <c r="M33" s="241"/>
      <c r="N33" s="241"/>
      <c r="O33" s="241"/>
      <c r="P33" s="241"/>
      <c r="Q33" s="38"/>
      <c r="R33" s="38"/>
      <c r="S33" s="38"/>
      <c r="T33" s="38"/>
      <c r="U33" s="38"/>
      <c r="V33" s="38"/>
      <c r="W33" s="240">
        <f>ROUND(BD94, 2)</f>
        <v>0</v>
      </c>
      <c r="X33" s="241"/>
      <c r="Y33" s="241"/>
      <c r="Z33" s="241"/>
      <c r="AA33" s="241"/>
      <c r="AB33" s="241"/>
      <c r="AC33" s="241"/>
      <c r="AD33" s="241"/>
      <c r="AE33" s="241"/>
      <c r="AF33" s="38"/>
      <c r="AG33" s="38"/>
      <c r="AH33" s="38"/>
      <c r="AI33" s="38"/>
      <c r="AJ33" s="38"/>
      <c r="AK33" s="240">
        <v>0</v>
      </c>
      <c r="AL33" s="241"/>
      <c r="AM33" s="241"/>
      <c r="AN33" s="241"/>
      <c r="AO33" s="241"/>
      <c r="AP33" s="38"/>
      <c r="AQ33" s="38"/>
      <c r="AR33" s="39"/>
      <c r="BE33" s="249"/>
    </row>
    <row r="34" spans="1:57" s="2" customFormat="1" ht="7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48"/>
    </row>
    <row r="35" spans="1:57" s="2" customFormat="1" ht="25.9" customHeight="1">
      <c r="A35" s="31"/>
      <c r="B35" s="32"/>
      <c r="C35" s="40"/>
      <c r="D35" s="41" t="s">
        <v>43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44</v>
      </c>
      <c r="U35" s="42"/>
      <c r="V35" s="42"/>
      <c r="W35" s="42"/>
      <c r="X35" s="243" t="s">
        <v>45</v>
      </c>
      <c r="Y35" s="244"/>
      <c r="Z35" s="244"/>
      <c r="AA35" s="244"/>
      <c r="AB35" s="244"/>
      <c r="AC35" s="42"/>
      <c r="AD35" s="42"/>
      <c r="AE35" s="42"/>
      <c r="AF35" s="42"/>
      <c r="AG35" s="42"/>
      <c r="AH35" s="42"/>
      <c r="AI35" s="42"/>
      <c r="AJ35" s="42"/>
      <c r="AK35" s="245">
        <f>SUM(AK26:AK33)</f>
        <v>0</v>
      </c>
      <c r="AL35" s="244"/>
      <c r="AM35" s="244"/>
      <c r="AN35" s="244"/>
      <c r="AO35" s="246"/>
      <c r="AP35" s="40"/>
      <c r="AQ35" s="40"/>
      <c r="AR35" s="36"/>
      <c r="BE35" s="31"/>
    </row>
    <row r="36" spans="1:57" s="2" customFormat="1" ht="7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" customHeight="1">
      <c r="B49" s="44"/>
      <c r="C49" s="45"/>
      <c r="D49" s="46" t="s">
        <v>46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47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5">
      <c r="A60" s="31"/>
      <c r="B60" s="32"/>
      <c r="C60" s="33"/>
      <c r="D60" s="49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49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48</v>
      </c>
      <c r="AI60" s="35"/>
      <c r="AJ60" s="35"/>
      <c r="AK60" s="35"/>
      <c r="AL60" s="35"/>
      <c r="AM60" s="49" t="s">
        <v>49</v>
      </c>
      <c r="AN60" s="35"/>
      <c r="AO60" s="35"/>
      <c r="AP60" s="33"/>
      <c r="AQ60" s="33"/>
      <c r="AR60" s="36"/>
      <c r="BE60" s="31"/>
    </row>
    <row r="61" spans="1:57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3">
      <c r="A64" s="31"/>
      <c r="B64" s="32"/>
      <c r="C64" s="33"/>
      <c r="D64" s="46" t="s">
        <v>50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51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5">
      <c r="A75" s="31"/>
      <c r="B75" s="32"/>
      <c r="C75" s="33"/>
      <c r="D75" s="49" t="s">
        <v>48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49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48</v>
      </c>
      <c r="AI75" s="35"/>
      <c r="AJ75" s="35"/>
      <c r="AK75" s="35"/>
      <c r="AL75" s="35"/>
      <c r="AM75" s="49" t="s">
        <v>49</v>
      </c>
      <c r="AN75" s="35"/>
      <c r="AO75" s="35"/>
      <c r="AP75" s="33"/>
      <c r="AQ75" s="33"/>
      <c r="AR75" s="36"/>
      <c r="BE75" s="31"/>
    </row>
    <row r="76" spans="1:57" s="2" customFormat="1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7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7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5" customHeight="1">
      <c r="A82" s="31"/>
      <c r="B82" s="32"/>
      <c r="C82" s="20" t="s">
        <v>52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7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IMPORT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7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29" t="str">
        <f>K6</f>
        <v>CÚ 2024 - Odbahnění rybníka Vápenka - rozpočet</v>
      </c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0"/>
      <c r="AH85" s="230"/>
      <c r="AI85" s="230"/>
      <c r="AJ85" s="230"/>
      <c r="AK85" s="60"/>
      <c r="AL85" s="60"/>
      <c r="AM85" s="60"/>
      <c r="AN85" s="60"/>
      <c r="AO85" s="60"/>
      <c r="AP85" s="60"/>
      <c r="AQ85" s="60"/>
      <c r="AR85" s="61"/>
    </row>
    <row r="86" spans="1:91" s="2" customFormat="1" ht="7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31" t="str">
        <f>IF(AN8= "","",AN8)</f>
        <v>17. 7. 2024</v>
      </c>
      <c r="AN87" s="231"/>
      <c r="AO87" s="33"/>
      <c r="AP87" s="33"/>
      <c r="AQ87" s="33"/>
      <c r="AR87" s="36"/>
      <c r="BE87" s="31"/>
    </row>
    <row r="88" spans="1:91" s="2" customFormat="1" ht="7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15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29</v>
      </c>
      <c r="AJ89" s="33"/>
      <c r="AK89" s="33"/>
      <c r="AL89" s="33"/>
      <c r="AM89" s="232" t="str">
        <f>IF(E17="","",E17)</f>
        <v xml:space="preserve"> </v>
      </c>
      <c r="AN89" s="233"/>
      <c r="AO89" s="233"/>
      <c r="AP89" s="233"/>
      <c r="AQ89" s="33"/>
      <c r="AR89" s="36"/>
      <c r="AS89" s="234" t="s">
        <v>53</v>
      </c>
      <c r="AT89" s="235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15" customHeight="1">
      <c r="A90" s="31"/>
      <c r="B90" s="32"/>
      <c r="C90" s="26" t="s">
        <v>27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31</v>
      </c>
      <c r="AJ90" s="33"/>
      <c r="AK90" s="33"/>
      <c r="AL90" s="33"/>
      <c r="AM90" s="232" t="str">
        <f>IF(E20="","",E20)</f>
        <v xml:space="preserve"> </v>
      </c>
      <c r="AN90" s="233"/>
      <c r="AO90" s="233"/>
      <c r="AP90" s="233"/>
      <c r="AQ90" s="33"/>
      <c r="AR90" s="36"/>
      <c r="AS90" s="236"/>
      <c r="AT90" s="237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75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38"/>
      <c r="AT91" s="239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24" t="s">
        <v>54</v>
      </c>
      <c r="D92" s="225"/>
      <c r="E92" s="225"/>
      <c r="F92" s="225"/>
      <c r="G92" s="225"/>
      <c r="H92" s="70"/>
      <c r="I92" s="226" t="s">
        <v>55</v>
      </c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25"/>
      <c r="Y92" s="225"/>
      <c r="Z92" s="225"/>
      <c r="AA92" s="225"/>
      <c r="AB92" s="225"/>
      <c r="AC92" s="225"/>
      <c r="AD92" s="225"/>
      <c r="AE92" s="225"/>
      <c r="AF92" s="225"/>
      <c r="AG92" s="227" t="s">
        <v>56</v>
      </c>
      <c r="AH92" s="225"/>
      <c r="AI92" s="225"/>
      <c r="AJ92" s="225"/>
      <c r="AK92" s="225"/>
      <c r="AL92" s="225"/>
      <c r="AM92" s="225"/>
      <c r="AN92" s="226" t="s">
        <v>57</v>
      </c>
      <c r="AO92" s="225"/>
      <c r="AP92" s="228"/>
      <c r="AQ92" s="71" t="s">
        <v>58</v>
      </c>
      <c r="AR92" s="36"/>
      <c r="AS92" s="72" t="s">
        <v>59</v>
      </c>
      <c r="AT92" s="73" t="s">
        <v>60</v>
      </c>
      <c r="AU92" s="73" t="s">
        <v>61</v>
      </c>
      <c r="AV92" s="73" t="s">
        <v>62</v>
      </c>
      <c r="AW92" s="73" t="s">
        <v>63</v>
      </c>
      <c r="AX92" s="73" t="s">
        <v>64</v>
      </c>
      <c r="AY92" s="73" t="s">
        <v>65</v>
      </c>
      <c r="AZ92" s="73" t="s">
        <v>66</v>
      </c>
      <c r="BA92" s="73" t="s">
        <v>67</v>
      </c>
      <c r="BB92" s="73" t="s">
        <v>68</v>
      </c>
      <c r="BC92" s="73" t="s">
        <v>69</v>
      </c>
      <c r="BD92" s="74" t="s">
        <v>70</v>
      </c>
      <c r="BE92" s="31"/>
    </row>
    <row r="93" spans="1:91" s="2" customFormat="1" ht="10.7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" customHeight="1">
      <c r="B94" s="78"/>
      <c r="C94" s="79" t="s">
        <v>71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22">
        <f>ROUND(SUM(AG95:AG96),2)</f>
        <v>0</v>
      </c>
      <c r="AH94" s="222"/>
      <c r="AI94" s="222"/>
      <c r="AJ94" s="222"/>
      <c r="AK94" s="222"/>
      <c r="AL94" s="222"/>
      <c r="AM94" s="222"/>
      <c r="AN94" s="223">
        <f>SUM(AG94,AT94)</f>
        <v>0</v>
      </c>
      <c r="AO94" s="223"/>
      <c r="AP94" s="223"/>
      <c r="AQ94" s="82" t="s">
        <v>1</v>
      </c>
      <c r="AR94" s="83"/>
      <c r="AS94" s="84">
        <f>ROUND(SUM(AS95:AS96),2)</f>
        <v>0</v>
      </c>
      <c r="AT94" s="85">
        <f>ROUND(SUM(AV94:AW94),2)</f>
        <v>0</v>
      </c>
      <c r="AU94" s="86">
        <f>ROUND(SUM(AU95:AU96),5)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ROUND(SUM(AZ95:AZ96),2)</f>
        <v>0</v>
      </c>
      <c r="BA94" s="85">
        <f>ROUND(SUM(BA95:BA96),2)</f>
        <v>0</v>
      </c>
      <c r="BB94" s="85">
        <f>ROUND(SUM(BB95:BB96),2)</f>
        <v>0</v>
      </c>
      <c r="BC94" s="85">
        <f>ROUND(SUM(BC95:BC96),2)</f>
        <v>0</v>
      </c>
      <c r="BD94" s="87">
        <f>ROUND(SUM(BD95:BD96),2)</f>
        <v>0</v>
      </c>
      <c r="BS94" s="88" t="s">
        <v>72</v>
      </c>
      <c r="BT94" s="88" t="s">
        <v>73</v>
      </c>
      <c r="BU94" s="89" t="s">
        <v>74</v>
      </c>
      <c r="BV94" s="88" t="s">
        <v>14</v>
      </c>
      <c r="BW94" s="88" t="s">
        <v>5</v>
      </c>
      <c r="BX94" s="88" t="s">
        <v>75</v>
      </c>
      <c r="CL94" s="88" t="s">
        <v>1</v>
      </c>
    </row>
    <row r="95" spans="1:91" s="7" customFormat="1" ht="16.5" customHeight="1">
      <c r="A95" s="90" t="s">
        <v>76</v>
      </c>
      <c r="B95" s="91"/>
      <c r="C95" s="92"/>
      <c r="D95" s="221" t="s">
        <v>77</v>
      </c>
      <c r="E95" s="221"/>
      <c r="F95" s="221"/>
      <c r="G95" s="221"/>
      <c r="H95" s="221"/>
      <c r="I95" s="93"/>
      <c r="J95" s="221" t="s">
        <v>78</v>
      </c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19">
        <f>'SO-01 - Odstranění sedime...'!J30</f>
        <v>0</v>
      </c>
      <c r="AH95" s="220"/>
      <c r="AI95" s="220"/>
      <c r="AJ95" s="220"/>
      <c r="AK95" s="220"/>
      <c r="AL95" s="220"/>
      <c r="AM95" s="220"/>
      <c r="AN95" s="219">
        <f>SUM(AG95,AT95)</f>
        <v>0</v>
      </c>
      <c r="AO95" s="220"/>
      <c r="AP95" s="220"/>
      <c r="AQ95" s="94" t="s">
        <v>79</v>
      </c>
      <c r="AR95" s="95"/>
      <c r="AS95" s="96">
        <v>0</v>
      </c>
      <c r="AT95" s="97">
        <f>ROUND(SUM(AV95:AW95),2)</f>
        <v>0</v>
      </c>
      <c r="AU95" s="98">
        <f>'SO-01 - Odstranění sedime...'!P121</f>
        <v>0</v>
      </c>
      <c r="AV95" s="97">
        <f>'SO-01 - Odstranění sedime...'!J33</f>
        <v>0</v>
      </c>
      <c r="AW95" s="97">
        <f>'SO-01 - Odstranění sedime...'!J34</f>
        <v>0</v>
      </c>
      <c r="AX95" s="97">
        <f>'SO-01 - Odstranění sedime...'!J35</f>
        <v>0</v>
      </c>
      <c r="AY95" s="97">
        <f>'SO-01 - Odstranění sedime...'!J36</f>
        <v>0</v>
      </c>
      <c r="AZ95" s="97">
        <f>'SO-01 - Odstranění sedime...'!F33</f>
        <v>0</v>
      </c>
      <c r="BA95" s="97">
        <f>'SO-01 - Odstranění sedime...'!F34</f>
        <v>0</v>
      </c>
      <c r="BB95" s="97">
        <f>'SO-01 - Odstranění sedime...'!F35</f>
        <v>0</v>
      </c>
      <c r="BC95" s="97">
        <f>'SO-01 - Odstranění sedime...'!F36</f>
        <v>0</v>
      </c>
      <c r="BD95" s="99">
        <f>'SO-01 - Odstranění sedime...'!F37</f>
        <v>0</v>
      </c>
      <c r="BT95" s="100" t="s">
        <v>80</v>
      </c>
      <c r="BV95" s="100" t="s">
        <v>14</v>
      </c>
      <c r="BW95" s="100" t="s">
        <v>81</v>
      </c>
      <c r="BX95" s="100" t="s">
        <v>5</v>
      </c>
      <c r="CL95" s="100" t="s">
        <v>1</v>
      </c>
      <c r="CM95" s="100" t="s">
        <v>82</v>
      </c>
    </row>
    <row r="96" spans="1:91" s="7" customFormat="1" ht="16.5" customHeight="1">
      <c r="A96" s="90" t="s">
        <v>76</v>
      </c>
      <c r="B96" s="91"/>
      <c r="C96" s="92"/>
      <c r="D96" s="221" t="s">
        <v>83</v>
      </c>
      <c r="E96" s="221"/>
      <c r="F96" s="221"/>
      <c r="G96" s="221"/>
      <c r="H96" s="221"/>
      <c r="I96" s="93"/>
      <c r="J96" s="221" t="s">
        <v>84</v>
      </c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19">
        <f>'SO-02 - Uložení sedimentu...'!J30</f>
        <v>0</v>
      </c>
      <c r="AH96" s="220"/>
      <c r="AI96" s="220"/>
      <c r="AJ96" s="220"/>
      <c r="AK96" s="220"/>
      <c r="AL96" s="220"/>
      <c r="AM96" s="220"/>
      <c r="AN96" s="219">
        <f>SUM(AG96,AT96)</f>
        <v>0</v>
      </c>
      <c r="AO96" s="220"/>
      <c r="AP96" s="220"/>
      <c r="AQ96" s="94" t="s">
        <v>79</v>
      </c>
      <c r="AR96" s="95"/>
      <c r="AS96" s="101">
        <v>0</v>
      </c>
      <c r="AT96" s="102">
        <f>ROUND(SUM(AV96:AW96),2)</f>
        <v>0</v>
      </c>
      <c r="AU96" s="103">
        <f>'SO-02 - Uložení sedimentu...'!P118</f>
        <v>0</v>
      </c>
      <c r="AV96" s="102">
        <f>'SO-02 - Uložení sedimentu...'!J33</f>
        <v>0</v>
      </c>
      <c r="AW96" s="102">
        <f>'SO-02 - Uložení sedimentu...'!J34</f>
        <v>0</v>
      </c>
      <c r="AX96" s="102">
        <f>'SO-02 - Uložení sedimentu...'!J35</f>
        <v>0</v>
      </c>
      <c r="AY96" s="102">
        <f>'SO-02 - Uložení sedimentu...'!J36</f>
        <v>0</v>
      </c>
      <c r="AZ96" s="102">
        <f>'SO-02 - Uložení sedimentu...'!F33</f>
        <v>0</v>
      </c>
      <c r="BA96" s="102">
        <f>'SO-02 - Uložení sedimentu...'!F34</f>
        <v>0</v>
      </c>
      <c r="BB96" s="102">
        <f>'SO-02 - Uložení sedimentu...'!F35</f>
        <v>0</v>
      </c>
      <c r="BC96" s="102">
        <f>'SO-02 - Uložení sedimentu...'!F36</f>
        <v>0</v>
      </c>
      <c r="BD96" s="104">
        <f>'SO-02 - Uložení sedimentu...'!F37</f>
        <v>0</v>
      </c>
      <c r="BT96" s="100" t="s">
        <v>80</v>
      </c>
      <c r="BV96" s="100" t="s">
        <v>14</v>
      </c>
      <c r="BW96" s="100" t="s">
        <v>85</v>
      </c>
      <c r="BX96" s="100" t="s">
        <v>5</v>
      </c>
      <c r="CL96" s="100" t="s">
        <v>1</v>
      </c>
      <c r="CM96" s="100" t="s">
        <v>82</v>
      </c>
    </row>
    <row r="97" spans="1:57" s="2" customFormat="1" ht="30" customHeight="1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  <row r="98" spans="1:57" s="2" customFormat="1" ht="7" customHeight="1">
      <c r="A98" s="31"/>
      <c r="B98" s="51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36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</row>
  </sheetData>
  <sheetProtection algorithmName="SHA-512" hashValue="n9qdU5prUIBoO3QcDM8gbHMg18rVwzYbLQ3r3FI4p+vCj3VSnVx6ire/qCFdOhhsWIVgRMboYufjgVedLOyxiA==" saltValue="olaVzstjFseDk/u0szr4HXqQHzWHzEaooI87sULSm84hLgK2ePjeBkNr/MFpvolNkfSZyCNn5KBEUCCDgh/1GQ==" spinCount="100000" sheet="1" objects="1" scenarios="1" formatColumns="0" formatRows="0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</mergeCells>
  <hyperlinks>
    <hyperlink ref="A95" location="'SO-01 - Odstranění sedime...'!C2" display="/"/>
    <hyperlink ref="A96" location="'SO-02 - Uložení sedimentu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2"/>
  <sheetViews>
    <sheetView showGridLines="0" workbookViewId="0"/>
  </sheetViews>
  <sheetFormatPr defaultRowHeight="10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4" t="s">
        <v>81</v>
      </c>
    </row>
    <row r="3" spans="1:46" s="1" customFormat="1" ht="7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82</v>
      </c>
    </row>
    <row r="4" spans="1:46" s="1" customFormat="1" ht="25" customHeight="1">
      <c r="B4" s="17"/>
      <c r="D4" s="107" t="s">
        <v>86</v>
      </c>
      <c r="L4" s="17"/>
      <c r="M4" s="108" t="s">
        <v>10</v>
      </c>
      <c r="AT4" s="14" t="s">
        <v>4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62" t="str">
        <f>'Rekapitulace stavby'!K6</f>
        <v>CÚ 2024 - Odbahnění rybníka Vápenka - rozpočet</v>
      </c>
      <c r="F7" s="263"/>
      <c r="G7" s="263"/>
      <c r="H7" s="263"/>
      <c r="L7" s="17"/>
    </row>
    <row r="8" spans="1:46" s="2" customFormat="1" ht="12" customHeight="1">
      <c r="A8" s="31"/>
      <c r="B8" s="36"/>
      <c r="C8" s="31"/>
      <c r="D8" s="109" t="s">
        <v>87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4" t="s">
        <v>88</v>
      </c>
      <c r="F9" s="265"/>
      <c r="G9" s="265"/>
      <c r="H9" s="265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17. 7. 2024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75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tr">
        <f>IF('Rekapitulace stavby'!E11="","",'Rekapitulace stavby'!E11)</f>
        <v xml:space="preserve"> </v>
      </c>
      <c r="F15" s="31"/>
      <c r="G15" s="31"/>
      <c r="H15" s="31"/>
      <c r="I15" s="109" t="s">
        <v>26</v>
      </c>
      <c r="J15" s="110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7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27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6" t="str">
        <f>'Rekapitulace stavby'!E14</f>
        <v>Vyplň údaj</v>
      </c>
      <c r="F18" s="267"/>
      <c r="G18" s="267"/>
      <c r="H18" s="267"/>
      <c r="I18" s="109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7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29</v>
      </c>
      <c r="E20" s="31"/>
      <c r="F20" s="31"/>
      <c r="G20" s="31"/>
      <c r="H20" s="31"/>
      <c r="I20" s="109" t="s">
        <v>25</v>
      </c>
      <c r="J20" s="110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tr">
        <f>IF('Rekapitulace stavby'!E17="","",'Rekapitulace stavby'!E17)</f>
        <v xml:space="preserve"> </v>
      </c>
      <c r="F21" s="31"/>
      <c r="G21" s="31"/>
      <c r="H21" s="31"/>
      <c r="I21" s="109" t="s">
        <v>26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7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31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26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7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32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8" t="s">
        <v>1</v>
      </c>
      <c r="F27" s="268"/>
      <c r="G27" s="268"/>
      <c r="H27" s="268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7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7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4" customHeight="1">
      <c r="A30" s="31"/>
      <c r="B30" s="36"/>
      <c r="C30" s="31"/>
      <c r="D30" s="116" t="s">
        <v>33</v>
      </c>
      <c r="E30" s="31"/>
      <c r="F30" s="31"/>
      <c r="G30" s="31"/>
      <c r="H30" s="31"/>
      <c r="I30" s="31"/>
      <c r="J30" s="117">
        <f>ROUND(J121,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6"/>
      <c r="C32" s="31"/>
      <c r="D32" s="31"/>
      <c r="E32" s="31"/>
      <c r="F32" s="118" t="s">
        <v>35</v>
      </c>
      <c r="G32" s="31"/>
      <c r="H32" s="31"/>
      <c r="I32" s="118" t="s">
        <v>34</v>
      </c>
      <c r="J32" s="118" t="s">
        <v>36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customHeight="1">
      <c r="A33" s="31"/>
      <c r="B33" s="36"/>
      <c r="C33" s="31"/>
      <c r="D33" s="119" t="s">
        <v>37</v>
      </c>
      <c r="E33" s="109" t="s">
        <v>38</v>
      </c>
      <c r="F33" s="120">
        <f>ROUND((SUM(BE121:BE161)),  2)</f>
        <v>0</v>
      </c>
      <c r="G33" s="31"/>
      <c r="H33" s="31"/>
      <c r="I33" s="121">
        <v>0.21</v>
      </c>
      <c r="J33" s="120">
        <f>ROUND(((SUM(BE121:BE161))*I33),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6"/>
      <c r="C34" s="31"/>
      <c r="D34" s="31"/>
      <c r="E34" s="109" t="s">
        <v>39</v>
      </c>
      <c r="F34" s="120">
        <f>ROUND((SUM(BF121:BF161)),  2)</f>
        <v>0</v>
      </c>
      <c r="G34" s="31"/>
      <c r="H34" s="31"/>
      <c r="I34" s="121">
        <v>0.12</v>
      </c>
      <c r="J34" s="120">
        <f>ROUND(((SUM(BF121:BF161))*I34),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6"/>
      <c r="C35" s="31"/>
      <c r="D35" s="31"/>
      <c r="E35" s="109" t="s">
        <v>40</v>
      </c>
      <c r="F35" s="120">
        <f>ROUND((SUM(BG121:BG161)),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6"/>
      <c r="C36" s="31"/>
      <c r="D36" s="31"/>
      <c r="E36" s="109" t="s">
        <v>41</v>
      </c>
      <c r="F36" s="120">
        <f>ROUND((SUM(BH121:BH161)),  2)</f>
        <v>0</v>
      </c>
      <c r="G36" s="31"/>
      <c r="H36" s="31"/>
      <c r="I36" s="121">
        <v>0.12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6"/>
      <c r="C37" s="31"/>
      <c r="D37" s="31"/>
      <c r="E37" s="109" t="s">
        <v>42</v>
      </c>
      <c r="F37" s="120">
        <f>ROUND((SUM(BI121:BI161)),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7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4" customHeight="1">
      <c r="A39" s="31"/>
      <c r="B39" s="36"/>
      <c r="C39" s="122"/>
      <c r="D39" s="123" t="s">
        <v>43</v>
      </c>
      <c r="E39" s="124"/>
      <c r="F39" s="124"/>
      <c r="G39" s="125" t="s">
        <v>44</v>
      </c>
      <c r="H39" s="126" t="s">
        <v>45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8"/>
      <c r="D50" s="129" t="s">
        <v>46</v>
      </c>
      <c r="E50" s="130"/>
      <c r="F50" s="130"/>
      <c r="G50" s="129" t="s">
        <v>47</v>
      </c>
      <c r="H50" s="130"/>
      <c r="I50" s="130"/>
      <c r="J50" s="130"/>
      <c r="K50" s="130"/>
      <c r="L50" s="4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5">
      <c r="A61" s="31"/>
      <c r="B61" s="36"/>
      <c r="C61" s="31"/>
      <c r="D61" s="131" t="s">
        <v>48</v>
      </c>
      <c r="E61" s="132"/>
      <c r="F61" s="133" t="s">
        <v>49</v>
      </c>
      <c r="G61" s="131" t="s">
        <v>48</v>
      </c>
      <c r="H61" s="132"/>
      <c r="I61" s="132"/>
      <c r="J61" s="134" t="s">
        <v>49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">
      <c r="A65" s="31"/>
      <c r="B65" s="36"/>
      <c r="C65" s="31"/>
      <c r="D65" s="129" t="s">
        <v>50</v>
      </c>
      <c r="E65" s="135"/>
      <c r="F65" s="135"/>
      <c r="G65" s="129" t="s">
        <v>51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5">
      <c r="A76" s="31"/>
      <c r="B76" s="36"/>
      <c r="C76" s="31"/>
      <c r="D76" s="131" t="s">
        <v>48</v>
      </c>
      <c r="E76" s="132"/>
      <c r="F76" s="133" t="s">
        <v>49</v>
      </c>
      <c r="G76" s="131" t="s">
        <v>48</v>
      </c>
      <c r="H76" s="132"/>
      <c r="I76" s="132"/>
      <c r="J76" s="134" t="s">
        <v>49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7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5" customHeight="1">
      <c r="A82" s="31"/>
      <c r="B82" s="32"/>
      <c r="C82" s="20" t="s">
        <v>89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7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60" t="str">
        <f>E7</f>
        <v>CÚ 2024 - Odbahnění rybníka Vápenka - rozpočet</v>
      </c>
      <c r="F85" s="261"/>
      <c r="G85" s="261"/>
      <c r="H85" s="261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87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9" t="str">
        <f>E9</f>
        <v>SO-01 - Odstranění sedime...</v>
      </c>
      <c r="F87" s="259"/>
      <c r="G87" s="259"/>
      <c r="H87" s="259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7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17. 7. 2024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7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15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29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15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31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2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90</v>
      </c>
      <c r="D94" s="141"/>
      <c r="E94" s="141"/>
      <c r="F94" s="141"/>
      <c r="G94" s="141"/>
      <c r="H94" s="141"/>
      <c r="I94" s="141"/>
      <c r="J94" s="142" t="s">
        <v>91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2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75" customHeight="1">
      <c r="A96" s="31"/>
      <c r="B96" s="32"/>
      <c r="C96" s="143" t="s">
        <v>92</v>
      </c>
      <c r="D96" s="33"/>
      <c r="E96" s="33"/>
      <c r="F96" s="33"/>
      <c r="G96" s="33"/>
      <c r="H96" s="33"/>
      <c r="I96" s="33"/>
      <c r="J96" s="81">
        <f>J121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93</v>
      </c>
    </row>
    <row r="97" spans="1:31" s="9" customFormat="1" ht="25" customHeight="1">
      <c r="B97" s="144"/>
      <c r="C97" s="145"/>
      <c r="D97" s="146" t="s">
        <v>94</v>
      </c>
      <c r="E97" s="147"/>
      <c r="F97" s="147"/>
      <c r="G97" s="147"/>
      <c r="H97" s="147"/>
      <c r="I97" s="147"/>
      <c r="J97" s="148">
        <f>J122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95</v>
      </c>
      <c r="E98" s="153"/>
      <c r="F98" s="153"/>
      <c r="G98" s="153"/>
      <c r="H98" s="153"/>
      <c r="I98" s="153"/>
      <c r="J98" s="154">
        <f>J123</f>
        <v>0</v>
      </c>
      <c r="K98" s="151"/>
      <c r="L98" s="155"/>
    </row>
    <row r="99" spans="1:31" s="10" customFormat="1" ht="19.899999999999999" customHeight="1">
      <c r="B99" s="150"/>
      <c r="C99" s="151"/>
      <c r="D99" s="152" t="s">
        <v>96</v>
      </c>
      <c r="E99" s="153"/>
      <c r="F99" s="153"/>
      <c r="G99" s="153"/>
      <c r="H99" s="153"/>
      <c r="I99" s="153"/>
      <c r="J99" s="154">
        <f>J151</f>
        <v>0</v>
      </c>
      <c r="K99" s="151"/>
      <c r="L99" s="155"/>
    </row>
    <row r="100" spans="1:31" s="9" customFormat="1" ht="25" customHeight="1">
      <c r="B100" s="144"/>
      <c r="C100" s="145"/>
      <c r="D100" s="146" t="s">
        <v>97</v>
      </c>
      <c r="E100" s="147"/>
      <c r="F100" s="147"/>
      <c r="G100" s="147"/>
      <c r="H100" s="147"/>
      <c r="I100" s="147"/>
      <c r="J100" s="148">
        <f>J158</f>
        <v>0</v>
      </c>
      <c r="K100" s="145"/>
      <c r="L100" s="149"/>
    </row>
    <row r="101" spans="1:31" s="10" customFormat="1" ht="19.899999999999999" customHeight="1">
      <c r="B101" s="150"/>
      <c r="C101" s="151"/>
      <c r="D101" s="152" t="s">
        <v>98</v>
      </c>
      <c r="E101" s="153"/>
      <c r="F101" s="153"/>
      <c r="G101" s="153"/>
      <c r="H101" s="153"/>
      <c r="I101" s="153"/>
      <c r="J101" s="154">
        <f>J159</f>
        <v>0</v>
      </c>
      <c r="K101" s="151"/>
      <c r="L101" s="155"/>
    </row>
    <row r="102" spans="1:31" s="2" customFormat="1" ht="21.75" customHeight="1">
      <c r="A102" s="31"/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7" customHeight="1">
      <c r="A103" s="31"/>
      <c r="B103" s="51"/>
      <c r="C103" s="52"/>
      <c r="D103" s="52"/>
      <c r="E103" s="52"/>
      <c r="F103" s="52"/>
      <c r="G103" s="52"/>
      <c r="H103" s="52"/>
      <c r="I103" s="52"/>
      <c r="J103" s="52"/>
      <c r="K103" s="52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31" s="2" customFormat="1" ht="7" customHeight="1">
      <c r="A107" s="31"/>
      <c r="B107" s="53"/>
      <c r="C107" s="54"/>
      <c r="D107" s="54"/>
      <c r="E107" s="54"/>
      <c r="F107" s="54"/>
      <c r="G107" s="54"/>
      <c r="H107" s="54"/>
      <c r="I107" s="54"/>
      <c r="J107" s="54"/>
      <c r="K107" s="54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25" customHeight="1">
      <c r="A108" s="31"/>
      <c r="B108" s="32"/>
      <c r="C108" s="20" t="s">
        <v>99</v>
      </c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7" customHeight="1">
      <c r="A109" s="3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16</v>
      </c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6.5" customHeight="1">
      <c r="A111" s="31"/>
      <c r="B111" s="32"/>
      <c r="C111" s="33"/>
      <c r="D111" s="33"/>
      <c r="E111" s="260" t="str">
        <f>E7</f>
        <v>CÚ 2024 - Odbahnění rybníka Vápenka - rozpočet</v>
      </c>
      <c r="F111" s="261"/>
      <c r="G111" s="261"/>
      <c r="H111" s="261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87</v>
      </c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3"/>
      <c r="D113" s="33"/>
      <c r="E113" s="229" t="str">
        <f>E9</f>
        <v>SO-01 - Odstranění sedime...</v>
      </c>
      <c r="F113" s="259"/>
      <c r="G113" s="259"/>
      <c r="H113" s="259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7" customHeight="1">
      <c r="A114" s="3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20</v>
      </c>
      <c r="D115" s="33"/>
      <c r="E115" s="33"/>
      <c r="F115" s="24" t="str">
        <f>F12</f>
        <v xml:space="preserve"> </v>
      </c>
      <c r="G115" s="33"/>
      <c r="H115" s="33"/>
      <c r="I115" s="26" t="s">
        <v>22</v>
      </c>
      <c r="J115" s="63" t="str">
        <f>IF(J12="","",J12)</f>
        <v>17. 7. 2024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7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15" customHeight="1">
      <c r="A117" s="31"/>
      <c r="B117" s="32"/>
      <c r="C117" s="26" t="s">
        <v>24</v>
      </c>
      <c r="D117" s="33"/>
      <c r="E117" s="33"/>
      <c r="F117" s="24" t="str">
        <f>E15</f>
        <v xml:space="preserve"> </v>
      </c>
      <c r="G117" s="33"/>
      <c r="H117" s="33"/>
      <c r="I117" s="26" t="s">
        <v>29</v>
      </c>
      <c r="J117" s="29" t="str">
        <f>E21</f>
        <v xml:space="preserve"> 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15" customHeight="1">
      <c r="A118" s="31"/>
      <c r="B118" s="32"/>
      <c r="C118" s="26" t="s">
        <v>27</v>
      </c>
      <c r="D118" s="33"/>
      <c r="E118" s="33"/>
      <c r="F118" s="24" t="str">
        <f>IF(E18="","",E18)</f>
        <v>Vyplň údaj</v>
      </c>
      <c r="G118" s="33"/>
      <c r="H118" s="33"/>
      <c r="I118" s="26" t="s">
        <v>31</v>
      </c>
      <c r="J118" s="29" t="str">
        <f>E24</f>
        <v xml:space="preserve"> </v>
      </c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0.25" customHeight="1">
      <c r="A119" s="3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11" customFormat="1" ht="29.25" customHeight="1">
      <c r="A120" s="156"/>
      <c r="B120" s="157"/>
      <c r="C120" s="158" t="s">
        <v>100</v>
      </c>
      <c r="D120" s="159" t="s">
        <v>58</v>
      </c>
      <c r="E120" s="159" t="s">
        <v>54</v>
      </c>
      <c r="F120" s="159" t="s">
        <v>55</v>
      </c>
      <c r="G120" s="159" t="s">
        <v>101</v>
      </c>
      <c r="H120" s="159" t="s">
        <v>102</v>
      </c>
      <c r="I120" s="159" t="s">
        <v>103</v>
      </c>
      <c r="J120" s="160" t="s">
        <v>91</v>
      </c>
      <c r="K120" s="161" t="s">
        <v>104</v>
      </c>
      <c r="L120" s="162"/>
      <c r="M120" s="72" t="s">
        <v>1</v>
      </c>
      <c r="N120" s="73" t="s">
        <v>37</v>
      </c>
      <c r="O120" s="73" t="s">
        <v>105</v>
      </c>
      <c r="P120" s="73" t="s">
        <v>106</v>
      </c>
      <c r="Q120" s="73" t="s">
        <v>107</v>
      </c>
      <c r="R120" s="73" t="s">
        <v>108</v>
      </c>
      <c r="S120" s="73" t="s">
        <v>109</v>
      </c>
      <c r="T120" s="74" t="s">
        <v>110</v>
      </c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</row>
    <row r="121" spans="1:65" s="2" customFormat="1" ht="22.75" customHeight="1">
      <c r="A121" s="31"/>
      <c r="B121" s="32"/>
      <c r="C121" s="79" t="s">
        <v>111</v>
      </c>
      <c r="D121" s="33"/>
      <c r="E121" s="33"/>
      <c r="F121" s="33"/>
      <c r="G121" s="33"/>
      <c r="H121" s="33"/>
      <c r="I121" s="33"/>
      <c r="J121" s="163">
        <f>BK121</f>
        <v>0</v>
      </c>
      <c r="K121" s="33"/>
      <c r="L121" s="36"/>
      <c r="M121" s="75"/>
      <c r="N121" s="164"/>
      <c r="O121" s="76"/>
      <c r="P121" s="165">
        <f>P122+P158</f>
        <v>0</v>
      </c>
      <c r="Q121" s="76"/>
      <c r="R121" s="165">
        <f>R122+R158</f>
        <v>0</v>
      </c>
      <c r="S121" s="76"/>
      <c r="T121" s="166">
        <f>T122+T158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T121" s="14" t="s">
        <v>72</v>
      </c>
      <c r="AU121" s="14" t="s">
        <v>93</v>
      </c>
      <c r="BK121" s="167">
        <f>BK122+BK158</f>
        <v>0</v>
      </c>
    </row>
    <row r="122" spans="1:65" s="12" customFormat="1" ht="25.9" customHeight="1">
      <c r="B122" s="168"/>
      <c r="C122" s="169"/>
      <c r="D122" s="170" t="s">
        <v>72</v>
      </c>
      <c r="E122" s="171" t="s">
        <v>112</v>
      </c>
      <c r="F122" s="171" t="s">
        <v>113</v>
      </c>
      <c r="G122" s="169"/>
      <c r="H122" s="169"/>
      <c r="I122" s="172"/>
      <c r="J122" s="173">
        <f>BK122</f>
        <v>0</v>
      </c>
      <c r="K122" s="169"/>
      <c r="L122" s="174"/>
      <c r="M122" s="175"/>
      <c r="N122" s="176"/>
      <c r="O122" s="176"/>
      <c r="P122" s="177">
        <f>P123+P151</f>
        <v>0</v>
      </c>
      <c r="Q122" s="176"/>
      <c r="R122" s="177">
        <f>R123+R151</f>
        <v>0</v>
      </c>
      <c r="S122" s="176"/>
      <c r="T122" s="178">
        <f>T123+T151</f>
        <v>0</v>
      </c>
      <c r="AR122" s="179" t="s">
        <v>80</v>
      </c>
      <c r="AT122" s="180" t="s">
        <v>72</v>
      </c>
      <c r="AU122" s="180" t="s">
        <v>73</v>
      </c>
      <c r="AY122" s="179" t="s">
        <v>114</v>
      </c>
      <c r="BK122" s="181">
        <f>BK123+BK151</f>
        <v>0</v>
      </c>
    </row>
    <row r="123" spans="1:65" s="12" customFormat="1" ht="22.75" customHeight="1">
      <c r="B123" s="168"/>
      <c r="C123" s="169"/>
      <c r="D123" s="170" t="s">
        <v>72</v>
      </c>
      <c r="E123" s="182" t="s">
        <v>80</v>
      </c>
      <c r="F123" s="182" t="s">
        <v>115</v>
      </c>
      <c r="G123" s="169"/>
      <c r="H123" s="169"/>
      <c r="I123" s="172"/>
      <c r="J123" s="183">
        <f>BK123</f>
        <v>0</v>
      </c>
      <c r="K123" s="169"/>
      <c r="L123" s="174"/>
      <c r="M123" s="175"/>
      <c r="N123" s="176"/>
      <c r="O123" s="176"/>
      <c r="P123" s="177">
        <f>SUM(P124:P150)</f>
        <v>0</v>
      </c>
      <c r="Q123" s="176"/>
      <c r="R123" s="177">
        <f>SUM(R124:R150)</f>
        <v>0</v>
      </c>
      <c r="S123" s="176"/>
      <c r="T123" s="178">
        <f>SUM(T124:T150)</f>
        <v>0</v>
      </c>
      <c r="AR123" s="179" t="s">
        <v>80</v>
      </c>
      <c r="AT123" s="180" t="s">
        <v>72</v>
      </c>
      <c r="AU123" s="180" t="s">
        <v>80</v>
      </c>
      <c r="AY123" s="179" t="s">
        <v>114</v>
      </c>
      <c r="BK123" s="181">
        <f>SUM(BK124:BK150)</f>
        <v>0</v>
      </c>
    </row>
    <row r="124" spans="1:65" s="2" customFormat="1" ht="37.75" customHeight="1">
      <c r="A124" s="31"/>
      <c r="B124" s="32"/>
      <c r="C124" s="184" t="s">
        <v>80</v>
      </c>
      <c r="D124" s="184" t="s">
        <v>116</v>
      </c>
      <c r="E124" s="185" t="s">
        <v>117</v>
      </c>
      <c r="F124" s="186" t="s">
        <v>118</v>
      </c>
      <c r="G124" s="187" t="s">
        <v>119</v>
      </c>
      <c r="H124" s="188">
        <v>40</v>
      </c>
      <c r="I124" s="189"/>
      <c r="J124" s="190">
        <f>ROUND(I124*H124,2)</f>
        <v>0</v>
      </c>
      <c r="K124" s="191"/>
      <c r="L124" s="36"/>
      <c r="M124" s="192" t="s">
        <v>1</v>
      </c>
      <c r="N124" s="193" t="s">
        <v>38</v>
      </c>
      <c r="O124" s="68"/>
      <c r="P124" s="194">
        <f>O124*H124</f>
        <v>0</v>
      </c>
      <c r="Q124" s="194">
        <v>0</v>
      </c>
      <c r="R124" s="194">
        <f>Q124*H124</f>
        <v>0</v>
      </c>
      <c r="S124" s="194">
        <v>0</v>
      </c>
      <c r="T124" s="195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96" t="s">
        <v>120</v>
      </c>
      <c r="AT124" s="196" t="s">
        <v>116</v>
      </c>
      <c r="AU124" s="196" t="s">
        <v>82</v>
      </c>
      <c r="AY124" s="14" t="s">
        <v>114</v>
      </c>
      <c r="BE124" s="197">
        <f>IF(N124="základní",J124,0)</f>
        <v>0</v>
      </c>
      <c r="BF124" s="197">
        <f>IF(N124="snížená",J124,0)</f>
        <v>0</v>
      </c>
      <c r="BG124" s="197">
        <f>IF(N124="zákl. přenesená",J124,0)</f>
        <v>0</v>
      </c>
      <c r="BH124" s="197">
        <f>IF(N124="sníž. přenesená",J124,0)</f>
        <v>0</v>
      </c>
      <c r="BI124" s="197">
        <f>IF(N124="nulová",J124,0)</f>
        <v>0</v>
      </c>
      <c r="BJ124" s="14" t="s">
        <v>80</v>
      </c>
      <c r="BK124" s="197">
        <f>ROUND(I124*H124,2)</f>
        <v>0</v>
      </c>
      <c r="BL124" s="14" t="s">
        <v>120</v>
      </c>
      <c r="BM124" s="196" t="s">
        <v>82</v>
      </c>
    </row>
    <row r="125" spans="1:65" s="2" customFormat="1">
      <c r="A125" s="31"/>
      <c r="B125" s="32"/>
      <c r="C125" s="33"/>
      <c r="D125" s="198" t="s">
        <v>121</v>
      </c>
      <c r="E125" s="33"/>
      <c r="F125" s="199" t="s">
        <v>122</v>
      </c>
      <c r="G125" s="33"/>
      <c r="H125" s="33"/>
      <c r="I125" s="200"/>
      <c r="J125" s="33"/>
      <c r="K125" s="33"/>
      <c r="L125" s="36"/>
      <c r="M125" s="201"/>
      <c r="N125" s="202"/>
      <c r="O125" s="68"/>
      <c r="P125" s="68"/>
      <c r="Q125" s="68"/>
      <c r="R125" s="68"/>
      <c r="S125" s="68"/>
      <c r="T125" s="69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T125" s="14" t="s">
        <v>121</v>
      </c>
      <c r="AU125" s="14" t="s">
        <v>82</v>
      </c>
    </row>
    <row r="126" spans="1:65" s="2" customFormat="1" ht="24.15" customHeight="1">
      <c r="A126" s="31"/>
      <c r="B126" s="32"/>
      <c r="C126" s="184" t="s">
        <v>82</v>
      </c>
      <c r="D126" s="184" t="s">
        <v>116</v>
      </c>
      <c r="E126" s="185" t="s">
        <v>123</v>
      </c>
      <c r="F126" s="186" t="s">
        <v>124</v>
      </c>
      <c r="G126" s="187" t="s">
        <v>125</v>
      </c>
      <c r="H126" s="188">
        <v>1</v>
      </c>
      <c r="I126" s="189"/>
      <c r="J126" s="190">
        <f>ROUND(I126*H126,2)</f>
        <v>0</v>
      </c>
      <c r="K126" s="191"/>
      <c r="L126" s="36"/>
      <c r="M126" s="192" t="s">
        <v>1</v>
      </c>
      <c r="N126" s="193" t="s">
        <v>38</v>
      </c>
      <c r="O126" s="68"/>
      <c r="P126" s="194">
        <f>O126*H126</f>
        <v>0</v>
      </c>
      <c r="Q126" s="194">
        <v>0</v>
      </c>
      <c r="R126" s="194">
        <f>Q126*H126</f>
        <v>0</v>
      </c>
      <c r="S126" s="194">
        <v>0</v>
      </c>
      <c r="T126" s="195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96" t="s">
        <v>120</v>
      </c>
      <c r="AT126" s="196" t="s">
        <v>116</v>
      </c>
      <c r="AU126" s="196" t="s">
        <v>82</v>
      </c>
      <c r="AY126" s="14" t="s">
        <v>114</v>
      </c>
      <c r="BE126" s="197">
        <f>IF(N126="základní",J126,0)</f>
        <v>0</v>
      </c>
      <c r="BF126" s="197">
        <f>IF(N126="snížená",J126,0)</f>
        <v>0</v>
      </c>
      <c r="BG126" s="197">
        <f>IF(N126="zákl. přenesená",J126,0)</f>
        <v>0</v>
      </c>
      <c r="BH126" s="197">
        <f>IF(N126="sníž. přenesená",J126,0)</f>
        <v>0</v>
      </c>
      <c r="BI126" s="197">
        <f>IF(N126="nulová",J126,0)</f>
        <v>0</v>
      </c>
      <c r="BJ126" s="14" t="s">
        <v>80</v>
      </c>
      <c r="BK126" s="197">
        <f>ROUND(I126*H126,2)</f>
        <v>0</v>
      </c>
      <c r="BL126" s="14" t="s">
        <v>120</v>
      </c>
      <c r="BM126" s="196" t="s">
        <v>120</v>
      </c>
    </row>
    <row r="127" spans="1:65" s="2" customFormat="1">
      <c r="A127" s="31"/>
      <c r="B127" s="32"/>
      <c r="C127" s="33"/>
      <c r="D127" s="198" t="s">
        <v>121</v>
      </c>
      <c r="E127" s="33"/>
      <c r="F127" s="199" t="s">
        <v>126</v>
      </c>
      <c r="G127" s="33"/>
      <c r="H127" s="33"/>
      <c r="I127" s="200"/>
      <c r="J127" s="33"/>
      <c r="K127" s="33"/>
      <c r="L127" s="36"/>
      <c r="M127" s="201"/>
      <c r="N127" s="202"/>
      <c r="O127" s="68"/>
      <c r="P127" s="68"/>
      <c r="Q127" s="68"/>
      <c r="R127" s="68"/>
      <c r="S127" s="68"/>
      <c r="T127" s="69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4" t="s">
        <v>121</v>
      </c>
      <c r="AU127" s="14" t="s">
        <v>82</v>
      </c>
    </row>
    <row r="128" spans="1:65" s="2" customFormat="1" ht="24.15" customHeight="1">
      <c r="A128" s="31"/>
      <c r="B128" s="32"/>
      <c r="C128" s="184" t="s">
        <v>127</v>
      </c>
      <c r="D128" s="184" t="s">
        <v>116</v>
      </c>
      <c r="E128" s="185" t="s">
        <v>128</v>
      </c>
      <c r="F128" s="186" t="s">
        <v>129</v>
      </c>
      <c r="G128" s="187" t="s">
        <v>125</v>
      </c>
      <c r="H128" s="188">
        <v>1</v>
      </c>
      <c r="I128" s="189"/>
      <c r="J128" s="190">
        <f>ROUND(I128*H128,2)</f>
        <v>0</v>
      </c>
      <c r="K128" s="191"/>
      <c r="L128" s="36"/>
      <c r="M128" s="192" t="s">
        <v>1</v>
      </c>
      <c r="N128" s="193" t="s">
        <v>38</v>
      </c>
      <c r="O128" s="68"/>
      <c r="P128" s="194">
        <f>O128*H128</f>
        <v>0</v>
      </c>
      <c r="Q128" s="194">
        <v>0</v>
      </c>
      <c r="R128" s="194">
        <f>Q128*H128</f>
        <v>0</v>
      </c>
      <c r="S128" s="194">
        <v>0</v>
      </c>
      <c r="T128" s="195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6" t="s">
        <v>120</v>
      </c>
      <c r="AT128" s="196" t="s">
        <v>116</v>
      </c>
      <c r="AU128" s="196" t="s">
        <v>82</v>
      </c>
      <c r="AY128" s="14" t="s">
        <v>114</v>
      </c>
      <c r="BE128" s="197">
        <f>IF(N128="základní",J128,0)</f>
        <v>0</v>
      </c>
      <c r="BF128" s="197">
        <f>IF(N128="snížená",J128,0)</f>
        <v>0</v>
      </c>
      <c r="BG128" s="197">
        <f>IF(N128="zákl. přenesená",J128,0)</f>
        <v>0</v>
      </c>
      <c r="BH128" s="197">
        <f>IF(N128="sníž. přenesená",J128,0)</f>
        <v>0</v>
      </c>
      <c r="BI128" s="197">
        <f>IF(N128="nulová",J128,0)</f>
        <v>0</v>
      </c>
      <c r="BJ128" s="14" t="s">
        <v>80</v>
      </c>
      <c r="BK128" s="197">
        <f>ROUND(I128*H128,2)</f>
        <v>0</v>
      </c>
      <c r="BL128" s="14" t="s">
        <v>120</v>
      </c>
      <c r="BM128" s="196" t="s">
        <v>130</v>
      </c>
    </row>
    <row r="129" spans="1:65" s="2" customFormat="1">
      <c r="A129" s="31"/>
      <c r="B129" s="32"/>
      <c r="C129" s="33"/>
      <c r="D129" s="198" t="s">
        <v>121</v>
      </c>
      <c r="E129" s="33"/>
      <c r="F129" s="199" t="s">
        <v>131</v>
      </c>
      <c r="G129" s="33"/>
      <c r="H129" s="33"/>
      <c r="I129" s="200"/>
      <c r="J129" s="33"/>
      <c r="K129" s="33"/>
      <c r="L129" s="36"/>
      <c r="M129" s="201"/>
      <c r="N129" s="202"/>
      <c r="O129" s="68"/>
      <c r="P129" s="68"/>
      <c r="Q129" s="68"/>
      <c r="R129" s="68"/>
      <c r="S129" s="68"/>
      <c r="T129" s="69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4" t="s">
        <v>121</v>
      </c>
      <c r="AU129" s="14" t="s">
        <v>82</v>
      </c>
    </row>
    <row r="130" spans="1:65" s="2" customFormat="1" ht="24.15" customHeight="1">
      <c r="A130" s="31"/>
      <c r="B130" s="32"/>
      <c r="C130" s="184" t="s">
        <v>120</v>
      </c>
      <c r="D130" s="184" t="s">
        <v>116</v>
      </c>
      <c r="E130" s="185" t="s">
        <v>132</v>
      </c>
      <c r="F130" s="186" t="s">
        <v>133</v>
      </c>
      <c r="G130" s="187" t="s">
        <v>119</v>
      </c>
      <c r="H130" s="188">
        <v>40</v>
      </c>
      <c r="I130" s="189"/>
      <c r="J130" s="190">
        <f>ROUND(I130*H130,2)</f>
        <v>0</v>
      </c>
      <c r="K130" s="191"/>
      <c r="L130" s="36"/>
      <c r="M130" s="192" t="s">
        <v>1</v>
      </c>
      <c r="N130" s="193" t="s">
        <v>38</v>
      </c>
      <c r="O130" s="68"/>
      <c r="P130" s="194">
        <f>O130*H130</f>
        <v>0</v>
      </c>
      <c r="Q130" s="194">
        <v>0</v>
      </c>
      <c r="R130" s="194">
        <f>Q130*H130</f>
        <v>0</v>
      </c>
      <c r="S130" s="194">
        <v>0</v>
      </c>
      <c r="T130" s="195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6" t="s">
        <v>120</v>
      </c>
      <c r="AT130" s="196" t="s">
        <v>116</v>
      </c>
      <c r="AU130" s="196" t="s">
        <v>82</v>
      </c>
      <c r="AY130" s="14" t="s">
        <v>114</v>
      </c>
      <c r="BE130" s="197">
        <f>IF(N130="základní",J130,0)</f>
        <v>0</v>
      </c>
      <c r="BF130" s="197">
        <f>IF(N130="snížená",J130,0)</f>
        <v>0</v>
      </c>
      <c r="BG130" s="197">
        <f>IF(N130="zákl. přenesená",J130,0)</f>
        <v>0</v>
      </c>
      <c r="BH130" s="197">
        <f>IF(N130="sníž. přenesená",J130,0)</f>
        <v>0</v>
      </c>
      <c r="BI130" s="197">
        <f>IF(N130="nulová",J130,0)</f>
        <v>0</v>
      </c>
      <c r="BJ130" s="14" t="s">
        <v>80</v>
      </c>
      <c r="BK130" s="197">
        <f>ROUND(I130*H130,2)</f>
        <v>0</v>
      </c>
      <c r="BL130" s="14" t="s">
        <v>120</v>
      </c>
      <c r="BM130" s="196" t="s">
        <v>134</v>
      </c>
    </row>
    <row r="131" spans="1:65" s="2" customFormat="1">
      <c r="A131" s="31"/>
      <c r="B131" s="32"/>
      <c r="C131" s="33"/>
      <c r="D131" s="198" t="s">
        <v>121</v>
      </c>
      <c r="E131" s="33"/>
      <c r="F131" s="199" t="s">
        <v>135</v>
      </c>
      <c r="G131" s="33"/>
      <c r="H131" s="33"/>
      <c r="I131" s="200"/>
      <c r="J131" s="33"/>
      <c r="K131" s="33"/>
      <c r="L131" s="36"/>
      <c r="M131" s="201"/>
      <c r="N131" s="202"/>
      <c r="O131" s="68"/>
      <c r="P131" s="68"/>
      <c r="Q131" s="68"/>
      <c r="R131" s="68"/>
      <c r="S131" s="68"/>
      <c r="T131" s="69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4" t="s">
        <v>121</v>
      </c>
      <c r="AU131" s="14" t="s">
        <v>82</v>
      </c>
    </row>
    <row r="132" spans="1:65" s="2" customFormat="1" ht="24.15" customHeight="1">
      <c r="A132" s="31"/>
      <c r="B132" s="32"/>
      <c r="C132" s="184" t="s">
        <v>136</v>
      </c>
      <c r="D132" s="184" t="s">
        <v>116</v>
      </c>
      <c r="E132" s="185" t="s">
        <v>137</v>
      </c>
      <c r="F132" s="186" t="s">
        <v>138</v>
      </c>
      <c r="G132" s="187" t="s">
        <v>139</v>
      </c>
      <c r="H132" s="188">
        <v>4832.18</v>
      </c>
      <c r="I132" s="189"/>
      <c r="J132" s="190">
        <f>ROUND(I132*H132,2)</f>
        <v>0</v>
      </c>
      <c r="K132" s="191"/>
      <c r="L132" s="36"/>
      <c r="M132" s="192" t="s">
        <v>1</v>
      </c>
      <c r="N132" s="193" t="s">
        <v>38</v>
      </c>
      <c r="O132" s="68"/>
      <c r="P132" s="194">
        <f>O132*H132</f>
        <v>0</v>
      </c>
      <c r="Q132" s="194">
        <v>0</v>
      </c>
      <c r="R132" s="194">
        <f>Q132*H132</f>
        <v>0</v>
      </c>
      <c r="S132" s="194">
        <v>0</v>
      </c>
      <c r="T132" s="195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6" t="s">
        <v>120</v>
      </c>
      <c r="AT132" s="196" t="s">
        <v>116</v>
      </c>
      <c r="AU132" s="196" t="s">
        <v>82</v>
      </c>
      <c r="AY132" s="14" t="s">
        <v>114</v>
      </c>
      <c r="BE132" s="197">
        <f>IF(N132="základní",J132,0)</f>
        <v>0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4" t="s">
        <v>80</v>
      </c>
      <c r="BK132" s="197">
        <f>ROUND(I132*H132,2)</f>
        <v>0</v>
      </c>
      <c r="BL132" s="14" t="s">
        <v>120</v>
      </c>
      <c r="BM132" s="196" t="s">
        <v>140</v>
      </c>
    </row>
    <row r="133" spans="1:65" s="2" customFormat="1">
      <c r="A133" s="31"/>
      <c r="B133" s="32"/>
      <c r="C133" s="33"/>
      <c r="D133" s="198" t="s">
        <v>121</v>
      </c>
      <c r="E133" s="33"/>
      <c r="F133" s="199" t="s">
        <v>141</v>
      </c>
      <c r="G133" s="33"/>
      <c r="H133" s="33"/>
      <c r="I133" s="200"/>
      <c r="J133" s="33"/>
      <c r="K133" s="33"/>
      <c r="L133" s="36"/>
      <c r="M133" s="201"/>
      <c r="N133" s="202"/>
      <c r="O133" s="68"/>
      <c r="P133" s="68"/>
      <c r="Q133" s="68"/>
      <c r="R133" s="68"/>
      <c r="S133" s="68"/>
      <c r="T133" s="69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4" t="s">
        <v>121</v>
      </c>
      <c r="AU133" s="14" t="s">
        <v>82</v>
      </c>
    </row>
    <row r="134" spans="1:65" s="2" customFormat="1" ht="33" customHeight="1">
      <c r="A134" s="31"/>
      <c r="B134" s="32"/>
      <c r="C134" s="184" t="s">
        <v>130</v>
      </c>
      <c r="D134" s="184" t="s">
        <v>116</v>
      </c>
      <c r="E134" s="185" t="s">
        <v>142</v>
      </c>
      <c r="F134" s="186" t="s">
        <v>143</v>
      </c>
      <c r="G134" s="187" t="s">
        <v>139</v>
      </c>
      <c r="H134" s="188">
        <v>3270.5</v>
      </c>
      <c r="I134" s="189"/>
      <c r="J134" s="190">
        <f>ROUND(I134*H134,2)</f>
        <v>0</v>
      </c>
      <c r="K134" s="191"/>
      <c r="L134" s="36"/>
      <c r="M134" s="192" t="s">
        <v>1</v>
      </c>
      <c r="N134" s="193" t="s">
        <v>38</v>
      </c>
      <c r="O134" s="68"/>
      <c r="P134" s="194">
        <f>O134*H134</f>
        <v>0</v>
      </c>
      <c r="Q134" s="194">
        <v>0</v>
      </c>
      <c r="R134" s="194">
        <f>Q134*H134</f>
        <v>0</v>
      </c>
      <c r="S134" s="194">
        <v>0</v>
      </c>
      <c r="T134" s="195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6" t="s">
        <v>120</v>
      </c>
      <c r="AT134" s="196" t="s">
        <v>116</v>
      </c>
      <c r="AU134" s="196" t="s">
        <v>82</v>
      </c>
      <c r="AY134" s="14" t="s">
        <v>114</v>
      </c>
      <c r="BE134" s="197">
        <f>IF(N134="základní",J134,0)</f>
        <v>0</v>
      </c>
      <c r="BF134" s="197">
        <f>IF(N134="snížená",J134,0)</f>
        <v>0</v>
      </c>
      <c r="BG134" s="197">
        <f>IF(N134="zákl. přenesená",J134,0)</f>
        <v>0</v>
      </c>
      <c r="BH134" s="197">
        <f>IF(N134="sníž. přenesená",J134,0)</f>
        <v>0</v>
      </c>
      <c r="BI134" s="197">
        <f>IF(N134="nulová",J134,0)</f>
        <v>0</v>
      </c>
      <c r="BJ134" s="14" t="s">
        <v>80</v>
      </c>
      <c r="BK134" s="197">
        <f>ROUND(I134*H134,2)</f>
        <v>0</v>
      </c>
      <c r="BL134" s="14" t="s">
        <v>120</v>
      </c>
      <c r="BM134" s="196" t="s">
        <v>8</v>
      </c>
    </row>
    <row r="135" spans="1:65" s="2" customFormat="1">
      <c r="A135" s="31"/>
      <c r="B135" s="32"/>
      <c r="C135" s="33"/>
      <c r="D135" s="198" t="s">
        <v>121</v>
      </c>
      <c r="E135" s="33"/>
      <c r="F135" s="199" t="s">
        <v>144</v>
      </c>
      <c r="G135" s="33"/>
      <c r="H135" s="33"/>
      <c r="I135" s="200"/>
      <c r="J135" s="33"/>
      <c r="K135" s="33"/>
      <c r="L135" s="36"/>
      <c r="M135" s="201"/>
      <c r="N135" s="202"/>
      <c r="O135" s="68"/>
      <c r="P135" s="68"/>
      <c r="Q135" s="68"/>
      <c r="R135" s="68"/>
      <c r="S135" s="68"/>
      <c r="T135" s="69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4" t="s">
        <v>121</v>
      </c>
      <c r="AU135" s="14" t="s">
        <v>82</v>
      </c>
    </row>
    <row r="136" spans="1:65" s="2" customFormat="1" ht="33" customHeight="1">
      <c r="A136" s="31"/>
      <c r="B136" s="32"/>
      <c r="C136" s="184" t="s">
        <v>145</v>
      </c>
      <c r="D136" s="184" t="s">
        <v>116</v>
      </c>
      <c r="E136" s="185" t="s">
        <v>146</v>
      </c>
      <c r="F136" s="186" t="s">
        <v>147</v>
      </c>
      <c r="G136" s="187" t="s">
        <v>139</v>
      </c>
      <c r="H136" s="188">
        <v>3270.5</v>
      </c>
      <c r="I136" s="189"/>
      <c r="J136" s="190">
        <f>ROUND(I136*H136,2)</f>
        <v>0</v>
      </c>
      <c r="K136" s="191"/>
      <c r="L136" s="36"/>
      <c r="M136" s="192" t="s">
        <v>1</v>
      </c>
      <c r="N136" s="193" t="s">
        <v>38</v>
      </c>
      <c r="O136" s="68"/>
      <c r="P136" s="194">
        <f>O136*H136</f>
        <v>0</v>
      </c>
      <c r="Q136" s="194">
        <v>0</v>
      </c>
      <c r="R136" s="194">
        <f>Q136*H136</f>
        <v>0</v>
      </c>
      <c r="S136" s="194">
        <v>0</v>
      </c>
      <c r="T136" s="195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6" t="s">
        <v>120</v>
      </c>
      <c r="AT136" s="196" t="s">
        <v>116</v>
      </c>
      <c r="AU136" s="196" t="s">
        <v>82</v>
      </c>
      <c r="AY136" s="14" t="s">
        <v>114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4" t="s">
        <v>80</v>
      </c>
      <c r="BK136" s="197">
        <f>ROUND(I136*H136,2)</f>
        <v>0</v>
      </c>
      <c r="BL136" s="14" t="s">
        <v>120</v>
      </c>
      <c r="BM136" s="196" t="s">
        <v>148</v>
      </c>
    </row>
    <row r="137" spans="1:65" s="2" customFormat="1">
      <c r="A137" s="31"/>
      <c r="B137" s="32"/>
      <c r="C137" s="33"/>
      <c r="D137" s="198" t="s">
        <v>121</v>
      </c>
      <c r="E137" s="33"/>
      <c r="F137" s="199" t="s">
        <v>149</v>
      </c>
      <c r="G137" s="33"/>
      <c r="H137" s="33"/>
      <c r="I137" s="200"/>
      <c r="J137" s="33"/>
      <c r="K137" s="33"/>
      <c r="L137" s="36"/>
      <c r="M137" s="201"/>
      <c r="N137" s="202"/>
      <c r="O137" s="68"/>
      <c r="P137" s="68"/>
      <c r="Q137" s="68"/>
      <c r="R137" s="68"/>
      <c r="S137" s="68"/>
      <c r="T137" s="69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4" t="s">
        <v>121</v>
      </c>
      <c r="AU137" s="14" t="s">
        <v>82</v>
      </c>
    </row>
    <row r="138" spans="1:65" s="2" customFormat="1" ht="37.75" customHeight="1">
      <c r="A138" s="31"/>
      <c r="B138" s="32"/>
      <c r="C138" s="184" t="s">
        <v>134</v>
      </c>
      <c r="D138" s="184" t="s">
        <v>116</v>
      </c>
      <c r="E138" s="185" t="s">
        <v>150</v>
      </c>
      <c r="F138" s="186" t="s">
        <v>151</v>
      </c>
      <c r="G138" s="187" t="s">
        <v>139</v>
      </c>
      <c r="H138" s="188">
        <v>4832.18</v>
      </c>
      <c r="I138" s="189"/>
      <c r="J138" s="190">
        <f>ROUND(I138*H138,2)</f>
        <v>0</v>
      </c>
      <c r="K138" s="191"/>
      <c r="L138" s="36"/>
      <c r="M138" s="192" t="s">
        <v>1</v>
      </c>
      <c r="N138" s="193" t="s">
        <v>38</v>
      </c>
      <c r="O138" s="68"/>
      <c r="P138" s="194">
        <f>O138*H138</f>
        <v>0</v>
      </c>
      <c r="Q138" s="194">
        <v>0</v>
      </c>
      <c r="R138" s="194">
        <f>Q138*H138</f>
        <v>0</v>
      </c>
      <c r="S138" s="194">
        <v>0</v>
      </c>
      <c r="T138" s="195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6" t="s">
        <v>120</v>
      </c>
      <c r="AT138" s="196" t="s">
        <v>116</v>
      </c>
      <c r="AU138" s="196" t="s">
        <v>82</v>
      </c>
      <c r="AY138" s="14" t="s">
        <v>114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4" t="s">
        <v>80</v>
      </c>
      <c r="BK138" s="197">
        <f>ROUND(I138*H138,2)</f>
        <v>0</v>
      </c>
      <c r="BL138" s="14" t="s">
        <v>120</v>
      </c>
      <c r="BM138" s="196" t="s">
        <v>152</v>
      </c>
    </row>
    <row r="139" spans="1:65" s="2" customFormat="1">
      <c r="A139" s="31"/>
      <c r="B139" s="32"/>
      <c r="C139" s="33"/>
      <c r="D139" s="198" t="s">
        <v>121</v>
      </c>
      <c r="E139" s="33"/>
      <c r="F139" s="199" t="s">
        <v>153</v>
      </c>
      <c r="G139" s="33"/>
      <c r="H139" s="33"/>
      <c r="I139" s="200"/>
      <c r="J139" s="33"/>
      <c r="K139" s="33"/>
      <c r="L139" s="36"/>
      <c r="M139" s="201"/>
      <c r="N139" s="202"/>
      <c r="O139" s="68"/>
      <c r="P139" s="68"/>
      <c r="Q139" s="68"/>
      <c r="R139" s="68"/>
      <c r="S139" s="68"/>
      <c r="T139" s="69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4" t="s">
        <v>121</v>
      </c>
      <c r="AU139" s="14" t="s">
        <v>82</v>
      </c>
    </row>
    <row r="140" spans="1:65" s="2" customFormat="1" ht="24.15" customHeight="1">
      <c r="A140" s="31"/>
      <c r="B140" s="32"/>
      <c r="C140" s="184" t="s">
        <v>154</v>
      </c>
      <c r="D140" s="184" t="s">
        <v>116</v>
      </c>
      <c r="E140" s="185" t="s">
        <v>155</v>
      </c>
      <c r="F140" s="186" t="s">
        <v>156</v>
      </c>
      <c r="G140" s="187" t="s">
        <v>139</v>
      </c>
      <c r="H140" s="188">
        <v>4832.18</v>
      </c>
      <c r="I140" s="189"/>
      <c r="J140" s="190">
        <f>ROUND(I140*H140,2)</f>
        <v>0</v>
      </c>
      <c r="K140" s="191"/>
      <c r="L140" s="36"/>
      <c r="M140" s="192" t="s">
        <v>1</v>
      </c>
      <c r="N140" s="193" t="s">
        <v>38</v>
      </c>
      <c r="O140" s="68"/>
      <c r="P140" s="194">
        <f>O140*H140</f>
        <v>0</v>
      </c>
      <c r="Q140" s="194">
        <v>0</v>
      </c>
      <c r="R140" s="194">
        <f>Q140*H140</f>
        <v>0</v>
      </c>
      <c r="S140" s="194">
        <v>0</v>
      </c>
      <c r="T140" s="195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6" t="s">
        <v>120</v>
      </c>
      <c r="AT140" s="196" t="s">
        <v>116</v>
      </c>
      <c r="AU140" s="196" t="s">
        <v>82</v>
      </c>
      <c r="AY140" s="14" t="s">
        <v>114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4" t="s">
        <v>80</v>
      </c>
      <c r="BK140" s="197">
        <f>ROUND(I140*H140,2)</f>
        <v>0</v>
      </c>
      <c r="BL140" s="14" t="s">
        <v>120</v>
      </c>
      <c r="BM140" s="196" t="s">
        <v>157</v>
      </c>
    </row>
    <row r="141" spans="1:65" s="2" customFormat="1">
      <c r="A141" s="31"/>
      <c r="B141" s="32"/>
      <c r="C141" s="33"/>
      <c r="D141" s="198" t="s">
        <v>121</v>
      </c>
      <c r="E141" s="33"/>
      <c r="F141" s="199" t="s">
        <v>158</v>
      </c>
      <c r="G141" s="33"/>
      <c r="H141" s="33"/>
      <c r="I141" s="200"/>
      <c r="J141" s="33"/>
      <c r="K141" s="33"/>
      <c r="L141" s="36"/>
      <c r="M141" s="201"/>
      <c r="N141" s="202"/>
      <c r="O141" s="68"/>
      <c r="P141" s="68"/>
      <c r="Q141" s="68"/>
      <c r="R141" s="68"/>
      <c r="S141" s="68"/>
      <c r="T141" s="69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4" t="s">
        <v>121</v>
      </c>
      <c r="AU141" s="14" t="s">
        <v>82</v>
      </c>
    </row>
    <row r="142" spans="1:65" s="2" customFormat="1" ht="37.75" customHeight="1">
      <c r="A142" s="31"/>
      <c r="B142" s="32"/>
      <c r="C142" s="184" t="s">
        <v>140</v>
      </c>
      <c r="D142" s="184" t="s">
        <v>116</v>
      </c>
      <c r="E142" s="185" t="s">
        <v>159</v>
      </c>
      <c r="F142" s="186" t="s">
        <v>160</v>
      </c>
      <c r="G142" s="187" t="s">
        <v>119</v>
      </c>
      <c r="H142" s="188">
        <v>100</v>
      </c>
      <c r="I142" s="189"/>
      <c r="J142" s="190">
        <f>ROUND(I142*H142,2)</f>
        <v>0</v>
      </c>
      <c r="K142" s="191"/>
      <c r="L142" s="36"/>
      <c r="M142" s="192" t="s">
        <v>1</v>
      </c>
      <c r="N142" s="193" t="s">
        <v>38</v>
      </c>
      <c r="O142" s="68"/>
      <c r="P142" s="194">
        <f>O142*H142</f>
        <v>0</v>
      </c>
      <c r="Q142" s="194">
        <v>0</v>
      </c>
      <c r="R142" s="194">
        <f>Q142*H142</f>
        <v>0</v>
      </c>
      <c r="S142" s="194">
        <v>0</v>
      </c>
      <c r="T142" s="195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120</v>
      </c>
      <c r="AT142" s="196" t="s">
        <v>116</v>
      </c>
      <c r="AU142" s="196" t="s">
        <v>82</v>
      </c>
      <c r="AY142" s="14" t="s">
        <v>114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4" t="s">
        <v>80</v>
      </c>
      <c r="BK142" s="197">
        <f>ROUND(I142*H142,2)</f>
        <v>0</v>
      </c>
      <c r="BL142" s="14" t="s">
        <v>120</v>
      </c>
      <c r="BM142" s="196" t="s">
        <v>161</v>
      </c>
    </row>
    <row r="143" spans="1:65" s="2" customFormat="1">
      <c r="A143" s="31"/>
      <c r="B143" s="32"/>
      <c r="C143" s="33"/>
      <c r="D143" s="198" t="s">
        <v>121</v>
      </c>
      <c r="E143" s="33"/>
      <c r="F143" s="199" t="s">
        <v>162</v>
      </c>
      <c r="G143" s="33"/>
      <c r="H143" s="33"/>
      <c r="I143" s="200"/>
      <c r="J143" s="33"/>
      <c r="K143" s="33"/>
      <c r="L143" s="36"/>
      <c r="M143" s="201"/>
      <c r="N143" s="202"/>
      <c r="O143" s="68"/>
      <c r="P143" s="68"/>
      <c r="Q143" s="68"/>
      <c r="R143" s="68"/>
      <c r="S143" s="68"/>
      <c r="T143" s="69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4" t="s">
        <v>121</v>
      </c>
      <c r="AU143" s="14" t="s">
        <v>82</v>
      </c>
    </row>
    <row r="144" spans="1:65" s="2" customFormat="1" ht="24.15" customHeight="1">
      <c r="A144" s="31"/>
      <c r="B144" s="32"/>
      <c r="C144" s="184" t="s">
        <v>163</v>
      </c>
      <c r="D144" s="184" t="s">
        <v>116</v>
      </c>
      <c r="E144" s="185" t="s">
        <v>164</v>
      </c>
      <c r="F144" s="186" t="s">
        <v>165</v>
      </c>
      <c r="G144" s="187" t="s">
        <v>119</v>
      </c>
      <c r="H144" s="188">
        <v>100</v>
      </c>
      <c r="I144" s="189"/>
      <c r="J144" s="190">
        <f>ROUND(I144*H144,2)</f>
        <v>0</v>
      </c>
      <c r="K144" s="191"/>
      <c r="L144" s="36"/>
      <c r="M144" s="192" t="s">
        <v>1</v>
      </c>
      <c r="N144" s="193" t="s">
        <v>38</v>
      </c>
      <c r="O144" s="68"/>
      <c r="P144" s="194">
        <f>O144*H144</f>
        <v>0</v>
      </c>
      <c r="Q144" s="194">
        <v>0</v>
      </c>
      <c r="R144" s="194">
        <f>Q144*H144</f>
        <v>0</v>
      </c>
      <c r="S144" s="194">
        <v>0</v>
      </c>
      <c r="T144" s="195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120</v>
      </c>
      <c r="AT144" s="196" t="s">
        <v>116</v>
      </c>
      <c r="AU144" s="196" t="s">
        <v>82</v>
      </c>
      <c r="AY144" s="14" t="s">
        <v>114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4" t="s">
        <v>80</v>
      </c>
      <c r="BK144" s="197">
        <f>ROUND(I144*H144,2)</f>
        <v>0</v>
      </c>
      <c r="BL144" s="14" t="s">
        <v>120</v>
      </c>
      <c r="BM144" s="196" t="s">
        <v>166</v>
      </c>
    </row>
    <row r="145" spans="1:65" s="2" customFormat="1">
      <c r="A145" s="31"/>
      <c r="B145" s="32"/>
      <c r="C145" s="33"/>
      <c r="D145" s="198" t="s">
        <v>121</v>
      </c>
      <c r="E145" s="33"/>
      <c r="F145" s="199" t="s">
        <v>167</v>
      </c>
      <c r="G145" s="33"/>
      <c r="H145" s="33"/>
      <c r="I145" s="200"/>
      <c r="J145" s="33"/>
      <c r="K145" s="33"/>
      <c r="L145" s="36"/>
      <c r="M145" s="201"/>
      <c r="N145" s="202"/>
      <c r="O145" s="68"/>
      <c r="P145" s="68"/>
      <c r="Q145" s="68"/>
      <c r="R145" s="68"/>
      <c r="S145" s="68"/>
      <c r="T145" s="69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4" t="s">
        <v>121</v>
      </c>
      <c r="AU145" s="14" t="s">
        <v>82</v>
      </c>
    </row>
    <row r="146" spans="1:65" s="2" customFormat="1" ht="16.5" customHeight="1">
      <c r="A146" s="31"/>
      <c r="B146" s="32"/>
      <c r="C146" s="203" t="s">
        <v>8</v>
      </c>
      <c r="D146" s="203" t="s">
        <v>168</v>
      </c>
      <c r="E146" s="204" t="s">
        <v>169</v>
      </c>
      <c r="F146" s="205" t="s">
        <v>170</v>
      </c>
      <c r="G146" s="206" t="s">
        <v>171</v>
      </c>
      <c r="H146" s="207">
        <v>1.4</v>
      </c>
      <c r="I146" s="208"/>
      <c r="J146" s="209">
        <f>ROUND(I146*H146,2)</f>
        <v>0</v>
      </c>
      <c r="K146" s="210"/>
      <c r="L146" s="211"/>
      <c r="M146" s="212" t="s">
        <v>1</v>
      </c>
      <c r="N146" s="213" t="s">
        <v>38</v>
      </c>
      <c r="O146" s="68"/>
      <c r="P146" s="194">
        <f>O146*H146</f>
        <v>0</v>
      </c>
      <c r="Q146" s="194">
        <v>0</v>
      </c>
      <c r="R146" s="194">
        <f>Q146*H146</f>
        <v>0</v>
      </c>
      <c r="S146" s="194">
        <v>0</v>
      </c>
      <c r="T146" s="195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134</v>
      </c>
      <c r="AT146" s="196" t="s">
        <v>168</v>
      </c>
      <c r="AU146" s="196" t="s">
        <v>82</v>
      </c>
      <c r="AY146" s="14" t="s">
        <v>114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4" t="s">
        <v>80</v>
      </c>
      <c r="BK146" s="197">
        <f>ROUND(I146*H146,2)</f>
        <v>0</v>
      </c>
      <c r="BL146" s="14" t="s">
        <v>120</v>
      </c>
      <c r="BM146" s="196" t="s">
        <v>172</v>
      </c>
    </row>
    <row r="147" spans="1:65" s="2" customFormat="1" ht="24.15" customHeight="1">
      <c r="A147" s="31"/>
      <c r="B147" s="32"/>
      <c r="C147" s="184" t="s">
        <v>173</v>
      </c>
      <c r="D147" s="184" t="s">
        <v>116</v>
      </c>
      <c r="E147" s="185" t="s">
        <v>174</v>
      </c>
      <c r="F147" s="186" t="s">
        <v>175</v>
      </c>
      <c r="G147" s="187" t="s">
        <v>119</v>
      </c>
      <c r="H147" s="188">
        <v>100</v>
      </c>
      <c r="I147" s="189"/>
      <c r="J147" s="190">
        <f>ROUND(I147*H147,2)</f>
        <v>0</v>
      </c>
      <c r="K147" s="191"/>
      <c r="L147" s="36"/>
      <c r="M147" s="192" t="s">
        <v>1</v>
      </c>
      <c r="N147" s="193" t="s">
        <v>38</v>
      </c>
      <c r="O147" s="68"/>
      <c r="P147" s="194">
        <f>O147*H147</f>
        <v>0</v>
      </c>
      <c r="Q147" s="194">
        <v>0</v>
      </c>
      <c r="R147" s="194">
        <f>Q147*H147</f>
        <v>0</v>
      </c>
      <c r="S147" s="194">
        <v>0</v>
      </c>
      <c r="T147" s="195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120</v>
      </c>
      <c r="AT147" s="196" t="s">
        <v>116</v>
      </c>
      <c r="AU147" s="196" t="s">
        <v>82</v>
      </c>
      <c r="AY147" s="14" t="s">
        <v>114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4" t="s">
        <v>80</v>
      </c>
      <c r="BK147" s="197">
        <f>ROUND(I147*H147,2)</f>
        <v>0</v>
      </c>
      <c r="BL147" s="14" t="s">
        <v>120</v>
      </c>
      <c r="BM147" s="196" t="s">
        <v>176</v>
      </c>
    </row>
    <row r="148" spans="1:65" s="2" customFormat="1">
      <c r="A148" s="31"/>
      <c r="B148" s="32"/>
      <c r="C148" s="33"/>
      <c r="D148" s="198" t="s">
        <v>121</v>
      </c>
      <c r="E148" s="33"/>
      <c r="F148" s="199" t="s">
        <v>177</v>
      </c>
      <c r="G148" s="33"/>
      <c r="H148" s="33"/>
      <c r="I148" s="200"/>
      <c r="J148" s="33"/>
      <c r="K148" s="33"/>
      <c r="L148" s="36"/>
      <c r="M148" s="201"/>
      <c r="N148" s="202"/>
      <c r="O148" s="68"/>
      <c r="P148" s="68"/>
      <c r="Q148" s="68"/>
      <c r="R148" s="68"/>
      <c r="S148" s="68"/>
      <c r="T148" s="69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T148" s="14" t="s">
        <v>121</v>
      </c>
      <c r="AU148" s="14" t="s">
        <v>82</v>
      </c>
    </row>
    <row r="149" spans="1:65" s="2" customFormat="1" ht="24.15" customHeight="1">
      <c r="A149" s="31"/>
      <c r="B149" s="32"/>
      <c r="C149" s="184" t="s">
        <v>148</v>
      </c>
      <c r="D149" s="184" t="s">
        <v>116</v>
      </c>
      <c r="E149" s="185" t="s">
        <v>178</v>
      </c>
      <c r="F149" s="186" t="s">
        <v>179</v>
      </c>
      <c r="G149" s="187" t="s">
        <v>180</v>
      </c>
      <c r="H149" s="188">
        <v>0.03</v>
      </c>
      <c r="I149" s="189"/>
      <c r="J149" s="190">
        <f>ROUND(I149*H149,2)</f>
        <v>0</v>
      </c>
      <c r="K149" s="191"/>
      <c r="L149" s="36"/>
      <c r="M149" s="192" t="s">
        <v>1</v>
      </c>
      <c r="N149" s="193" t="s">
        <v>38</v>
      </c>
      <c r="O149" s="68"/>
      <c r="P149" s="194">
        <f>O149*H149</f>
        <v>0</v>
      </c>
      <c r="Q149" s="194">
        <v>0</v>
      </c>
      <c r="R149" s="194">
        <f>Q149*H149</f>
        <v>0</v>
      </c>
      <c r="S149" s="194">
        <v>0</v>
      </c>
      <c r="T149" s="195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120</v>
      </c>
      <c r="AT149" s="196" t="s">
        <v>116</v>
      </c>
      <c r="AU149" s="196" t="s">
        <v>82</v>
      </c>
      <c r="AY149" s="14" t="s">
        <v>114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4" t="s">
        <v>80</v>
      </c>
      <c r="BK149" s="197">
        <f>ROUND(I149*H149,2)</f>
        <v>0</v>
      </c>
      <c r="BL149" s="14" t="s">
        <v>120</v>
      </c>
      <c r="BM149" s="196" t="s">
        <v>181</v>
      </c>
    </row>
    <row r="150" spans="1:65" s="2" customFormat="1">
      <c r="A150" s="31"/>
      <c r="B150" s="32"/>
      <c r="C150" s="33"/>
      <c r="D150" s="198" t="s">
        <v>121</v>
      </c>
      <c r="E150" s="33"/>
      <c r="F150" s="199" t="s">
        <v>182</v>
      </c>
      <c r="G150" s="33"/>
      <c r="H150" s="33"/>
      <c r="I150" s="200"/>
      <c r="J150" s="33"/>
      <c r="K150" s="33"/>
      <c r="L150" s="36"/>
      <c r="M150" s="201"/>
      <c r="N150" s="202"/>
      <c r="O150" s="68"/>
      <c r="P150" s="68"/>
      <c r="Q150" s="68"/>
      <c r="R150" s="68"/>
      <c r="S150" s="68"/>
      <c r="T150" s="69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T150" s="14" t="s">
        <v>121</v>
      </c>
      <c r="AU150" s="14" t="s">
        <v>82</v>
      </c>
    </row>
    <row r="151" spans="1:65" s="12" customFormat="1" ht="22.75" customHeight="1">
      <c r="B151" s="168"/>
      <c r="C151" s="169"/>
      <c r="D151" s="170" t="s">
        <v>72</v>
      </c>
      <c r="E151" s="182" t="s">
        <v>154</v>
      </c>
      <c r="F151" s="182" t="s">
        <v>183</v>
      </c>
      <c r="G151" s="169"/>
      <c r="H151" s="169"/>
      <c r="I151" s="172"/>
      <c r="J151" s="183">
        <f>BK151</f>
        <v>0</v>
      </c>
      <c r="K151" s="169"/>
      <c r="L151" s="174"/>
      <c r="M151" s="175"/>
      <c r="N151" s="176"/>
      <c r="O151" s="176"/>
      <c r="P151" s="177">
        <f>SUM(P152:P157)</f>
        <v>0</v>
      </c>
      <c r="Q151" s="176"/>
      <c r="R151" s="177">
        <f>SUM(R152:R157)</f>
        <v>0</v>
      </c>
      <c r="S151" s="176"/>
      <c r="T151" s="178">
        <f>SUM(T152:T157)</f>
        <v>0</v>
      </c>
      <c r="AR151" s="179" t="s">
        <v>80</v>
      </c>
      <c r="AT151" s="180" t="s">
        <v>72</v>
      </c>
      <c r="AU151" s="180" t="s">
        <v>80</v>
      </c>
      <c r="AY151" s="179" t="s">
        <v>114</v>
      </c>
      <c r="BK151" s="181">
        <f>SUM(BK152:BK157)</f>
        <v>0</v>
      </c>
    </row>
    <row r="152" spans="1:65" s="2" customFormat="1" ht="16.5" customHeight="1">
      <c r="A152" s="31"/>
      <c r="B152" s="32"/>
      <c r="C152" s="184" t="s">
        <v>184</v>
      </c>
      <c r="D152" s="184" t="s">
        <v>116</v>
      </c>
      <c r="E152" s="185" t="s">
        <v>185</v>
      </c>
      <c r="F152" s="186" t="s">
        <v>186</v>
      </c>
      <c r="G152" s="187" t="s">
        <v>119</v>
      </c>
      <c r="H152" s="188">
        <v>1.43</v>
      </c>
      <c r="I152" s="189"/>
      <c r="J152" s="190">
        <f>ROUND(I152*H152,2)</f>
        <v>0</v>
      </c>
      <c r="K152" s="191"/>
      <c r="L152" s="36"/>
      <c r="M152" s="192" t="s">
        <v>1</v>
      </c>
      <c r="N152" s="193" t="s">
        <v>38</v>
      </c>
      <c r="O152" s="68"/>
      <c r="P152" s="194">
        <f>O152*H152</f>
        <v>0</v>
      </c>
      <c r="Q152" s="194">
        <v>0</v>
      </c>
      <c r="R152" s="194">
        <f>Q152*H152</f>
        <v>0</v>
      </c>
      <c r="S152" s="194">
        <v>0</v>
      </c>
      <c r="T152" s="195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6" t="s">
        <v>120</v>
      </c>
      <c r="AT152" s="196" t="s">
        <v>116</v>
      </c>
      <c r="AU152" s="196" t="s">
        <v>82</v>
      </c>
      <c r="AY152" s="14" t="s">
        <v>114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14" t="s">
        <v>80</v>
      </c>
      <c r="BK152" s="197">
        <f>ROUND(I152*H152,2)</f>
        <v>0</v>
      </c>
      <c r="BL152" s="14" t="s">
        <v>120</v>
      </c>
      <c r="BM152" s="196" t="s">
        <v>187</v>
      </c>
    </row>
    <row r="153" spans="1:65" s="2" customFormat="1">
      <c r="A153" s="31"/>
      <c r="B153" s="32"/>
      <c r="C153" s="33"/>
      <c r="D153" s="198" t="s">
        <v>121</v>
      </c>
      <c r="E153" s="33"/>
      <c r="F153" s="199" t="s">
        <v>188</v>
      </c>
      <c r="G153" s="33"/>
      <c r="H153" s="33"/>
      <c r="I153" s="200"/>
      <c r="J153" s="33"/>
      <c r="K153" s="33"/>
      <c r="L153" s="36"/>
      <c r="M153" s="201"/>
      <c r="N153" s="202"/>
      <c r="O153" s="68"/>
      <c r="P153" s="68"/>
      <c r="Q153" s="68"/>
      <c r="R153" s="68"/>
      <c r="S153" s="68"/>
      <c r="T153" s="69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4" t="s">
        <v>121</v>
      </c>
      <c r="AU153" s="14" t="s">
        <v>82</v>
      </c>
    </row>
    <row r="154" spans="1:65" s="2" customFormat="1" ht="24.15" customHeight="1">
      <c r="A154" s="31"/>
      <c r="B154" s="32"/>
      <c r="C154" s="184" t="s">
        <v>152</v>
      </c>
      <c r="D154" s="184" t="s">
        <v>116</v>
      </c>
      <c r="E154" s="185" t="s">
        <v>189</v>
      </c>
      <c r="F154" s="186" t="s">
        <v>190</v>
      </c>
      <c r="G154" s="187" t="s">
        <v>125</v>
      </c>
      <c r="H154" s="188">
        <v>1</v>
      </c>
      <c r="I154" s="189"/>
      <c r="J154" s="190">
        <f>ROUND(I154*H154,2)</f>
        <v>0</v>
      </c>
      <c r="K154" s="191"/>
      <c r="L154" s="36"/>
      <c r="M154" s="192" t="s">
        <v>1</v>
      </c>
      <c r="N154" s="193" t="s">
        <v>38</v>
      </c>
      <c r="O154" s="68"/>
      <c r="P154" s="194">
        <f>O154*H154</f>
        <v>0</v>
      </c>
      <c r="Q154" s="194">
        <v>0</v>
      </c>
      <c r="R154" s="194">
        <f>Q154*H154</f>
        <v>0</v>
      </c>
      <c r="S154" s="194">
        <v>0</v>
      </c>
      <c r="T154" s="195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120</v>
      </c>
      <c r="AT154" s="196" t="s">
        <v>116</v>
      </c>
      <c r="AU154" s="196" t="s">
        <v>82</v>
      </c>
      <c r="AY154" s="14" t="s">
        <v>114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14" t="s">
        <v>80</v>
      </c>
      <c r="BK154" s="197">
        <f>ROUND(I154*H154,2)</f>
        <v>0</v>
      </c>
      <c r="BL154" s="14" t="s">
        <v>120</v>
      </c>
      <c r="BM154" s="196" t="s">
        <v>191</v>
      </c>
    </row>
    <row r="155" spans="1:65" s="2" customFormat="1" ht="24.15" customHeight="1">
      <c r="A155" s="31"/>
      <c r="B155" s="32"/>
      <c r="C155" s="184" t="s">
        <v>192</v>
      </c>
      <c r="D155" s="184" t="s">
        <v>116</v>
      </c>
      <c r="E155" s="185" t="s">
        <v>193</v>
      </c>
      <c r="F155" s="186" t="s">
        <v>194</v>
      </c>
      <c r="G155" s="187" t="s">
        <v>125</v>
      </c>
      <c r="H155" s="188">
        <v>1</v>
      </c>
      <c r="I155" s="189"/>
      <c r="J155" s="190">
        <f>ROUND(I155*H155,2)</f>
        <v>0</v>
      </c>
      <c r="K155" s="191"/>
      <c r="L155" s="36"/>
      <c r="M155" s="192" t="s">
        <v>1</v>
      </c>
      <c r="N155" s="193" t="s">
        <v>38</v>
      </c>
      <c r="O155" s="68"/>
      <c r="P155" s="194">
        <f>O155*H155</f>
        <v>0</v>
      </c>
      <c r="Q155" s="194">
        <v>0</v>
      </c>
      <c r="R155" s="194">
        <f>Q155*H155</f>
        <v>0</v>
      </c>
      <c r="S155" s="194">
        <v>0</v>
      </c>
      <c r="T155" s="195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120</v>
      </c>
      <c r="AT155" s="196" t="s">
        <v>116</v>
      </c>
      <c r="AU155" s="196" t="s">
        <v>82</v>
      </c>
      <c r="AY155" s="14" t="s">
        <v>114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4" t="s">
        <v>80</v>
      </c>
      <c r="BK155" s="197">
        <f>ROUND(I155*H155,2)</f>
        <v>0</v>
      </c>
      <c r="BL155" s="14" t="s">
        <v>120</v>
      </c>
      <c r="BM155" s="196" t="s">
        <v>195</v>
      </c>
    </row>
    <row r="156" spans="1:65" s="2" customFormat="1" ht="37.75" customHeight="1">
      <c r="A156" s="31"/>
      <c r="B156" s="32"/>
      <c r="C156" s="184" t="s">
        <v>157</v>
      </c>
      <c r="D156" s="184" t="s">
        <v>116</v>
      </c>
      <c r="E156" s="185" t="s">
        <v>196</v>
      </c>
      <c r="F156" s="186" t="s">
        <v>197</v>
      </c>
      <c r="G156" s="187" t="s">
        <v>125</v>
      </c>
      <c r="H156" s="188">
        <v>1</v>
      </c>
      <c r="I156" s="189"/>
      <c r="J156" s="190">
        <f>ROUND(I156*H156,2)</f>
        <v>0</v>
      </c>
      <c r="K156" s="191"/>
      <c r="L156" s="36"/>
      <c r="M156" s="192" t="s">
        <v>1</v>
      </c>
      <c r="N156" s="193" t="s">
        <v>38</v>
      </c>
      <c r="O156" s="68"/>
      <c r="P156" s="194">
        <f>O156*H156</f>
        <v>0</v>
      </c>
      <c r="Q156" s="194">
        <v>0</v>
      </c>
      <c r="R156" s="194">
        <f>Q156*H156</f>
        <v>0</v>
      </c>
      <c r="S156" s="194">
        <v>0</v>
      </c>
      <c r="T156" s="195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6" t="s">
        <v>120</v>
      </c>
      <c r="AT156" s="196" t="s">
        <v>116</v>
      </c>
      <c r="AU156" s="196" t="s">
        <v>82</v>
      </c>
      <c r="AY156" s="14" t="s">
        <v>114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4" t="s">
        <v>80</v>
      </c>
      <c r="BK156" s="197">
        <f>ROUND(I156*H156,2)</f>
        <v>0</v>
      </c>
      <c r="BL156" s="14" t="s">
        <v>120</v>
      </c>
      <c r="BM156" s="196" t="s">
        <v>198</v>
      </c>
    </row>
    <row r="157" spans="1:65" s="2" customFormat="1" ht="37.75" customHeight="1">
      <c r="A157" s="31"/>
      <c r="B157" s="32"/>
      <c r="C157" s="184" t="s">
        <v>199</v>
      </c>
      <c r="D157" s="184" t="s">
        <v>116</v>
      </c>
      <c r="E157" s="185" t="s">
        <v>200</v>
      </c>
      <c r="F157" s="186" t="s">
        <v>201</v>
      </c>
      <c r="G157" s="187" t="s">
        <v>125</v>
      </c>
      <c r="H157" s="188">
        <v>1</v>
      </c>
      <c r="I157" s="189"/>
      <c r="J157" s="190">
        <f>ROUND(I157*H157,2)</f>
        <v>0</v>
      </c>
      <c r="K157" s="191"/>
      <c r="L157" s="36"/>
      <c r="M157" s="192" t="s">
        <v>1</v>
      </c>
      <c r="N157" s="193" t="s">
        <v>38</v>
      </c>
      <c r="O157" s="68"/>
      <c r="P157" s="194">
        <f>O157*H157</f>
        <v>0</v>
      </c>
      <c r="Q157" s="194">
        <v>0</v>
      </c>
      <c r="R157" s="194">
        <f>Q157*H157</f>
        <v>0</v>
      </c>
      <c r="S157" s="194">
        <v>0</v>
      </c>
      <c r="T157" s="195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120</v>
      </c>
      <c r="AT157" s="196" t="s">
        <v>116</v>
      </c>
      <c r="AU157" s="196" t="s">
        <v>82</v>
      </c>
      <c r="AY157" s="14" t="s">
        <v>114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14" t="s">
        <v>80</v>
      </c>
      <c r="BK157" s="197">
        <f>ROUND(I157*H157,2)</f>
        <v>0</v>
      </c>
      <c r="BL157" s="14" t="s">
        <v>120</v>
      </c>
      <c r="BM157" s="196" t="s">
        <v>202</v>
      </c>
    </row>
    <row r="158" spans="1:65" s="12" customFormat="1" ht="25.9" customHeight="1">
      <c r="B158" s="168"/>
      <c r="C158" s="169"/>
      <c r="D158" s="170" t="s">
        <v>72</v>
      </c>
      <c r="E158" s="171" t="s">
        <v>203</v>
      </c>
      <c r="F158" s="171" t="s">
        <v>204</v>
      </c>
      <c r="G158" s="169"/>
      <c r="H158" s="169"/>
      <c r="I158" s="172"/>
      <c r="J158" s="173">
        <f>BK158</f>
        <v>0</v>
      </c>
      <c r="K158" s="169"/>
      <c r="L158" s="174"/>
      <c r="M158" s="175"/>
      <c r="N158" s="176"/>
      <c r="O158" s="176"/>
      <c r="P158" s="177">
        <f>P159</f>
        <v>0</v>
      </c>
      <c r="Q158" s="176"/>
      <c r="R158" s="177">
        <f>R159</f>
        <v>0</v>
      </c>
      <c r="S158" s="176"/>
      <c r="T158" s="178">
        <f>T159</f>
        <v>0</v>
      </c>
      <c r="AR158" s="179" t="s">
        <v>136</v>
      </c>
      <c r="AT158" s="180" t="s">
        <v>72</v>
      </c>
      <c r="AU158" s="180" t="s">
        <v>73</v>
      </c>
      <c r="AY158" s="179" t="s">
        <v>114</v>
      </c>
      <c r="BK158" s="181">
        <f>BK159</f>
        <v>0</v>
      </c>
    </row>
    <row r="159" spans="1:65" s="12" customFormat="1" ht="22.75" customHeight="1">
      <c r="B159" s="168"/>
      <c r="C159" s="169"/>
      <c r="D159" s="170" t="s">
        <v>72</v>
      </c>
      <c r="E159" s="182" t="s">
        <v>205</v>
      </c>
      <c r="F159" s="182" t="s">
        <v>206</v>
      </c>
      <c r="G159" s="169"/>
      <c r="H159" s="169"/>
      <c r="I159" s="172"/>
      <c r="J159" s="183">
        <f>BK159</f>
        <v>0</v>
      </c>
      <c r="K159" s="169"/>
      <c r="L159" s="174"/>
      <c r="M159" s="175"/>
      <c r="N159" s="176"/>
      <c r="O159" s="176"/>
      <c r="P159" s="177">
        <f>SUM(P160:P161)</f>
        <v>0</v>
      </c>
      <c r="Q159" s="176"/>
      <c r="R159" s="177">
        <f>SUM(R160:R161)</f>
        <v>0</v>
      </c>
      <c r="S159" s="176"/>
      <c r="T159" s="178">
        <f>SUM(T160:T161)</f>
        <v>0</v>
      </c>
      <c r="AR159" s="179" t="s">
        <v>136</v>
      </c>
      <c r="AT159" s="180" t="s">
        <v>72</v>
      </c>
      <c r="AU159" s="180" t="s">
        <v>80</v>
      </c>
      <c r="AY159" s="179" t="s">
        <v>114</v>
      </c>
      <c r="BK159" s="181">
        <f>SUM(BK160:BK161)</f>
        <v>0</v>
      </c>
    </row>
    <row r="160" spans="1:65" s="2" customFormat="1" ht="16.5" customHeight="1">
      <c r="A160" s="31"/>
      <c r="B160" s="32"/>
      <c r="C160" s="184" t="s">
        <v>161</v>
      </c>
      <c r="D160" s="184" t="s">
        <v>116</v>
      </c>
      <c r="E160" s="185" t="s">
        <v>207</v>
      </c>
      <c r="F160" s="186" t="s">
        <v>208</v>
      </c>
      <c r="G160" s="187" t="s">
        <v>209</v>
      </c>
      <c r="H160" s="188">
        <v>1</v>
      </c>
      <c r="I160" s="189"/>
      <c r="J160" s="190">
        <f>ROUND(I160*H160,2)</f>
        <v>0</v>
      </c>
      <c r="K160" s="191"/>
      <c r="L160" s="36"/>
      <c r="M160" s="192" t="s">
        <v>1</v>
      </c>
      <c r="N160" s="193" t="s">
        <v>38</v>
      </c>
      <c r="O160" s="68"/>
      <c r="P160" s="194">
        <f>O160*H160</f>
        <v>0</v>
      </c>
      <c r="Q160" s="194">
        <v>0</v>
      </c>
      <c r="R160" s="194">
        <f>Q160*H160</f>
        <v>0</v>
      </c>
      <c r="S160" s="194">
        <v>0</v>
      </c>
      <c r="T160" s="195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6" t="s">
        <v>210</v>
      </c>
      <c r="AT160" s="196" t="s">
        <v>116</v>
      </c>
      <c r="AU160" s="196" t="s">
        <v>82</v>
      </c>
      <c r="AY160" s="14" t="s">
        <v>114</v>
      </c>
      <c r="BE160" s="197">
        <f>IF(N160="základní",J160,0)</f>
        <v>0</v>
      </c>
      <c r="BF160" s="197">
        <f>IF(N160="snížená",J160,0)</f>
        <v>0</v>
      </c>
      <c r="BG160" s="197">
        <f>IF(N160="zákl. přenesená",J160,0)</f>
        <v>0</v>
      </c>
      <c r="BH160" s="197">
        <f>IF(N160="sníž. přenesená",J160,0)</f>
        <v>0</v>
      </c>
      <c r="BI160" s="197">
        <f>IF(N160="nulová",J160,0)</f>
        <v>0</v>
      </c>
      <c r="BJ160" s="14" t="s">
        <v>80</v>
      </c>
      <c r="BK160" s="197">
        <f>ROUND(I160*H160,2)</f>
        <v>0</v>
      </c>
      <c r="BL160" s="14" t="s">
        <v>210</v>
      </c>
      <c r="BM160" s="196" t="s">
        <v>211</v>
      </c>
    </row>
    <row r="161" spans="1:47" s="2" customFormat="1">
      <c r="A161" s="31"/>
      <c r="B161" s="32"/>
      <c r="C161" s="33"/>
      <c r="D161" s="198" t="s">
        <v>121</v>
      </c>
      <c r="E161" s="33"/>
      <c r="F161" s="199" t="s">
        <v>212</v>
      </c>
      <c r="G161" s="33"/>
      <c r="H161" s="33"/>
      <c r="I161" s="200"/>
      <c r="J161" s="33"/>
      <c r="K161" s="33"/>
      <c r="L161" s="36"/>
      <c r="M161" s="214"/>
      <c r="N161" s="215"/>
      <c r="O161" s="216"/>
      <c r="P161" s="216"/>
      <c r="Q161" s="216"/>
      <c r="R161" s="216"/>
      <c r="S161" s="216"/>
      <c r="T161" s="217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4" t="s">
        <v>121</v>
      </c>
      <c r="AU161" s="14" t="s">
        <v>82</v>
      </c>
    </row>
    <row r="162" spans="1:47" s="2" customFormat="1" ht="7" customHeight="1">
      <c r="A162" s="31"/>
      <c r="B162" s="51"/>
      <c r="C162" s="52"/>
      <c r="D162" s="52"/>
      <c r="E162" s="52"/>
      <c r="F162" s="52"/>
      <c r="G162" s="52"/>
      <c r="H162" s="52"/>
      <c r="I162" s="52"/>
      <c r="J162" s="52"/>
      <c r="K162" s="52"/>
      <c r="L162" s="36"/>
      <c r="M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</row>
  </sheetData>
  <sheetProtection algorithmName="SHA-512" hashValue="3hKz5sugIhfDbzZ+H6SdbXGFZEM06p5gvCAiHcod63ADw3F8RWLi+MUxlEOgeDTWAffcYX1aeOTGP8fyaUc6Ig==" saltValue="mVThSmdNjqM+WGrWCD1ouRU09E7MgiPRxzmSJEaip3rogFBHuBiN9BTU6c03g6bfUBpYVKzfiBr8UZSKvBw66w==" spinCount="100000" sheet="1" objects="1" scenarios="1" formatColumns="0" formatRows="0" autoFilter="0"/>
  <autoFilter ref="C120:K161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5" r:id="rId1"/>
    <hyperlink ref="F127" r:id="rId2"/>
    <hyperlink ref="F129" r:id="rId3"/>
    <hyperlink ref="F131" r:id="rId4"/>
    <hyperlink ref="F133" r:id="rId5"/>
    <hyperlink ref="F135" r:id="rId6"/>
    <hyperlink ref="F137" r:id="rId7"/>
    <hyperlink ref="F139" r:id="rId8"/>
    <hyperlink ref="F141" r:id="rId9"/>
    <hyperlink ref="F143" r:id="rId10"/>
    <hyperlink ref="F145" r:id="rId11"/>
    <hyperlink ref="F148" r:id="rId12"/>
    <hyperlink ref="F150" r:id="rId13"/>
    <hyperlink ref="F153" r:id="rId14"/>
    <hyperlink ref="F161" r:id="rId15"/>
  </hyperlinks>
  <pageMargins left="0.39374999999999999" right="0.39374999999999999" top="0.39374999999999999" bottom="0.39374999999999999" header="0" footer="0"/>
  <pageSetup paperSize="9" scale="89" fitToHeight="100" orientation="portrait" blackAndWhite="1" r:id="rId16"/>
  <headerFooter>
    <oddFooter>&amp;CStrana &amp;P z &amp;N</oddFooter>
  </headerFooter>
  <drawing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9"/>
  <sheetViews>
    <sheetView showGridLines="0" tabSelected="1" topLeftCell="A98" workbookViewId="0">
      <selection activeCell="C123" sqref="C123"/>
    </sheetView>
  </sheetViews>
  <sheetFormatPr defaultRowHeight="10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4" t="s">
        <v>85</v>
      </c>
    </row>
    <row r="3" spans="1:46" s="1" customFormat="1" ht="7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82</v>
      </c>
    </row>
    <row r="4" spans="1:46" s="1" customFormat="1" ht="25" customHeight="1">
      <c r="B4" s="17"/>
      <c r="D4" s="107" t="s">
        <v>86</v>
      </c>
      <c r="L4" s="17"/>
      <c r="M4" s="108" t="s">
        <v>10</v>
      </c>
      <c r="AT4" s="14" t="s">
        <v>4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62" t="str">
        <f>'Rekapitulace stavby'!K6</f>
        <v>CÚ 2024 - Odbahnění rybníka Vápenka - rozpočet</v>
      </c>
      <c r="F7" s="263"/>
      <c r="G7" s="263"/>
      <c r="H7" s="263"/>
      <c r="L7" s="17"/>
    </row>
    <row r="8" spans="1:46" s="2" customFormat="1" ht="12" customHeight="1">
      <c r="A8" s="31"/>
      <c r="B8" s="36"/>
      <c r="C8" s="31"/>
      <c r="D8" s="109" t="s">
        <v>87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4" t="s">
        <v>213</v>
      </c>
      <c r="F9" s="265"/>
      <c r="G9" s="265"/>
      <c r="H9" s="265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17. 7. 2024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75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tr">
        <f>IF('Rekapitulace stavby'!E11="","",'Rekapitulace stavby'!E11)</f>
        <v xml:space="preserve"> </v>
      </c>
      <c r="F15" s="31"/>
      <c r="G15" s="31"/>
      <c r="H15" s="31"/>
      <c r="I15" s="109" t="s">
        <v>26</v>
      </c>
      <c r="J15" s="110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7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27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6" t="str">
        <f>'Rekapitulace stavby'!E14</f>
        <v>Vyplň údaj</v>
      </c>
      <c r="F18" s="267"/>
      <c r="G18" s="267"/>
      <c r="H18" s="267"/>
      <c r="I18" s="109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7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29</v>
      </c>
      <c r="E20" s="31"/>
      <c r="F20" s="31"/>
      <c r="G20" s="31"/>
      <c r="H20" s="31"/>
      <c r="I20" s="109" t="s">
        <v>25</v>
      </c>
      <c r="J20" s="110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tr">
        <f>IF('Rekapitulace stavby'!E17="","",'Rekapitulace stavby'!E17)</f>
        <v xml:space="preserve"> </v>
      </c>
      <c r="F21" s="31"/>
      <c r="G21" s="31"/>
      <c r="H21" s="31"/>
      <c r="I21" s="109" t="s">
        <v>26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7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31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26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7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32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8" t="s">
        <v>1</v>
      </c>
      <c r="F27" s="268"/>
      <c r="G27" s="268"/>
      <c r="H27" s="268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7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7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4" customHeight="1">
      <c r="A30" s="31"/>
      <c r="B30" s="36"/>
      <c r="C30" s="31"/>
      <c r="D30" s="116" t="s">
        <v>33</v>
      </c>
      <c r="E30" s="31"/>
      <c r="F30" s="31"/>
      <c r="G30" s="31"/>
      <c r="H30" s="31"/>
      <c r="I30" s="31"/>
      <c r="J30" s="117">
        <f>ROUND(J118,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6"/>
      <c r="C32" s="31"/>
      <c r="D32" s="31"/>
      <c r="E32" s="31"/>
      <c r="F32" s="118" t="s">
        <v>35</v>
      </c>
      <c r="G32" s="31"/>
      <c r="H32" s="31"/>
      <c r="I32" s="118" t="s">
        <v>34</v>
      </c>
      <c r="J32" s="118" t="s">
        <v>36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customHeight="1">
      <c r="A33" s="31"/>
      <c r="B33" s="36"/>
      <c r="C33" s="31"/>
      <c r="D33" s="119" t="s">
        <v>37</v>
      </c>
      <c r="E33" s="109" t="s">
        <v>38</v>
      </c>
      <c r="F33" s="120">
        <f>ROUND((SUM(BE118:BE128)),  2)</f>
        <v>0</v>
      </c>
      <c r="G33" s="31"/>
      <c r="H33" s="31"/>
      <c r="I33" s="121">
        <v>0.21</v>
      </c>
      <c r="J33" s="120">
        <f>ROUND(((SUM(BE118:BE128))*I33),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6"/>
      <c r="C34" s="31"/>
      <c r="D34" s="31"/>
      <c r="E34" s="109" t="s">
        <v>39</v>
      </c>
      <c r="F34" s="120">
        <f>ROUND((SUM(BF118:BF128)),  2)</f>
        <v>0</v>
      </c>
      <c r="G34" s="31"/>
      <c r="H34" s="31"/>
      <c r="I34" s="121">
        <v>0.12</v>
      </c>
      <c r="J34" s="120">
        <f>ROUND(((SUM(BF118:BF128))*I34),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6"/>
      <c r="C35" s="31"/>
      <c r="D35" s="31"/>
      <c r="E35" s="109" t="s">
        <v>40</v>
      </c>
      <c r="F35" s="120">
        <f>ROUND((SUM(BG118:BG128)),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6"/>
      <c r="C36" s="31"/>
      <c r="D36" s="31"/>
      <c r="E36" s="109" t="s">
        <v>41</v>
      </c>
      <c r="F36" s="120">
        <f>ROUND((SUM(BH118:BH128)),  2)</f>
        <v>0</v>
      </c>
      <c r="G36" s="31"/>
      <c r="H36" s="31"/>
      <c r="I36" s="121">
        <v>0.12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6"/>
      <c r="C37" s="31"/>
      <c r="D37" s="31"/>
      <c r="E37" s="109" t="s">
        <v>42</v>
      </c>
      <c r="F37" s="120">
        <f>ROUND((SUM(BI118:BI128)),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7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4" customHeight="1">
      <c r="A39" s="31"/>
      <c r="B39" s="36"/>
      <c r="C39" s="122"/>
      <c r="D39" s="123" t="s">
        <v>43</v>
      </c>
      <c r="E39" s="124"/>
      <c r="F39" s="124"/>
      <c r="G39" s="125" t="s">
        <v>44</v>
      </c>
      <c r="H39" s="126" t="s">
        <v>45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8"/>
      <c r="D50" s="129" t="s">
        <v>46</v>
      </c>
      <c r="E50" s="130"/>
      <c r="F50" s="130"/>
      <c r="G50" s="129" t="s">
        <v>47</v>
      </c>
      <c r="H50" s="130"/>
      <c r="I50" s="130"/>
      <c r="J50" s="130"/>
      <c r="K50" s="130"/>
      <c r="L50" s="4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5">
      <c r="A61" s="31"/>
      <c r="B61" s="36"/>
      <c r="C61" s="31"/>
      <c r="D61" s="131" t="s">
        <v>48</v>
      </c>
      <c r="E61" s="132"/>
      <c r="F61" s="133" t="s">
        <v>49</v>
      </c>
      <c r="G61" s="131" t="s">
        <v>48</v>
      </c>
      <c r="H61" s="132"/>
      <c r="I61" s="132"/>
      <c r="J61" s="134" t="s">
        <v>49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">
      <c r="A65" s="31"/>
      <c r="B65" s="36"/>
      <c r="C65" s="31"/>
      <c r="D65" s="129" t="s">
        <v>50</v>
      </c>
      <c r="E65" s="135"/>
      <c r="F65" s="135"/>
      <c r="G65" s="129" t="s">
        <v>51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5">
      <c r="A76" s="31"/>
      <c r="B76" s="36"/>
      <c r="C76" s="31"/>
      <c r="D76" s="131" t="s">
        <v>48</v>
      </c>
      <c r="E76" s="132"/>
      <c r="F76" s="133" t="s">
        <v>49</v>
      </c>
      <c r="G76" s="131" t="s">
        <v>48</v>
      </c>
      <c r="H76" s="132"/>
      <c r="I76" s="132"/>
      <c r="J76" s="134" t="s">
        <v>49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7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5" customHeight="1">
      <c r="A82" s="31"/>
      <c r="B82" s="32"/>
      <c r="C82" s="20" t="s">
        <v>89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7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60" t="str">
        <f>E7</f>
        <v>CÚ 2024 - Odbahnění rybníka Vápenka - rozpočet</v>
      </c>
      <c r="F85" s="261"/>
      <c r="G85" s="261"/>
      <c r="H85" s="261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87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9" t="str">
        <f>E9</f>
        <v>SO-02 - Uložení sedimentu...</v>
      </c>
      <c r="F87" s="259"/>
      <c r="G87" s="259"/>
      <c r="H87" s="259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7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17. 7. 2024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7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15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29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15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31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2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90</v>
      </c>
      <c r="D94" s="141"/>
      <c r="E94" s="141"/>
      <c r="F94" s="141"/>
      <c r="G94" s="141"/>
      <c r="H94" s="141"/>
      <c r="I94" s="141"/>
      <c r="J94" s="142" t="s">
        <v>91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2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75" customHeight="1">
      <c r="A96" s="31"/>
      <c r="B96" s="32"/>
      <c r="C96" s="143" t="s">
        <v>92</v>
      </c>
      <c r="D96" s="33"/>
      <c r="E96" s="33"/>
      <c r="F96" s="33"/>
      <c r="G96" s="33"/>
      <c r="H96" s="33"/>
      <c r="I96" s="33"/>
      <c r="J96" s="81">
        <f>J118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93</v>
      </c>
    </row>
    <row r="97" spans="1:31" s="9" customFormat="1" ht="25" customHeight="1">
      <c r="B97" s="144"/>
      <c r="C97" s="145"/>
      <c r="D97" s="146" t="s">
        <v>94</v>
      </c>
      <c r="E97" s="147"/>
      <c r="F97" s="147"/>
      <c r="G97" s="147"/>
      <c r="H97" s="147"/>
      <c r="I97" s="147"/>
      <c r="J97" s="148">
        <f>J119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95</v>
      </c>
      <c r="E98" s="153"/>
      <c r="F98" s="153"/>
      <c r="G98" s="153"/>
      <c r="H98" s="153"/>
      <c r="I98" s="153"/>
      <c r="J98" s="154">
        <f>J120</f>
        <v>0</v>
      </c>
      <c r="K98" s="151"/>
      <c r="L98" s="155"/>
    </row>
    <row r="99" spans="1:31" s="2" customFormat="1" ht="21.75" customHeight="1">
      <c r="A99" s="31"/>
      <c r="B99" s="32"/>
      <c r="C99" s="33"/>
      <c r="D99" s="33"/>
      <c r="E99" s="33"/>
      <c r="F99" s="33"/>
      <c r="G99" s="33"/>
      <c r="H99" s="33"/>
      <c r="I99" s="33"/>
      <c r="J99" s="33"/>
      <c r="K99" s="33"/>
      <c r="L99" s="48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31" s="2" customFormat="1" ht="7" customHeight="1">
      <c r="A100" s="31"/>
      <c r="B100" s="51"/>
      <c r="C100" s="52"/>
      <c r="D100" s="52"/>
      <c r="E100" s="52"/>
      <c r="F100" s="52"/>
      <c r="G100" s="52"/>
      <c r="H100" s="52"/>
      <c r="I100" s="52"/>
      <c r="J100" s="52"/>
      <c r="K100" s="52"/>
      <c r="L100" s="48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31" s="2" customFormat="1" ht="7" customHeight="1">
      <c r="A104" s="31"/>
      <c r="B104" s="53"/>
      <c r="C104" s="54"/>
      <c r="D104" s="54"/>
      <c r="E104" s="54"/>
      <c r="F104" s="54"/>
      <c r="G104" s="54"/>
      <c r="H104" s="54"/>
      <c r="I104" s="54"/>
      <c r="J104" s="54"/>
      <c r="K104" s="54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25" customHeight="1">
      <c r="A105" s="31"/>
      <c r="B105" s="32"/>
      <c r="C105" s="20" t="s">
        <v>99</v>
      </c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7" customHeight="1">
      <c r="A106" s="31"/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2" customHeight="1">
      <c r="A107" s="31"/>
      <c r="B107" s="32"/>
      <c r="C107" s="26" t="s">
        <v>16</v>
      </c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6.5" customHeight="1">
      <c r="A108" s="31"/>
      <c r="B108" s="32"/>
      <c r="C108" s="33"/>
      <c r="D108" s="33"/>
      <c r="E108" s="260" t="str">
        <f>E7</f>
        <v>CÚ 2024 - Odbahnění rybníka Vápenka - rozpočet</v>
      </c>
      <c r="F108" s="261"/>
      <c r="G108" s="261"/>
      <c r="H108" s="261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87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3"/>
      <c r="D110" s="33"/>
      <c r="E110" s="229" t="str">
        <f>E9</f>
        <v>SO-02 - Uložení sedimentu...</v>
      </c>
      <c r="F110" s="259"/>
      <c r="G110" s="259"/>
      <c r="H110" s="259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7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20</v>
      </c>
      <c r="D112" s="33"/>
      <c r="E112" s="33"/>
      <c r="F112" s="24" t="str">
        <f>F12</f>
        <v xml:space="preserve"> </v>
      </c>
      <c r="G112" s="33"/>
      <c r="H112" s="33"/>
      <c r="I112" s="26" t="s">
        <v>22</v>
      </c>
      <c r="J112" s="63" t="str">
        <f>IF(J12="","",J12)</f>
        <v>17. 7. 2024</v>
      </c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7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5.15" customHeight="1">
      <c r="A114" s="31"/>
      <c r="B114" s="32"/>
      <c r="C114" s="26" t="s">
        <v>24</v>
      </c>
      <c r="D114" s="33"/>
      <c r="E114" s="33"/>
      <c r="F114" s="24" t="str">
        <f>E15</f>
        <v xml:space="preserve"> </v>
      </c>
      <c r="G114" s="33"/>
      <c r="H114" s="33"/>
      <c r="I114" s="26" t="s">
        <v>29</v>
      </c>
      <c r="J114" s="29" t="str">
        <f>E21</f>
        <v xml:space="preserve"> 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5.15" customHeight="1">
      <c r="A115" s="31"/>
      <c r="B115" s="32"/>
      <c r="C115" s="26" t="s">
        <v>27</v>
      </c>
      <c r="D115" s="33"/>
      <c r="E115" s="33"/>
      <c r="F115" s="24" t="str">
        <f>IF(E18="","",E18)</f>
        <v>Vyplň údaj</v>
      </c>
      <c r="G115" s="33"/>
      <c r="H115" s="33"/>
      <c r="I115" s="26" t="s">
        <v>31</v>
      </c>
      <c r="J115" s="29" t="str">
        <f>E24</f>
        <v xml:space="preserve"> 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0.2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11" customFormat="1" ht="29.25" customHeight="1">
      <c r="A117" s="156"/>
      <c r="B117" s="157"/>
      <c r="C117" s="158" t="s">
        <v>100</v>
      </c>
      <c r="D117" s="159" t="s">
        <v>58</v>
      </c>
      <c r="E117" s="159" t="s">
        <v>54</v>
      </c>
      <c r="F117" s="159" t="s">
        <v>55</v>
      </c>
      <c r="G117" s="159" t="s">
        <v>101</v>
      </c>
      <c r="H117" s="159" t="s">
        <v>102</v>
      </c>
      <c r="I117" s="159" t="s">
        <v>103</v>
      </c>
      <c r="J117" s="160" t="s">
        <v>91</v>
      </c>
      <c r="K117" s="161" t="s">
        <v>104</v>
      </c>
      <c r="L117" s="162"/>
      <c r="M117" s="72" t="s">
        <v>1</v>
      </c>
      <c r="N117" s="73" t="s">
        <v>37</v>
      </c>
      <c r="O117" s="73" t="s">
        <v>105</v>
      </c>
      <c r="P117" s="73" t="s">
        <v>106</v>
      </c>
      <c r="Q117" s="73" t="s">
        <v>107</v>
      </c>
      <c r="R117" s="73" t="s">
        <v>108</v>
      </c>
      <c r="S117" s="73" t="s">
        <v>109</v>
      </c>
      <c r="T117" s="74" t="s">
        <v>110</v>
      </c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</row>
    <row r="118" spans="1:65" s="2" customFormat="1" ht="22.75" customHeight="1">
      <c r="A118" s="31"/>
      <c r="B118" s="32"/>
      <c r="C118" s="79" t="s">
        <v>111</v>
      </c>
      <c r="D118" s="33"/>
      <c r="E118" s="33"/>
      <c r="F118" s="33"/>
      <c r="G118" s="33"/>
      <c r="H118" s="33"/>
      <c r="I118" s="33"/>
      <c r="J118" s="163">
        <f>BK118</f>
        <v>0</v>
      </c>
      <c r="K118" s="33"/>
      <c r="L118" s="36"/>
      <c r="M118" s="75"/>
      <c r="N118" s="164"/>
      <c r="O118" s="76"/>
      <c r="P118" s="165">
        <f>P119</f>
        <v>0</v>
      </c>
      <c r="Q118" s="76"/>
      <c r="R118" s="165">
        <f>R119</f>
        <v>0</v>
      </c>
      <c r="S118" s="76"/>
      <c r="T118" s="166">
        <f>T119</f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T118" s="14" t="s">
        <v>72</v>
      </c>
      <c r="AU118" s="14" t="s">
        <v>93</v>
      </c>
      <c r="BK118" s="167">
        <f>BK119</f>
        <v>0</v>
      </c>
    </row>
    <row r="119" spans="1:65" s="12" customFormat="1" ht="25.9" customHeight="1">
      <c r="B119" s="168"/>
      <c r="C119" s="169"/>
      <c r="D119" s="170" t="s">
        <v>72</v>
      </c>
      <c r="E119" s="171" t="s">
        <v>112</v>
      </c>
      <c r="F119" s="171" t="s">
        <v>113</v>
      </c>
      <c r="G119" s="169"/>
      <c r="H119" s="169"/>
      <c r="I119" s="172"/>
      <c r="J119" s="173">
        <f>BK119</f>
        <v>0</v>
      </c>
      <c r="K119" s="169"/>
      <c r="L119" s="174"/>
      <c r="M119" s="175"/>
      <c r="N119" s="176"/>
      <c r="O119" s="176"/>
      <c r="P119" s="177">
        <f>P120</f>
        <v>0</v>
      </c>
      <c r="Q119" s="176"/>
      <c r="R119" s="177">
        <f>R120</f>
        <v>0</v>
      </c>
      <c r="S119" s="176"/>
      <c r="T119" s="178">
        <f>T120</f>
        <v>0</v>
      </c>
      <c r="AR119" s="179" t="s">
        <v>80</v>
      </c>
      <c r="AT119" s="180" t="s">
        <v>72</v>
      </c>
      <c r="AU119" s="180" t="s">
        <v>73</v>
      </c>
      <c r="AY119" s="179" t="s">
        <v>114</v>
      </c>
      <c r="BK119" s="181">
        <f>BK120</f>
        <v>0</v>
      </c>
    </row>
    <row r="120" spans="1:65" s="12" customFormat="1" ht="22.75" customHeight="1">
      <c r="B120" s="168"/>
      <c r="C120" s="169"/>
      <c r="D120" s="170" t="s">
        <v>72</v>
      </c>
      <c r="E120" s="182" t="s">
        <v>80</v>
      </c>
      <c r="F120" s="182" t="s">
        <v>115</v>
      </c>
      <c r="G120" s="169"/>
      <c r="H120" s="169"/>
      <c r="I120" s="172"/>
      <c r="J120" s="183">
        <f>BK120</f>
        <v>0</v>
      </c>
      <c r="K120" s="169"/>
      <c r="L120" s="174"/>
      <c r="M120" s="175"/>
      <c r="N120" s="176"/>
      <c r="O120" s="176"/>
      <c r="P120" s="177">
        <f>SUM(P121:P128)</f>
        <v>0</v>
      </c>
      <c r="Q120" s="176"/>
      <c r="R120" s="177">
        <f>SUM(R121:R128)</f>
        <v>0</v>
      </c>
      <c r="S120" s="176"/>
      <c r="T120" s="178">
        <f>SUM(T121:T128)</f>
        <v>0</v>
      </c>
      <c r="AR120" s="179" t="s">
        <v>80</v>
      </c>
      <c r="AT120" s="180" t="s">
        <v>72</v>
      </c>
      <c r="AU120" s="180" t="s">
        <v>80</v>
      </c>
      <c r="AY120" s="179" t="s">
        <v>114</v>
      </c>
      <c r="BK120" s="181">
        <f>SUM(BK121:BK128)</f>
        <v>0</v>
      </c>
    </row>
    <row r="121" spans="1:65" s="2" customFormat="1" ht="16.5" customHeight="1">
      <c r="A121" s="31"/>
      <c r="B121" s="32"/>
      <c r="C121" s="184" t="s">
        <v>80</v>
      </c>
      <c r="D121" s="184" t="s">
        <v>116</v>
      </c>
      <c r="E121" s="185" t="s">
        <v>214</v>
      </c>
      <c r="F121" s="186" t="s">
        <v>215</v>
      </c>
      <c r="G121" s="187" t="s">
        <v>139</v>
      </c>
      <c r="H121" s="188">
        <v>4832.18</v>
      </c>
      <c r="I121" s="189"/>
      <c r="J121" s="190">
        <f>ROUND(I121*H121,2)</f>
        <v>0</v>
      </c>
      <c r="K121" s="191"/>
      <c r="L121" s="36"/>
      <c r="M121" s="192" t="s">
        <v>1</v>
      </c>
      <c r="N121" s="193" t="s">
        <v>38</v>
      </c>
      <c r="O121" s="68"/>
      <c r="P121" s="194">
        <f>O121*H121</f>
        <v>0</v>
      </c>
      <c r="Q121" s="194">
        <v>0</v>
      </c>
      <c r="R121" s="194">
        <f>Q121*H121</f>
        <v>0</v>
      </c>
      <c r="S121" s="194">
        <v>0</v>
      </c>
      <c r="T121" s="195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96" t="s">
        <v>120</v>
      </c>
      <c r="AT121" s="196" t="s">
        <v>116</v>
      </c>
      <c r="AU121" s="196" t="s">
        <v>82</v>
      </c>
      <c r="AY121" s="14" t="s">
        <v>114</v>
      </c>
      <c r="BE121" s="197">
        <f>IF(N121="základní",J121,0)</f>
        <v>0</v>
      </c>
      <c r="BF121" s="197">
        <f>IF(N121="snížená",J121,0)</f>
        <v>0</v>
      </c>
      <c r="BG121" s="197">
        <f>IF(N121="zákl. přenesená",J121,0)</f>
        <v>0</v>
      </c>
      <c r="BH121" s="197">
        <f>IF(N121="sníž. přenesená",J121,0)</f>
        <v>0</v>
      </c>
      <c r="BI121" s="197">
        <f>IF(N121="nulová",J121,0)</f>
        <v>0</v>
      </c>
      <c r="BJ121" s="14" t="s">
        <v>80</v>
      </c>
      <c r="BK121" s="197">
        <f>ROUND(I121*H121,2)</f>
        <v>0</v>
      </c>
      <c r="BL121" s="14" t="s">
        <v>120</v>
      </c>
      <c r="BM121" s="196" t="s">
        <v>82</v>
      </c>
    </row>
    <row r="122" spans="1:65" s="2" customFormat="1">
      <c r="A122" s="31"/>
      <c r="B122" s="32"/>
      <c r="C122" s="33"/>
      <c r="D122" s="198" t="s">
        <v>121</v>
      </c>
      <c r="E122" s="33"/>
      <c r="F122" s="199" t="s">
        <v>216</v>
      </c>
      <c r="G122" s="33"/>
      <c r="H122" s="33"/>
      <c r="I122" s="200"/>
      <c r="J122" s="33"/>
      <c r="K122" s="33"/>
      <c r="L122" s="36"/>
      <c r="M122" s="201"/>
      <c r="N122" s="202"/>
      <c r="O122" s="68"/>
      <c r="P122" s="68"/>
      <c r="Q122" s="68"/>
      <c r="R122" s="68"/>
      <c r="S122" s="68"/>
      <c r="T122" s="69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121</v>
      </c>
      <c r="AU122" s="14" t="s">
        <v>82</v>
      </c>
    </row>
    <row r="123" spans="1:65" s="2" customFormat="1" ht="37.75" customHeight="1">
      <c r="A123" s="31"/>
      <c r="B123" s="32"/>
      <c r="C123" s="184" t="s">
        <v>82</v>
      </c>
      <c r="D123" s="184" t="s">
        <v>116</v>
      </c>
      <c r="E123" s="185" t="s">
        <v>217</v>
      </c>
      <c r="F123" s="186" t="s">
        <v>218</v>
      </c>
      <c r="G123" s="187" t="s">
        <v>139</v>
      </c>
      <c r="H123" s="188">
        <v>26</v>
      </c>
      <c r="I123" s="189"/>
      <c r="J123" s="190">
        <f>ROUND(I123*H123,2)</f>
        <v>0</v>
      </c>
      <c r="K123" s="191"/>
      <c r="L123" s="36"/>
      <c r="M123" s="192" t="s">
        <v>1</v>
      </c>
      <c r="N123" s="193" t="s">
        <v>38</v>
      </c>
      <c r="O123" s="68"/>
      <c r="P123" s="194">
        <f>O123*H123</f>
        <v>0</v>
      </c>
      <c r="Q123" s="194">
        <v>0</v>
      </c>
      <c r="R123" s="194">
        <f>Q123*H123</f>
        <v>0</v>
      </c>
      <c r="S123" s="194">
        <v>0</v>
      </c>
      <c r="T123" s="195">
        <f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96" t="s">
        <v>120</v>
      </c>
      <c r="AT123" s="196" t="s">
        <v>116</v>
      </c>
      <c r="AU123" s="196" t="s">
        <v>82</v>
      </c>
      <c r="AY123" s="14" t="s">
        <v>114</v>
      </c>
      <c r="BE123" s="197">
        <f>IF(N123="základní",J123,0)</f>
        <v>0</v>
      </c>
      <c r="BF123" s="197">
        <f>IF(N123="snížená",J123,0)</f>
        <v>0</v>
      </c>
      <c r="BG123" s="197">
        <f>IF(N123="zákl. přenesená",J123,0)</f>
        <v>0</v>
      </c>
      <c r="BH123" s="197">
        <f>IF(N123="sníž. přenesená",J123,0)</f>
        <v>0</v>
      </c>
      <c r="BI123" s="197">
        <f>IF(N123="nulová",J123,0)</f>
        <v>0</v>
      </c>
      <c r="BJ123" s="14" t="s">
        <v>80</v>
      </c>
      <c r="BK123" s="197">
        <f>ROUND(I123*H123,2)</f>
        <v>0</v>
      </c>
      <c r="BL123" s="14" t="s">
        <v>120</v>
      </c>
      <c r="BM123" s="196" t="s">
        <v>120</v>
      </c>
    </row>
    <row r="124" spans="1:65" s="2" customFormat="1" ht="33" customHeight="1">
      <c r="A124" s="31"/>
      <c r="B124" s="32"/>
      <c r="C124" s="184" t="s">
        <v>127</v>
      </c>
      <c r="D124" s="184" t="s">
        <v>116</v>
      </c>
      <c r="E124" s="185" t="s">
        <v>219</v>
      </c>
      <c r="F124" s="186" t="s">
        <v>220</v>
      </c>
      <c r="G124" s="187" t="s">
        <v>119</v>
      </c>
      <c r="H124" s="188">
        <v>50000</v>
      </c>
      <c r="I124" s="189"/>
      <c r="J124" s="190">
        <f>ROUND(I124*H124,2)</f>
        <v>0</v>
      </c>
      <c r="K124" s="191"/>
      <c r="L124" s="36"/>
      <c r="M124" s="192" t="s">
        <v>1</v>
      </c>
      <c r="N124" s="193" t="s">
        <v>38</v>
      </c>
      <c r="O124" s="68"/>
      <c r="P124" s="194">
        <f>O124*H124</f>
        <v>0</v>
      </c>
      <c r="Q124" s="194">
        <v>0</v>
      </c>
      <c r="R124" s="194">
        <f>Q124*H124</f>
        <v>0</v>
      </c>
      <c r="S124" s="194">
        <v>0</v>
      </c>
      <c r="T124" s="195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96" t="s">
        <v>120</v>
      </c>
      <c r="AT124" s="196" t="s">
        <v>116</v>
      </c>
      <c r="AU124" s="196" t="s">
        <v>82</v>
      </c>
      <c r="AY124" s="14" t="s">
        <v>114</v>
      </c>
      <c r="BE124" s="197">
        <f>IF(N124="základní",J124,0)</f>
        <v>0</v>
      </c>
      <c r="BF124" s="197">
        <f>IF(N124="snížená",J124,0)</f>
        <v>0</v>
      </c>
      <c r="BG124" s="197">
        <f>IF(N124="zákl. přenesená",J124,0)</f>
        <v>0</v>
      </c>
      <c r="BH124" s="197">
        <f>IF(N124="sníž. přenesená",J124,0)</f>
        <v>0</v>
      </c>
      <c r="BI124" s="197">
        <f>IF(N124="nulová",J124,0)</f>
        <v>0</v>
      </c>
      <c r="BJ124" s="14" t="s">
        <v>80</v>
      </c>
      <c r="BK124" s="197">
        <f>ROUND(I124*H124,2)</f>
        <v>0</v>
      </c>
      <c r="BL124" s="14" t="s">
        <v>120</v>
      </c>
      <c r="BM124" s="196" t="s">
        <v>130</v>
      </c>
    </row>
    <row r="125" spans="1:65" s="2" customFormat="1" ht="21.75" customHeight="1">
      <c r="A125" s="31"/>
      <c r="B125" s="32"/>
      <c r="C125" s="184" t="s">
        <v>120</v>
      </c>
      <c r="D125" s="184" t="s">
        <v>116</v>
      </c>
      <c r="E125" s="185" t="s">
        <v>221</v>
      </c>
      <c r="F125" s="186" t="s">
        <v>222</v>
      </c>
      <c r="G125" s="187" t="s">
        <v>180</v>
      </c>
      <c r="H125" s="188">
        <v>5</v>
      </c>
      <c r="I125" s="189"/>
      <c r="J125" s="190">
        <f>ROUND(I125*H125,2)</f>
        <v>0</v>
      </c>
      <c r="K125" s="191"/>
      <c r="L125" s="36"/>
      <c r="M125" s="192" t="s">
        <v>1</v>
      </c>
      <c r="N125" s="193" t="s">
        <v>38</v>
      </c>
      <c r="O125" s="68"/>
      <c r="P125" s="194">
        <f>O125*H125</f>
        <v>0</v>
      </c>
      <c r="Q125" s="194">
        <v>0</v>
      </c>
      <c r="R125" s="194">
        <f>Q125*H125</f>
        <v>0</v>
      </c>
      <c r="S125" s="194">
        <v>0</v>
      </c>
      <c r="T125" s="195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96" t="s">
        <v>120</v>
      </c>
      <c r="AT125" s="196" t="s">
        <v>116</v>
      </c>
      <c r="AU125" s="196" t="s">
        <v>82</v>
      </c>
      <c r="AY125" s="14" t="s">
        <v>114</v>
      </c>
      <c r="BE125" s="197">
        <f>IF(N125="základní",J125,0)</f>
        <v>0</v>
      </c>
      <c r="BF125" s="197">
        <f>IF(N125="snížená",J125,0)</f>
        <v>0</v>
      </c>
      <c r="BG125" s="197">
        <f>IF(N125="zákl. přenesená",J125,0)</f>
        <v>0</v>
      </c>
      <c r="BH125" s="197">
        <f>IF(N125="sníž. přenesená",J125,0)</f>
        <v>0</v>
      </c>
      <c r="BI125" s="197">
        <f>IF(N125="nulová",J125,0)</f>
        <v>0</v>
      </c>
      <c r="BJ125" s="14" t="s">
        <v>80</v>
      </c>
      <c r="BK125" s="197">
        <f>ROUND(I125*H125,2)</f>
        <v>0</v>
      </c>
      <c r="BL125" s="14" t="s">
        <v>120</v>
      </c>
      <c r="BM125" s="196" t="s">
        <v>134</v>
      </c>
    </row>
    <row r="126" spans="1:65" s="2" customFormat="1">
      <c r="A126" s="31"/>
      <c r="B126" s="32"/>
      <c r="C126" s="33"/>
      <c r="D126" s="198" t="s">
        <v>121</v>
      </c>
      <c r="E126" s="33"/>
      <c r="F126" s="199" t="s">
        <v>223</v>
      </c>
      <c r="G126" s="33"/>
      <c r="H126" s="33"/>
      <c r="I126" s="200"/>
      <c r="J126" s="33"/>
      <c r="K126" s="33"/>
      <c r="L126" s="36"/>
      <c r="M126" s="201"/>
      <c r="N126" s="202"/>
      <c r="O126" s="68"/>
      <c r="P126" s="68"/>
      <c r="Q126" s="68"/>
      <c r="R126" s="68"/>
      <c r="S126" s="68"/>
      <c r="T126" s="69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4" t="s">
        <v>121</v>
      </c>
      <c r="AU126" s="14" t="s">
        <v>82</v>
      </c>
    </row>
    <row r="127" spans="1:65" s="2" customFormat="1" ht="24.15" customHeight="1">
      <c r="A127" s="31"/>
      <c r="B127" s="32"/>
      <c r="C127" s="184" t="s">
        <v>136</v>
      </c>
      <c r="D127" s="184" t="s">
        <v>116</v>
      </c>
      <c r="E127" s="185" t="s">
        <v>178</v>
      </c>
      <c r="F127" s="186" t="s">
        <v>179</v>
      </c>
      <c r="G127" s="187" t="s">
        <v>180</v>
      </c>
      <c r="H127" s="188">
        <v>5</v>
      </c>
      <c r="I127" s="189"/>
      <c r="J127" s="190">
        <f>ROUND(I127*H127,2)</f>
        <v>0</v>
      </c>
      <c r="K127" s="191"/>
      <c r="L127" s="36"/>
      <c r="M127" s="192" t="s">
        <v>1</v>
      </c>
      <c r="N127" s="193" t="s">
        <v>38</v>
      </c>
      <c r="O127" s="68"/>
      <c r="P127" s="194">
        <f>O127*H127</f>
        <v>0</v>
      </c>
      <c r="Q127" s="194">
        <v>0</v>
      </c>
      <c r="R127" s="194">
        <f>Q127*H127</f>
        <v>0</v>
      </c>
      <c r="S127" s="194">
        <v>0</v>
      </c>
      <c r="T127" s="195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6" t="s">
        <v>120</v>
      </c>
      <c r="AT127" s="196" t="s">
        <v>116</v>
      </c>
      <c r="AU127" s="196" t="s">
        <v>82</v>
      </c>
      <c r="AY127" s="14" t="s">
        <v>114</v>
      </c>
      <c r="BE127" s="197">
        <f>IF(N127="základní",J127,0)</f>
        <v>0</v>
      </c>
      <c r="BF127" s="197">
        <f>IF(N127="snížená",J127,0)</f>
        <v>0</v>
      </c>
      <c r="BG127" s="197">
        <f>IF(N127="zákl. přenesená",J127,0)</f>
        <v>0</v>
      </c>
      <c r="BH127" s="197">
        <f>IF(N127="sníž. přenesená",J127,0)</f>
        <v>0</v>
      </c>
      <c r="BI127" s="197">
        <f>IF(N127="nulová",J127,0)</f>
        <v>0</v>
      </c>
      <c r="BJ127" s="14" t="s">
        <v>80</v>
      </c>
      <c r="BK127" s="197">
        <f>ROUND(I127*H127,2)</f>
        <v>0</v>
      </c>
      <c r="BL127" s="14" t="s">
        <v>120</v>
      </c>
      <c r="BM127" s="196" t="s">
        <v>140</v>
      </c>
    </row>
    <row r="128" spans="1:65" s="2" customFormat="1">
      <c r="A128" s="31"/>
      <c r="B128" s="32"/>
      <c r="C128" s="33"/>
      <c r="D128" s="198" t="s">
        <v>121</v>
      </c>
      <c r="E128" s="33"/>
      <c r="F128" s="199" t="s">
        <v>182</v>
      </c>
      <c r="G128" s="33"/>
      <c r="H128" s="33"/>
      <c r="I128" s="200"/>
      <c r="J128" s="33"/>
      <c r="K128" s="33"/>
      <c r="L128" s="36"/>
      <c r="M128" s="214"/>
      <c r="N128" s="215"/>
      <c r="O128" s="216"/>
      <c r="P128" s="216"/>
      <c r="Q128" s="216"/>
      <c r="R128" s="216"/>
      <c r="S128" s="216"/>
      <c r="T128" s="217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4" t="s">
        <v>121</v>
      </c>
      <c r="AU128" s="14" t="s">
        <v>82</v>
      </c>
    </row>
    <row r="129" spans="1:31" s="2" customFormat="1" ht="7" customHeight="1">
      <c r="A129" s="31"/>
      <c r="B129" s="51"/>
      <c r="C129" s="52"/>
      <c r="D129" s="52"/>
      <c r="E129" s="52"/>
      <c r="F129" s="52"/>
      <c r="G129" s="52"/>
      <c r="H129" s="52"/>
      <c r="I129" s="52"/>
      <c r="J129" s="52"/>
      <c r="K129" s="52"/>
      <c r="L129" s="36"/>
      <c r="M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</sheetData>
  <sheetProtection algorithmName="SHA-512" hashValue="0yWL1esnh/ILR/imUDWWO8hsWdwgpNcdJXeFpQ6+lEH1RUYBueDpI0zDlXikqPgCq4Q69QIZNtL/JbJx77W41Q==" saltValue="o+mVw1kaRS2TlO8TD82/tTp2OdH20ohTr6P4vevD27Nb2TGiNOZuz74GZTbFkhe9OokN8N8y6L0rQc6TVNn2zA==" spinCount="100000" sheet="1" objects="1" scenarios="1" formatColumns="0" formatRows="0" autoFilter="0"/>
  <autoFilter ref="C117:K128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hyperlinks>
    <hyperlink ref="F122" r:id="rId1"/>
    <hyperlink ref="F126" r:id="rId2"/>
    <hyperlink ref="F128" r:id="rId3"/>
  </hyperlinks>
  <pageMargins left="0.39374999999999999" right="0.39374999999999999" top="0.39374999999999999" bottom="0.39374999999999999" header="0" footer="0"/>
  <pageSetup paperSize="9" scale="89" fitToHeight="100" orientation="portrait" blackAndWhite="1" r:id="rId4"/>
  <headerFooter>
    <oddFooter>&amp;CStrana &amp;P z &amp;N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SO-01 - Odstranění sedime...</vt:lpstr>
      <vt:lpstr>SO-02 - Uložení sedimentu...</vt:lpstr>
      <vt:lpstr>'Rekapitulace stavby'!Názvy_tisku</vt:lpstr>
      <vt:lpstr>'SO-01 - Odstranění sedime...'!Názvy_tisku</vt:lpstr>
      <vt:lpstr>'SO-02 - Uložení sedimentu...'!Názvy_tisku</vt:lpstr>
      <vt:lpstr>'Rekapitulace stavby'!Oblast_tisku</vt:lpstr>
      <vt:lpstr>'SO-01 - Odstranění sedime...'!Oblast_tisku</vt:lpstr>
      <vt:lpstr>'SO-02 - Uložení sedimentu...'!Oblast_tisku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KROS-PC\KROS</dc:creator>
  <cp:lastModifiedBy>Hanáková Diana</cp:lastModifiedBy>
  <cp:lastPrinted>2024-08-13T07:24:00Z</cp:lastPrinted>
  <dcterms:created xsi:type="dcterms:W3CDTF">2024-08-13T07:20:30Z</dcterms:created>
  <dcterms:modified xsi:type="dcterms:W3CDTF">2024-08-13T07:24:02Z</dcterms:modified>
</cp:coreProperties>
</file>