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akázky\2025\MěÚ\P25V00000036_Rekonstrukce kanalizace areálu PRO-DOMA\"/>
    </mc:Choice>
  </mc:AlternateContent>
  <bookViews>
    <workbookView xWindow="0" yWindow="0" windowWidth="21570" windowHeight="7740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Pol'!$A$1:$U$55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5" i="12" l="1"/>
  <c r="F39" i="1" s="1"/>
  <c r="F40" i="1" s="1"/>
  <c r="F9" i="12"/>
  <c r="G9" i="12" s="1"/>
  <c r="I9" i="12"/>
  <c r="K9" i="12"/>
  <c r="O9" i="12"/>
  <c r="Q9" i="12"/>
  <c r="Q8" i="12" s="1"/>
  <c r="U9" i="12"/>
  <c r="F10" i="12"/>
  <c r="G10" i="12" s="1"/>
  <c r="M10" i="12" s="1"/>
  <c r="I10" i="12"/>
  <c r="K10" i="12"/>
  <c r="O10" i="12"/>
  <c r="Q10" i="12"/>
  <c r="U10" i="12"/>
  <c r="F12" i="12"/>
  <c r="G12" i="12" s="1"/>
  <c r="M12" i="12" s="1"/>
  <c r="I12" i="12"/>
  <c r="K12" i="12"/>
  <c r="O12" i="12"/>
  <c r="Q12" i="12"/>
  <c r="U12" i="12"/>
  <c r="F13" i="12"/>
  <c r="G13" i="12" s="1"/>
  <c r="M13" i="12" s="1"/>
  <c r="I13" i="12"/>
  <c r="K13" i="12"/>
  <c r="O13" i="12"/>
  <c r="Q13" i="12"/>
  <c r="U13" i="12"/>
  <c r="F15" i="12"/>
  <c r="G15" i="12" s="1"/>
  <c r="M15" i="12" s="1"/>
  <c r="I15" i="12"/>
  <c r="K15" i="12"/>
  <c r="O15" i="12"/>
  <c r="Q15" i="12"/>
  <c r="U15" i="12"/>
  <c r="F16" i="12"/>
  <c r="G16" i="12" s="1"/>
  <c r="M16" i="12" s="1"/>
  <c r="I16" i="12"/>
  <c r="K16" i="12"/>
  <c r="O16" i="12"/>
  <c r="Q16" i="12"/>
  <c r="U16" i="12"/>
  <c r="F18" i="12"/>
  <c r="G18" i="12" s="1"/>
  <c r="M18" i="12" s="1"/>
  <c r="I18" i="12"/>
  <c r="K18" i="12"/>
  <c r="O18" i="12"/>
  <c r="Q18" i="12"/>
  <c r="U18" i="12"/>
  <c r="F20" i="12"/>
  <c r="G20" i="12" s="1"/>
  <c r="M20" i="12" s="1"/>
  <c r="I20" i="12"/>
  <c r="K20" i="12"/>
  <c r="O20" i="12"/>
  <c r="Q20" i="12"/>
  <c r="U20" i="12"/>
  <c r="F21" i="12"/>
  <c r="G21" i="12" s="1"/>
  <c r="M21" i="12" s="1"/>
  <c r="I21" i="12"/>
  <c r="K21" i="12"/>
  <c r="O21" i="12"/>
  <c r="Q21" i="12"/>
  <c r="U21" i="12"/>
  <c r="F23" i="12"/>
  <c r="G23" i="12" s="1"/>
  <c r="M23" i="12" s="1"/>
  <c r="I23" i="12"/>
  <c r="K23" i="12"/>
  <c r="O23" i="12"/>
  <c r="Q23" i="12"/>
  <c r="U23" i="12"/>
  <c r="F26" i="12"/>
  <c r="G26" i="12"/>
  <c r="I26" i="12"/>
  <c r="K26" i="12"/>
  <c r="O26" i="12"/>
  <c r="Q26" i="12"/>
  <c r="U26" i="12"/>
  <c r="U25" i="12" s="1"/>
  <c r="F27" i="12"/>
  <c r="G27" i="12"/>
  <c r="M27" i="12" s="1"/>
  <c r="I27" i="12"/>
  <c r="K27" i="12"/>
  <c r="O27" i="12"/>
  <c r="Q27" i="12"/>
  <c r="U27" i="12"/>
  <c r="F28" i="12"/>
  <c r="G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2" i="12"/>
  <c r="G32" i="12"/>
  <c r="M32" i="12" s="1"/>
  <c r="I32" i="12"/>
  <c r="K32" i="12"/>
  <c r="K31" i="12" s="1"/>
  <c r="O32" i="12"/>
  <c r="Q32" i="12"/>
  <c r="U32" i="12"/>
  <c r="F33" i="12"/>
  <c r="G33" i="12"/>
  <c r="M33" i="12" s="1"/>
  <c r="I33" i="12"/>
  <c r="K33" i="12"/>
  <c r="O33" i="12"/>
  <c r="Q33" i="12"/>
  <c r="U33" i="12"/>
  <c r="F34" i="12"/>
  <c r="G34" i="12"/>
  <c r="M34" i="12" s="1"/>
  <c r="I34" i="12"/>
  <c r="K34" i="12"/>
  <c r="O34" i="12"/>
  <c r="Q34" i="12"/>
  <c r="U34" i="12"/>
  <c r="F35" i="12"/>
  <c r="G35" i="12" s="1"/>
  <c r="M35" i="12" s="1"/>
  <c r="I35" i="12"/>
  <c r="K35" i="12"/>
  <c r="O35" i="12"/>
  <c r="Q35" i="12"/>
  <c r="U35" i="12"/>
  <c r="F37" i="12"/>
  <c r="G37" i="12" s="1"/>
  <c r="M37" i="12" s="1"/>
  <c r="M36" i="12" s="1"/>
  <c r="I37" i="12"/>
  <c r="I36" i="12" s="1"/>
  <c r="K37" i="12"/>
  <c r="K36" i="12" s="1"/>
  <c r="O37" i="12"/>
  <c r="O36" i="12" s="1"/>
  <c r="Q37" i="12"/>
  <c r="Q36" i="12" s="1"/>
  <c r="U37" i="12"/>
  <c r="U36" i="12" s="1"/>
  <c r="F39" i="12"/>
  <c r="G39" i="12" s="1"/>
  <c r="I39" i="12"/>
  <c r="K39" i="12"/>
  <c r="O39" i="12"/>
  <c r="Q39" i="12"/>
  <c r="U39" i="12"/>
  <c r="F40" i="12"/>
  <c r="G40" i="12" s="1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 s="1"/>
  <c r="M43" i="12" s="1"/>
  <c r="I43" i="12"/>
  <c r="K43" i="12"/>
  <c r="O43" i="12"/>
  <c r="Q43" i="12"/>
  <c r="U43" i="12"/>
  <c r="I20" i="1"/>
  <c r="I18" i="1"/>
  <c r="I17" i="1"/>
  <c r="G27" i="1"/>
  <c r="J28" i="1"/>
  <c r="J26" i="1"/>
  <c r="G38" i="1"/>
  <c r="F38" i="1"/>
  <c r="H32" i="1"/>
  <c r="J23" i="1"/>
  <c r="J24" i="1"/>
  <c r="J25" i="1"/>
  <c r="J27" i="1"/>
  <c r="E24" i="1"/>
  <c r="E26" i="1"/>
  <c r="M28" i="12" l="1"/>
  <c r="AD45" i="12"/>
  <c r="G39" i="1" s="1"/>
  <c r="U38" i="12"/>
  <c r="Q38" i="12"/>
  <c r="O38" i="12"/>
  <c r="K38" i="12"/>
  <c r="Q25" i="12"/>
  <c r="U8" i="12"/>
  <c r="Q31" i="12"/>
  <c r="K25" i="12"/>
  <c r="O8" i="12"/>
  <c r="I38" i="12"/>
  <c r="U31" i="12"/>
  <c r="O25" i="12"/>
  <c r="O31" i="12"/>
  <c r="I25" i="12"/>
  <c r="K8" i="12"/>
  <c r="G25" i="12"/>
  <c r="I48" i="1" s="1"/>
  <c r="I8" i="12"/>
  <c r="I31" i="12"/>
  <c r="G23" i="1"/>
  <c r="M31" i="12"/>
  <c r="G38" i="12"/>
  <c r="I51" i="1" s="1"/>
  <c r="I19" i="1" s="1"/>
  <c r="M39" i="12"/>
  <c r="M38" i="12" s="1"/>
  <c r="G8" i="12"/>
  <c r="M9" i="12"/>
  <c r="M8" i="12" s="1"/>
  <c r="G31" i="12"/>
  <c r="I49" i="1" s="1"/>
  <c r="M26" i="12"/>
  <c r="M25" i="12" s="1"/>
  <c r="G36" i="12"/>
  <c r="I50" i="1" s="1"/>
  <c r="I47" i="1" l="1"/>
  <c r="I52" i="1" s="1"/>
  <c r="G45" i="12"/>
  <c r="H39" i="1"/>
  <c r="G40" i="1"/>
  <c r="I16" i="1"/>
  <c r="I21" i="1" s="1"/>
  <c r="G24" i="1"/>
  <c r="G25" i="1" l="1"/>
  <c r="G26" i="1" s="1"/>
  <c r="G28" i="1"/>
  <c r="I39" i="1"/>
  <c r="I40" i="1" s="1"/>
  <c r="J39" i="1" s="1"/>
  <c r="J40" i="1" s="1"/>
  <c r="H40" i="1"/>
  <c r="G29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<sst xmlns="http://schemas.openxmlformats.org/spreadsheetml/2006/main" count="263" uniqueCount="157">
  <si>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</si>
  <si>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</si>
  <si>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</si>
  <si>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</si>
  <si>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</si>
  <si>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</si>
  <si>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</si>
  <si>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</si>
  <si>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</si>
  <si>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</si>
  <si>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</si>
  <si>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</si>
  <si>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</si>
  <si>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</si>
  <si>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</si>
  <si>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</si>
  <si>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</si>
  <si>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</si>
  <si>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</si>
  <si>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</si>
  <si>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</si>
  <si>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</si>
  <si>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</si>
  <si>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</si>
  <si>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</si>
  <si>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</si>
  <si>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</si>
  <si>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</si>
  <si>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</si>
  <si>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</si>
  <si>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</si>
  <si>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</si>
  <si>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</si>
  <si>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</si>
  <si>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</si>
  <si>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</si>
  <si>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</si>
  <si>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</si>
  <si>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</si>
  <si>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</si>
  <si>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</si>
  <si>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</si>
  <si>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</si>
  <si>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Trutnov- Břečtejnská</t>
  </si>
  <si>
    <t>Rozpočet:</t>
  </si>
  <si>
    <t>Misto</t>
  </si>
  <si>
    <t>Rekonstrukce kanalizace stavebniny PRO-DOMA</t>
  </si>
  <si>
    <t>46506527</t>
  </si>
  <si>
    <t>CZ46506527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</si>
  <si>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</si>
  <si>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</si>
  <si>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</si>
  <si>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</si>
  <si>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</si>
  <si>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</si>
  <si>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</si>
  <si>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</si>
  <si>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</si>
  <si>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8</t>
  </si>
  <si>
    <t>Trubní vedení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</si>
  <si>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</si>
  <si>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</si>
  <si>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</si>
  <si>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</si>
  <si>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</si>
  <si>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</si>
  <si>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</si>
  <si>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</si>
  <si>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</si>
  <si>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</si>
  <si>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</si>
  <si>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</si>
  <si>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</si>
  <si>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</si>
  <si>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</si>
  <si>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</si>
  <si>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</si>
  <si>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</si>
  <si>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</si>
  <si>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</si>
  <si>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</si>
  <si>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</si>
  <si>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</si>
  <si>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</si>
  <si>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</si>
  <si>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</si>
  <si>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</si>
  <si>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</si>
  <si>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</si>
  <si>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</si>
  <si>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</si>
  <si>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919735113R00</t>
  </si>
  <si>
    <t>Řezání stávajícího živičného krytu tl. 10 - 15 cm</t>
  </si>
  <si>
    <t>m</t>
  </si>
  <si>
    <t>POL1_0</t>
  </si>
  <si>
    <t>113108310R00</t>
  </si>
  <si>
    <t>Odstranění asfaltové vrstvy pl. do 50 m2, tl.10 cm</t>
  </si>
  <si>
    <t>m2</t>
  </si>
  <si>
    <t>75*5</t>
  </si>
  <si>
    <t>VV</t>
  </si>
  <si>
    <t>113106241R00</t>
  </si>
  <si>
    <t>Rozebrání ploch komunikací ze silničních panelů</t>
  </si>
  <si>
    <t>998225193R00</t>
  </si>
  <si>
    <t>Přesun hmot, komunikace živičné,  do 3 km</t>
  </si>
  <si>
    <t>t</t>
  </si>
  <si>
    <t>(375*0,3)*1,8</t>
  </si>
  <si>
    <t>Ulození odpadu asfalt,beton</t>
  </si>
  <si>
    <t>132200112RAB</t>
  </si>
  <si>
    <t>Hloubení zapaž.rýh šířky.do 200 cm v hornině.1-4, pažení, odvoz 5 km, uložení na skládku</t>
  </si>
  <si>
    <t>m3</t>
  </si>
  <si>
    <t>130*1,7*5</t>
  </si>
  <si>
    <t>Uložení odpadu zemina kamení</t>
  </si>
  <si>
    <t>1105*1,8</t>
  </si>
  <si>
    <t>139601102R00</t>
  </si>
  <si>
    <t>Ruční výkop jam, rýh a šachet v hornině tř. 3</t>
  </si>
  <si>
    <t>175100010RAC</t>
  </si>
  <si>
    <t>Obsyp potrubí prohozenou zeminou, dovoz zeminy ze vzdálenosti 1 km</t>
  </si>
  <si>
    <t>130*1,7*1</t>
  </si>
  <si>
    <t>174100010RAC</t>
  </si>
  <si>
    <t>Zásyp jam, rýh a šachet sypaninou, dovoz sypaniny ze vzdálenosti 1 km</t>
  </si>
  <si>
    <t>1105-221</t>
  </si>
  <si>
    <t>567122114R00</t>
  </si>
  <si>
    <t>Podklad z kameniva zpev.cementem SC C8/10 tl.15 cm</t>
  </si>
  <si>
    <t>577114115RT2</t>
  </si>
  <si>
    <t>Beton asf.ACL 16 S,modif.ložný š. do 3 m, tl. 6 cm, plochy 201-1000 m2</t>
  </si>
  <si>
    <t>577112113RT2</t>
  </si>
  <si>
    <t>Beton asfalt. ACO 11 S modifik. š. do 3 m, tl.4 cm, plochy 201-1000 m2</t>
  </si>
  <si>
    <t>564113315R00</t>
  </si>
  <si>
    <t>Plocha z asf.recyklátu po zhutn.tl.15 cm, od asfaltu po garáže</t>
  </si>
  <si>
    <t>55*5</t>
  </si>
  <si>
    <t>871423121R00</t>
  </si>
  <si>
    <t>Montáž trub kanaliz. z plastu, hrdlových, DN 600</t>
  </si>
  <si>
    <t>6</t>
  </si>
  <si>
    <t>Potrubí PP Ultra SOLID 630/6m SN16</t>
  </si>
  <si>
    <t>ks</t>
  </si>
  <si>
    <t>894412512RCB</t>
  </si>
  <si>
    <t>Šachta, DN 1500 stěna 150 mm, dno přímé V max. 120, hloubka dna do 5 m, poklop litina 40 t</t>
  </si>
  <si>
    <t>kus</t>
  </si>
  <si>
    <t>2</t>
  </si>
  <si>
    <t>Dopojení přípojek na potrubí DN600</t>
  </si>
  <si>
    <t>soub</t>
  </si>
  <si>
    <t>998276101R00</t>
  </si>
  <si>
    <t>Přesun hmot, trubní vedení plastová, otevř. výkop</t>
  </si>
  <si>
    <t>3</t>
  </si>
  <si>
    <t>Oplocení staveniště</t>
  </si>
  <si>
    <t>Vyčištění kanalizace + ověření dimenze stav., kanalizace před zahájením stavby</t>
  </si>
  <si>
    <t>7</t>
  </si>
  <si>
    <t>Geodetické zaměření stavby ve formátu pro zápis , do DTM vč. identifikátoru</t>
  </si>
  <si>
    <t>POL99_0</t>
  </si>
  <si>
    <t>4</t>
  </si>
  <si>
    <t>Kompletní vyčištění kanalizace po realizaci stavby, před zkouškou těsnosti</t>
  </si>
  <si>
    <t>Zákres změn oproti projektové dokumentaci , skutečné provedení stavby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</si>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</sst>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Font="1" applyBorder="1" applyAlignment="1">
      <alignment horizontal="left" vertical="top" wrapText="1"/>
    </xf>
    <xf numFmtId="0" fontId="17" fillId="0" borderId="33" xfId="0" quotePrefix="1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ColWidth="8.7109375"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85" t="s">
        <v>39</v>
      </c>
      <c r="B2" s="185"/>
      <c r="C2" s="185"/>
      <c r="D2" s="185"/>
      <c r="E2" s="185"/>
      <c r="F2" s="185"/>
      <c r="G2" s="18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5"/>
  <sheetViews>
    <sheetView showGridLines="0" topLeftCell="B29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28515625" hidden="1" customWidth="1"/>
    <col min="2" max="2" width="9.140625" customWidth="1"/>
    <col min="3" max="3" width="7.28515625" customWidth="1"/>
    <col min="4" max="4" width="13.28515625" customWidth="1"/>
    <col min="5" max="5" width="12.140625" customWidth="1"/>
    <col min="6" max="6" width="11.285156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207" t="s">
        <v>42</v>
      </c>
      <c r="C1" s="208"/>
      <c r="D1" s="208"/>
      <c r="E1" s="208"/>
      <c r="F1" s="208"/>
      <c r="G1" s="208"/>
      <c r="H1" s="208"/>
      <c r="I1" s="208"/>
      <c r="J1" s="209"/>
    </row>
    <row r="2" spans="1:15" ht="23.25" customHeight="1" x14ac:dyDescent="0.2">
      <c r="A2" s="3"/>
      <c r="B2" s="70" t="s">
        <v>40</v>
      </c>
      <c r="C2" s="71"/>
      <c r="D2" s="223" t="s">
        <v>46</v>
      </c>
      <c r="E2" s="224"/>
      <c r="F2" s="224"/>
      <c r="G2" s="224"/>
      <c r="H2" s="224"/>
      <c r="I2" s="224"/>
      <c r="J2" s="225"/>
      <c r="O2" s="1"/>
    </row>
    <row r="3" spans="1:15" ht="23.25" customHeight="1" x14ac:dyDescent="0.2">
      <c r="A3" s="3"/>
      <c r="B3" s="72" t="s">
        <v>45</v>
      </c>
      <c r="C3" s="73"/>
      <c r="D3" s="227" t="s">
        <v>43</v>
      </c>
      <c r="E3" s="228"/>
      <c r="F3" s="228"/>
      <c r="G3" s="228"/>
      <c r="H3" s="228"/>
      <c r="I3" s="228"/>
      <c r="J3" s="229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/>
      <c r="E5" s="22"/>
      <c r="F5" s="22"/>
      <c r="G5" s="22"/>
      <c r="H5" s="24" t="s">
        <v>33</v>
      </c>
      <c r="I5" s="79"/>
      <c r="J5" s="9"/>
    </row>
    <row r="6" spans="1:15" ht="15.75" customHeight="1" x14ac:dyDescent="0.2">
      <c r="A6" s="3"/>
      <c r="B6" s="34"/>
      <c r="C6" s="22"/>
      <c r="D6" s="79"/>
      <c r="E6" s="22"/>
      <c r="F6" s="22"/>
      <c r="G6" s="22"/>
      <c r="H6" s="24" t="s">
        <v>34</v>
      </c>
      <c r="I6" s="79"/>
      <c r="J6" s="9"/>
    </row>
    <row r="7" spans="1:15" ht="15.75" customHeight="1" x14ac:dyDescent="0.2">
      <c r="A7" s="3"/>
      <c r="B7" s="35"/>
      <c r="C7" s="80"/>
      <c r="D7" s="69"/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19"/>
      <c r="E11" s="219"/>
      <c r="F11" s="219"/>
      <c r="G11" s="219"/>
      <c r="H11" s="24" t="s">
        <v>33</v>
      </c>
      <c r="I11" s="81" t="s">
        <v>47</v>
      </c>
      <c r="J11" s="9"/>
    </row>
    <row r="12" spans="1:15" ht="15.75" customHeight="1" x14ac:dyDescent="0.2">
      <c r="A12" s="3"/>
      <c r="B12" s="34"/>
      <c r="C12" s="22"/>
      <c r="D12" s="233"/>
      <c r="E12" s="233"/>
      <c r="F12" s="233"/>
      <c r="G12" s="233"/>
      <c r="H12" s="24" t="s">
        <v>34</v>
      </c>
      <c r="I12" s="81" t="s">
        <v>48</v>
      </c>
      <c r="J12" s="9"/>
    </row>
    <row r="13" spans="1:15" ht="15.75" customHeight="1" x14ac:dyDescent="0.2">
      <c r="A13" s="3"/>
      <c r="B13" s="35"/>
      <c r="C13" s="82"/>
      <c r="D13" s="193"/>
      <c r="E13" s="193"/>
      <c r="F13" s="193"/>
      <c r="G13" s="193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26"/>
      <c r="F15" s="226"/>
      <c r="G15" s="231"/>
      <c r="H15" s="231"/>
      <c r="I15" s="231" t="s">
        <v>28</v>
      </c>
      <c r="J15" s="232"/>
    </row>
    <row r="16" spans="1:15" ht="23.25" customHeight="1" x14ac:dyDescent="0.2">
      <c r="A16" s="128" t="s">
        <v>23</v>
      </c>
      <c r="B16" s="129" t="s">
        <v>23</v>
      </c>
      <c r="C16" s="47"/>
      <c r="D16" s="48"/>
      <c r="E16" s="196"/>
      <c r="F16" s="197"/>
      <c r="G16" s="196"/>
      <c r="H16" s="197"/>
      <c r="I16" s="196">
        <f>SUMIF(F47:F51,A16,I47:I51)+SUMIF(F47:F51,"PSU",I47:I51)</f>
        <v>0</v>
      </c>
      <c r="J16" s="216"/>
    </row>
    <row r="17" spans="1:10" ht="23.25" customHeight="1" x14ac:dyDescent="0.2">
      <c r="A17" s="128" t="s">
        <v>24</v>
      </c>
      <c r="B17" s="129" t="s">
        <v>24</v>
      </c>
      <c r="C17" s="47"/>
      <c r="D17" s="48"/>
      <c r="E17" s="196"/>
      <c r="F17" s="197"/>
      <c r="G17" s="196"/>
      <c r="H17" s="197"/>
      <c r="I17" s="196">
        <f>SUMIF(F47:F51,A17,I47:I51)</f>
        <v>0</v>
      </c>
      <c r="J17" s="216"/>
    </row>
    <row r="18" spans="1:10" ht="23.25" customHeight="1" x14ac:dyDescent="0.2">
      <c r="A18" s="128" t="s">
        <v>25</v>
      </c>
      <c r="B18" s="129" t="s">
        <v>25</v>
      </c>
      <c r="C18" s="47"/>
      <c r="D18" s="48"/>
      <c r="E18" s="196"/>
      <c r="F18" s="197"/>
      <c r="G18" s="196"/>
      <c r="H18" s="197"/>
      <c r="I18" s="196">
        <f>SUMIF(F47:F51,A18,I47:I51)</f>
        <v>0</v>
      </c>
      <c r="J18" s="216"/>
    </row>
    <row r="19" spans="1:10" ht="23.25" customHeight="1" x14ac:dyDescent="0.2">
      <c r="A19" s="128" t="s">
        <v>62</v>
      </c>
      <c r="B19" s="129" t="s">
        <v>26</v>
      </c>
      <c r="C19" s="47"/>
      <c r="D19" s="48"/>
      <c r="E19" s="196"/>
      <c r="F19" s="197"/>
      <c r="G19" s="196"/>
      <c r="H19" s="197"/>
      <c r="I19" s="196">
        <f>SUMIF(F47:F51,A19,I47:I51)</f>
        <v>0</v>
      </c>
      <c r="J19" s="216"/>
    </row>
    <row r="20" spans="1:10" ht="23.25" customHeight="1" x14ac:dyDescent="0.2">
      <c r="A20" s="128" t="s">
        <v>63</v>
      </c>
      <c r="B20" s="129" t="s">
        <v>27</v>
      </c>
      <c r="C20" s="47"/>
      <c r="D20" s="48"/>
      <c r="E20" s="196"/>
      <c r="F20" s="197"/>
      <c r="G20" s="196"/>
      <c r="H20" s="197"/>
      <c r="I20" s="196">
        <f>SUMIF(F47:F51,A20,I47:I51)</f>
        <v>0</v>
      </c>
      <c r="J20" s="216"/>
    </row>
    <row r="21" spans="1:10" ht="23.25" customHeight="1" x14ac:dyDescent="0.2">
      <c r="A21" s="3"/>
      <c r="B21" s="63" t="s">
        <v>28</v>
      </c>
      <c r="C21" s="64"/>
      <c r="D21" s="65"/>
      <c r="E21" s="217"/>
      <c r="F21" s="218"/>
      <c r="G21" s="217"/>
      <c r="H21" s="218"/>
      <c r="I21" s="217">
        <f>SUM(I16:J20)</f>
        <v>0</v>
      </c>
      <c r="J21" s="222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12</v>
      </c>
      <c r="F23" s="50" t="s">
        <v>0</v>
      </c>
      <c r="G23" s="214">
        <f>ZakladDPHSniVypocet</f>
        <v>0</v>
      </c>
      <c r="H23" s="215"/>
      <c r="I23" s="215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12</v>
      </c>
      <c r="F24" s="50" t="s">
        <v>0</v>
      </c>
      <c r="G24" s="220">
        <f>ZakladDPHSni*SazbaDPH1/100</f>
        <v>0</v>
      </c>
      <c r="H24" s="221"/>
      <c r="I24" s="221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214">
        <f>ZakladDPHZaklVypocet</f>
        <v>0</v>
      </c>
      <c r="H25" s="215"/>
      <c r="I25" s="215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210">
        <f>ZakladDPHZakl*SazbaDPH2/100</f>
        <v>0</v>
      </c>
      <c r="H26" s="211"/>
      <c r="I26" s="211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212">
        <f>0</f>
        <v>0</v>
      </c>
      <c r="H27" s="212"/>
      <c r="I27" s="212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230">
        <f>ZakladDPHSniVypocet+ZakladDPHZaklVypocet</f>
        <v>0</v>
      </c>
      <c r="H28" s="230"/>
      <c r="I28" s="230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213">
        <f>ZakladDPHSni+DPHSni+ZakladDPHZakl+DPHZakl+Zaokrouhleni</f>
        <v>0</v>
      </c>
      <c r="H29" s="213"/>
      <c r="I29" s="213"/>
      <c r="J29" s="107" t="s">
        <v>51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45744</v>
      </c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194"/>
      <c r="E34" s="194"/>
      <c r="G34" s="194"/>
      <c r="H34" s="194"/>
      <c r="I34" s="194"/>
      <c r="J34" s="31"/>
    </row>
    <row r="35" spans="1:10" ht="12.75" customHeight="1" x14ac:dyDescent="0.2">
      <c r="A35" s="3"/>
      <c r="B35" s="3"/>
      <c r="D35" s="195" t="s">
        <v>2</v>
      </c>
      <c r="E35" s="195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10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10" ht="25.5" hidden="1" customHeight="1" x14ac:dyDescent="0.2">
      <c r="A39" s="85">
        <v>1</v>
      </c>
      <c r="B39" s="91" t="s">
        <v>49</v>
      </c>
      <c r="C39" s="198" t="s">
        <v>46</v>
      </c>
      <c r="D39" s="199"/>
      <c r="E39" s="199"/>
      <c r="F39" s="96">
        <f>'Rozpočet Pol'!AC45</f>
        <v>0</v>
      </c>
      <c r="G39" s="97">
        <f>'Rozpočet Pol'!AD45</f>
        <v>0</v>
      </c>
      <c r="H39" s="98">
        <f>(F39*SazbaDPH1/100)+(G39*SazbaDPH2/100)</f>
        <v>0</v>
      </c>
      <c r="I39" s="98">
        <f>F39+G39+H39</f>
        <v>0</v>
      </c>
      <c r="J39" s="92" t="str">
        <f>IF(CenaCelkemVypocet=0,"",I39/CenaCelkemVypocet*100)</f>
        <v/>
      </c>
    </row>
    <row r="40" spans="1:10" ht="25.5" hidden="1" customHeight="1" x14ac:dyDescent="0.2">
      <c r="A40" s="85"/>
      <c r="B40" s="200" t="s">
        <v>50</v>
      </c>
      <c r="C40" s="201"/>
      <c r="D40" s="201"/>
      <c r="E40" s="202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4" spans="1:10" ht="15.75" x14ac:dyDescent="0.25">
      <c r="B44" s="108" t="s">
        <v>52</v>
      </c>
    </row>
    <row r="46" spans="1:10" ht="25.5" customHeight="1" x14ac:dyDescent="0.2">
      <c r="A46" s="109"/>
      <c r="B46" s="113" t="s">
        <v>16</v>
      </c>
      <c r="C46" s="113" t="s">
        <v>5</v>
      </c>
      <c r="D46" s="114"/>
      <c r="E46" s="114"/>
      <c r="F46" s="117" t="s">
        <v>53</v>
      </c>
      <c r="G46" s="117"/>
      <c r="H46" s="117"/>
      <c r="I46" s="203" t="s">
        <v>28</v>
      </c>
      <c r="J46" s="203"/>
    </row>
    <row r="47" spans="1:10" ht="25.5" customHeight="1" x14ac:dyDescent="0.2">
      <c r="A47" s="110"/>
      <c r="B47" s="118" t="s">
        <v>54</v>
      </c>
      <c r="C47" s="205" t="s">
        <v>55</v>
      </c>
      <c r="D47" s="206"/>
      <c r="E47" s="206"/>
      <c r="F47" s="120" t="s">
        <v>23</v>
      </c>
      <c r="G47" s="121"/>
      <c r="H47" s="121"/>
      <c r="I47" s="204">
        <f>'Rozpočet Pol'!G8</f>
        <v>0</v>
      </c>
      <c r="J47" s="204"/>
    </row>
    <row r="48" spans="1:10" ht="25.5" customHeight="1" x14ac:dyDescent="0.2">
      <c r="A48" s="110"/>
      <c r="B48" s="112" t="s">
        <v>56</v>
      </c>
      <c r="C48" s="191" t="s">
        <v>57</v>
      </c>
      <c r="D48" s="192"/>
      <c r="E48" s="192"/>
      <c r="F48" s="122" t="s">
        <v>23</v>
      </c>
      <c r="G48" s="123"/>
      <c r="H48" s="123"/>
      <c r="I48" s="190">
        <f>'Rozpočet Pol'!G25</f>
        <v>0</v>
      </c>
      <c r="J48" s="190"/>
    </row>
    <row r="49" spans="1:10" ht="25.5" customHeight="1" x14ac:dyDescent="0.2">
      <c r="A49" s="110"/>
      <c r="B49" s="112" t="s">
        <v>58</v>
      </c>
      <c r="C49" s="191" t="s">
        <v>59</v>
      </c>
      <c r="D49" s="192"/>
      <c r="E49" s="192"/>
      <c r="F49" s="122" t="s">
        <v>23</v>
      </c>
      <c r="G49" s="123"/>
      <c r="H49" s="123"/>
      <c r="I49" s="190">
        <f>'Rozpočet Pol'!G31</f>
        <v>0</v>
      </c>
      <c r="J49" s="190"/>
    </row>
    <row r="50" spans="1:10" ht="25.5" customHeight="1" x14ac:dyDescent="0.2">
      <c r="A50" s="110"/>
      <c r="B50" s="112" t="s">
        <v>60</v>
      </c>
      <c r="C50" s="191" t="s">
        <v>61</v>
      </c>
      <c r="D50" s="192"/>
      <c r="E50" s="192"/>
      <c r="F50" s="122" t="s">
        <v>23</v>
      </c>
      <c r="G50" s="123"/>
      <c r="H50" s="123"/>
      <c r="I50" s="190">
        <f>'Rozpočet Pol'!G36</f>
        <v>0</v>
      </c>
      <c r="J50" s="190"/>
    </row>
    <row r="51" spans="1:10" ht="25.5" customHeight="1" x14ac:dyDescent="0.2">
      <c r="A51" s="110"/>
      <c r="B51" s="119" t="s">
        <v>62</v>
      </c>
      <c r="C51" s="187" t="s">
        <v>26</v>
      </c>
      <c r="D51" s="188"/>
      <c r="E51" s="188"/>
      <c r="F51" s="124" t="s">
        <v>62</v>
      </c>
      <c r="G51" s="125"/>
      <c r="H51" s="125"/>
      <c r="I51" s="186">
        <f>'Rozpočet Pol'!G38</f>
        <v>0</v>
      </c>
      <c r="J51" s="186"/>
    </row>
    <row r="52" spans="1:10" ht="25.5" customHeight="1" x14ac:dyDescent="0.2">
      <c r="A52" s="111"/>
      <c r="B52" s="115" t="s">
        <v>1</v>
      </c>
      <c r="C52" s="115"/>
      <c r="D52" s="116"/>
      <c r="E52" s="116"/>
      <c r="F52" s="126"/>
      <c r="G52" s="127"/>
      <c r="H52" s="127"/>
      <c r="I52" s="189">
        <f>SUM(I47:I51)</f>
        <v>0</v>
      </c>
      <c r="J52" s="189"/>
    </row>
    <row r="53" spans="1:10" x14ac:dyDescent="0.2">
      <c r="F53" s="84"/>
      <c r="G53" s="84"/>
      <c r="H53" s="84"/>
      <c r="I53" s="84"/>
      <c r="J53" s="84"/>
    </row>
    <row r="54" spans="1:10" x14ac:dyDescent="0.2">
      <c r="F54" s="84"/>
      <c r="G54" s="84"/>
      <c r="H54" s="84"/>
      <c r="I54" s="84"/>
      <c r="J54" s="84"/>
    </row>
    <row r="55" spans="1:10" x14ac:dyDescent="0.2">
      <c r="F55" s="84"/>
      <c r="G55" s="84"/>
      <c r="H55" s="84"/>
      <c r="I55" s="84"/>
      <c r="J55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D13:G13"/>
    <mergeCell ref="D34:E34"/>
    <mergeCell ref="D35:E35"/>
    <mergeCell ref="G19:H19"/>
    <mergeCell ref="G20:H20"/>
    <mergeCell ref="G34:I34"/>
    <mergeCell ref="G28:I28"/>
    <mergeCell ref="I51:J51"/>
    <mergeCell ref="C51:E51"/>
    <mergeCell ref="I52:J52"/>
    <mergeCell ref="I48:J48"/>
    <mergeCell ref="C48:E48"/>
    <mergeCell ref="I49:J49"/>
    <mergeCell ref="C49:E49"/>
    <mergeCell ref="I50:J50"/>
    <mergeCell ref="C50:E5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4" customWidth="1"/>
    <col min="2" max="2" width="14.28515625" style="4" customWidth="1"/>
    <col min="3" max="3" width="38.28515625" style="8" customWidth="1"/>
    <col min="4" max="4" width="4.42578125" style="4" customWidth="1"/>
    <col min="5" max="5" width="10.42578125" style="4" customWidth="1"/>
    <col min="6" max="6" width="9.7109375" style="4" customWidth="1"/>
    <col min="7" max="7" width="12.7109375" style="4" customWidth="1"/>
    <col min="8" max="16384" width="9.140625" style="4"/>
  </cols>
  <sheetData>
    <row r="1" spans="1:7" ht="15.75" x14ac:dyDescent="0.2">
      <c r="A1" s="234" t="s">
        <v>6</v>
      </c>
      <c r="B1" s="234"/>
      <c r="C1" s="235"/>
      <c r="D1" s="234"/>
      <c r="E1" s="234"/>
      <c r="F1" s="234"/>
      <c r="G1" s="234"/>
    </row>
    <row r="2" spans="1:7" ht="25.15" customHeight="1" x14ac:dyDescent="0.2">
      <c r="A2" s="68" t="s">
        <v>41</v>
      </c>
      <c r="B2" s="67"/>
      <c r="C2" s="236"/>
      <c r="D2" s="236"/>
      <c r="E2" s="236"/>
      <c r="F2" s="236"/>
      <c r="G2" s="237"/>
    </row>
    <row r="3" spans="1:7" ht="25.15" hidden="1" customHeight="1" x14ac:dyDescent="0.2">
      <c r="A3" s="68" t="s">
        <v>7</v>
      </c>
      <c r="B3" s="67"/>
      <c r="C3" s="236"/>
      <c r="D3" s="236"/>
      <c r="E3" s="236"/>
      <c r="F3" s="236"/>
      <c r="G3" s="237"/>
    </row>
    <row r="4" spans="1:7" ht="25.15" hidden="1" customHeight="1" x14ac:dyDescent="0.2">
      <c r="A4" s="68" t="s">
        <v>8</v>
      </c>
      <c r="B4" s="67"/>
      <c r="C4" s="236"/>
      <c r="D4" s="236"/>
      <c r="E4" s="236"/>
      <c r="F4" s="236"/>
      <c r="G4" s="237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5"/>
  <sheetViews>
    <sheetView tabSelected="1" topLeftCell="A21" workbookViewId="0">
      <selection activeCell="Y35" sqref="Y35"/>
    </sheetView>
  </sheetViews>
  <sheetFormatPr defaultColWidth="8.7109375" defaultRowHeight="12.75" outlineLevelRow="1" x14ac:dyDescent="0.2"/>
  <cols>
    <col min="1" max="1" width="4.28515625" customWidth="1"/>
    <col min="2" max="2" width="14.28515625" style="83" customWidth="1"/>
    <col min="3" max="3" width="38.28515625" style="83" customWidth="1"/>
    <col min="4" max="4" width="4.42578125" customWidth="1"/>
    <col min="5" max="5" width="10.42578125" customWidth="1"/>
    <col min="6" max="6" width="9.71093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50" t="s">
        <v>6</v>
      </c>
      <c r="B1" s="250"/>
      <c r="C1" s="250"/>
      <c r="D1" s="250"/>
      <c r="E1" s="250"/>
      <c r="F1" s="250"/>
      <c r="G1" s="250"/>
      <c r="AE1" t="s">
        <v>65</v>
      </c>
    </row>
    <row r="2" spans="1:60" ht="25.15" customHeight="1" x14ac:dyDescent="0.2">
      <c r="A2" s="132" t="s">
        <v>64</v>
      </c>
      <c r="B2" s="130"/>
      <c r="C2" s="251" t="s">
        <v>46</v>
      </c>
      <c r="D2" s="252"/>
      <c r="E2" s="252"/>
      <c r="F2" s="252"/>
      <c r="G2" s="253"/>
      <c r="AE2" t="s">
        <v>66</v>
      </c>
    </row>
    <row r="3" spans="1:60" ht="25.15" customHeight="1" x14ac:dyDescent="0.2">
      <c r="A3" s="133" t="s">
        <v>7</v>
      </c>
      <c r="B3" s="131"/>
      <c r="C3" s="254" t="s">
        <v>43</v>
      </c>
      <c r="D3" s="255"/>
      <c r="E3" s="255"/>
      <c r="F3" s="255"/>
      <c r="G3" s="256"/>
      <c r="AE3" t="s">
        <v>67</v>
      </c>
    </row>
    <row r="4" spans="1:60" ht="25.15" hidden="1" customHeight="1" x14ac:dyDescent="0.2">
      <c r="A4" s="133" t="s">
        <v>8</v>
      </c>
      <c r="B4" s="131"/>
      <c r="C4" s="254"/>
      <c r="D4" s="255"/>
      <c r="E4" s="255"/>
      <c r="F4" s="255"/>
      <c r="G4" s="256"/>
      <c r="AE4" t="s">
        <v>68</v>
      </c>
    </row>
    <row r="5" spans="1:60" hidden="1" x14ac:dyDescent="0.2">
      <c r="A5" s="134" t="s">
        <v>69</v>
      </c>
      <c r="B5" s="135"/>
      <c r="C5" s="135"/>
      <c r="D5" s="136"/>
      <c r="E5" s="136"/>
      <c r="F5" s="136"/>
      <c r="G5" s="137"/>
      <c r="AE5" t="s">
        <v>70</v>
      </c>
    </row>
    <row r="7" spans="1:60" ht="38.25" x14ac:dyDescent="0.2">
      <c r="A7" s="142" t="s">
        <v>71</v>
      </c>
      <c r="B7" s="143" t="s">
        <v>72</v>
      </c>
      <c r="C7" s="143" t="s">
        <v>73</v>
      </c>
      <c r="D7" s="142" t="s">
        <v>74</v>
      </c>
      <c r="E7" s="142" t="s">
        <v>75</v>
      </c>
      <c r="F7" s="138" t="s">
        <v>76</v>
      </c>
      <c r="G7" s="159" t="s">
        <v>28</v>
      </c>
      <c r="H7" s="160" t="s">
        <v>29</v>
      </c>
      <c r="I7" s="160" t="s">
        <v>77</v>
      </c>
      <c r="J7" s="160" t="s">
        <v>30</v>
      </c>
      <c r="K7" s="160" t="s">
        <v>78</v>
      </c>
      <c r="L7" s="160" t="s">
        <v>79</v>
      </c>
      <c r="M7" s="160" t="s">
        <v>80</v>
      </c>
      <c r="N7" s="160" t="s">
        <v>81</v>
      </c>
      <c r="O7" s="160" t="s">
        <v>82</v>
      </c>
      <c r="P7" s="160" t="s">
        <v>83</v>
      </c>
      <c r="Q7" s="160" t="s">
        <v>84</v>
      </c>
      <c r="R7" s="160" t="s">
        <v>85</v>
      </c>
      <c r="S7" s="160" t="s">
        <v>86</v>
      </c>
      <c r="T7" s="160" t="s">
        <v>87</v>
      </c>
      <c r="U7" s="145" t="s">
        <v>88</v>
      </c>
    </row>
    <row r="8" spans="1:60" x14ac:dyDescent="0.2">
      <c r="A8" s="161" t="s">
        <v>89</v>
      </c>
      <c r="B8" s="162" t="s">
        <v>54</v>
      </c>
      <c r="C8" s="163" t="s">
        <v>55</v>
      </c>
      <c r="D8" s="164"/>
      <c r="E8" s="165"/>
      <c r="F8" s="166"/>
      <c r="G8" s="166">
        <f>SUMIF(AE9:AE24,"&lt;&gt;NOR",G9:G24)</f>
        <v>0</v>
      </c>
      <c r="H8" s="166"/>
      <c r="I8" s="166">
        <f>SUM(I9:I24)</f>
        <v>0</v>
      </c>
      <c r="J8" s="166"/>
      <c r="K8" s="166">
        <f>SUM(K9:K24)</f>
        <v>0</v>
      </c>
      <c r="L8" s="166"/>
      <c r="M8" s="166">
        <f>SUM(M9:M24)</f>
        <v>0</v>
      </c>
      <c r="N8" s="144"/>
      <c r="O8" s="144">
        <f>SUM(O9:O24)</f>
        <v>2.5746500000000001</v>
      </c>
      <c r="P8" s="144"/>
      <c r="Q8" s="144">
        <f>SUM(Q9:Q24)</f>
        <v>235.5</v>
      </c>
      <c r="R8" s="144"/>
      <c r="S8" s="144"/>
      <c r="T8" s="161"/>
      <c r="U8" s="144">
        <f>SUM(U9:U24)</f>
        <v>4171.5</v>
      </c>
      <c r="AE8" t="s">
        <v>90</v>
      </c>
    </row>
    <row r="9" spans="1:60" outlineLevel="1" x14ac:dyDescent="0.2">
      <c r="A9" s="140">
        <v>1</v>
      </c>
      <c r="B9" s="140" t="s">
        <v>91</v>
      </c>
      <c r="C9" s="178" t="s">
        <v>92</v>
      </c>
      <c r="D9" s="146" t="s">
        <v>93</v>
      </c>
      <c r="E9" s="153">
        <v>300</v>
      </c>
      <c r="F9" s="156">
        <f>H9+J9</f>
        <v>0</v>
      </c>
      <c r="G9" s="157">
        <f>ROUND(E9*F9,2)</f>
        <v>0</v>
      </c>
      <c r="H9" s="157"/>
      <c r="I9" s="157">
        <f>ROUND(E9*H9,2)</f>
        <v>0</v>
      </c>
      <c r="J9" s="157"/>
      <c r="K9" s="157">
        <f>ROUND(E9*J9,2)</f>
        <v>0</v>
      </c>
      <c r="L9" s="157">
        <v>21</v>
      </c>
      <c r="M9" s="157">
        <f>G9*(1+L9/100)</f>
        <v>0</v>
      </c>
      <c r="N9" s="147">
        <v>0</v>
      </c>
      <c r="O9" s="147">
        <f>ROUND(E9*N9,5)</f>
        <v>0</v>
      </c>
      <c r="P9" s="147">
        <v>0</v>
      </c>
      <c r="Q9" s="147">
        <f>ROUND(E9*P9,5)</f>
        <v>0</v>
      </c>
      <c r="R9" s="147"/>
      <c r="S9" s="147"/>
      <c r="T9" s="148">
        <v>5.5E-2</v>
      </c>
      <c r="U9" s="147">
        <f>ROUND(E9*T9,2)</f>
        <v>16.5</v>
      </c>
      <c r="V9" s="139"/>
      <c r="W9" s="139"/>
      <c r="X9" s="139"/>
      <c r="Y9" s="139"/>
      <c r="Z9" s="139"/>
      <c r="AA9" s="139"/>
      <c r="AB9" s="139"/>
      <c r="AC9" s="139"/>
      <c r="AD9" s="139"/>
      <c r="AE9" s="139" t="s">
        <v>94</v>
      </c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</row>
    <row r="10" spans="1:60" outlineLevel="1" x14ac:dyDescent="0.2">
      <c r="A10" s="140">
        <v>2</v>
      </c>
      <c r="B10" s="140" t="s">
        <v>95</v>
      </c>
      <c r="C10" s="178" t="s">
        <v>96</v>
      </c>
      <c r="D10" s="146" t="s">
        <v>97</v>
      </c>
      <c r="E10" s="153">
        <v>375</v>
      </c>
      <c r="F10" s="156">
        <f>H10+J10</f>
        <v>0</v>
      </c>
      <c r="G10" s="157">
        <f>ROUND(E10*F10,2)</f>
        <v>0</v>
      </c>
      <c r="H10" s="157"/>
      <c r="I10" s="157">
        <f>ROUND(E10*H10,2)</f>
        <v>0</v>
      </c>
      <c r="J10" s="157"/>
      <c r="K10" s="157">
        <f>ROUND(E10*J10,2)</f>
        <v>0</v>
      </c>
      <c r="L10" s="157">
        <v>21</v>
      </c>
      <c r="M10" s="157">
        <f>G10*(1+L10/100)</f>
        <v>0</v>
      </c>
      <c r="N10" s="147">
        <v>0</v>
      </c>
      <c r="O10" s="147">
        <f>ROUND(E10*N10,5)</f>
        <v>0</v>
      </c>
      <c r="P10" s="147">
        <v>0.22</v>
      </c>
      <c r="Q10" s="147">
        <f>ROUND(E10*P10,5)</f>
        <v>82.5</v>
      </c>
      <c r="R10" s="147"/>
      <c r="S10" s="147"/>
      <c r="T10" s="148">
        <v>0.375</v>
      </c>
      <c r="U10" s="147">
        <f>ROUND(E10*T10,2)</f>
        <v>140.63</v>
      </c>
      <c r="V10" s="139"/>
      <c r="W10" s="139"/>
      <c r="X10" s="139"/>
      <c r="Y10" s="139"/>
      <c r="Z10" s="139"/>
      <c r="AA10" s="139"/>
      <c r="AB10" s="139"/>
      <c r="AC10" s="139"/>
      <c r="AD10" s="139"/>
      <c r="AE10" s="139" t="s">
        <v>94</v>
      </c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</row>
    <row r="11" spans="1:60" outlineLevel="1" x14ac:dyDescent="0.2">
      <c r="A11" s="140"/>
      <c r="B11" s="140"/>
      <c r="C11" s="179" t="s">
        <v>98</v>
      </c>
      <c r="D11" s="149"/>
      <c r="E11" s="154">
        <v>375</v>
      </c>
      <c r="F11" s="157"/>
      <c r="G11" s="157"/>
      <c r="H11" s="157"/>
      <c r="I11" s="157"/>
      <c r="J11" s="157"/>
      <c r="K11" s="157"/>
      <c r="L11" s="157"/>
      <c r="M11" s="157"/>
      <c r="N11" s="147"/>
      <c r="O11" s="147"/>
      <c r="P11" s="147"/>
      <c r="Q11" s="147"/>
      <c r="R11" s="147"/>
      <c r="S11" s="147"/>
      <c r="T11" s="148"/>
      <c r="U11" s="147"/>
      <c r="V11" s="139"/>
      <c r="W11" s="139"/>
      <c r="X11" s="139"/>
      <c r="Y11" s="139"/>
      <c r="Z11" s="139"/>
      <c r="AA11" s="139"/>
      <c r="AB11" s="139"/>
      <c r="AC11" s="139"/>
      <c r="AD11" s="139"/>
      <c r="AE11" s="139" t="s">
        <v>99</v>
      </c>
      <c r="AF11" s="139">
        <v>0</v>
      </c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</row>
    <row r="12" spans="1:60" outlineLevel="1" x14ac:dyDescent="0.2">
      <c r="A12" s="140">
        <v>3</v>
      </c>
      <c r="B12" s="140" t="s">
        <v>100</v>
      </c>
      <c r="C12" s="178" t="s">
        <v>101</v>
      </c>
      <c r="D12" s="146" t="s">
        <v>97</v>
      </c>
      <c r="E12" s="153">
        <v>375</v>
      </c>
      <c r="F12" s="156">
        <f>H12+J12</f>
        <v>0</v>
      </c>
      <c r="G12" s="157">
        <f>ROUND(E12*F12,2)</f>
        <v>0</v>
      </c>
      <c r="H12" s="157"/>
      <c r="I12" s="157">
        <f>ROUND(E12*H12,2)</f>
        <v>0</v>
      </c>
      <c r="J12" s="157"/>
      <c r="K12" s="157">
        <f>ROUND(E12*J12,2)</f>
        <v>0</v>
      </c>
      <c r="L12" s="157">
        <v>21</v>
      </c>
      <c r="M12" s="157">
        <f>G12*(1+L12/100)</f>
        <v>0</v>
      </c>
      <c r="N12" s="147">
        <v>0</v>
      </c>
      <c r="O12" s="147">
        <f>ROUND(E12*N12,5)</f>
        <v>0</v>
      </c>
      <c r="P12" s="147">
        <v>0.40799999999999997</v>
      </c>
      <c r="Q12" s="147">
        <f>ROUND(E12*P12,5)</f>
        <v>153</v>
      </c>
      <c r="R12" s="147"/>
      <c r="S12" s="147"/>
      <c r="T12" s="148">
        <v>6.2E-2</v>
      </c>
      <c r="U12" s="147">
        <f>ROUND(E12*T12,2)</f>
        <v>23.25</v>
      </c>
      <c r="V12" s="139"/>
      <c r="W12" s="139"/>
      <c r="X12" s="139"/>
      <c r="Y12" s="139"/>
      <c r="Z12" s="139"/>
      <c r="AA12" s="139"/>
      <c r="AB12" s="139"/>
      <c r="AC12" s="139"/>
      <c r="AD12" s="139"/>
      <c r="AE12" s="139" t="s">
        <v>94</v>
      </c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</row>
    <row r="13" spans="1:60" outlineLevel="1" x14ac:dyDescent="0.2">
      <c r="A13" s="140">
        <v>4</v>
      </c>
      <c r="B13" s="140" t="s">
        <v>102</v>
      </c>
      <c r="C13" s="178" t="s">
        <v>103</v>
      </c>
      <c r="D13" s="146" t="s">
        <v>104</v>
      </c>
      <c r="E13" s="153">
        <v>202.5</v>
      </c>
      <c r="F13" s="156">
        <f>H13+J13</f>
        <v>0</v>
      </c>
      <c r="G13" s="157">
        <f>ROUND(E13*F13,2)</f>
        <v>0</v>
      </c>
      <c r="H13" s="157"/>
      <c r="I13" s="157">
        <f>ROUND(E13*H13,2)</f>
        <v>0</v>
      </c>
      <c r="J13" s="157"/>
      <c r="K13" s="157">
        <f>ROUND(E13*J13,2)</f>
        <v>0</v>
      </c>
      <c r="L13" s="157">
        <v>21</v>
      </c>
      <c r="M13" s="157">
        <f>G13*(1+L13/100)</f>
        <v>0</v>
      </c>
      <c r="N13" s="147">
        <v>0</v>
      </c>
      <c r="O13" s="147">
        <f>ROUND(E13*N13,5)</f>
        <v>0</v>
      </c>
      <c r="P13" s="147">
        <v>0</v>
      </c>
      <c r="Q13" s="147">
        <f>ROUND(E13*P13,5)</f>
        <v>0</v>
      </c>
      <c r="R13" s="147"/>
      <c r="S13" s="147"/>
      <c r="T13" s="148">
        <v>0</v>
      </c>
      <c r="U13" s="147">
        <f>ROUND(E13*T13,2)</f>
        <v>0</v>
      </c>
      <c r="V13" s="139"/>
      <c r="W13" s="139"/>
      <c r="X13" s="139"/>
      <c r="Y13" s="139"/>
      <c r="Z13" s="139"/>
      <c r="AA13" s="139"/>
      <c r="AB13" s="139"/>
      <c r="AC13" s="139"/>
      <c r="AD13" s="139"/>
      <c r="AE13" s="139" t="s">
        <v>94</v>
      </c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</row>
    <row r="14" spans="1:60" outlineLevel="1" x14ac:dyDescent="0.2">
      <c r="A14" s="140"/>
      <c r="B14" s="140"/>
      <c r="C14" s="179" t="s">
        <v>105</v>
      </c>
      <c r="D14" s="149"/>
      <c r="E14" s="154">
        <v>202.5</v>
      </c>
      <c r="F14" s="157"/>
      <c r="G14" s="157"/>
      <c r="H14" s="157"/>
      <c r="I14" s="157"/>
      <c r="J14" s="157"/>
      <c r="K14" s="157"/>
      <c r="L14" s="157"/>
      <c r="M14" s="157"/>
      <c r="N14" s="147"/>
      <c r="O14" s="147"/>
      <c r="P14" s="147"/>
      <c r="Q14" s="147"/>
      <c r="R14" s="147"/>
      <c r="S14" s="147"/>
      <c r="T14" s="148"/>
      <c r="U14" s="147"/>
      <c r="V14" s="139"/>
      <c r="W14" s="139"/>
      <c r="X14" s="139"/>
      <c r="Y14" s="139"/>
      <c r="Z14" s="139"/>
      <c r="AA14" s="139"/>
      <c r="AB14" s="139"/>
      <c r="AC14" s="139"/>
      <c r="AD14" s="139"/>
      <c r="AE14" s="139" t="s">
        <v>99</v>
      </c>
      <c r="AF14" s="139">
        <v>0</v>
      </c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</row>
    <row r="15" spans="1:60" outlineLevel="1" x14ac:dyDescent="0.2">
      <c r="A15" s="140">
        <v>5</v>
      </c>
      <c r="B15" s="140" t="s">
        <v>54</v>
      </c>
      <c r="C15" s="178" t="s">
        <v>106</v>
      </c>
      <c r="D15" s="146" t="s">
        <v>104</v>
      </c>
      <c r="E15" s="153">
        <v>202</v>
      </c>
      <c r="F15" s="156">
        <f>H15+J15</f>
        <v>0</v>
      </c>
      <c r="G15" s="157">
        <f>ROUND(E15*F15,2)</f>
        <v>0</v>
      </c>
      <c r="H15" s="157"/>
      <c r="I15" s="157">
        <f>ROUND(E15*H15,2)</f>
        <v>0</v>
      </c>
      <c r="J15" s="157"/>
      <c r="K15" s="157">
        <f>ROUND(E15*J15,2)</f>
        <v>0</v>
      </c>
      <c r="L15" s="157">
        <v>21</v>
      </c>
      <c r="M15" s="157">
        <f>G15*(1+L15/100)</f>
        <v>0</v>
      </c>
      <c r="N15" s="147">
        <v>0</v>
      </c>
      <c r="O15" s="147">
        <f>ROUND(E15*N15,5)</f>
        <v>0</v>
      </c>
      <c r="P15" s="147">
        <v>0</v>
      </c>
      <c r="Q15" s="147">
        <f>ROUND(E15*P15,5)</f>
        <v>0</v>
      </c>
      <c r="R15" s="147"/>
      <c r="S15" s="147"/>
      <c r="T15" s="148">
        <v>0</v>
      </c>
      <c r="U15" s="147">
        <f>ROUND(E15*T15,2)</f>
        <v>0</v>
      </c>
      <c r="V15" s="139"/>
      <c r="W15" s="139"/>
      <c r="X15" s="139"/>
      <c r="Y15" s="139"/>
      <c r="Z15" s="139"/>
      <c r="AA15" s="139"/>
      <c r="AB15" s="139"/>
      <c r="AC15" s="139"/>
      <c r="AD15" s="139"/>
      <c r="AE15" s="139" t="s">
        <v>94</v>
      </c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</row>
    <row r="16" spans="1:60" ht="22.5" outlineLevel="1" x14ac:dyDescent="0.2">
      <c r="A16" s="140">
        <v>6</v>
      </c>
      <c r="B16" s="140" t="s">
        <v>107</v>
      </c>
      <c r="C16" s="178" t="s">
        <v>108</v>
      </c>
      <c r="D16" s="146" t="s">
        <v>109</v>
      </c>
      <c r="E16" s="153">
        <v>1105</v>
      </c>
      <c r="F16" s="156">
        <f>H16+J16</f>
        <v>0</v>
      </c>
      <c r="G16" s="157">
        <f>ROUND(E16*F16,2)</f>
        <v>0</v>
      </c>
      <c r="H16" s="157"/>
      <c r="I16" s="157">
        <f>ROUND(E16*H16,2)</f>
        <v>0</v>
      </c>
      <c r="J16" s="157"/>
      <c r="K16" s="157">
        <f>ROUND(E16*J16,2)</f>
        <v>0</v>
      </c>
      <c r="L16" s="157">
        <v>21</v>
      </c>
      <c r="M16" s="157">
        <f>G16*(1+L16/100)</f>
        <v>0</v>
      </c>
      <c r="N16" s="147">
        <v>2.33E-3</v>
      </c>
      <c r="O16" s="147">
        <f>ROUND(E16*N16,5)</f>
        <v>2.5746500000000001</v>
      </c>
      <c r="P16" s="147">
        <v>0</v>
      </c>
      <c r="Q16" s="147">
        <f>ROUND(E16*P16,5)</f>
        <v>0</v>
      </c>
      <c r="R16" s="147"/>
      <c r="S16" s="147"/>
      <c r="T16" s="148">
        <v>2.3696999999999999</v>
      </c>
      <c r="U16" s="147">
        <f>ROUND(E16*T16,2)</f>
        <v>2618.52</v>
      </c>
      <c r="V16" s="139"/>
      <c r="W16" s="139"/>
      <c r="X16" s="139"/>
      <c r="Y16" s="139"/>
      <c r="Z16" s="139"/>
      <c r="AA16" s="139"/>
      <c r="AB16" s="139"/>
      <c r="AC16" s="139"/>
      <c r="AD16" s="139"/>
      <c r="AE16" s="139" t="s">
        <v>94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outlineLevel="1" x14ac:dyDescent="0.2">
      <c r="A17" s="140"/>
      <c r="B17" s="140"/>
      <c r="C17" s="179" t="s">
        <v>110</v>
      </c>
      <c r="D17" s="149"/>
      <c r="E17" s="154">
        <v>1105</v>
      </c>
      <c r="F17" s="157"/>
      <c r="G17" s="157"/>
      <c r="H17" s="157"/>
      <c r="I17" s="157"/>
      <c r="J17" s="157"/>
      <c r="K17" s="157"/>
      <c r="L17" s="157"/>
      <c r="M17" s="157"/>
      <c r="N17" s="147"/>
      <c r="O17" s="147"/>
      <c r="P17" s="147"/>
      <c r="Q17" s="147"/>
      <c r="R17" s="147"/>
      <c r="S17" s="147"/>
      <c r="T17" s="148"/>
      <c r="U17" s="147"/>
      <c r="V17" s="139"/>
      <c r="W17" s="139"/>
      <c r="X17" s="139"/>
      <c r="Y17" s="139"/>
      <c r="Z17" s="139"/>
      <c r="AA17" s="139"/>
      <c r="AB17" s="139"/>
      <c r="AC17" s="139"/>
      <c r="AD17" s="139"/>
      <c r="AE17" s="139" t="s">
        <v>99</v>
      </c>
      <c r="AF17" s="139">
        <v>0</v>
      </c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</row>
    <row r="18" spans="1:60" outlineLevel="1" x14ac:dyDescent="0.2">
      <c r="A18" s="140">
        <v>7</v>
      </c>
      <c r="B18" s="140" t="s">
        <v>54</v>
      </c>
      <c r="C18" s="178" t="s">
        <v>111</v>
      </c>
      <c r="D18" s="146" t="s">
        <v>104</v>
      </c>
      <c r="E18" s="153">
        <v>1989</v>
      </c>
      <c r="F18" s="156">
        <f>H18+J18</f>
        <v>0</v>
      </c>
      <c r="G18" s="157">
        <f>ROUND(E18*F18,2)</f>
        <v>0</v>
      </c>
      <c r="H18" s="157"/>
      <c r="I18" s="157">
        <f>ROUND(E18*H18,2)</f>
        <v>0</v>
      </c>
      <c r="J18" s="157"/>
      <c r="K18" s="157">
        <f>ROUND(E18*J18,2)</f>
        <v>0</v>
      </c>
      <c r="L18" s="157">
        <v>21</v>
      </c>
      <c r="M18" s="157">
        <f>G18*(1+L18/100)</f>
        <v>0</v>
      </c>
      <c r="N18" s="147">
        <v>0</v>
      </c>
      <c r="O18" s="147">
        <f>ROUND(E18*N18,5)</f>
        <v>0</v>
      </c>
      <c r="P18" s="147">
        <v>0</v>
      </c>
      <c r="Q18" s="147">
        <f>ROUND(E18*P18,5)</f>
        <v>0</v>
      </c>
      <c r="R18" s="147"/>
      <c r="S18" s="147"/>
      <c r="T18" s="148">
        <v>0</v>
      </c>
      <c r="U18" s="147">
        <f>ROUND(E18*T18,2)</f>
        <v>0</v>
      </c>
      <c r="V18" s="139"/>
      <c r="W18" s="139"/>
      <c r="X18" s="139"/>
      <c r="Y18" s="139"/>
      <c r="Z18" s="139"/>
      <c r="AA18" s="139"/>
      <c r="AB18" s="139"/>
      <c r="AC18" s="139"/>
      <c r="AD18" s="139"/>
      <c r="AE18" s="139" t="s">
        <v>94</v>
      </c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</row>
    <row r="19" spans="1:60" outlineLevel="1" x14ac:dyDescent="0.2">
      <c r="A19" s="140"/>
      <c r="B19" s="140"/>
      <c r="C19" s="179" t="s">
        <v>112</v>
      </c>
      <c r="D19" s="149"/>
      <c r="E19" s="154">
        <v>1989</v>
      </c>
      <c r="F19" s="157"/>
      <c r="G19" s="157"/>
      <c r="H19" s="157"/>
      <c r="I19" s="157"/>
      <c r="J19" s="157"/>
      <c r="K19" s="157"/>
      <c r="L19" s="157"/>
      <c r="M19" s="157"/>
      <c r="N19" s="147"/>
      <c r="O19" s="147"/>
      <c r="P19" s="147"/>
      <c r="Q19" s="147"/>
      <c r="R19" s="147"/>
      <c r="S19" s="147"/>
      <c r="T19" s="148"/>
      <c r="U19" s="147"/>
      <c r="V19" s="139"/>
      <c r="W19" s="139"/>
      <c r="X19" s="139"/>
      <c r="Y19" s="139"/>
      <c r="Z19" s="139"/>
      <c r="AA19" s="139"/>
      <c r="AB19" s="139"/>
      <c r="AC19" s="139"/>
      <c r="AD19" s="139"/>
      <c r="AE19" s="139" t="s">
        <v>99</v>
      </c>
      <c r="AF19" s="139">
        <v>0</v>
      </c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</row>
    <row r="20" spans="1:60" outlineLevel="1" x14ac:dyDescent="0.2">
      <c r="A20" s="140">
        <v>8</v>
      </c>
      <c r="B20" s="140" t="s">
        <v>113</v>
      </c>
      <c r="C20" s="178" t="s">
        <v>114</v>
      </c>
      <c r="D20" s="146" t="s">
        <v>109</v>
      </c>
      <c r="E20" s="153">
        <v>10</v>
      </c>
      <c r="F20" s="156">
        <f>H20+J20</f>
        <v>0</v>
      </c>
      <c r="G20" s="157">
        <f>ROUND(E20*F20,2)</f>
        <v>0</v>
      </c>
      <c r="H20" s="157"/>
      <c r="I20" s="157">
        <f>ROUND(E20*H20,2)</f>
        <v>0</v>
      </c>
      <c r="J20" s="157"/>
      <c r="K20" s="157">
        <f>ROUND(E20*J20,2)</f>
        <v>0</v>
      </c>
      <c r="L20" s="157">
        <v>21</v>
      </c>
      <c r="M20" s="157">
        <f>G20*(1+L20/100)</f>
        <v>0</v>
      </c>
      <c r="N20" s="147">
        <v>0</v>
      </c>
      <c r="O20" s="147">
        <f>ROUND(E20*N20,5)</f>
        <v>0</v>
      </c>
      <c r="P20" s="147">
        <v>0</v>
      </c>
      <c r="Q20" s="147">
        <f>ROUND(E20*P20,5)</f>
        <v>0</v>
      </c>
      <c r="R20" s="147"/>
      <c r="S20" s="147"/>
      <c r="T20" s="148">
        <v>3.5329999999999999</v>
      </c>
      <c r="U20" s="147">
        <f>ROUND(E20*T20,2)</f>
        <v>35.33</v>
      </c>
      <c r="V20" s="139"/>
      <c r="W20" s="139"/>
      <c r="X20" s="139"/>
      <c r="Y20" s="139"/>
      <c r="Z20" s="139"/>
      <c r="AA20" s="139"/>
      <c r="AB20" s="139"/>
      <c r="AC20" s="139"/>
      <c r="AD20" s="139"/>
      <c r="AE20" s="139" t="s">
        <v>94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</row>
    <row r="21" spans="1:60" ht="22.5" outlineLevel="1" x14ac:dyDescent="0.2">
      <c r="A21" s="140">
        <v>9</v>
      </c>
      <c r="B21" s="140" t="s">
        <v>115</v>
      </c>
      <c r="C21" s="178" t="s">
        <v>116</v>
      </c>
      <c r="D21" s="146" t="s">
        <v>109</v>
      </c>
      <c r="E21" s="153">
        <v>221</v>
      </c>
      <c r="F21" s="156">
        <f>H21+J21</f>
        <v>0</v>
      </c>
      <c r="G21" s="157">
        <f>ROUND(E21*F21,2)</f>
        <v>0</v>
      </c>
      <c r="H21" s="157"/>
      <c r="I21" s="157">
        <f>ROUND(E21*H21,2)</f>
        <v>0</v>
      </c>
      <c r="J21" s="157"/>
      <c r="K21" s="157">
        <f>ROUND(E21*J21,2)</f>
        <v>0</v>
      </c>
      <c r="L21" s="157">
        <v>21</v>
      </c>
      <c r="M21" s="157">
        <f>G21*(1+L21/100)</f>
        <v>0</v>
      </c>
      <c r="N21" s="147">
        <v>0</v>
      </c>
      <c r="O21" s="147">
        <f>ROUND(E21*N21,5)</f>
        <v>0</v>
      </c>
      <c r="P21" s="147">
        <v>0</v>
      </c>
      <c r="Q21" s="147">
        <f>ROUND(E21*P21,5)</f>
        <v>0</v>
      </c>
      <c r="R21" s="147"/>
      <c r="S21" s="147"/>
      <c r="T21" s="148">
        <v>2.5910000000000002</v>
      </c>
      <c r="U21" s="147">
        <f>ROUND(E21*T21,2)</f>
        <v>572.61</v>
      </c>
      <c r="V21" s="139"/>
      <c r="W21" s="139"/>
      <c r="X21" s="139"/>
      <c r="Y21" s="139"/>
      <c r="Z21" s="139"/>
      <c r="AA21" s="139"/>
      <c r="AB21" s="139"/>
      <c r="AC21" s="139"/>
      <c r="AD21" s="139"/>
      <c r="AE21" s="139" t="s">
        <v>94</v>
      </c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</row>
    <row r="22" spans="1:60" outlineLevel="1" x14ac:dyDescent="0.2">
      <c r="A22" s="140"/>
      <c r="B22" s="140"/>
      <c r="C22" s="179" t="s">
        <v>117</v>
      </c>
      <c r="D22" s="149"/>
      <c r="E22" s="154">
        <v>221</v>
      </c>
      <c r="F22" s="157"/>
      <c r="G22" s="157"/>
      <c r="H22" s="157"/>
      <c r="I22" s="157"/>
      <c r="J22" s="157"/>
      <c r="K22" s="157"/>
      <c r="L22" s="157"/>
      <c r="M22" s="157"/>
      <c r="N22" s="147"/>
      <c r="O22" s="147"/>
      <c r="P22" s="147"/>
      <c r="Q22" s="147"/>
      <c r="R22" s="147"/>
      <c r="S22" s="147"/>
      <c r="T22" s="148"/>
      <c r="U22" s="147"/>
      <c r="V22" s="139"/>
      <c r="W22" s="139"/>
      <c r="X22" s="139"/>
      <c r="Y22" s="139"/>
      <c r="Z22" s="139"/>
      <c r="AA22" s="139"/>
      <c r="AB22" s="139"/>
      <c r="AC22" s="139"/>
      <c r="AD22" s="139"/>
      <c r="AE22" s="139" t="s">
        <v>99</v>
      </c>
      <c r="AF22" s="139">
        <v>0</v>
      </c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</row>
    <row r="23" spans="1:60" ht="22.5" outlineLevel="1" x14ac:dyDescent="0.2">
      <c r="A23" s="140">
        <v>10</v>
      </c>
      <c r="B23" s="140" t="s">
        <v>118</v>
      </c>
      <c r="C23" s="178" t="s">
        <v>119</v>
      </c>
      <c r="D23" s="146" t="s">
        <v>109</v>
      </c>
      <c r="E23" s="153">
        <v>884</v>
      </c>
      <c r="F23" s="156">
        <f>H23+J23</f>
        <v>0</v>
      </c>
      <c r="G23" s="157">
        <f>ROUND(E23*F23,2)</f>
        <v>0</v>
      </c>
      <c r="H23" s="157"/>
      <c r="I23" s="157">
        <f>ROUND(E23*H23,2)</f>
        <v>0</v>
      </c>
      <c r="J23" s="157"/>
      <c r="K23" s="157">
        <f>ROUND(E23*J23,2)</f>
        <v>0</v>
      </c>
      <c r="L23" s="157">
        <v>21</v>
      </c>
      <c r="M23" s="157">
        <f>G23*(1+L23/100)</f>
        <v>0</v>
      </c>
      <c r="N23" s="147">
        <v>0</v>
      </c>
      <c r="O23" s="147">
        <f>ROUND(E23*N23,5)</f>
        <v>0</v>
      </c>
      <c r="P23" s="147">
        <v>0</v>
      </c>
      <c r="Q23" s="147">
        <f>ROUND(E23*P23,5)</f>
        <v>0</v>
      </c>
      <c r="R23" s="147"/>
      <c r="S23" s="147"/>
      <c r="T23" s="148">
        <v>0.86499999999999999</v>
      </c>
      <c r="U23" s="147">
        <f>ROUND(E23*T23,2)</f>
        <v>764.66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 t="s">
        <v>94</v>
      </c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</row>
    <row r="24" spans="1:60" outlineLevel="1" x14ac:dyDescent="0.2">
      <c r="A24" s="140"/>
      <c r="B24" s="140"/>
      <c r="C24" s="179" t="s">
        <v>120</v>
      </c>
      <c r="D24" s="149"/>
      <c r="E24" s="154">
        <v>884</v>
      </c>
      <c r="F24" s="157"/>
      <c r="G24" s="157"/>
      <c r="H24" s="157"/>
      <c r="I24" s="157"/>
      <c r="J24" s="157"/>
      <c r="K24" s="157"/>
      <c r="L24" s="157"/>
      <c r="M24" s="157"/>
      <c r="N24" s="147"/>
      <c r="O24" s="147"/>
      <c r="P24" s="147"/>
      <c r="Q24" s="147"/>
      <c r="R24" s="147"/>
      <c r="S24" s="147"/>
      <c r="T24" s="148"/>
      <c r="U24" s="147"/>
      <c r="V24" s="139"/>
      <c r="W24" s="139"/>
      <c r="X24" s="139"/>
      <c r="Y24" s="139"/>
      <c r="Z24" s="139"/>
      <c r="AA24" s="139"/>
      <c r="AB24" s="139"/>
      <c r="AC24" s="139"/>
      <c r="AD24" s="139"/>
      <c r="AE24" s="139" t="s">
        <v>99</v>
      </c>
      <c r="AF24" s="139">
        <v>0</v>
      </c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</row>
    <row r="25" spans="1:60" x14ac:dyDescent="0.2">
      <c r="A25" s="141" t="s">
        <v>89</v>
      </c>
      <c r="B25" s="141" t="s">
        <v>56</v>
      </c>
      <c r="C25" s="180" t="s">
        <v>57</v>
      </c>
      <c r="D25" s="150"/>
      <c r="E25" s="155"/>
      <c r="F25" s="158"/>
      <c r="G25" s="158">
        <f>SUMIF(AE26:AE30,"&lt;&gt;NOR",G26:G30)</f>
        <v>0</v>
      </c>
      <c r="H25" s="158"/>
      <c r="I25" s="158">
        <f>SUM(I26:I30)</f>
        <v>0</v>
      </c>
      <c r="J25" s="158"/>
      <c r="K25" s="158">
        <f>SUM(K26:K30)</f>
        <v>0</v>
      </c>
      <c r="L25" s="158"/>
      <c r="M25" s="158">
        <f>SUM(M26:M30)</f>
        <v>0</v>
      </c>
      <c r="N25" s="151"/>
      <c r="O25" s="151">
        <f>SUM(O26:O30)</f>
        <v>327.54750000000001</v>
      </c>
      <c r="P25" s="151"/>
      <c r="Q25" s="151">
        <f>SUM(Q26:Q30)</f>
        <v>0</v>
      </c>
      <c r="R25" s="151"/>
      <c r="S25" s="151"/>
      <c r="T25" s="152"/>
      <c r="U25" s="151">
        <f>SUM(U26:U30)</f>
        <v>68.900000000000006</v>
      </c>
      <c r="AE25" t="s">
        <v>90</v>
      </c>
    </row>
    <row r="26" spans="1:60" ht="22.5" outlineLevel="1" x14ac:dyDescent="0.2">
      <c r="A26" s="140">
        <v>11</v>
      </c>
      <c r="B26" s="140" t="s">
        <v>121</v>
      </c>
      <c r="C26" s="178" t="s">
        <v>122</v>
      </c>
      <c r="D26" s="146" t="s">
        <v>97</v>
      </c>
      <c r="E26" s="153">
        <v>375</v>
      </c>
      <c r="F26" s="156">
        <f>H26+J26</f>
        <v>0</v>
      </c>
      <c r="G26" s="157">
        <f>ROUND(E26*F26,2)</f>
        <v>0</v>
      </c>
      <c r="H26" s="157"/>
      <c r="I26" s="157">
        <f>ROUND(E26*H26,2)</f>
        <v>0</v>
      </c>
      <c r="J26" s="157"/>
      <c r="K26" s="157">
        <f>ROUND(E26*J26,2)</f>
        <v>0</v>
      </c>
      <c r="L26" s="157">
        <v>21</v>
      </c>
      <c r="M26" s="157">
        <f>G26*(1+L26/100)</f>
        <v>0</v>
      </c>
      <c r="N26" s="147">
        <v>0.38313999999999998</v>
      </c>
      <c r="O26" s="147">
        <f>ROUND(E26*N26,5)</f>
        <v>143.67750000000001</v>
      </c>
      <c r="P26" s="147">
        <v>0</v>
      </c>
      <c r="Q26" s="147">
        <f>ROUND(E26*P26,5)</f>
        <v>0</v>
      </c>
      <c r="R26" s="147"/>
      <c r="S26" s="147"/>
      <c r="T26" s="148">
        <v>2.5999999999999999E-2</v>
      </c>
      <c r="U26" s="147">
        <f>ROUND(E26*T26,2)</f>
        <v>9.75</v>
      </c>
      <c r="V26" s="139"/>
      <c r="W26" s="139"/>
      <c r="X26" s="139"/>
      <c r="Y26" s="139"/>
      <c r="Z26" s="139"/>
      <c r="AA26" s="139"/>
      <c r="AB26" s="139"/>
      <c r="AC26" s="139"/>
      <c r="AD26" s="139"/>
      <c r="AE26" s="139" t="s">
        <v>94</v>
      </c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</row>
    <row r="27" spans="1:60" ht="22.5" outlineLevel="1" x14ac:dyDescent="0.2">
      <c r="A27" s="140">
        <v>12</v>
      </c>
      <c r="B27" s="140" t="s">
        <v>123</v>
      </c>
      <c r="C27" s="178" t="s">
        <v>124</v>
      </c>
      <c r="D27" s="146" t="s">
        <v>97</v>
      </c>
      <c r="E27" s="153">
        <v>375</v>
      </c>
      <c r="F27" s="156">
        <f>H27+J27</f>
        <v>0</v>
      </c>
      <c r="G27" s="157">
        <f>ROUND(E27*F27,2)</f>
        <v>0</v>
      </c>
      <c r="H27" s="157"/>
      <c r="I27" s="157">
        <f>ROUND(E27*H27,2)</f>
        <v>0</v>
      </c>
      <c r="J27" s="157"/>
      <c r="K27" s="157">
        <f>ROUND(E27*J27,2)</f>
        <v>0</v>
      </c>
      <c r="L27" s="157">
        <v>21</v>
      </c>
      <c r="M27" s="157">
        <f>G27*(1+L27/100)</f>
        <v>0</v>
      </c>
      <c r="N27" s="147">
        <v>0.15559000000000001</v>
      </c>
      <c r="O27" s="147">
        <f>ROUND(E27*N27,5)</f>
        <v>58.346249999999998</v>
      </c>
      <c r="P27" s="147">
        <v>0</v>
      </c>
      <c r="Q27" s="147">
        <f>ROUND(E27*P27,5)</f>
        <v>0</v>
      </c>
      <c r="R27" s="147"/>
      <c r="S27" s="147"/>
      <c r="T27" s="148">
        <v>8.2000000000000003E-2</v>
      </c>
      <c r="U27" s="147">
        <f>ROUND(E27*T27,2)</f>
        <v>30.75</v>
      </c>
      <c r="V27" s="139"/>
      <c r="W27" s="139"/>
      <c r="X27" s="139"/>
      <c r="Y27" s="139"/>
      <c r="Z27" s="139"/>
      <c r="AA27" s="139"/>
      <c r="AB27" s="139"/>
      <c r="AC27" s="139"/>
      <c r="AD27" s="139"/>
      <c r="AE27" s="139" t="s">
        <v>94</v>
      </c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</row>
    <row r="28" spans="1:60" ht="22.5" outlineLevel="1" x14ac:dyDescent="0.2">
      <c r="A28" s="140">
        <v>13</v>
      </c>
      <c r="B28" s="140" t="s">
        <v>125</v>
      </c>
      <c r="C28" s="178" t="s">
        <v>126</v>
      </c>
      <c r="D28" s="146" t="s">
        <v>97</v>
      </c>
      <c r="E28" s="153">
        <v>375</v>
      </c>
      <c r="F28" s="156">
        <f>H28+J28</f>
        <v>0</v>
      </c>
      <c r="G28" s="157">
        <f>ROUND(E28*F28,2)</f>
        <v>0</v>
      </c>
      <c r="H28" s="157"/>
      <c r="I28" s="157">
        <f>ROUND(E28*H28,2)</f>
        <v>0</v>
      </c>
      <c r="J28" s="157"/>
      <c r="K28" s="157">
        <f>ROUND(E28*J28,2)</f>
        <v>0</v>
      </c>
      <c r="L28" s="157">
        <v>21</v>
      </c>
      <c r="M28" s="157">
        <f>G28*(1+L28/100)</f>
        <v>0</v>
      </c>
      <c r="N28" s="147">
        <v>0.10373</v>
      </c>
      <c r="O28" s="147">
        <f>ROUND(E28*N28,5)</f>
        <v>38.89875</v>
      </c>
      <c r="P28" s="147">
        <v>0</v>
      </c>
      <c r="Q28" s="147">
        <f>ROUND(E28*P28,5)</f>
        <v>0</v>
      </c>
      <c r="R28" s="147"/>
      <c r="S28" s="147"/>
      <c r="T28" s="148">
        <v>6.4000000000000001E-2</v>
      </c>
      <c r="U28" s="147">
        <f>ROUND(E28*T28,2)</f>
        <v>24</v>
      </c>
      <c r="V28" s="139"/>
      <c r="W28" s="139"/>
      <c r="X28" s="139"/>
      <c r="Y28" s="139"/>
      <c r="Z28" s="139"/>
      <c r="AA28" s="139"/>
      <c r="AB28" s="139"/>
      <c r="AC28" s="139"/>
      <c r="AD28" s="139"/>
      <c r="AE28" s="139" t="s">
        <v>94</v>
      </c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</row>
    <row r="29" spans="1:60" ht="22.5" outlineLevel="1" x14ac:dyDescent="0.2">
      <c r="A29" s="140">
        <v>14</v>
      </c>
      <c r="B29" s="140" t="s">
        <v>127</v>
      </c>
      <c r="C29" s="178" t="s">
        <v>128</v>
      </c>
      <c r="D29" s="146" t="s">
        <v>97</v>
      </c>
      <c r="E29" s="153">
        <v>275</v>
      </c>
      <c r="F29" s="156">
        <f>H29+J29</f>
        <v>0</v>
      </c>
      <c r="G29" s="157">
        <f>ROUND(E29*F29,2)</f>
        <v>0</v>
      </c>
      <c r="H29" s="157"/>
      <c r="I29" s="157">
        <f>ROUND(E29*H29,2)</f>
        <v>0</v>
      </c>
      <c r="J29" s="157"/>
      <c r="K29" s="157">
        <f>ROUND(E29*J29,2)</f>
        <v>0</v>
      </c>
      <c r="L29" s="157">
        <v>21</v>
      </c>
      <c r="M29" s="157">
        <f>G29*(1+L29/100)</f>
        <v>0</v>
      </c>
      <c r="N29" s="147">
        <v>0.315</v>
      </c>
      <c r="O29" s="147">
        <f>ROUND(E29*N29,5)</f>
        <v>86.625</v>
      </c>
      <c r="P29" s="147">
        <v>0</v>
      </c>
      <c r="Q29" s="147">
        <f>ROUND(E29*P29,5)</f>
        <v>0</v>
      </c>
      <c r="R29" s="147"/>
      <c r="S29" s="147"/>
      <c r="T29" s="148">
        <v>1.6E-2</v>
      </c>
      <c r="U29" s="147">
        <f>ROUND(E29*T29,2)</f>
        <v>4.4000000000000004</v>
      </c>
      <c r="V29" s="139"/>
      <c r="W29" s="139"/>
      <c r="X29" s="139"/>
      <c r="Y29" s="139"/>
      <c r="Z29" s="139"/>
      <c r="AA29" s="139"/>
      <c r="AB29" s="139"/>
      <c r="AC29" s="139"/>
      <c r="AD29" s="139"/>
      <c r="AE29" s="139" t="s">
        <v>94</v>
      </c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</row>
    <row r="30" spans="1:60" outlineLevel="1" x14ac:dyDescent="0.2">
      <c r="A30" s="140"/>
      <c r="B30" s="140"/>
      <c r="C30" s="179" t="s">
        <v>129</v>
      </c>
      <c r="D30" s="149"/>
      <c r="E30" s="154">
        <v>275</v>
      </c>
      <c r="F30" s="157"/>
      <c r="G30" s="157"/>
      <c r="H30" s="157"/>
      <c r="I30" s="157"/>
      <c r="J30" s="157"/>
      <c r="K30" s="157"/>
      <c r="L30" s="157"/>
      <c r="M30" s="157"/>
      <c r="N30" s="147"/>
      <c r="O30" s="147"/>
      <c r="P30" s="147"/>
      <c r="Q30" s="147"/>
      <c r="R30" s="147"/>
      <c r="S30" s="147"/>
      <c r="T30" s="148"/>
      <c r="U30" s="147"/>
      <c r="V30" s="139"/>
      <c r="W30" s="139"/>
      <c r="X30" s="139"/>
      <c r="Y30" s="139"/>
      <c r="Z30" s="139"/>
      <c r="AA30" s="139"/>
      <c r="AB30" s="139"/>
      <c r="AC30" s="139"/>
      <c r="AD30" s="139"/>
      <c r="AE30" s="139" t="s">
        <v>99</v>
      </c>
      <c r="AF30" s="139">
        <v>0</v>
      </c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</row>
    <row r="31" spans="1:60" x14ac:dyDescent="0.2">
      <c r="A31" s="141" t="s">
        <v>89</v>
      </c>
      <c r="B31" s="141" t="s">
        <v>58</v>
      </c>
      <c r="C31" s="180" t="s">
        <v>59</v>
      </c>
      <c r="D31" s="150"/>
      <c r="E31" s="155"/>
      <c r="F31" s="158"/>
      <c r="G31" s="158">
        <f>SUMIF(AE32:AE35,"&lt;&gt;NOR",G32:G35)</f>
        <v>0</v>
      </c>
      <c r="H31" s="158"/>
      <c r="I31" s="158">
        <f>SUM(I32:I35)</f>
        <v>0</v>
      </c>
      <c r="J31" s="158"/>
      <c r="K31" s="158">
        <f>SUM(K32:K35)</f>
        <v>0</v>
      </c>
      <c r="L31" s="158"/>
      <c r="M31" s="158">
        <f>SUM(M32:M35)</f>
        <v>0</v>
      </c>
      <c r="N31" s="151"/>
      <c r="O31" s="151">
        <f>SUM(O32:O35)</f>
        <v>40.390639999999998</v>
      </c>
      <c r="P31" s="151"/>
      <c r="Q31" s="151">
        <f>SUM(Q32:Q35)</f>
        <v>0</v>
      </c>
      <c r="R31" s="151"/>
      <c r="S31" s="151"/>
      <c r="T31" s="152"/>
      <c r="U31" s="151">
        <f>SUM(U32:U35)</f>
        <v>71.22999999999999</v>
      </c>
      <c r="AE31" t="s">
        <v>90</v>
      </c>
    </row>
    <row r="32" spans="1:60" outlineLevel="1" x14ac:dyDescent="0.2">
      <c r="A32" s="140">
        <v>15</v>
      </c>
      <c r="B32" s="140" t="s">
        <v>130</v>
      </c>
      <c r="C32" s="178" t="s">
        <v>131</v>
      </c>
      <c r="D32" s="146" t="s">
        <v>93</v>
      </c>
      <c r="E32" s="153">
        <v>130</v>
      </c>
      <c r="F32" s="156">
        <f>H32+J32</f>
        <v>0</v>
      </c>
      <c r="G32" s="157">
        <f>ROUND(E32*F32,2)</f>
        <v>0</v>
      </c>
      <c r="H32" s="157"/>
      <c r="I32" s="157">
        <f>ROUND(E32*H32,2)</f>
        <v>0</v>
      </c>
      <c r="J32" s="157"/>
      <c r="K32" s="157">
        <f>ROUND(E32*J32,2)</f>
        <v>0</v>
      </c>
      <c r="L32" s="157">
        <v>21</v>
      </c>
      <c r="M32" s="157">
        <f>G32*(1+L32/100)</f>
        <v>0</v>
      </c>
      <c r="N32" s="147">
        <v>2.0000000000000002E-5</v>
      </c>
      <c r="O32" s="147">
        <f>ROUND(E32*N32,5)</f>
        <v>2.5999999999999999E-3</v>
      </c>
      <c r="P32" s="147">
        <v>0</v>
      </c>
      <c r="Q32" s="147">
        <f>ROUND(E32*P32,5)</f>
        <v>0</v>
      </c>
      <c r="R32" s="147"/>
      <c r="S32" s="147"/>
      <c r="T32" s="148">
        <v>0.189</v>
      </c>
      <c r="U32" s="147">
        <f>ROUND(E32*T32,2)</f>
        <v>24.57</v>
      </c>
      <c r="V32" s="139"/>
      <c r="W32" s="139"/>
      <c r="X32" s="139"/>
      <c r="Y32" s="139"/>
      <c r="Z32" s="139"/>
      <c r="AA32" s="139"/>
      <c r="AB32" s="139"/>
      <c r="AC32" s="139"/>
      <c r="AD32" s="139"/>
      <c r="AE32" s="139" t="s">
        <v>94</v>
      </c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</row>
    <row r="33" spans="1:60" outlineLevel="1" x14ac:dyDescent="0.2">
      <c r="A33" s="140">
        <v>16</v>
      </c>
      <c r="B33" s="140" t="s">
        <v>132</v>
      </c>
      <c r="C33" s="178" t="s">
        <v>133</v>
      </c>
      <c r="D33" s="146" t="s">
        <v>134</v>
      </c>
      <c r="E33" s="153">
        <v>30</v>
      </c>
      <c r="F33" s="156">
        <f>H33+J33</f>
        <v>0</v>
      </c>
      <c r="G33" s="157">
        <f>ROUND(E33*F33,2)</f>
        <v>0</v>
      </c>
      <c r="H33" s="157"/>
      <c r="I33" s="157">
        <f>ROUND(E33*H33,2)</f>
        <v>0</v>
      </c>
      <c r="J33" s="157"/>
      <c r="K33" s="157">
        <f>ROUND(E33*J33,2)</f>
        <v>0</v>
      </c>
      <c r="L33" s="157">
        <v>21</v>
      </c>
      <c r="M33" s="157">
        <f>G33*(1+L33/100)</f>
        <v>0</v>
      </c>
      <c r="N33" s="147">
        <v>0</v>
      </c>
      <c r="O33" s="147">
        <f>ROUND(E33*N33,5)</f>
        <v>0</v>
      </c>
      <c r="P33" s="147">
        <v>0</v>
      </c>
      <c r="Q33" s="147">
        <f>ROUND(E33*P33,5)</f>
        <v>0</v>
      </c>
      <c r="R33" s="147"/>
      <c r="S33" s="147"/>
      <c r="T33" s="148">
        <v>0</v>
      </c>
      <c r="U33" s="147">
        <f>ROUND(E33*T33,2)</f>
        <v>0</v>
      </c>
      <c r="V33" s="139"/>
      <c r="W33" s="139"/>
      <c r="X33" s="139"/>
      <c r="Y33" s="139"/>
      <c r="Z33" s="139"/>
      <c r="AA33" s="139"/>
      <c r="AB33" s="139"/>
      <c r="AC33" s="139"/>
      <c r="AD33" s="139"/>
      <c r="AE33" s="139" t="s">
        <v>94</v>
      </c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</row>
    <row r="34" spans="1:60" ht="22.5" outlineLevel="1" x14ac:dyDescent="0.2">
      <c r="A34" s="140">
        <v>17</v>
      </c>
      <c r="B34" s="140" t="s">
        <v>135</v>
      </c>
      <c r="C34" s="178" t="s">
        <v>136</v>
      </c>
      <c r="D34" s="146" t="s">
        <v>137</v>
      </c>
      <c r="E34" s="153">
        <v>4</v>
      </c>
      <c r="F34" s="156">
        <f>H34+J34</f>
        <v>0</v>
      </c>
      <c r="G34" s="157">
        <f>ROUND(E34*F34,2)</f>
        <v>0</v>
      </c>
      <c r="H34" s="157"/>
      <c r="I34" s="157">
        <f>ROUND(E34*H34,2)</f>
        <v>0</v>
      </c>
      <c r="J34" s="157"/>
      <c r="K34" s="157">
        <f>ROUND(E34*J34,2)</f>
        <v>0</v>
      </c>
      <c r="L34" s="157">
        <v>21</v>
      </c>
      <c r="M34" s="157">
        <f>G34*(1+L34/100)</f>
        <v>0</v>
      </c>
      <c r="N34" s="147">
        <v>10.097009999999999</v>
      </c>
      <c r="O34" s="147">
        <f>ROUND(E34*N34,5)</f>
        <v>40.388039999999997</v>
      </c>
      <c r="P34" s="147">
        <v>0</v>
      </c>
      <c r="Q34" s="147">
        <f>ROUND(E34*P34,5)</f>
        <v>0</v>
      </c>
      <c r="R34" s="147"/>
      <c r="S34" s="147"/>
      <c r="T34" s="148">
        <v>11.664400000000001</v>
      </c>
      <c r="U34" s="147">
        <f>ROUND(E34*T34,2)</f>
        <v>46.66</v>
      </c>
      <c r="V34" s="139"/>
      <c r="W34" s="139"/>
      <c r="X34" s="139"/>
      <c r="Y34" s="139"/>
      <c r="Z34" s="139"/>
      <c r="AA34" s="139"/>
      <c r="AB34" s="139"/>
      <c r="AC34" s="139"/>
      <c r="AD34" s="139"/>
      <c r="AE34" s="139" t="s">
        <v>94</v>
      </c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</row>
    <row r="35" spans="1:60" outlineLevel="1" x14ac:dyDescent="0.2">
      <c r="A35" s="140">
        <v>18</v>
      </c>
      <c r="B35" s="140" t="s">
        <v>138</v>
      </c>
      <c r="C35" s="178" t="s">
        <v>139</v>
      </c>
      <c r="D35" s="146" t="s">
        <v>140</v>
      </c>
      <c r="E35" s="153">
        <v>6</v>
      </c>
      <c r="F35" s="156">
        <f>H35+J35</f>
        <v>0</v>
      </c>
      <c r="G35" s="157">
        <f>ROUND(E35*F35,2)</f>
        <v>0</v>
      </c>
      <c r="H35" s="157"/>
      <c r="I35" s="157">
        <f>ROUND(E35*H35,2)</f>
        <v>0</v>
      </c>
      <c r="J35" s="157"/>
      <c r="K35" s="157">
        <f>ROUND(E35*J35,2)</f>
        <v>0</v>
      </c>
      <c r="L35" s="157">
        <v>21</v>
      </c>
      <c r="M35" s="157">
        <f>G35*(1+L35/100)</f>
        <v>0</v>
      </c>
      <c r="N35" s="147">
        <v>0</v>
      </c>
      <c r="O35" s="147">
        <f>ROUND(E35*N35,5)</f>
        <v>0</v>
      </c>
      <c r="P35" s="147">
        <v>0</v>
      </c>
      <c r="Q35" s="147">
        <f>ROUND(E35*P35,5)</f>
        <v>0</v>
      </c>
      <c r="R35" s="147"/>
      <c r="S35" s="147"/>
      <c r="T35" s="148">
        <v>0</v>
      </c>
      <c r="U35" s="147">
        <f>ROUND(E35*T35,2)</f>
        <v>0</v>
      </c>
      <c r="V35" s="139"/>
      <c r="W35" s="139"/>
      <c r="X35" s="139"/>
      <c r="Y35" s="139"/>
      <c r="Z35" s="139"/>
      <c r="AA35" s="139"/>
      <c r="AB35" s="139"/>
      <c r="AC35" s="139"/>
      <c r="AD35" s="139"/>
      <c r="AE35" s="139" t="s">
        <v>94</v>
      </c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</row>
    <row r="36" spans="1:60" x14ac:dyDescent="0.2">
      <c r="A36" s="141" t="s">
        <v>89</v>
      </c>
      <c r="B36" s="141" t="s">
        <v>60</v>
      </c>
      <c r="C36" s="180" t="s">
        <v>61</v>
      </c>
      <c r="D36" s="150"/>
      <c r="E36" s="155"/>
      <c r="F36" s="158"/>
      <c r="G36" s="158">
        <f>SUMIF(AE37:AE37,"&lt;&gt;NOR",G37:G37)</f>
        <v>0</v>
      </c>
      <c r="H36" s="158"/>
      <c r="I36" s="158">
        <f>SUM(I37:I37)</f>
        <v>0</v>
      </c>
      <c r="J36" s="158"/>
      <c r="K36" s="158">
        <f>SUM(K37:K37)</f>
        <v>0</v>
      </c>
      <c r="L36" s="158"/>
      <c r="M36" s="158">
        <f>SUM(M37:M37)</f>
        <v>0</v>
      </c>
      <c r="N36" s="151"/>
      <c r="O36" s="151">
        <f>SUM(O37:O37)</f>
        <v>0</v>
      </c>
      <c r="P36" s="151"/>
      <c r="Q36" s="151">
        <f>SUM(Q37:Q37)</f>
        <v>0</v>
      </c>
      <c r="R36" s="151"/>
      <c r="S36" s="151"/>
      <c r="T36" s="152"/>
      <c r="U36" s="151">
        <f>SUM(U37:U37)</f>
        <v>21.15</v>
      </c>
      <c r="AE36" t="s">
        <v>90</v>
      </c>
    </row>
    <row r="37" spans="1:60" outlineLevel="1" x14ac:dyDescent="0.2">
      <c r="A37" s="140">
        <v>19</v>
      </c>
      <c r="B37" s="140" t="s">
        <v>141</v>
      </c>
      <c r="C37" s="178" t="s">
        <v>142</v>
      </c>
      <c r="D37" s="146" t="s">
        <v>104</v>
      </c>
      <c r="E37" s="153">
        <v>100</v>
      </c>
      <c r="F37" s="156">
        <f>H37+J37</f>
        <v>0</v>
      </c>
      <c r="G37" s="157">
        <f>ROUND(E37*F37,2)</f>
        <v>0</v>
      </c>
      <c r="H37" s="157"/>
      <c r="I37" s="157">
        <f>ROUND(E37*H37,2)</f>
        <v>0</v>
      </c>
      <c r="J37" s="157"/>
      <c r="K37" s="157">
        <f>ROUND(E37*J37,2)</f>
        <v>0</v>
      </c>
      <c r="L37" s="157">
        <v>21</v>
      </c>
      <c r="M37" s="157">
        <f>G37*(1+L37/100)</f>
        <v>0</v>
      </c>
      <c r="N37" s="147">
        <v>0</v>
      </c>
      <c r="O37" s="147">
        <f>ROUND(E37*N37,5)</f>
        <v>0</v>
      </c>
      <c r="P37" s="147">
        <v>0</v>
      </c>
      <c r="Q37" s="147">
        <f>ROUND(E37*P37,5)</f>
        <v>0</v>
      </c>
      <c r="R37" s="147"/>
      <c r="S37" s="147"/>
      <c r="T37" s="148">
        <v>0.21149999999999999</v>
      </c>
      <c r="U37" s="147">
        <f>ROUND(E37*T37,2)</f>
        <v>21.15</v>
      </c>
      <c r="V37" s="139"/>
      <c r="W37" s="139"/>
      <c r="X37" s="139"/>
      <c r="Y37" s="139"/>
      <c r="Z37" s="139"/>
      <c r="AA37" s="139"/>
      <c r="AB37" s="139"/>
      <c r="AC37" s="139"/>
      <c r="AD37" s="139"/>
      <c r="AE37" s="139" t="s">
        <v>94</v>
      </c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</row>
    <row r="38" spans="1:60" x14ac:dyDescent="0.2">
      <c r="A38" s="141" t="s">
        <v>89</v>
      </c>
      <c r="B38" s="141" t="s">
        <v>62</v>
      </c>
      <c r="C38" s="180" t="s">
        <v>26</v>
      </c>
      <c r="D38" s="150"/>
      <c r="E38" s="155"/>
      <c r="F38" s="158"/>
      <c r="G38" s="158">
        <f>SUMIF(AE39:AE43,"&lt;&gt;NOR",G39:G43)</f>
        <v>0</v>
      </c>
      <c r="H38" s="158"/>
      <c r="I38" s="158">
        <f>SUM(I39:I43)</f>
        <v>0</v>
      </c>
      <c r="J38" s="158"/>
      <c r="K38" s="158">
        <f>SUM(K39:K43)</f>
        <v>0</v>
      </c>
      <c r="L38" s="158"/>
      <c r="M38" s="158">
        <f>SUM(M39:M43)</f>
        <v>0</v>
      </c>
      <c r="N38" s="151"/>
      <c r="O38" s="151">
        <f>SUM(O39:O43)</f>
        <v>0</v>
      </c>
      <c r="P38" s="151"/>
      <c r="Q38" s="151">
        <f>SUM(Q39:Q43)</f>
        <v>0</v>
      </c>
      <c r="R38" s="151"/>
      <c r="S38" s="151"/>
      <c r="T38" s="152"/>
      <c r="U38" s="151">
        <f>SUM(U39:U43)</f>
        <v>0</v>
      </c>
      <c r="AE38" t="s">
        <v>90</v>
      </c>
    </row>
    <row r="39" spans="1:60" outlineLevel="1" x14ac:dyDescent="0.2">
      <c r="A39" s="140">
        <v>20</v>
      </c>
      <c r="B39" s="140" t="s">
        <v>143</v>
      </c>
      <c r="C39" s="178" t="s">
        <v>144</v>
      </c>
      <c r="D39" s="146" t="s">
        <v>140</v>
      </c>
      <c r="E39" s="153">
        <v>1</v>
      </c>
      <c r="F39" s="156">
        <f>H39+J39</f>
        <v>0</v>
      </c>
      <c r="G39" s="157">
        <f>ROUND(E39*F39,2)</f>
        <v>0</v>
      </c>
      <c r="H39" s="157"/>
      <c r="I39" s="157">
        <f>ROUND(E39*H39,2)</f>
        <v>0</v>
      </c>
      <c r="J39" s="157"/>
      <c r="K39" s="157">
        <f>ROUND(E39*J39,2)</f>
        <v>0</v>
      </c>
      <c r="L39" s="157">
        <v>21</v>
      </c>
      <c r="M39" s="157">
        <f>G39*(1+L39/100)</f>
        <v>0</v>
      </c>
      <c r="N39" s="147">
        <v>0</v>
      </c>
      <c r="O39" s="147">
        <f>ROUND(E39*N39,5)</f>
        <v>0</v>
      </c>
      <c r="P39" s="147">
        <v>0</v>
      </c>
      <c r="Q39" s="147">
        <f>ROUND(E39*P39,5)</f>
        <v>0</v>
      </c>
      <c r="R39" s="147"/>
      <c r="S39" s="147"/>
      <c r="T39" s="148">
        <v>0</v>
      </c>
      <c r="U39" s="147">
        <f>ROUND(E39*T39,2)</f>
        <v>0</v>
      </c>
      <c r="V39" s="139"/>
      <c r="W39" s="139"/>
      <c r="X39" s="139"/>
      <c r="Y39" s="139"/>
      <c r="Z39" s="139"/>
      <c r="AA39" s="139"/>
      <c r="AB39" s="139"/>
      <c r="AC39" s="139"/>
      <c r="AD39" s="139"/>
      <c r="AE39" s="139" t="s">
        <v>94</v>
      </c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</row>
    <row r="40" spans="1:60" ht="22.5" outlineLevel="1" x14ac:dyDescent="0.2">
      <c r="A40" s="140">
        <v>21</v>
      </c>
      <c r="B40" s="140" t="s">
        <v>56</v>
      </c>
      <c r="C40" s="178" t="s">
        <v>145</v>
      </c>
      <c r="D40" s="146" t="s">
        <v>140</v>
      </c>
      <c r="E40" s="153">
        <v>1</v>
      </c>
      <c r="F40" s="156">
        <f>H40+J40</f>
        <v>0</v>
      </c>
      <c r="G40" s="157">
        <f>ROUND(E40*F40,2)</f>
        <v>0</v>
      </c>
      <c r="H40" s="157"/>
      <c r="I40" s="157">
        <f>ROUND(E40*H40,2)</f>
        <v>0</v>
      </c>
      <c r="J40" s="157"/>
      <c r="K40" s="157">
        <f>ROUND(E40*J40,2)</f>
        <v>0</v>
      </c>
      <c r="L40" s="157">
        <v>21</v>
      </c>
      <c r="M40" s="157">
        <f>G40*(1+L40/100)</f>
        <v>0</v>
      </c>
      <c r="N40" s="147">
        <v>0</v>
      </c>
      <c r="O40" s="147">
        <f>ROUND(E40*N40,5)</f>
        <v>0</v>
      </c>
      <c r="P40" s="147">
        <v>0</v>
      </c>
      <c r="Q40" s="147">
        <f>ROUND(E40*P40,5)</f>
        <v>0</v>
      </c>
      <c r="R40" s="147"/>
      <c r="S40" s="147"/>
      <c r="T40" s="148">
        <v>0</v>
      </c>
      <c r="U40" s="147">
        <f>ROUND(E40*T40,2)</f>
        <v>0</v>
      </c>
      <c r="V40" s="139"/>
      <c r="W40" s="139"/>
      <c r="X40" s="139"/>
      <c r="Y40" s="139"/>
      <c r="Z40" s="139"/>
      <c r="AA40" s="139"/>
      <c r="AB40" s="139"/>
      <c r="AC40" s="139"/>
      <c r="AD40" s="139"/>
      <c r="AE40" s="139" t="s">
        <v>94</v>
      </c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</row>
    <row r="41" spans="1:60" ht="30" customHeight="1" outlineLevel="1" x14ac:dyDescent="0.2">
      <c r="A41" s="140">
        <v>22</v>
      </c>
      <c r="B41" s="140" t="s">
        <v>146</v>
      </c>
      <c r="C41" s="178" t="s">
        <v>147</v>
      </c>
      <c r="D41" s="146" t="s">
        <v>140</v>
      </c>
      <c r="E41" s="153">
        <v>1</v>
      </c>
      <c r="F41" s="156">
        <f>H41+J41</f>
        <v>0</v>
      </c>
      <c r="G41" s="157">
        <f>ROUND(E41*F41,2)</f>
        <v>0</v>
      </c>
      <c r="H41" s="157"/>
      <c r="I41" s="157">
        <f>ROUND(E41*H41,2)</f>
        <v>0</v>
      </c>
      <c r="J41" s="157"/>
      <c r="K41" s="157">
        <f>ROUND(E41*J41,2)</f>
        <v>0</v>
      </c>
      <c r="L41" s="157">
        <v>21</v>
      </c>
      <c r="M41" s="157">
        <f>G41*(1+L41/100)</f>
        <v>0</v>
      </c>
      <c r="N41" s="147">
        <v>0</v>
      </c>
      <c r="O41" s="147">
        <f>ROUND(E41*N41,5)</f>
        <v>0</v>
      </c>
      <c r="P41" s="147">
        <v>0</v>
      </c>
      <c r="Q41" s="147">
        <f>ROUND(E41*P41,5)</f>
        <v>0</v>
      </c>
      <c r="R41" s="147"/>
      <c r="S41" s="147"/>
      <c r="T41" s="148">
        <v>0</v>
      </c>
      <c r="U41" s="147">
        <f>ROUND(E41*T41,2)</f>
        <v>0</v>
      </c>
      <c r="V41" s="139"/>
      <c r="W41" s="139"/>
      <c r="X41" s="139"/>
      <c r="Y41" s="139"/>
      <c r="Z41" s="139"/>
      <c r="AA41" s="139"/>
      <c r="AB41" s="139"/>
      <c r="AC41" s="139"/>
      <c r="AD41" s="139"/>
      <c r="AE41" s="139" t="s">
        <v>148</v>
      </c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</row>
    <row r="42" spans="1:60" ht="28.9" customHeight="1" outlineLevel="1" x14ac:dyDescent="0.2">
      <c r="A42" s="140">
        <v>23</v>
      </c>
      <c r="B42" s="140" t="s">
        <v>149</v>
      </c>
      <c r="C42" s="178" t="s">
        <v>150</v>
      </c>
      <c r="D42" s="146" t="s">
        <v>140</v>
      </c>
      <c r="E42" s="153">
        <v>1</v>
      </c>
      <c r="F42" s="156">
        <f>H42+J42</f>
        <v>0</v>
      </c>
      <c r="G42" s="157">
        <f>ROUND(E42*F42,2)</f>
        <v>0</v>
      </c>
      <c r="H42" s="157"/>
      <c r="I42" s="157">
        <f>ROUND(E42*H42,2)</f>
        <v>0</v>
      </c>
      <c r="J42" s="157"/>
      <c r="K42" s="157">
        <f>ROUND(E42*J42,2)</f>
        <v>0</v>
      </c>
      <c r="L42" s="157">
        <v>21</v>
      </c>
      <c r="M42" s="157">
        <f>G42*(1+L42/100)</f>
        <v>0</v>
      </c>
      <c r="N42" s="147">
        <v>0</v>
      </c>
      <c r="O42" s="147">
        <f>ROUND(E42*N42,5)</f>
        <v>0</v>
      </c>
      <c r="P42" s="147">
        <v>0</v>
      </c>
      <c r="Q42" s="147">
        <f>ROUND(E42*P42,5)</f>
        <v>0</v>
      </c>
      <c r="R42" s="147"/>
      <c r="S42" s="147"/>
      <c r="T42" s="148">
        <v>0</v>
      </c>
      <c r="U42" s="147">
        <f>ROUND(E42*T42,2)</f>
        <v>0</v>
      </c>
      <c r="V42" s="139"/>
      <c r="W42" s="139"/>
      <c r="X42" s="139"/>
      <c r="Y42" s="139"/>
      <c r="Z42" s="139"/>
      <c r="AA42" s="139"/>
      <c r="AB42" s="139"/>
      <c r="AC42" s="139"/>
      <c r="AD42" s="139"/>
      <c r="AE42" s="139" t="s">
        <v>148</v>
      </c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</row>
    <row r="43" spans="1:60" ht="22.5" outlineLevel="1" x14ac:dyDescent="0.2">
      <c r="A43" s="167">
        <v>24</v>
      </c>
      <c r="B43" s="167" t="s">
        <v>58</v>
      </c>
      <c r="C43" s="181" t="s">
        <v>151</v>
      </c>
      <c r="D43" s="168" t="s">
        <v>140</v>
      </c>
      <c r="E43" s="169">
        <v>1</v>
      </c>
      <c r="F43" s="170">
        <f>H43+J43</f>
        <v>0</v>
      </c>
      <c r="G43" s="171">
        <f>ROUND(E43*F43,2)</f>
        <v>0</v>
      </c>
      <c r="H43" s="171"/>
      <c r="I43" s="171">
        <f>ROUND(E43*H43,2)</f>
        <v>0</v>
      </c>
      <c r="J43" s="171"/>
      <c r="K43" s="171">
        <f>ROUND(E43*J43,2)</f>
        <v>0</v>
      </c>
      <c r="L43" s="171">
        <v>21</v>
      </c>
      <c r="M43" s="171">
        <f>G43*(1+L43/100)</f>
        <v>0</v>
      </c>
      <c r="N43" s="172">
        <v>0</v>
      </c>
      <c r="O43" s="172">
        <f>ROUND(E43*N43,5)</f>
        <v>0</v>
      </c>
      <c r="P43" s="172">
        <v>0</v>
      </c>
      <c r="Q43" s="172">
        <f>ROUND(E43*P43,5)</f>
        <v>0</v>
      </c>
      <c r="R43" s="172"/>
      <c r="S43" s="172"/>
      <c r="T43" s="173">
        <v>0</v>
      </c>
      <c r="U43" s="172">
        <f>ROUND(E43*T43,2)</f>
        <v>0</v>
      </c>
      <c r="V43" s="139"/>
      <c r="W43" s="139"/>
      <c r="X43" s="139"/>
      <c r="Y43" s="139"/>
      <c r="Z43" s="139"/>
      <c r="AA43" s="139"/>
      <c r="AB43" s="139"/>
      <c r="AC43" s="139"/>
      <c r="AD43" s="139"/>
      <c r="AE43" s="139" t="s">
        <v>148</v>
      </c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</row>
    <row r="44" spans="1:60" x14ac:dyDescent="0.2">
      <c r="A44" s="4"/>
      <c r="B44" s="5" t="s">
        <v>152</v>
      </c>
      <c r="C44" s="182" t="s">
        <v>152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AC44">
        <v>12</v>
      </c>
      <c r="AD44">
        <v>21</v>
      </c>
    </row>
    <row r="45" spans="1:60" x14ac:dyDescent="0.2">
      <c r="A45" s="174"/>
      <c r="B45" s="175" t="s">
        <v>28</v>
      </c>
      <c r="C45" s="183" t="s">
        <v>152</v>
      </c>
      <c r="D45" s="176"/>
      <c r="E45" s="176"/>
      <c r="F45" s="176"/>
      <c r="G45" s="177">
        <f>G8+G25+G31+G36+G38</f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AC45">
        <f>SUMIF(L7:L43,AC44,G7:G43)</f>
        <v>0</v>
      </c>
      <c r="AD45">
        <f>SUMIF(L7:L43,AD44,G7:G43)</f>
        <v>0</v>
      </c>
      <c r="AE45" t="s">
        <v>153</v>
      </c>
    </row>
    <row r="46" spans="1:60" x14ac:dyDescent="0.2">
      <c r="A46" s="4"/>
      <c r="B46" s="5" t="s">
        <v>152</v>
      </c>
      <c r="C46" s="182" t="s">
        <v>152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60" x14ac:dyDescent="0.2">
      <c r="A47" s="4"/>
      <c r="B47" s="5" t="s">
        <v>152</v>
      </c>
      <c r="C47" s="182" t="s">
        <v>152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60" x14ac:dyDescent="0.2">
      <c r="A48" s="257" t="s">
        <v>154</v>
      </c>
      <c r="B48" s="257"/>
      <c r="C48" s="25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31" x14ac:dyDescent="0.2">
      <c r="A49" s="238"/>
      <c r="B49" s="239"/>
      <c r="C49" s="240"/>
      <c r="D49" s="239"/>
      <c r="E49" s="239"/>
      <c r="F49" s="239"/>
      <c r="G49" s="241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AE49" t="s">
        <v>155</v>
      </c>
    </row>
    <row r="50" spans="1:31" x14ac:dyDescent="0.2">
      <c r="A50" s="242"/>
      <c r="B50" s="243"/>
      <c r="C50" s="244"/>
      <c r="D50" s="243"/>
      <c r="E50" s="243"/>
      <c r="F50" s="243"/>
      <c r="G50" s="24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31" x14ac:dyDescent="0.2">
      <c r="A51" s="242"/>
      <c r="B51" s="243"/>
      <c r="C51" s="244"/>
      <c r="D51" s="243"/>
      <c r="E51" s="243"/>
      <c r="F51" s="243"/>
      <c r="G51" s="24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31" x14ac:dyDescent="0.2">
      <c r="A52" s="242"/>
      <c r="B52" s="243"/>
      <c r="C52" s="244"/>
      <c r="D52" s="243"/>
      <c r="E52" s="243"/>
      <c r="F52" s="243"/>
      <c r="G52" s="24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31" x14ac:dyDescent="0.2">
      <c r="A53" s="246"/>
      <c r="B53" s="247"/>
      <c r="C53" s="248"/>
      <c r="D53" s="247"/>
      <c r="E53" s="247"/>
      <c r="F53" s="247"/>
      <c r="G53" s="24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31" x14ac:dyDescent="0.2">
      <c r="A54" s="4"/>
      <c r="B54" s="5" t="s">
        <v>152</v>
      </c>
      <c r="C54" s="182" t="s">
        <v>152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31" x14ac:dyDescent="0.2">
      <c r="C55" s="184"/>
      <c r="AE55" t="s">
        <v>156</v>
      </c>
    </row>
  </sheetData>
  <mergeCells count="6">
    <mergeCell ref="A49:G53"/>
    <mergeCell ref="A1:G1"/>
    <mergeCell ref="C2:G2"/>
    <mergeCell ref="C3:G3"/>
    <mergeCell ref="C4:G4"/>
    <mergeCell ref="A48:C48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Manager/>
  <Company>RTS,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Synková Petra, Mgr.</dc:creator>
  <cp:keywords/>
  <dc:description/>
  <cp:lastModifiedBy>Synková Petra, Mgr.</cp:lastModifiedBy>
  <cp:lastPrinted>2014-02-28T09:52:57Z</cp:lastPrinted>
  <dcterms:created xsi:type="dcterms:W3CDTF">2009-04-08T07:15:50Z</dcterms:created>
  <dcterms:modified xsi:type="dcterms:W3CDTF">2025-03-28T10:22:39Z</dcterms:modified>
  <cp:category/>
</cp:coreProperties>
</file>