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2" yWindow="448" windowWidth="21152" windowHeight="10542" activeTab="1"/>
  </bookViews>
  <sheets>
    <sheet name="Rekapitulace stavby" sheetId="1" r:id="rId1"/>
    <sheet name="1 - Stavební práce" sheetId="2" r:id="rId2"/>
    <sheet name="2 - Vedlejší náklady" sheetId="3" r:id="rId3"/>
    <sheet name="Pokyny pro vyplnění" sheetId="4" r:id="rId4"/>
  </sheets>
  <definedNames>
    <definedName name="_xlnm._FilterDatabase" localSheetId="1" hidden="1">'1 - Stavební práce'!$C$89:$K$389</definedName>
    <definedName name="_xlnm._FilterDatabase" localSheetId="2" hidden="1">'2 - Vedlejší náklady'!$C$85:$K$114</definedName>
    <definedName name="_xlnm.Print_Titles" localSheetId="1">'1 - Stavební práce'!$89:$89</definedName>
    <definedName name="_xlnm.Print_Titles" localSheetId="2">'2 - Vedlejší náklady'!$85:$85</definedName>
    <definedName name="_xlnm.Print_Titles" localSheetId="0">'Rekapitulace stavby'!$49:$49</definedName>
    <definedName name="_xlnm.Print_Area" localSheetId="1">'1 - Stavební práce'!$C$4:$J$36,'1 - Stavební práce'!$C$42:$J$71,'1 - Stavební práce'!$C$77:$K$389</definedName>
    <definedName name="_xlnm.Print_Area" localSheetId="2">'2 - Vedlejší náklady'!$C$4:$J$36,'2 - Vedlejší náklady'!$C$42:$J$67,'2 - Vedlejší náklady'!$C$73:$K$114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<sst xmlns="http://schemas.openxmlformats.org/spreadsheetml/2006/main" count="4426" uniqueCount="908">
  <si>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</si>
  <si>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</si>
  <si>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</si>
  <si>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</si>
  <si>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</si>
  <si>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</si>
  <si>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</si>
  <si>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{9fb2a51d-a16a-42bf-aa4b-de7789c0a5d9}</t>
  </si>
  <si>
    <t>&gt;&gt;  skryté sloupce  &lt;&lt;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</si>
  <si>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</si>
  <si>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</si>
  <si>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</si>
  <si>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</si>
  <si>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</si>
  <si>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</si>
  <si>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</si>
  <si>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</si>
  <si>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</si>
  <si>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Tomek11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</si>
  <si>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</si>
  <si>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</si>
  <si>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Prostor bývalé synagogy v Trutnově</t>
  </si>
  <si>
    <t>KSO:</t>
  </si>
  <si>
    <t>CC-CZ:</t>
  </si>
  <si>
    <t>Místo:</t>
  </si>
  <si>
    <t>Trutnov</t>
  </si>
  <si>
    <t>Datum:</t>
  </si>
  <si>
    <t>3. 6. 2018</t>
  </si>
  <si>
    <t>Zadavatel:</t>
  </si>
  <si>
    <t>IČ:</t>
  </si>
  <si>
    <t>Město Trutnov, Slovanské nám. 165, Trutnov</t>
  </si>
  <si>
    <t>DIČ:</t>
  </si>
  <si>
    <t>Uchazeč:</t>
  </si>
  <si>
    <t>Vyplň údaj</t>
  </si>
  <si>
    <t>Projektant:</t>
  </si>
  <si>
    <t>ing.arch.Pavel Tomek, ing. Petr Vágner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</si>
  <si>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</si>
  <si>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</si>
  <si>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</si>
  <si>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</si>
  <si>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</si>
  <si>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</si>
  <si>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</si>
  <si>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</si>
  <si>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</si>
  <si>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</si>
  <si>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</si>
  <si>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</si>
  <si>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</si>
  <si>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</si>
  <si>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</si>
  <si>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</si>
  <si>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</si>
  <si>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</si>
  <si>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</si>
  <si>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</si>
  <si>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</si>
  <si>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</si>
  <si>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</si>
  <si>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</si>
  <si>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</si>
  <si>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</si>
  <si>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</si>
  <si>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</si>
  <si>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</si>
  <si>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</si>
  <si>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</si>
  <si>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</si>
  <si>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</si>
  <si>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</si>
  <si>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</si>
  <si>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</si>
  <si>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</si>
  <si>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</si>
  <si>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</si>
  <si>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</si>
  <si>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</si>
  <si>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Stavební práce</t>
  </si>
  <si>
    <t>STA</t>
  </si>
  <si>
    <t>{8a0e67ee-ae73-4c38-aa9f-c717d29f6470}</t>
  </si>
  <si>
    <t>2</t>
  </si>
  <si>
    <t>Vedlejší náklady</t>
  </si>
  <si>
    <t>{33d424b9-bed8-4e70-879e-c12a0df21d79}</t>
  </si>
  <si>
    <t>1) Krycí list soupisu</t>
  </si>
  <si>
    <t>2) Rekapitulace</t>
  </si>
  <si>
    <t>3) Soupis prací</t>
  </si>
  <si>
    <t>Zpět na list:</t>
  </si>
  <si>
    <t>Rekapitulace stavby</t>
  </si>
  <si>
    <t>fig11</t>
  </si>
  <si>
    <t>pravá boční zídka</t>
  </si>
  <si>
    <t>6</t>
  </si>
  <si>
    <t>fig12</t>
  </si>
  <si>
    <t>levá boční zídka</t>
  </si>
  <si>
    <t>KRYCÍ LIST SOUPISU</t>
  </si>
  <si>
    <t>fig13</t>
  </si>
  <si>
    <t>spodní a horní linie objektu synagogy</t>
  </si>
  <si>
    <t>23,2</t>
  </si>
  <si>
    <t>fig14</t>
  </si>
  <si>
    <t>pohledové zdivo schodišťových zdí</t>
  </si>
  <si>
    <t>9,88</t>
  </si>
  <si>
    <t>fig21</t>
  </si>
  <si>
    <t>dlažební kostky drobné</t>
  </si>
  <si>
    <t>20</t>
  </si>
  <si>
    <t>fig22</t>
  </si>
  <si>
    <t>pískovcová dlažba</t>
  </si>
  <si>
    <t>9</t>
  </si>
  <si>
    <t>Objekt:</t>
  </si>
  <si>
    <t>fig1</t>
  </si>
  <si>
    <t>výkopy</t>
  </si>
  <si>
    <t>59,104</t>
  </si>
  <si>
    <t>1 - Stavební práce</t>
  </si>
  <si>
    <t>fig2</t>
  </si>
  <si>
    <t>odkopání terénu</t>
  </si>
  <si>
    <t>65</t>
  </si>
  <si>
    <t>fig23</t>
  </si>
  <si>
    <t>dlažební kostky velké</t>
  </si>
  <si>
    <t>12,18</t>
  </si>
  <si>
    <t>fig24</t>
  </si>
  <si>
    <t>obruby z velkých kostek</t>
  </si>
  <si>
    <t>12</t>
  </si>
  <si>
    <t>fig25</t>
  </si>
  <si>
    <t>obruby z malých kostek</t>
  </si>
  <si>
    <t>25</t>
  </si>
  <si>
    <t>fig26</t>
  </si>
  <si>
    <t>obrubník kamenný ležatý</t>
  </si>
  <si>
    <t>12,6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</si>
  <si>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</si>
  <si>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</si>
  <si>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</si>
  <si>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</si>
  <si>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</si>
  <si>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</si>
  <si>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</si>
  <si>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</si>
  <si>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</si>
  <si>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</si>
  <si>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</si>
  <si>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</si>
  <si>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</si>
  <si>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</si>
  <si>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</si>
  <si>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</si>
  <si>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</si>
  <si>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767 - Konstrukce zámečnické</t>
  </si>
  <si>
    <t xml:space="preserve">    783 - Dokončovací práce - nátěry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</si>
  <si>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</si>
  <si>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</si>
  <si>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</si>
  <si>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</si>
  <si>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</si>
  <si>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</si>
  <si>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</si>
  <si>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</si>
  <si>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</si>
  <si>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</si>
  <si>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</si>
  <si>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</si>
  <si>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</si>
  <si>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</si>
  <si>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</si>
  <si>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</si>
  <si>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</si>
  <si>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</si>
  <si>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</si>
  <si>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</si>
  <si>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</si>
  <si>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</si>
  <si>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CS ÚRS 2017 02</t>
  </si>
  <si>
    <t>4</t>
  </si>
  <si>
    <t>2108247390</t>
  </si>
  <si>
    <t>VV</t>
  </si>
  <si>
    <t>100,0</t>
  </si>
  <si>
    <t>111251111</t>
  </si>
  <si>
    <t>Drcení ořezaných větví D do 100 mm s odvozem do 20 km</t>
  </si>
  <si>
    <t>m3</t>
  </si>
  <si>
    <t>1080285963</t>
  </si>
  <si>
    <t>1,0</t>
  </si>
  <si>
    <t>3</t>
  </si>
  <si>
    <t>112101101</t>
  </si>
  <si>
    <t>Kácení stromů listnatých D kmene do 300 mm</t>
  </si>
  <si>
    <t>kus</t>
  </si>
  <si>
    <t>832521869</t>
  </si>
  <si>
    <t>11+10+1+1+1</t>
  </si>
  <si>
    <t>112201101</t>
  </si>
  <si>
    <t>Odstranění pařezů D do 300 mm</t>
  </si>
  <si>
    <t>-44800702</t>
  </si>
  <si>
    <t>5</t>
  </si>
  <si>
    <t>112201104</t>
  </si>
  <si>
    <t>Odstranění pařezů D do 900 mm</t>
  </si>
  <si>
    <t>-1625620172</t>
  </si>
  <si>
    <t>10</t>
  </si>
  <si>
    <t>114203202</t>
  </si>
  <si>
    <t>Očištění lomového kamene nebo betonových tvárnic od malty</t>
  </si>
  <si>
    <t>953637799</t>
  </si>
  <si>
    <t>fig11*0,4                                                   "vrchní pravá lemovací zídka"</t>
  </si>
  <si>
    <t>fig13*0,4                                                     "obvodová linie objektu"</t>
  </si>
  <si>
    <t>fig14*0,2                                                   "pohledové zdivo pravá a levá strana"</t>
  </si>
  <si>
    <t xml:space="preserve">0,4*0,4*1,5                                                     "schodišťový sloupek" </t>
  </si>
  <si>
    <t>Mezisoučet</t>
  </si>
  <si>
    <t>7</t>
  </si>
  <si>
    <t>114203301</t>
  </si>
  <si>
    <t>Třídění lomového kamene nebo betonových tvárnic podle druhu, velikosti nebo tvaru</t>
  </si>
  <si>
    <t>-1101136117</t>
  </si>
  <si>
    <t>8</t>
  </si>
  <si>
    <t>114203401</t>
  </si>
  <si>
    <t>Srovnání lomového kamene nebo betonových tvárnic s přemístěním do 10 m</t>
  </si>
  <si>
    <t>-1519534020</t>
  </si>
  <si>
    <t>114203409</t>
  </si>
  <si>
    <t>Příplatek přemístění ke srovnání lomového kamene nebo betonových tvárnic ZKD 10 m přes 10 m</t>
  </si>
  <si>
    <t>-869061887</t>
  </si>
  <si>
    <t>122101101</t>
  </si>
  <si>
    <t>Odkopávky a prokopávky nezapažené v hornině tř. 1 a 2 objem do 100 m3</t>
  </si>
  <si>
    <t>-1655643029</t>
  </si>
  <si>
    <t>65,0                                       "odkopání terénu"</t>
  </si>
  <si>
    <t>11</t>
  </si>
  <si>
    <t>132201201</t>
  </si>
  <si>
    <t>Hloubení rýh š do 2000 mm v hornině tř. 3 objemu do 100 m3</t>
  </si>
  <si>
    <t>-537654549</t>
  </si>
  <si>
    <t>(1,64+2,0*5)*0,6*1,0           "pravé schodišťové rameno"</t>
  </si>
  <si>
    <t>(1,8+1,2+1,4*2)*0,6*1,0      "levé schodišťové rameno"</t>
  </si>
  <si>
    <t>(0,8+1,0+0,8)*0,4*1,0         "spojovací základ obou ramen"</t>
  </si>
  <si>
    <t xml:space="preserve">4,0*7,0*1,0/2       "odkopání terénu nad základovými pasy"  </t>
  </si>
  <si>
    <t>Mezisoučet                                      "schodiště"</t>
  </si>
  <si>
    <t>(4,0+20,0)*0,5*1,0              "spodní linie objektu synagogy"</t>
  </si>
  <si>
    <t>(5,25+0,75+4,2+20,4+4,9+7,0+1,5)*1,0*0,4   "horní linie objektu synagogy"</t>
  </si>
  <si>
    <t xml:space="preserve">Mezisoučet                              "obvodová linie synagogy"  </t>
  </si>
  <si>
    <t>1,0*1,0*1,0</t>
  </si>
  <si>
    <t>Mezisoučet                          "základ pro stávající pomník"</t>
  </si>
  <si>
    <t>20,0*0,3*0,5</t>
  </si>
  <si>
    <t>Mezisoučet                              "výkop pro kabel VO"</t>
  </si>
  <si>
    <t>Součet</t>
  </si>
  <si>
    <t>162201102</t>
  </si>
  <si>
    <t>Vodorovné přemístění do 50 m výkopku/sypaniny z horniny tř. 1 až 4</t>
  </si>
  <si>
    <t>1862346190</t>
  </si>
  <si>
    <t>13</t>
  </si>
  <si>
    <t>162301401</t>
  </si>
  <si>
    <t>Vodorovné přemístění větví stromů listnatých do 5 km D kmene do 300 mm</t>
  </si>
  <si>
    <t>-150391907</t>
  </si>
  <si>
    <t>14</t>
  </si>
  <si>
    <t>162301411</t>
  </si>
  <si>
    <t>Vodorovné přemístění kmenů stromů listnatých do 5 km D kmene do 300 mm</t>
  </si>
  <si>
    <t>-251772884</t>
  </si>
  <si>
    <t>162301421</t>
  </si>
  <si>
    <t>Vodorovné přemístění pařezů do 5 km D do 300 mm</t>
  </si>
  <si>
    <t>721190345</t>
  </si>
  <si>
    <t>16</t>
  </si>
  <si>
    <t>162301424</t>
  </si>
  <si>
    <t>Vodorovné přemístění pařezů do 5 km D do 900 mm</t>
  </si>
  <si>
    <t>-1368486437</t>
  </si>
  <si>
    <t>17</t>
  </si>
  <si>
    <t>162301901</t>
  </si>
  <si>
    <t>Příplatek k vodorovnému přemístění větví stromů listnatých D kmene do 300 mm ZKD 5 km</t>
  </si>
  <si>
    <t>437484709</t>
  </si>
  <si>
    <t>18</t>
  </si>
  <si>
    <t>162301911</t>
  </si>
  <si>
    <t>Příplatek k vodorovnému přemístění kmenů stromů listnatých D kmene do 300 mm ZKD 5 km</t>
  </si>
  <si>
    <t>146984716</t>
  </si>
  <si>
    <t>19</t>
  </si>
  <si>
    <t>162301921</t>
  </si>
  <si>
    <t>Příplatek k vodorovnému přemístění pařezů D 300 mm ZKD 5 km</t>
  </si>
  <si>
    <t>1992786852</t>
  </si>
  <si>
    <t>162301924</t>
  </si>
  <si>
    <t>Příplatek k vodorovnému přemístění pařezů D 900 mm ZKD 5 km</t>
  </si>
  <si>
    <t>166511294</t>
  </si>
  <si>
    <t>171201201</t>
  </si>
  <si>
    <t>Uložení sypaniny na skládky</t>
  </si>
  <si>
    <t>-461373831</t>
  </si>
  <si>
    <t>22</t>
  </si>
  <si>
    <t>181301102</t>
  </si>
  <si>
    <t>Rozprostření ornice tl vrstvy do 150 mm pl do 500 m2 v rovině nebo ve svahu do 1:5</t>
  </si>
  <si>
    <t>855514794</t>
  </si>
  <si>
    <t>23</t>
  </si>
  <si>
    <t>181411131</t>
  </si>
  <si>
    <t>Založení parkového trávníku výsevem plochy do 1000 m2 v rovině a ve svahu do 1:5</t>
  </si>
  <si>
    <t>1122527060</t>
  </si>
  <si>
    <t>24</t>
  </si>
  <si>
    <t>M</t>
  </si>
  <si>
    <t>005724100</t>
  </si>
  <si>
    <t>osivo směs travní parková</t>
  </si>
  <si>
    <t>kg</t>
  </si>
  <si>
    <t>1228306896</t>
  </si>
  <si>
    <t>1050,0*0,025</t>
  </si>
  <si>
    <t>181951101</t>
  </si>
  <si>
    <t>Úprava pláně v hornině tř. 1 až 4 bez zhutnění</t>
  </si>
  <si>
    <t>1768911245</t>
  </si>
  <si>
    <t>1050,0</t>
  </si>
  <si>
    <t>26</t>
  </si>
  <si>
    <t>183101313</t>
  </si>
  <si>
    <t>Jamky pro výsadbu s výměnou 100 % půdy zeminy tř 1 až 4 objem do 0,05 m3 v rovině a svahu do 1:5</t>
  </si>
  <si>
    <t>-1016914444</t>
  </si>
  <si>
    <t>127</t>
  </si>
  <si>
    <t>27</t>
  </si>
  <si>
    <t>103211000</t>
  </si>
  <si>
    <t>zahradní substrát pro výsadbu VL</t>
  </si>
  <si>
    <t>1522188734</t>
  </si>
  <si>
    <t>127*0,05</t>
  </si>
  <si>
    <t>28</t>
  </si>
  <si>
    <t>184102211</t>
  </si>
  <si>
    <t>Výsadba keře bez balu v do 1 m do jamky se zalitím v rovině a svahu do 1:5</t>
  </si>
  <si>
    <t>320658545</t>
  </si>
  <si>
    <t>29</t>
  </si>
  <si>
    <t>0265052301</t>
  </si>
  <si>
    <t>okrasné keře 80 - 120 cm, KK</t>
  </si>
  <si>
    <t>-1579626990</t>
  </si>
  <si>
    <t>30</t>
  </si>
  <si>
    <t>184802115</t>
  </si>
  <si>
    <t>Chemické odplevelení před založením kultury nad 20 m2 granulátem na široko v rovině a svahu do 1:5</t>
  </si>
  <si>
    <t>76154339</t>
  </si>
  <si>
    <t>31</t>
  </si>
  <si>
    <t>184802615</t>
  </si>
  <si>
    <t>Chemické odplevelení po založení kultury granulátem na široko v rovině a svahu do 1:5</t>
  </si>
  <si>
    <t>240960237</t>
  </si>
  <si>
    <t>32</t>
  </si>
  <si>
    <t>185803111</t>
  </si>
  <si>
    <t>Ošetření trávníku shrabáním v rovině a svahu do 1:5</t>
  </si>
  <si>
    <t>-727314816</t>
  </si>
  <si>
    <t>33</t>
  </si>
  <si>
    <t>185851121</t>
  </si>
  <si>
    <t>Dovoz vody pro zálivku rostlin za vzdálenost do 1000 m</t>
  </si>
  <si>
    <t>-542196653</t>
  </si>
  <si>
    <t>127*0,050</t>
  </si>
  <si>
    <t>Zakládání</t>
  </si>
  <si>
    <t>34</t>
  </si>
  <si>
    <t>271572211</t>
  </si>
  <si>
    <t>Podsyp pod základové konstrukce se zhutněním z netříděného štěrkopísku</t>
  </si>
  <si>
    <t>-2013126510</t>
  </si>
  <si>
    <t>(4,0+20,0)*0,5*0,2              "spodní linie objektu synagogy"</t>
  </si>
  <si>
    <t>(5,25+0,75+4,2+20,4+4,9+7,0+1,5)*1,0*0,2   "horní linie objektu synagogy"</t>
  </si>
  <si>
    <t>35</t>
  </si>
  <si>
    <t>274313611</t>
  </si>
  <si>
    <t>Základové pásy z betonu tř. C 16/20</t>
  </si>
  <si>
    <t>495521612</t>
  </si>
  <si>
    <t>(4,0+20,0)*0,5*0,6              "spodní linie objektu synagogy"</t>
  </si>
  <si>
    <t>(5,25+0,75+4,2+20,4+4,9+7,0+1,5)*1,0*0   "horní linie objektu synagogy"</t>
  </si>
  <si>
    <t>36</t>
  </si>
  <si>
    <t>274322511</t>
  </si>
  <si>
    <t>Základové pasy ze ŽB se zvýšenými nároky na prostředí tř. C 25/30</t>
  </si>
  <si>
    <t>1058411548</t>
  </si>
  <si>
    <t>(1,64+2,0*5)*0,4*1,0/2                "pravá strana schodiště"</t>
  </si>
  <si>
    <t>(1,4+1,0+1,4)*0,4*1,6                   "spojení obou ramen"</t>
  </si>
  <si>
    <t>(1,8+1,2+1,4*2)*0,4*0,3               "pravá strana schodiště"</t>
  </si>
  <si>
    <t>37</t>
  </si>
  <si>
    <t>274351121</t>
  </si>
  <si>
    <t>Zřízení bednění základových pasů rovného</t>
  </si>
  <si>
    <t>838633911</t>
  </si>
  <si>
    <t>(1,64+2,0*5)*2*1,0/2                "pravá strana schodiště"</t>
  </si>
  <si>
    <t>(1,4+1,0+1,4)*2*1,6                   "spojení obou ramen"</t>
  </si>
  <si>
    <t>(1,8+1,2+1,4*2)*2*0,3               "pravá strana schodiště"</t>
  </si>
  <si>
    <t>38</t>
  </si>
  <si>
    <t>274351122</t>
  </si>
  <si>
    <t>Odstranění bednění základových pasů rovného</t>
  </si>
  <si>
    <t>-113155249</t>
  </si>
  <si>
    <t>39</t>
  </si>
  <si>
    <t>274361821</t>
  </si>
  <si>
    <t>Výztuž základových pásů betonářskou ocelí 10 505 (R)</t>
  </si>
  <si>
    <t>t</t>
  </si>
  <si>
    <t>1469168176</t>
  </si>
  <si>
    <t>(1,64+2,0*5)*1,0*2*0,89*0,001*1,20    "pravá strana schodiště"</t>
  </si>
  <si>
    <t>(1,4+1,0+1,4)*1,0*2*0,89*0,001*1,20       "spojení obou ramen"</t>
  </si>
  <si>
    <t>(1,8+1,2+1,4*2)*1,0*2*0,89*0,001*1,20  "pravá strana schodiště"</t>
  </si>
  <si>
    <t>Mezisoučet                                                           "R12"</t>
  </si>
  <si>
    <t>40</t>
  </si>
  <si>
    <t>274362021</t>
  </si>
  <si>
    <t>Výztuž základových pásů svařovanými sítěmi Kari</t>
  </si>
  <si>
    <t>-519935888</t>
  </si>
  <si>
    <t>(1,64+2,0*5)*1,0/2*2*7,89*0,001*1,20    "pravá strana schodiště"</t>
  </si>
  <si>
    <t>(1,4+1,0+1,4)*1,6*2*7,89*0,001*1,20       "spojení obou ramen"</t>
  </si>
  <si>
    <t>(1,8+1,2+1,4*2)*0,3*2*7,89*0,001*1,20  "pravá strana schodiště"</t>
  </si>
  <si>
    <t>Mezisoučet                                            "2 x 8/100 x 8/100"</t>
  </si>
  <si>
    <t>Svislé a kompletní konstrukce</t>
  </si>
  <si>
    <t>41</t>
  </si>
  <si>
    <t>311101211</t>
  </si>
  <si>
    <t>Vytvoření prostupů do 0,02 m2 ve zdech nosných osazením vložek z trub, dílců, tvarovek</t>
  </si>
  <si>
    <t>m</t>
  </si>
  <si>
    <t>-2103072712</t>
  </si>
  <si>
    <t>1,0*7</t>
  </si>
  <si>
    <t>42</t>
  </si>
  <si>
    <t>286112230</t>
  </si>
  <si>
    <t>trubka drenážní flexibilní PipeLife D 100 mm</t>
  </si>
  <si>
    <t>165503083</t>
  </si>
  <si>
    <t>43</t>
  </si>
  <si>
    <t>311261121</t>
  </si>
  <si>
    <t>Osazování betonových bloků nadzákladových zdí do objemu 0,30 m3 na MC 25</t>
  </si>
  <si>
    <t>286868261</t>
  </si>
  <si>
    <t>1                                 "stávající sloupek"</t>
  </si>
  <si>
    <t>44</t>
  </si>
  <si>
    <t>5838811201</t>
  </si>
  <si>
    <t>kamenný schodišťový sloupek stávající získaný na místě</t>
  </si>
  <si>
    <t>1500483065</t>
  </si>
  <si>
    <t>45</t>
  </si>
  <si>
    <t>338171123</t>
  </si>
  <si>
    <t>Osazování sloupků a vzpěr plotových ocelových v 2,60 m se zabetonováním</t>
  </si>
  <si>
    <t>-1597886433</t>
  </si>
  <si>
    <t>2                                "sloupky pro informační tabuli"</t>
  </si>
  <si>
    <t>46</t>
  </si>
  <si>
    <t>5534231401</t>
  </si>
  <si>
    <t>informační tabule bude řešena dodatečně mimo tento projekt - neoceňovat</t>
  </si>
  <si>
    <t>-2105320434</t>
  </si>
  <si>
    <t>0                                   "informační tabule"</t>
  </si>
  <si>
    <t>47</t>
  </si>
  <si>
    <t>338951121</t>
  </si>
  <si>
    <t>Osazování sloupků a vzpěr plotových dřevěných s impregnací se zalitím cementovou maltou</t>
  </si>
  <si>
    <t>1178570186</t>
  </si>
  <si>
    <t>48</t>
  </si>
  <si>
    <t>6122116201</t>
  </si>
  <si>
    <t>-1947978016</t>
  </si>
  <si>
    <t>2,0*7                          "dřevěné sloupky oplocení"</t>
  </si>
  <si>
    <t>49</t>
  </si>
  <si>
    <t>348181110</t>
  </si>
  <si>
    <t>-1414405814</t>
  </si>
  <si>
    <t>12,6*1,2</t>
  </si>
  <si>
    <t>50</t>
  </si>
  <si>
    <t>5534235201</t>
  </si>
  <si>
    <t>1202772586</t>
  </si>
  <si>
    <t>51</t>
  </si>
  <si>
    <t>348213221</t>
  </si>
  <si>
    <t>Zdění zdiva plotových zdí z pravidelných kamenů na maltu, objem kamene přes 0,02m3, š spáry do 4 mm</t>
  </si>
  <si>
    <t>1845071860</t>
  </si>
  <si>
    <t xml:space="preserve">(6,0+6,0)*0,5                "pravá boční zídka" </t>
  </si>
  <si>
    <t>(4,0+20,0)*0,5              "spodní linie objektu synagogy"</t>
  </si>
  <si>
    <t>(0,8+5,25+0,8+4,2+20,4+4,9+7,0+1,45)*0,25   "horní linie objektu synagogy"</t>
  </si>
  <si>
    <t xml:space="preserve">Mezisoučet                          </t>
  </si>
  <si>
    <t>(1,64+2,0*5)*1,0/2                "pravá strana schodiště"</t>
  </si>
  <si>
    <t>(1,8+1,2+1,4*2)*0,7               "levá strana schodiště"</t>
  </si>
  <si>
    <t>fig11*0,4</t>
  </si>
  <si>
    <t>fig12*0,4</t>
  </si>
  <si>
    <t>fig13*0,4</t>
  </si>
  <si>
    <t>fig14*0,2</t>
  </si>
  <si>
    <t>52</t>
  </si>
  <si>
    <t>5838107901</t>
  </si>
  <si>
    <t>-591052265</t>
  </si>
  <si>
    <t>fig11*0,4*2,5                                                             "vrchní lemovací zídka"</t>
  </si>
  <si>
    <t>53</t>
  </si>
  <si>
    <t>5838107903</t>
  </si>
  <si>
    <t>1907507241</t>
  </si>
  <si>
    <t>fig13*0,4*2,5                                     "linie objektu synagogy"</t>
  </si>
  <si>
    <t>fig14*0,2*2,5                                      "pohledové zdivo schodiště"</t>
  </si>
  <si>
    <t>Vodorovné konstrukce</t>
  </si>
  <si>
    <t>54</t>
  </si>
  <si>
    <t>411121254</t>
  </si>
  <si>
    <t>Montáž prefabrikovaných ŽB stropů ze stropních desek dl do 3300 mm</t>
  </si>
  <si>
    <t>-2108935791</t>
  </si>
  <si>
    <t>20+1</t>
  </si>
  <si>
    <t>55</t>
  </si>
  <si>
    <t>5934172601</t>
  </si>
  <si>
    <t>deska stropní vylehčená PZD 299/29/14 V5 299x29x14 cm</t>
  </si>
  <si>
    <t>-1971404373</t>
  </si>
  <si>
    <t>56</t>
  </si>
  <si>
    <t>593215180</t>
  </si>
  <si>
    <t>překlad železobetonový RZP 284/14/22 V 284x14x21,5 cm</t>
  </si>
  <si>
    <t>-2037770793</t>
  </si>
  <si>
    <t>57</t>
  </si>
  <si>
    <t>434191423</t>
  </si>
  <si>
    <t>Osazení schodišťových stupňů kamenných pemrlovaných na desku</t>
  </si>
  <si>
    <t>909714778</t>
  </si>
  <si>
    <t>3,2*17</t>
  </si>
  <si>
    <t>58</t>
  </si>
  <si>
    <t>5838802401</t>
  </si>
  <si>
    <t>-96820085</t>
  </si>
  <si>
    <t>59</t>
  </si>
  <si>
    <t>5838802402</t>
  </si>
  <si>
    <t>-1978671303</t>
  </si>
  <si>
    <t>Komunikace pozemní</t>
  </si>
  <si>
    <t>60</t>
  </si>
  <si>
    <t>564231111</t>
  </si>
  <si>
    <t>Podklad nebo podsyp ze štěrkopísku ŠP tl 100 mm</t>
  </si>
  <si>
    <t>865687778</t>
  </si>
  <si>
    <t>61</t>
  </si>
  <si>
    <t>564851111</t>
  </si>
  <si>
    <t>Podklad ze štěrkodrtě ŠD tl 150 mm</t>
  </si>
  <si>
    <t>-2085074910</t>
  </si>
  <si>
    <t>62</t>
  </si>
  <si>
    <t>591111111</t>
  </si>
  <si>
    <t>Kladení dlažby z kostek velkých z kamene do lože z kameniva těženého tl 50 mm</t>
  </si>
  <si>
    <t>-1443522315</t>
  </si>
  <si>
    <t>3,0*2,8+(3,0+1,2)/2*1,8</t>
  </si>
  <si>
    <t>63</t>
  </si>
  <si>
    <t>5838015901</t>
  </si>
  <si>
    <t>412858632</t>
  </si>
  <si>
    <t>fig23*0,2*2,5</t>
  </si>
  <si>
    <t>64</t>
  </si>
  <si>
    <t>591211111</t>
  </si>
  <si>
    <t>Kladení dlažby z kostek drobných z kamene do lože z kameniva těženého tl 50 mm</t>
  </si>
  <si>
    <t>2005018880</t>
  </si>
  <si>
    <t>3,5*1,2+0,8</t>
  </si>
  <si>
    <t>12,5*1,2</t>
  </si>
  <si>
    <t>5838012001</t>
  </si>
  <si>
    <t>614180711</t>
  </si>
  <si>
    <t>fig21*0,1*2,5</t>
  </si>
  <si>
    <t>66</t>
  </si>
  <si>
    <t>596811220</t>
  </si>
  <si>
    <t>Kladení betonové dlažby komunikací pro pěší do lože z kameniva vel do 0,25 m2 plochy do 50 m2</t>
  </si>
  <si>
    <t>-1879870503</t>
  </si>
  <si>
    <t>5,0*1,8</t>
  </si>
  <si>
    <t>67</t>
  </si>
  <si>
    <t>5838191301</t>
  </si>
  <si>
    <t>-2124318164</t>
  </si>
  <si>
    <t>fig22*1,05</t>
  </si>
  <si>
    <t>Úpravy povrchů, podlahy a osazování výplní</t>
  </si>
  <si>
    <t>68</t>
  </si>
  <si>
    <t>628631221</t>
  </si>
  <si>
    <t>Spárování zdí a valů ze zdiva kvádrového cementovou maltou hl do 30 mm</t>
  </si>
  <si>
    <t>1149239218</t>
  </si>
  <si>
    <t>69</t>
  </si>
  <si>
    <t>637121112</t>
  </si>
  <si>
    <t>Okapový chodník z kačírku tl 150 mm s udusáním</t>
  </si>
  <si>
    <t>-240127216</t>
  </si>
  <si>
    <t>(23,5+13,5)*2*2*0,3              "obvodová linie synagogy"</t>
  </si>
  <si>
    <t>12,0*0,3                                      "pravá strana schodiště"</t>
  </si>
  <si>
    <t>Ostatní konstrukce a práce, bourání</t>
  </si>
  <si>
    <t>70</t>
  </si>
  <si>
    <t>916111113</t>
  </si>
  <si>
    <t>Osazení obruby z velkých kostek s boční opěrou do lože z betonu prostého</t>
  </si>
  <si>
    <t>-1595191580</t>
  </si>
  <si>
    <t>4,6+2,8+2,8+1,8</t>
  </si>
  <si>
    <t>71</t>
  </si>
  <si>
    <t>-1048995193</t>
  </si>
  <si>
    <t>fig24*0,2*0,2*2,5</t>
  </si>
  <si>
    <t>72</t>
  </si>
  <si>
    <t>916111123</t>
  </si>
  <si>
    <t>Osazení obruby z drobných kostek s boční opěrou do lože z betonu prostého</t>
  </si>
  <si>
    <t>-1471813201</t>
  </si>
  <si>
    <t>12,5*2</t>
  </si>
  <si>
    <t>73</t>
  </si>
  <si>
    <t>648075333</t>
  </si>
  <si>
    <t>fig25*0,1*0,1*2,5</t>
  </si>
  <si>
    <t>74</t>
  </si>
  <si>
    <t>916241113</t>
  </si>
  <si>
    <t>Osazení obrubníku kamenného ležatého s boční opěrou do lože z betonu prostého</t>
  </si>
  <si>
    <t>1098783777</t>
  </si>
  <si>
    <t>12,6                                    "sokl pod plot"</t>
  </si>
  <si>
    <t>75</t>
  </si>
  <si>
    <t>5838031401</t>
  </si>
  <si>
    <t>-2109331213</t>
  </si>
  <si>
    <t xml:space="preserve">fig26 </t>
  </si>
  <si>
    <t>76</t>
  </si>
  <si>
    <t>936104213</t>
  </si>
  <si>
    <t>Montáž odpadkového koše kotevními šrouby na  pevný podklad</t>
  </si>
  <si>
    <t>-2002415705</t>
  </si>
  <si>
    <t>77</t>
  </si>
  <si>
    <t>7491013301</t>
  </si>
  <si>
    <t>-1488308488</t>
  </si>
  <si>
    <t>78</t>
  </si>
  <si>
    <t>936124113</t>
  </si>
  <si>
    <t>Montáž lavičky stabilní kotvené šrouby na pevný podklad</t>
  </si>
  <si>
    <t>1446203161</t>
  </si>
  <si>
    <t>79</t>
  </si>
  <si>
    <t>7491010601</t>
  </si>
  <si>
    <t>lavička s opěradlem (kotvená) 180 x 62,5 x 75,5 cm  konstrukce - litina, sedák - dřevo</t>
  </si>
  <si>
    <t>66585823</t>
  </si>
  <si>
    <t>80</t>
  </si>
  <si>
    <t>977131115</t>
  </si>
  <si>
    <t>Vrty příklepovými vrtáky D 16 mm do cihelného zdiva nebo prostého betonu</t>
  </si>
  <si>
    <t>-454707905</t>
  </si>
  <si>
    <t>20*2*0,14                         "vrty do desek PZD"</t>
  </si>
  <si>
    <t>81</t>
  </si>
  <si>
    <t>9790711221</t>
  </si>
  <si>
    <t xml:space="preserve">Očištění a oprava dlažebních kostek drobných </t>
  </si>
  <si>
    <t>1691026326</t>
  </si>
  <si>
    <t>30,0*1,2+3,2*1,25</t>
  </si>
  <si>
    <t>997</t>
  </si>
  <si>
    <t>Přesun sutě</t>
  </si>
  <si>
    <t>82</t>
  </si>
  <si>
    <t>997221571</t>
  </si>
  <si>
    <t>Vodorovná doprava vybouraných hmot do 1 km</t>
  </si>
  <si>
    <t>377574680</t>
  </si>
  <si>
    <t>fig23*0,2*2,5*1,1                                                "dlažba z velkých kostek 20/20"</t>
  </si>
  <si>
    <t xml:space="preserve">fig21*0,1*2,5*1,1                                                "dlažba z malých kostek 10/10" </t>
  </si>
  <si>
    <t xml:space="preserve">fig22*0,1*2,5*1,1                                               "dlažba z desek tl. 10 cm - 50/50" </t>
  </si>
  <si>
    <t>fig24*0,2*0,2*2,5*1,1                                       "obruba z velkých kostek 20/20"</t>
  </si>
  <si>
    <t>fig25*0,1*0,1*2,5*1,1                                        "obruba z malých kostek 10/10"</t>
  </si>
  <si>
    <t>fig26*0,3*0,2*2,5*1,1                                         "obrubník velký 30/20"</t>
  </si>
  <si>
    <t xml:space="preserve">3,2*17*0,32*0,16*2,5                                         "schodišťové stupně"          </t>
  </si>
  <si>
    <t>83</t>
  </si>
  <si>
    <t>997221569</t>
  </si>
  <si>
    <t>Příplatek ZKD 1 km u vodorovné dopravy suti z kusových materiálů</t>
  </si>
  <si>
    <t>-1509398716</t>
  </si>
  <si>
    <t>25,724*4 'Přepočtené koeficientem množství</t>
  </si>
  <si>
    <t>84</t>
  </si>
  <si>
    <t>997221612</t>
  </si>
  <si>
    <t>Nakládání vybouraných hmot na dopravní prostředky pro vodorovnou dopravu</t>
  </si>
  <si>
    <t>1019096242</t>
  </si>
  <si>
    <t>998</t>
  </si>
  <si>
    <t>Přesun hmot</t>
  </si>
  <si>
    <t>85</t>
  </si>
  <si>
    <t>998153131</t>
  </si>
  <si>
    <t>Přesun hmot pro samostatné zdi a valy zděné z cihel, kamene, tvárnic nebo monolitické v do 12 m</t>
  </si>
  <si>
    <t>-1909859542</t>
  </si>
  <si>
    <t>PSV</t>
  </si>
  <si>
    <t>Práce a dodávky PSV</t>
  </si>
  <si>
    <t>741</t>
  </si>
  <si>
    <t>Elektroinstalace - silnoproud</t>
  </si>
  <si>
    <t>86</t>
  </si>
  <si>
    <t>741113110</t>
  </si>
  <si>
    <t>CS ÚRS 2016 02</t>
  </si>
  <si>
    <t>-656831993</t>
  </si>
  <si>
    <t>87</t>
  </si>
  <si>
    <t>3167406801</t>
  </si>
  <si>
    <t>-1261813389</t>
  </si>
  <si>
    <t>88</t>
  </si>
  <si>
    <t>744431500</t>
  </si>
  <si>
    <t>Montáž kabel Cu sk.1 do 1 kV do 2,50 kg uložený volně</t>
  </si>
  <si>
    <t>794420375</t>
  </si>
  <si>
    <t>89</t>
  </si>
  <si>
    <t>341110480</t>
  </si>
  <si>
    <t>kabel silový s Cu jádrem CYKY 3x6 mm2</t>
  </si>
  <si>
    <t>437489952</t>
  </si>
  <si>
    <t>767</t>
  </si>
  <si>
    <t>Konstrukce zámečnické</t>
  </si>
  <si>
    <t>90</t>
  </si>
  <si>
    <t>767220430</t>
  </si>
  <si>
    <t>Montáž zábradlí schodišťového z profilové oceli do zdí hmotnosti nad 40 kg</t>
  </si>
  <si>
    <t>931873928</t>
  </si>
  <si>
    <t>6,0+6,0</t>
  </si>
  <si>
    <t>91</t>
  </si>
  <si>
    <t>5539600171</t>
  </si>
  <si>
    <t>1149144040</t>
  </si>
  <si>
    <t>6,0</t>
  </si>
  <si>
    <t>92</t>
  </si>
  <si>
    <t>5539600172</t>
  </si>
  <si>
    <t>1899516510</t>
  </si>
  <si>
    <t>93</t>
  </si>
  <si>
    <t>998767101</t>
  </si>
  <si>
    <t>Přesun hmot tonážní pro zámečnické konstrukce v objektech v do 6 m</t>
  </si>
  <si>
    <t>57750812</t>
  </si>
  <si>
    <t>783</t>
  </si>
  <si>
    <t>Dokončovací práce - nátěry</t>
  </si>
  <si>
    <t>94</t>
  </si>
  <si>
    <t>783301303</t>
  </si>
  <si>
    <t>610035249</t>
  </si>
  <si>
    <t>3,55*1,85*1                                            "vstupní kovaná mříž"</t>
  </si>
  <si>
    <t>95</t>
  </si>
  <si>
    <t>783306809</t>
  </si>
  <si>
    <t>924697703</t>
  </si>
  <si>
    <t>96</t>
  </si>
  <si>
    <t>783314101</t>
  </si>
  <si>
    <t>Základní jednonásobný syntetický nátěr zámečnických konstrukcí</t>
  </si>
  <si>
    <t>-77686407</t>
  </si>
  <si>
    <t>12,0*0,9*1                                               "kované zábradlí"</t>
  </si>
  <si>
    <t>97</t>
  </si>
  <si>
    <t>783315101</t>
  </si>
  <si>
    <t>Mezinátěr jednonásobný syntetický standardní zámečnických konstrukcí</t>
  </si>
  <si>
    <t>-2099734973</t>
  </si>
  <si>
    <t>98</t>
  </si>
  <si>
    <t>783317101</t>
  </si>
  <si>
    <t>Krycí jednonásobný syntetický standardní nátěr zámečnických konstrukcí</t>
  </si>
  <si>
    <t>1356579498</t>
  </si>
  <si>
    <t>2 - Vedlejší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</si>
  <si>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</si>
  <si>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</si>
  <si>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</si>
  <si>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</si>
  <si>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</si>
  <si>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</si>
  <si>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</si>
  <si>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</si>
  <si>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</si>
  <si>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</si>
  <si>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</si>
  <si>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</si>
  <si>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</si>
  <si>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</si>
  <si>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010001000</t>
  </si>
  <si>
    <t>Kč</t>
  </si>
  <si>
    <t>1024</t>
  </si>
  <si>
    <t>536354146</t>
  </si>
  <si>
    <t>1      "podrobný popis prací je v příloze 01 všeobecných podmínek ceníku VRN a na www.cs-urs.cz"</t>
  </si>
  <si>
    <t>VRN2</t>
  </si>
  <si>
    <t>Příprava staveniště</t>
  </si>
  <si>
    <t>020001000</t>
  </si>
  <si>
    <t>812218665</t>
  </si>
  <si>
    <t>1      "podrobný popis prací je v příloze 02 všeobecných podmínek ceníku VRN a na www.cs-urs.cz"</t>
  </si>
  <si>
    <t>VRN3</t>
  </si>
  <si>
    <t>Zařízení staveniště</t>
  </si>
  <si>
    <t>030001000</t>
  </si>
  <si>
    <t>-938768024</t>
  </si>
  <si>
    <t>1      "podrobný popis prací je v příloze 03 všeobecných podmínek ceníku VRN a na www.cs-urs.cz"</t>
  </si>
  <si>
    <t>VRN4</t>
  </si>
  <si>
    <t>Inženýrská činnost</t>
  </si>
  <si>
    <t>040001000</t>
  </si>
  <si>
    <t>-2097862053</t>
  </si>
  <si>
    <t>1      "podrobný popis prací je v příloze 04 všeobecných podmínek ceníku VRN a na www.cs-urs.cz"</t>
  </si>
  <si>
    <t>VRN5</t>
  </si>
  <si>
    <t>Finanční náklady</t>
  </si>
  <si>
    <t>050001000</t>
  </si>
  <si>
    <t>-363577493</t>
  </si>
  <si>
    <t>1      "podrobný popis prací je v příloze 05 všeobecných podmínek ceníku VRN a na www.cs-urs.cz"</t>
  </si>
  <si>
    <t>VRN6</t>
  </si>
  <si>
    <t>Územní vlivy</t>
  </si>
  <si>
    <t>060001000</t>
  </si>
  <si>
    <t>1953375246</t>
  </si>
  <si>
    <t>1      "podrobný popis prací je v příloze 06 všeobecných podmínek ceníku VRN a na www.cs-urs.cz"</t>
  </si>
  <si>
    <t>VRN7</t>
  </si>
  <si>
    <t>Provozní vlivy</t>
  </si>
  <si>
    <t>070001000</t>
  </si>
  <si>
    <t>1572284042</t>
  </si>
  <si>
    <t>1      "podrobný popis prací je v příloze 07 všeobecných podmínek ceníku VRN a na www.cs-urs.cz"</t>
  </si>
  <si>
    <t>VRN8</t>
  </si>
  <si>
    <t>Přesun stavebních kapacit</t>
  </si>
  <si>
    <t>080001000</t>
  </si>
  <si>
    <t>Další náklady na pracovníky</t>
  </si>
  <si>
    <t>2121838325</t>
  </si>
  <si>
    <t>1      "podrobný popis prací je v příloze 08 všeobecných podmínek ceníku VRN a na www.cs-urs.cz"</t>
  </si>
  <si>
    <t>VRN9</t>
  </si>
  <si>
    <t>Ostatní náklady</t>
  </si>
  <si>
    <t>090001000</t>
  </si>
  <si>
    <t>-2008355041</t>
  </si>
  <si>
    <t>1      "podrobný popis prací je v příloze 09 všeobecných podmínek ceníku VRN a na www.cs-urs.cz"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</si>
  <si>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</si>
  <si>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</si>
  <si>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</si>
  <si>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</si>
  <si>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0"/>
      </rPr>
      <t xml:space="preserve">Rekapitulace stavby </t>
    </r>
    <r>
      <rPr>
        <sz val="9"/>
        <rFont val="Trebuchet MS"/>
        <family val="0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</si>
  <si>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0"/>
      </rPr>
      <t>Rekapitulace stavby</t>
    </r>
    <r>
      <rPr>
        <sz val="9"/>
        <rFont val="Trebuchet MS"/>
        <family val="0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</si>
  <si>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</si>
  <si>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0"/>
      </rPr>
      <t>Rekapitulace objektů stavby a soupisů prací</t>
    </r>
    <r>
      <rPr>
        <sz val="9"/>
        <rFont val="Trebuchet MS"/>
        <family val="0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</si>
  <si>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</si>
  <si>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</si>
  <si>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</si>
  <si>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</si>
  <si>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</si>
  <si>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</si>
  <si>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</si>
  <si>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</si>
  <si>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</si>
  <si>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</si>
  <si>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</si>
  <si>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</si>
  <si>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</si>
  <si>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</si>
  <si>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</si>
  <si>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0"/>
      </rPr>
      <t>Krycí list soupisu</t>
    </r>
    <r>
      <rPr>
        <sz val="9"/>
        <rFont val="Trebuchet MS"/>
        <family val="0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</si>
  <si>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</si>
  <si>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0"/>
      </rPr>
      <t>Rekapitulace členění soupisu prací</t>
    </r>
    <r>
      <rPr>
        <sz val="9"/>
        <rFont val="Trebuchet MS"/>
        <family val="0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</si>
  <si>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</si>
  <si>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</si>
  <si>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</si>
  <si>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</si>
  <si>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</si>
  <si>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</si>
  <si>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</si>
  <si>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</si>
  <si>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</si>
  <si>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</si>
  <si>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</si>
  <si>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</si>
  <si>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</si>
  <si>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</si>
  <si>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</si>
  <si>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</si>
  <si>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</si>
  <si>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</si>
  <si>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</si>
  <si>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</si>
  <si>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</si>
  <si>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</si>
  <si>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</si>
  <si>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</si>
  <si>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</si>
  <si>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</si>
  <si>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</si>
  <si>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</si>
  <si>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</si>
  <si>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</si>
  <si>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</si>
  <si>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</si>
  <si>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</si>
  <si>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</si>
  <si>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</si>
  <si>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</si>
  <si>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</si>
  <si>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</si>
  <si>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</si>
  <si>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</si>
  <si>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</si>
  <si>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</si>
  <si>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</si>
  <si>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</si>
  <si>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</si>
  <si>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</si>
  <si>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</si>
  <si>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</si>
  <si>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</si>
  <si>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</si>
  <si>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</si>
  <si>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</si>
  <si>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</si>
  <si>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</si>
  <si>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</si>
  <si>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</si>
  <si>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</si>
  <si>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</si>
  <si>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</si>
  <si>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</si>
  <si>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</si>
  <si>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</si>
  <si>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</si>
  <si>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</si>
  <si>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</si>
  <si>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</si>
  <si>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</si>
  <si>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</si>
  <si>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</si>
  <si>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</si>
  <si>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</si>
  <si>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</si>
  <si>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</si>
  <si>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</si>
  <si>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</si>
  <si>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</si>
  <si>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</si>
  <si>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</si>
  <si>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</si>
  <si>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</si>
  <si>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</si>
  <si>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</si>
  <si>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</si>
  <si>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</si>
  <si>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</si>
  <si>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</si>
  <si>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</si>
  <si>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</si>
  <si>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</si>
  <si>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</si>
  <si>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</si>
  <si>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</si>
  <si>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</si>
  <si>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</si>
  <si>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</si>
  <si>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</si>
  <si>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</si>
  <si>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</si>
  <si>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</si>
  <si>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</si>
  <si>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</si>
  <si>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</si>
  <si>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</si>
  <si>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</si>
  <si>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</si>
  <si>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</si>
  <si>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</si>
  <si>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</si>
  <si>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</si>
  <si>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</si>
  <si>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</si>
  <si>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</si>
  <si>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</si>
  <si>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</si>
  <si>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</si>
  <si>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</si>
  <si>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</si>
  <si>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</si>
  <si>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</si>
  <si>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</si>
  <si>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</si>
  <si>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</si>
  <si>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</si>
  <si>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</si>
  <si>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</si>
  <si>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</si>
  <si>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</si>
  <si>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</si>
  <si>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</si>
  <si>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</si>
  <si>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</si>
  <si>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</si>
  <si>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</si>
  <si>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</si>
  <si>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</si>
  <si>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</si>
  <si>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</si>
  <si>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</si>
  <si>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</si>
  <si>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</si>
  <si>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</si>
  <si>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</si>
  <si>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</si>
  <si>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</si>
  <si>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</si>
  <si>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</si>
  <si>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</si>
  <si>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</si>
  <si>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</si>
  <si>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</si>
  <si>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</si>
  <si>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</si>
  <si>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</si>
  <si>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</si>
  <si>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</si>
  <si>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</si>
  <si>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Odstranění nátěru ze zámečnických konstrukcí pískováním</t>
  </si>
  <si>
    <t>Antikorozní ochrana zámečnických konstrukcí zinkováním (šopováním)</t>
  </si>
  <si>
    <t>Ocelové stávající kované schodišťové zábradlí včetně madla - opravené a očištěné pískováním, pozinkováno šopováním</t>
  </si>
  <si>
    <t>obrubník kamenný přímý, pískovec 40x20, délky 1,2-1,5 m včetně vytvořených krajních otvorů pro dřevěné sloupky - získaný na skládce investora</t>
  </si>
  <si>
    <t>kostka dlažební drobná, žula velikost 8/10 cm - získaná na skládce investora</t>
  </si>
  <si>
    <t>kostka dlažební velká, pískovec velikost 20/20 - nákup od TS Trutnov, sro.</t>
  </si>
  <si>
    <t>deska dlažební 50/50, pískovec tl 10 cm upravená - získaná na skládce investora</t>
  </si>
  <si>
    <t>stupeň schodišťový snímaný s drážkou 160x320 mm -  kamenická úprava zámků a rozměrů, očištění od zbytků malty</t>
  </si>
  <si>
    <t>stupeň schodišťový snímaný s drážkou 160x320 mm -  použitý - nákup ze skládky firmy Lesy a parky Trutnov, sro.</t>
  </si>
  <si>
    <t>hranol konstrukční masivní 150 x 150 x 2000 mm, douglaska, tlakově impregnovaný</t>
  </si>
  <si>
    <t>Montáž oplocení z dílců na předem osazené sloupky</t>
  </si>
  <si>
    <t>plotové pole plaňkové v 1200 mm, douglaska, Cu hřebíky, tlakově impregnované včetně uchycení nerezovými úhelníky</t>
  </si>
  <si>
    <t>hranoly pískovcové použité a upravené -  získané na místě nebo dovoz ze skládky firmy Lesy a parky sro.</t>
  </si>
  <si>
    <t>hranoly pískovcové použité a upravené -  získané na místě  nebo dovoz ze skládky firmy Lesy a parky sro.</t>
  </si>
  <si>
    <t>koš odpadkový (litina,ocel),  výška 100,5 cm, průměr 47 cm, obsah 30 l</t>
  </si>
  <si>
    <t>Montáž sloup VO ocelový trubkový jednoduchý do 12 m</t>
  </si>
  <si>
    <t>stožár osvětlovací z AL odlitku na ocelové trubce, typ ARTMETAL, historizující vzhled, výška 4,5 m s kompletním vybavením</t>
  </si>
  <si>
    <t>Ocelové kované schodišťové zábradlí včetně madla - doplnění chybějících částí dle stávajícího - pozinkováno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</si>
</sst>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56">
    <font>
      <sz val="8"/>
      <name val="Trebuchet MS"/>
      <family val="2"/>
    </font>
    <font>
      <sz val="11"/>
      <color indexed="8"/>
      <name val="Calibri"/>
      <family val="2"/>
    </font>
    <font>
      <sz val="8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8"/>
      <color indexed="18"/>
      <name val="Trebuchet MS"/>
      <family val="0"/>
    </font>
    <font>
      <sz val="8"/>
      <color indexed="10"/>
      <name val="Trebuchet MS"/>
      <family val="0"/>
    </font>
    <font>
      <sz val="8"/>
      <color indexed="43"/>
      <name val="Trebuchet MS"/>
      <family val="0"/>
    </font>
    <font>
      <sz val="10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8"/>
      <color indexed="12"/>
      <name val="Wingdings 2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color indexed="12"/>
      <name val="Trebuchet MS"/>
      <family val="0"/>
    </font>
    <font>
      <sz val="8"/>
      <color indexed="8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7"/>
      <color indexed="55"/>
      <name val="Trebuchet MS"/>
      <family val="0"/>
    </font>
    <font>
      <i/>
      <sz val="8"/>
      <color indexed="12"/>
      <name val="Trebuchet MS"/>
      <family val="0"/>
    </font>
    <font>
      <u val="single"/>
      <sz val="11"/>
      <color indexed="12"/>
      <name val="Calibri"/>
      <family val="0"/>
    </font>
    <font>
      <i/>
      <sz val="9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8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5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3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46" fillId="7" borderId="8" applyNumberFormat="0" applyAlignment="0" applyProtection="0"/>
    <xf numFmtId="0" fontId="48" fillId="19" borderId="8" applyNumberFormat="0" applyAlignment="0" applyProtection="0"/>
    <xf numFmtId="0" fontId="47" fillId="19" borderId="9" applyNumberFormat="0" applyAlignment="0" applyProtection="0"/>
    <xf numFmtId="0" fontId="52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23" borderId="0" applyNumberFormat="0" applyBorder="0" applyAlignment="0" applyProtection="0"/>
  </cellStyleXfs>
  <cellXfs count="35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17" borderId="0" xfId="0" applyFont="1" applyFill="1" applyAlignment="1" applyProtection="1">
      <alignment horizontal="left" vertical="center"/>
      <protection/>
    </xf>
    <xf numFmtId="0" fontId="13" fillId="17" borderId="0" xfId="0" applyFont="1" applyFill="1" applyAlignment="1" applyProtection="1">
      <alignment vertical="center"/>
      <protection/>
    </xf>
    <xf numFmtId="0" fontId="14" fillId="17" borderId="0" xfId="0" applyFont="1" applyFill="1" applyAlignment="1" applyProtection="1">
      <alignment horizontal="left" vertical="center"/>
      <protection/>
    </xf>
    <xf numFmtId="0" fontId="15" fillId="17" borderId="0" xfId="36" applyFont="1" applyFill="1" applyAlignment="1" applyProtection="1">
      <alignment vertical="center"/>
      <protection/>
    </xf>
    <xf numFmtId="0" fontId="37" fillId="17" borderId="0" xfId="36" applyFill="1" applyAlignment="1">
      <alignment/>
    </xf>
    <xf numFmtId="0" fontId="0" fillId="17" borderId="0" xfId="0" applyFill="1" applyAlignment="1">
      <alignment/>
    </xf>
    <xf numFmtId="0" fontId="12" fillId="17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18" borderId="0" xfId="0" applyFont="1" applyFill="1" applyBorder="1" applyAlignment="1" applyProtection="1">
      <alignment horizontal="left" vertical="center"/>
      <protection locked="0"/>
    </xf>
    <xf numFmtId="49" fontId="3" fillId="1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0" fillId="19" borderId="0" xfId="0" applyFont="1" applyFill="1" applyBorder="1" applyAlignment="1">
      <alignment vertical="center"/>
    </xf>
    <xf numFmtId="0" fontId="4" fillId="19" borderId="17" xfId="0" applyFont="1" applyFill="1" applyBorder="1" applyAlignment="1">
      <alignment horizontal="left" vertical="center"/>
    </xf>
    <xf numFmtId="0" fontId="0" fillId="19" borderId="18" xfId="0" applyFont="1" applyFill="1" applyBorder="1" applyAlignment="1">
      <alignment vertical="center"/>
    </xf>
    <xf numFmtId="0" fontId="4" fillId="19" borderId="18" xfId="0" applyFont="1" applyFill="1" applyBorder="1" applyAlignment="1">
      <alignment horizontal="center" vertical="center"/>
    </xf>
    <xf numFmtId="0" fontId="0" fillId="19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3" fillId="19" borderId="25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30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24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36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30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31" xfId="0" applyNumberFormat="1" applyFont="1" applyBorder="1" applyAlignment="1">
      <alignment vertical="center"/>
    </xf>
    <xf numFmtId="4" fontId="30" fillId="0" borderId="32" xfId="0" applyNumberFormat="1" applyFont="1" applyBorder="1" applyAlignment="1">
      <alignment vertical="center"/>
    </xf>
    <xf numFmtId="166" fontId="30" fillId="0" borderId="32" xfId="0" applyNumberFormat="1" applyFont="1" applyBorder="1" applyAlignment="1">
      <alignment vertical="center"/>
    </xf>
    <xf numFmtId="4" fontId="30" fillId="0" borderId="33" xfId="0" applyNumberFormat="1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13" fillId="17" borderId="0" xfId="0" applyFont="1" applyFill="1" applyAlignment="1">
      <alignment vertical="center"/>
    </xf>
    <xf numFmtId="0" fontId="14" fillId="17" borderId="0" xfId="0" applyFont="1" applyFill="1" applyAlignment="1">
      <alignment horizontal="left" vertical="center"/>
    </xf>
    <xf numFmtId="0" fontId="31" fillId="17" borderId="0" xfId="36" applyFont="1" applyFill="1" applyAlignment="1">
      <alignment vertical="center"/>
    </xf>
    <xf numFmtId="0" fontId="13" fillId="17" borderId="0" xfId="0" applyFont="1" applyFill="1" applyAlignment="1" applyProtection="1">
      <alignment vertical="center"/>
      <protection locked="0"/>
    </xf>
    <xf numFmtId="0" fontId="32" fillId="0" borderId="0" xfId="0" applyFont="1" applyAlignment="1">
      <alignment horizontal="left" vertical="center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4" fillId="19" borderId="18" xfId="0" applyFont="1" applyFill="1" applyBorder="1" applyAlignment="1">
      <alignment horizontal="right" vertical="center"/>
    </xf>
    <xf numFmtId="0" fontId="0" fillId="19" borderId="18" xfId="0" applyFont="1" applyFill="1" applyBorder="1" applyAlignment="1" applyProtection="1">
      <alignment vertical="center"/>
      <protection locked="0"/>
    </xf>
    <xf numFmtId="4" fontId="4" fillId="19" borderId="18" xfId="0" applyNumberFormat="1" applyFont="1" applyFill="1" applyBorder="1" applyAlignment="1">
      <alignment vertical="center"/>
    </xf>
    <xf numFmtId="0" fontId="0" fillId="19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3" fillId="19" borderId="0" xfId="0" applyFont="1" applyFill="1" applyBorder="1" applyAlignment="1">
      <alignment horizontal="left" vertical="center"/>
    </xf>
    <xf numFmtId="0" fontId="29" fillId="0" borderId="36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19" borderId="0" xfId="0" applyFont="1" applyFill="1" applyBorder="1" applyAlignment="1" applyProtection="1">
      <alignment vertical="center"/>
      <protection locked="0"/>
    </xf>
    <xf numFmtId="0" fontId="3" fillId="19" borderId="0" xfId="0" applyFont="1" applyFill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2" xfId="0" applyFont="1" applyBorder="1" applyAlignment="1">
      <alignment horizontal="left" vertical="center"/>
    </xf>
    <xf numFmtId="0" fontId="6" fillId="0" borderId="32" xfId="0" applyFont="1" applyBorder="1" applyAlignment="1">
      <alignment vertical="center"/>
    </xf>
    <xf numFmtId="0" fontId="6" fillId="0" borderId="32" xfId="0" applyFont="1" applyBorder="1" applyAlignment="1" applyProtection="1">
      <alignment vertical="center"/>
      <protection locked="0"/>
    </xf>
    <xf numFmtId="4" fontId="6" fillId="0" borderId="32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2" xfId="0" applyFont="1" applyBorder="1" applyAlignment="1">
      <alignment horizontal="left" vertical="center"/>
    </xf>
    <xf numFmtId="0" fontId="7" fillId="0" borderId="32" xfId="0" applyFont="1" applyBorder="1" applyAlignment="1">
      <alignment vertical="center"/>
    </xf>
    <xf numFmtId="0" fontId="7" fillId="0" borderId="32" xfId="0" applyFont="1" applyBorder="1" applyAlignment="1" applyProtection="1">
      <alignment vertical="center"/>
      <protection locked="0"/>
    </xf>
    <xf numFmtId="4" fontId="7" fillId="0" borderId="32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3" fillId="19" borderId="26" xfId="0" applyFont="1" applyFill="1" applyBorder="1" applyAlignment="1">
      <alignment horizontal="center" vertical="center" wrapText="1"/>
    </xf>
    <xf numFmtId="0" fontId="3" fillId="19" borderId="27" xfId="0" applyFont="1" applyFill="1" applyBorder="1" applyAlignment="1">
      <alignment horizontal="center" vertical="center" wrapText="1"/>
    </xf>
    <xf numFmtId="0" fontId="3" fillId="19" borderId="27" xfId="0" applyFont="1" applyFill="1" applyBorder="1" applyAlignment="1" applyProtection="1">
      <alignment horizontal="center" vertical="center" wrapText="1"/>
      <protection locked="0"/>
    </xf>
    <xf numFmtId="0" fontId="3" fillId="19" borderId="28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22" xfId="0" applyNumberFormat="1" applyFont="1" applyBorder="1" applyAlignment="1">
      <alignment/>
    </xf>
    <xf numFmtId="166" fontId="33" fillId="0" borderId="23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30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24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49" fontId="0" fillId="0" borderId="37" xfId="0" applyNumberFormat="1" applyFont="1" applyBorder="1" applyAlignment="1" applyProtection="1">
      <alignment horizontal="left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167" fontId="0" fillId="0" borderId="37" xfId="0" applyNumberFormat="1" applyFont="1" applyBorder="1" applyAlignment="1" applyProtection="1">
      <alignment vertical="center"/>
      <protection locked="0"/>
    </xf>
    <xf numFmtId="4" fontId="0" fillId="18" borderId="37" xfId="0" applyNumberFormat="1" applyFont="1" applyFill="1" applyBorder="1" applyAlignment="1" applyProtection="1">
      <alignment vertical="center"/>
      <protection locked="0"/>
    </xf>
    <xf numFmtId="4" fontId="0" fillId="0" borderId="37" xfId="0" applyNumberFormat="1" applyFont="1" applyBorder="1" applyAlignment="1" applyProtection="1">
      <alignment vertical="center"/>
      <protection locked="0"/>
    </xf>
    <xf numFmtId="0" fontId="2" fillId="18" borderId="3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1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36" fillId="0" borderId="37" xfId="0" applyFont="1" applyBorder="1" applyAlignment="1" applyProtection="1">
      <alignment horizontal="center" vertical="center"/>
      <protection locked="0"/>
    </xf>
    <xf numFmtId="49" fontId="36" fillId="0" borderId="37" xfId="0" applyNumberFormat="1" applyFont="1" applyBorder="1" applyAlignment="1" applyProtection="1">
      <alignment horizontal="left" vertical="center" wrapText="1"/>
      <protection locked="0"/>
    </xf>
    <xf numFmtId="0" fontId="36" fillId="0" borderId="37" xfId="0" applyFont="1" applyBorder="1" applyAlignment="1" applyProtection="1">
      <alignment horizontal="left" vertical="center" wrapText="1"/>
      <protection locked="0"/>
    </xf>
    <xf numFmtId="0" fontId="36" fillId="0" borderId="37" xfId="0" applyFont="1" applyBorder="1" applyAlignment="1" applyProtection="1">
      <alignment horizontal="center" vertical="center" wrapText="1"/>
      <protection locked="0"/>
    </xf>
    <xf numFmtId="167" fontId="36" fillId="0" borderId="37" xfId="0" applyNumberFormat="1" applyFont="1" applyBorder="1" applyAlignment="1" applyProtection="1">
      <alignment vertical="center"/>
      <protection locked="0"/>
    </xf>
    <xf numFmtId="4" fontId="36" fillId="18" borderId="37" xfId="0" applyNumberFormat="1" applyFont="1" applyFill="1" applyBorder="1" applyAlignment="1" applyProtection="1">
      <alignment vertical="center"/>
      <protection locked="0"/>
    </xf>
    <xf numFmtId="4" fontId="36" fillId="0" borderId="37" xfId="0" applyNumberFormat="1" applyFont="1" applyBorder="1" applyAlignment="1" applyProtection="1">
      <alignment vertical="center"/>
      <protection locked="0"/>
    </xf>
    <xf numFmtId="0" fontId="36" fillId="0" borderId="13" xfId="0" applyFont="1" applyBorder="1" applyAlignment="1">
      <alignment vertical="center"/>
    </xf>
    <xf numFmtId="0" fontId="36" fillId="18" borderId="3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166" fontId="2" fillId="0" borderId="32" xfId="0" applyNumberFormat="1" applyFont="1" applyBorder="1" applyAlignment="1">
      <alignment vertical="center"/>
    </xf>
    <xf numFmtId="166" fontId="2" fillId="0" borderId="33" xfId="0" applyNumberFormat="1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38" xfId="0" applyFont="1" applyBorder="1" applyAlignment="1" applyProtection="1">
      <alignment vertical="center" wrapText="1"/>
      <protection locked="0"/>
    </xf>
    <xf numFmtId="0" fontId="0" fillId="0" borderId="39" xfId="0" applyFont="1" applyBorder="1" applyAlignment="1" applyProtection="1">
      <alignment vertical="center" wrapText="1"/>
      <protection locked="0"/>
    </xf>
    <xf numFmtId="0" fontId="0" fillId="0" borderId="40" xfId="0" applyFont="1" applyBorder="1" applyAlignment="1" applyProtection="1">
      <alignment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vertical="center" wrapText="1"/>
      <protection locked="0"/>
    </xf>
    <xf numFmtId="0" fontId="0" fillId="0" borderId="4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43" xfId="0" applyFont="1" applyBorder="1" applyAlignment="1" applyProtection="1">
      <alignment vertical="center" wrapText="1"/>
      <protection locked="0"/>
    </xf>
    <xf numFmtId="0" fontId="13" fillId="0" borderId="36" xfId="0" applyFont="1" applyBorder="1" applyAlignment="1" applyProtection="1">
      <alignment vertical="center" wrapText="1"/>
      <protection locked="0"/>
    </xf>
    <xf numFmtId="0" fontId="0" fillId="0" borderId="44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0" fillId="0" borderId="4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6" xfId="0" applyFont="1" applyBorder="1" applyAlignment="1" applyProtection="1">
      <alignment horizontal="left" vertical="center"/>
      <protection locked="0"/>
    </xf>
    <xf numFmtId="0" fontId="29" fillId="0" borderId="36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left" vertical="center"/>
      <protection locked="0"/>
    </xf>
    <xf numFmtId="0" fontId="13" fillId="0" borderId="36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Font="1" applyBorder="1" applyAlignment="1" applyProtection="1">
      <alignment horizontal="left" vertical="center" wrapText="1"/>
      <protection locked="0"/>
    </xf>
    <xf numFmtId="0" fontId="0" fillId="0" borderId="40" xfId="0" applyFont="1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0" fillId="0" borderId="42" xfId="0" applyFont="1" applyBorder="1" applyAlignment="1" applyProtection="1">
      <alignment horizontal="left" vertical="center" wrapText="1"/>
      <protection locked="0"/>
    </xf>
    <xf numFmtId="0" fontId="5" fillId="0" borderId="41" xfId="0" applyFont="1" applyBorder="1" applyAlignment="1" applyProtection="1">
      <alignment horizontal="left" vertical="center" wrapText="1"/>
      <protection locked="0"/>
    </xf>
    <xf numFmtId="0" fontId="5" fillId="0" borderId="42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left" vertical="center" wrapText="1"/>
      <protection locked="0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left" vertical="center" wrapText="1"/>
      <protection locked="0"/>
    </xf>
    <xf numFmtId="0" fontId="3" fillId="0" borderId="44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43" xfId="0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6" xfId="0" applyFont="1" applyBorder="1" applyAlignment="1" applyProtection="1">
      <alignment vertical="center"/>
      <protection locked="0"/>
    </xf>
    <xf numFmtId="0" fontId="29" fillId="0" borderId="36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vertical="top"/>
      <protection locked="0"/>
    </xf>
    <xf numFmtId="0" fontId="5" fillId="0" borderId="36" xfId="0" applyFont="1" applyBorder="1" applyAlignment="1" applyProtection="1">
      <alignment/>
      <protection locked="0"/>
    </xf>
    <xf numFmtId="0" fontId="0" fillId="0" borderId="41" xfId="0" applyFont="1" applyBorder="1" applyAlignment="1" applyProtection="1">
      <alignment vertical="top"/>
      <protection locked="0"/>
    </xf>
    <xf numFmtId="0" fontId="0" fillId="0" borderId="4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43" xfId="0" applyFont="1" applyBorder="1" applyAlignment="1" applyProtection="1">
      <alignment vertical="top"/>
      <protection locked="0"/>
    </xf>
    <xf numFmtId="0" fontId="0" fillId="0" borderId="36" xfId="0" applyFont="1" applyBorder="1" applyAlignment="1" applyProtection="1">
      <alignment vertical="top"/>
      <protection locked="0"/>
    </xf>
    <xf numFmtId="0" fontId="0" fillId="0" borderId="44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17" borderId="0" xfId="36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36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3" fillId="0" borderId="29" xfId="0" applyFont="1" applyBorder="1" applyAlignment="1">
      <alignment horizontal="center" vertical="center"/>
    </xf>
    <xf numFmtId="0" fontId="23" fillId="0" borderId="2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37" xfId="0" applyBorder="1" applyAlignment="1" applyProtection="1">
      <alignment horizontal="left" vertical="center" wrapText="1"/>
      <protection locked="0"/>
    </xf>
    <xf numFmtId="4" fontId="0" fillId="18" borderId="37" xfId="0" applyNumberFormat="1" applyFill="1" applyBorder="1" applyAlignment="1" applyProtection="1">
      <alignment vertical="center"/>
      <protection locked="0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top" wrapText="1"/>
    </xf>
    <xf numFmtId="49" fontId="3" fillId="18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19" borderId="18" xfId="0" applyFont="1" applyFill="1" applyBorder="1" applyAlignment="1">
      <alignment horizontal="left" vertical="center"/>
    </xf>
    <xf numFmtId="0" fontId="0" fillId="19" borderId="18" xfId="0" applyFont="1" applyFill="1" applyBorder="1" applyAlignment="1">
      <alignment vertical="center"/>
    </xf>
    <xf numFmtId="4" fontId="4" fillId="19" borderId="18" xfId="0" applyNumberFormat="1" applyFont="1" applyFill="1" applyBorder="1" applyAlignment="1">
      <alignment vertical="center"/>
    </xf>
    <xf numFmtId="0" fontId="0" fillId="19" borderId="25" xfId="0" applyFont="1" applyFill="1" applyBorder="1" applyAlignment="1">
      <alignment vertical="center"/>
    </xf>
    <xf numFmtId="0" fontId="3" fillId="19" borderId="17" xfId="0" applyFont="1" applyFill="1" applyBorder="1" applyAlignment="1">
      <alignment horizontal="center" vertical="center"/>
    </xf>
    <xf numFmtId="0" fontId="3" fillId="19" borderId="18" xfId="0" applyFont="1" applyFill="1" applyBorder="1" applyAlignment="1">
      <alignment horizontal="left" vertical="center"/>
    </xf>
    <xf numFmtId="0" fontId="3" fillId="19" borderId="18" xfId="0" applyFont="1" applyFill="1" applyBorder="1" applyAlignment="1">
      <alignment horizontal="center" vertical="center"/>
    </xf>
    <xf numFmtId="0" fontId="3" fillId="19" borderId="18" xfId="0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6" fillId="19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36" xfId="0" applyFont="1" applyBorder="1" applyAlignment="1" applyProtection="1">
      <alignment horizontal="left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295275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304800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304800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zoomScalePageLayoutView="0" workbookViewId="0" topLeftCell="A1">
      <pane ySplit="1" topLeftCell="BM31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75" customHeight="1">
      <c r="AR2" s="352" t="s">
        <v>8</v>
      </c>
      <c r="AS2" s="353"/>
      <c r="AT2" s="353"/>
      <c r="AU2" s="353"/>
      <c r="AV2" s="353"/>
      <c r="AW2" s="353"/>
      <c r="AX2" s="353"/>
      <c r="AY2" s="353"/>
      <c r="AZ2" s="353"/>
      <c r="BA2" s="353"/>
      <c r="BB2" s="353"/>
      <c r="BC2" s="353"/>
      <c r="BD2" s="353"/>
      <c r="BE2" s="353"/>
      <c r="BS2" s="23" t="s">
        <v>9</v>
      </c>
      <c r="BT2" s="23" t="s">
        <v>10</v>
      </c>
    </row>
    <row r="3" spans="2:72" ht="6.7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11</v>
      </c>
      <c r="BT3" s="23" t="s">
        <v>12</v>
      </c>
    </row>
    <row r="4" spans="2:71" ht="36.75" customHeight="1">
      <c r="B4" s="27"/>
      <c r="C4" s="28"/>
      <c r="D4" s="29" t="s">
        <v>13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14</v>
      </c>
      <c r="BE4" s="32" t="s">
        <v>15</v>
      </c>
      <c r="BS4" s="23" t="s">
        <v>16</v>
      </c>
    </row>
    <row r="5" spans="2:71" ht="14.25" customHeight="1">
      <c r="B5" s="27"/>
      <c r="C5" s="28"/>
      <c r="D5" s="33" t="s">
        <v>17</v>
      </c>
      <c r="E5" s="28"/>
      <c r="F5" s="28"/>
      <c r="G5" s="28"/>
      <c r="H5" s="28"/>
      <c r="I5" s="28"/>
      <c r="J5" s="28"/>
      <c r="K5" s="330" t="s">
        <v>18</v>
      </c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28"/>
      <c r="AQ5" s="30"/>
      <c r="BE5" s="328" t="s">
        <v>19</v>
      </c>
      <c r="BS5" s="23" t="s">
        <v>9</v>
      </c>
    </row>
    <row r="6" spans="2:71" ht="36.75" customHeight="1">
      <c r="B6" s="27"/>
      <c r="C6" s="28"/>
      <c r="D6" s="35" t="s">
        <v>20</v>
      </c>
      <c r="E6" s="28"/>
      <c r="F6" s="28"/>
      <c r="G6" s="28"/>
      <c r="H6" s="28"/>
      <c r="I6" s="28"/>
      <c r="J6" s="28"/>
      <c r="K6" s="332" t="s">
        <v>21</v>
      </c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28"/>
      <c r="AQ6" s="30"/>
      <c r="BE6" s="329"/>
      <c r="BS6" s="23" t="s">
        <v>9</v>
      </c>
    </row>
    <row r="7" spans="2:71" ht="14.25" customHeight="1">
      <c r="B7" s="27"/>
      <c r="C7" s="28"/>
      <c r="D7" s="36" t="s">
        <v>22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23</v>
      </c>
      <c r="AL7" s="28"/>
      <c r="AM7" s="28"/>
      <c r="AN7" s="34" t="s">
        <v>5</v>
      </c>
      <c r="AO7" s="28"/>
      <c r="AP7" s="28"/>
      <c r="AQ7" s="30"/>
      <c r="BE7" s="329"/>
      <c r="BS7" s="23" t="s">
        <v>11</v>
      </c>
    </row>
    <row r="8" spans="2:71" ht="14.25" customHeight="1">
      <c r="B8" s="27"/>
      <c r="C8" s="28"/>
      <c r="D8" s="36" t="s">
        <v>24</v>
      </c>
      <c r="E8" s="28"/>
      <c r="F8" s="28"/>
      <c r="G8" s="28"/>
      <c r="H8" s="28"/>
      <c r="I8" s="28"/>
      <c r="J8" s="28"/>
      <c r="K8" s="34" t="s">
        <v>25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26</v>
      </c>
      <c r="AL8" s="28"/>
      <c r="AM8" s="28"/>
      <c r="AN8" s="37" t="s">
        <v>27</v>
      </c>
      <c r="AO8" s="28"/>
      <c r="AP8" s="28"/>
      <c r="AQ8" s="30"/>
      <c r="BE8" s="329"/>
      <c r="BS8" s="23" t="s">
        <v>11</v>
      </c>
    </row>
    <row r="9" spans="2:71" ht="14.2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29"/>
      <c r="BS9" s="23" t="s">
        <v>11</v>
      </c>
    </row>
    <row r="10" spans="2:71" ht="14.25" customHeight="1">
      <c r="B10" s="27"/>
      <c r="C10" s="28"/>
      <c r="D10" s="36" t="s">
        <v>28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29</v>
      </c>
      <c r="AL10" s="28"/>
      <c r="AM10" s="28"/>
      <c r="AN10" s="34" t="s">
        <v>5</v>
      </c>
      <c r="AO10" s="28"/>
      <c r="AP10" s="28"/>
      <c r="AQ10" s="30"/>
      <c r="BE10" s="329"/>
      <c r="BS10" s="23" t="s">
        <v>9</v>
      </c>
    </row>
    <row r="11" spans="2:71" ht="18" customHeight="1">
      <c r="B11" s="27"/>
      <c r="C11" s="28"/>
      <c r="D11" s="28"/>
      <c r="E11" s="34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31</v>
      </c>
      <c r="AL11" s="28"/>
      <c r="AM11" s="28"/>
      <c r="AN11" s="34" t="s">
        <v>5</v>
      </c>
      <c r="AO11" s="28"/>
      <c r="AP11" s="28"/>
      <c r="AQ11" s="30"/>
      <c r="BE11" s="329"/>
      <c r="BS11" s="23" t="s">
        <v>9</v>
      </c>
    </row>
    <row r="12" spans="2:71" ht="6.7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29"/>
      <c r="BS12" s="23" t="s">
        <v>11</v>
      </c>
    </row>
    <row r="13" spans="2:71" ht="14.25" customHeight="1">
      <c r="B13" s="27"/>
      <c r="C13" s="28"/>
      <c r="D13" s="36" t="s">
        <v>32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29</v>
      </c>
      <c r="AL13" s="28"/>
      <c r="AM13" s="28"/>
      <c r="AN13" s="38" t="s">
        <v>33</v>
      </c>
      <c r="AO13" s="28"/>
      <c r="AP13" s="28"/>
      <c r="AQ13" s="30"/>
      <c r="BE13" s="329"/>
      <c r="BS13" s="23" t="s">
        <v>11</v>
      </c>
    </row>
    <row r="14" spans="2:71" ht="13.5">
      <c r="B14" s="27"/>
      <c r="C14" s="28"/>
      <c r="D14" s="28"/>
      <c r="E14" s="333" t="s">
        <v>33</v>
      </c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6" t="s">
        <v>31</v>
      </c>
      <c r="AL14" s="28"/>
      <c r="AM14" s="28"/>
      <c r="AN14" s="38" t="s">
        <v>33</v>
      </c>
      <c r="AO14" s="28"/>
      <c r="AP14" s="28"/>
      <c r="AQ14" s="30"/>
      <c r="BE14" s="329"/>
      <c r="BS14" s="23" t="s">
        <v>11</v>
      </c>
    </row>
    <row r="15" spans="2:71" ht="6.7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29"/>
      <c r="BS15" s="23" t="s">
        <v>6</v>
      </c>
    </row>
    <row r="16" spans="2:71" ht="14.25" customHeight="1">
      <c r="B16" s="27"/>
      <c r="C16" s="28"/>
      <c r="D16" s="36" t="s">
        <v>34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29</v>
      </c>
      <c r="AL16" s="28"/>
      <c r="AM16" s="28"/>
      <c r="AN16" s="34" t="s">
        <v>5</v>
      </c>
      <c r="AO16" s="28"/>
      <c r="AP16" s="28"/>
      <c r="AQ16" s="30"/>
      <c r="BE16" s="329"/>
      <c r="BS16" s="23" t="s">
        <v>6</v>
      </c>
    </row>
    <row r="17" spans="2:71" ht="18" customHeight="1">
      <c r="B17" s="27"/>
      <c r="C17" s="28"/>
      <c r="D17" s="28"/>
      <c r="E17" s="34" t="s">
        <v>35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31</v>
      </c>
      <c r="AL17" s="28"/>
      <c r="AM17" s="28"/>
      <c r="AN17" s="34" t="s">
        <v>5</v>
      </c>
      <c r="AO17" s="28"/>
      <c r="AP17" s="28"/>
      <c r="AQ17" s="30"/>
      <c r="BE17" s="329"/>
      <c r="BS17" s="23" t="s">
        <v>36</v>
      </c>
    </row>
    <row r="18" spans="2:71" ht="6.7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29"/>
      <c r="BS18" s="23" t="s">
        <v>11</v>
      </c>
    </row>
    <row r="19" spans="2:71" ht="14.25" customHeight="1">
      <c r="B19" s="27"/>
      <c r="C19" s="28"/>
      <c r="D19" s="36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29"/>
      <c r="BS19" s="23" t="s">
        <v>11</v>
      </c>
    </row>
    <row r="20" spans="2:71" ht="16.5" customHeight="1">
      <c r="B20" s="27"/>
      <c r="C20" s="28"/>
      <c r="D20" s="28"/>
      <c r="E20" s="335" t="s">
        <v>5</v>
      </c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28"/>
      <c r="AP20" s="28"/>
      <c r="AQ20" s="30"/>
      <c r="BE20" s="329"/>
      <c r="BS20" s="23" t="s">
        <v>36</v>
      </c>
    </row>
    <row r="21" spans="2:57" ht="6.7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29"/>
    </row>
    <row r="22" spans="2:57" ht="6.7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29"/>
    </row>
    <row r="23" spans="2:57" s="1" customFormat="1" ht="25.5" customHeight="1">
      <c r="B23" s="40"/>
      <c r="C23" s="41"/>
      <c r="D23" s="42" t="s">
        <v>38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36">
        <f>ROUND(AG51,0)</f>
        <v>0</v>
      </c>
      <c r="AL23" s="337"/>
      <c r="AM23" s="337"/>
      <c r="AN23" s="337"/>
      <c r="AO23" s="337"/>
      <c r="AP23" s="41"/>
      <c r="AQ23" s="44"/>
      <c r="BE23" s="329"/>
    </row>
    <row r="24" spans="2:57" s="1" customFormat="1" ht="6.7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29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38" t="s">
        <v>39</v>
      </c>
      <c r="M25" s="338"/>
      <c r="N25" s="338"/>
      <c r="O25" s="338"/>
      <c r="P25" s="41"/>
      <c r="Q25" s="41"/>
      <c r="R25" s="41"/>
      <c r="S25" s="41"/>
      <c r="T25" s="41"/>
      <c r="U25" s="41"/>
      <c r="V25" s="41"/>
      <c r="W25" s="338" t="s">
        <v>40</v>
      </c>
      <c r="X25" s="338"/>
      <c r="Y25" s="338"/>
      <c r="Z25" s="338"/>
      <c r="AA25" s="338"/>
      <c r="AB25" s="338"/>
      <c r="AC25" s="338"/>
      <c r="AD25" s="338"/>
      <c r="AE25" s="338"/>
      <c r="AF25" s="41"/>
      <c r="AG25" s="41"/>
      <c r="AH25" s="41"/>
      <c r="AI25" s="41"/>
      <c r="AJ25" s="41"/>
      <c r="AK25" s="338" t="s">
        <v>41</v>
      </c>
      <c r="AL25" s="338"/>
      <c r="AM25" s="338"/>
      <c r="AN25" s="338"/>
      <c r="AO25" s="338"/>
      <c r="AP25" s="41"/>
      <c r="AQ25" s="44"/>
      <c r="BE25" s="329"/>
    </row>
    <row r="26" spans="2:57" s="2" customFormat="1" ht="14.25" customHeight="1">
      <c r="B26" s="46"/>
      <c r="C26" s="47"/>
      <c r="D26" s="48" t="s">
        <v>42</v>
      </c>
      <c r="E26" s="47"/>
      <c r="F26" s="48" t="s">
        <v>43</v>
      </c>
      <c r="G26" s="47"/>
      <c r="H26" s="47"/>
      <c r="I26" s="47"/>
      <c r="J26" s="47"/>
      <c r="K26" s="47"/>
      <c r="L26" s="327">
        <v>0.21</v>
      </c>
      <c r="M26" s="326"/>
      <c r="N26" s="326"/>
      <c r="O26" s="326"/>
      <c r="P26" s="47"/>
      <c r="Q26" s="47"/>
      <c r="R26" s="47"/>
      <c r="S26" s="47"/>
      <c r="T26" s="47"/>
      <c r="U26" s="47"/>
      <c r="V26" s="47"/>
      <c r="W26" s="325">
        <f>ROUND(AZ51,0)</f>
        <v>0</v>
      </c>
      <c r="X26" s="326"/>
      <c r="Y26" s="326"/>
      <c r="Z26" s="326"/>
      <c r="AA26" s="326"/>
      <c r="AB26" s="326"/>
      <c r="AC26" s="326"/>
      <c r="AD26" s="326"/>
      <c r="AE26" s="326"/>
      <c r="AF26" s="47"/>
      <c r="AG26" s="47"/>
      <c r="AH26" s="47"/>
      <c r="AI26" s="47"/>
      <c r="AJ26" s="47"/>
      <c r="AK26" s="325">
        <f>ROUND(AV51,0)</f>
        <v>0</v>
      </c>
      <c r="AL26" s="326"/>
      <c r="AM26" s="326"/>
      <c r="AN26" s="326"/>
      <c r="AO26" s="326"/>
      <c r="AP26" s="47"/>
      <c r="AQ26" s="49"/>
      <c r="BE26" s="329"/>
    </row>
    <row r="27" spans="2:57" s="2" customFormat="1" ht="14.25" customHeight="1">
      <c r="B27" s="46"/>
      <c r="C27" s="47"/>
      <c r="D27" s="47"/>
      <c r="E27" s="47"/>
      <c r="F27" s="48" t="s">
        <v>44</v>
      </c>
      <c r="G27" s="47"/>
      <c r="H27" s="47"/>
      <c r="I27" s="47"/>
      <c r="J27" s="47"/>
      <c r="K27" s="47"/>
      <c r="L27" s="327">
        <v>0.15</v>
      </c>
      <c r="M27" s="326"/>
      <c r="N27" s="326"/>
      <c r="O27" s="326"/>
      <c r="P27" s="47"/>
      <c r="Q27" s="47"/>
      <c r="R27" s="47"/>
      <c r="S27" s="47"/>
      <c r="T27" s="47"/>
      <c r="U27" s="47"/>
      <c r="V27" s="47"/>
      <c r="W27" s="325">
        <f>ROUND(BA51,0)</f>
        <v>0</v>
      </c>
      <c r="X27" s="326"/>
      <c r="Y27" s="326"/>
      <c r="Z27" s="326"/>
      <c r="AA27" s="326"/>
      <c r="AB27" s="326"/>
      <c r="AC27" s="326"/>
      <c r="AD27" s="326"/>
      <c r="AE27" s="326"/>
      <c r="AF27" s="47"/>
      <c r="AG27" s="47"/>
      <c r="AH27" s="47"/>
      <c r="AI27" s="47"/>
      <c r="AJ27" s="47"/>
      <c r="AK27" s="325">
        <f>ROUND(AW51,0)</f>
        <v>0</v>
      </c>
      <c r="AL27" s="326"/>
      <c r="AM27" s="326"/>
      <c r="AN27" s="326"/>
      <c r="AO27" s="326"/>
      <c r="AP27" s="47"/>
      <c r="AQ27" s="49"/>
      <c r="BE27" s="329"/>
    </row>
    <row r="28" spans="2:57" s="2" customFormat="1" ht="14.25" customHeight="1" hidden="1">
      <c r="B28" s="46"/>
      <c r="C28" s="47"/>
      <c r="D28" s="47"/>
      <c r="E28" s="47"/>
      <c r="F28" s="48" t="s">
        <v>45</v>
      </c>
      <c r="G28" s="47"/>
      <c r="H28" s="47"/>
      <c r="I28" s="47"/>
      <c r="J28" s="47"/>
      <c r="K28" s="47"/>
      <c r="L28" s="327">
        <v>0.21</v>
      </c>
      <c r="M28" s="326"/>
      <c r="N28" s="326"/>
      <c r="O28" s="326"/>
      <c r="P28" s="47"/>
      <c r="Q28" s="47"/>
      <c r="R28" s="47"/>
      <c r="S28" s="47"/>
      <c r="T28" s="47"/>
      <c r="U28" s="47"/>
      <c r="V28" s="47"/>
      <c r="W28" s="325">
        <f>ROUND(BB51,0)</f>
        <v>0</v>
      </c>
      <c r="X28" s="326"/>
      <c r="Y28" s="326"/>
      <c r="Z28" s="326"/>
      <c r="AA28" s="326"/>
      <c r="AB28" s="326"/>
      <c r="AC28" s="326"/>
      <c r="AD28" s="326"/>
      <c r="AE28" s="326"/>
      <c r="AF28" s="47"/>
      <c r="AG28" s="47"/>
      <c r="AH28" s="47"/>
      <c r="AI28" s="47"/>
      <c r="AJ28" s="47"/>
      <c r="AK28" s="325">
        <v>0</v>
      </c>
      <c r="AL28" s="326"/>
      <c r="AM28" s="326"/>
      <c r="AN28" s="326"/>
      <c r="AO28" s="326"/>
      <c r="AP28" s="47"/>
      <c r="AQ28" s="49"/>
      <c r="BE28" s="329"/>
    </row>
    <row r="29" spans="2:57" s="2" customFormat="1" ht="14.25" customHeight="1" hidden="1">
      <c r="B29" s="46"/>
      <c r="C29" s="47"/>
      <c r="D29" s="47"/>
      <c r="E29" s="47"/>
      <c r="F29" s="48" t="s">
        <v>46</v>
      </c>
      <c r="G29" s="47"/>
      <c r="H29" s="47"/>
      <c r="I29" s="47"/>
      <c r="J29" s="47"/>
      <c r="K29" s="47"/>
      <c r="L29" s="327">
        <v>0.15</v>
      </c>
      <c r="M29" s="326"/>
      <c r="N29" s="326"/>
      <c r="O29" s="326"/>
      <c r="P29" s="47"/>
      <c r="Q29" s="47"/>
      <c r="R29" s="47"/>
      <c r="S29" s="47"/>
      <c r="T29" s="47"/>
      <c r="U29" s="47"/>
      <c r="V29" s="47"/>
      <c r="W29" s="325">
        <f>ROUND(BC51,0)</f>
        <v>0</v>
      </c>
      <c r="X29" s="326"/>
      <c r="Y29" s="326"/>
      <c r="Z29" s="326"/>
      <c r="AA29" s="326"/>
      <c r="AB29" s="326"/>
      <c r="AC29" s="326"/>
      <c r="AD29" s="326"/>
      <c r="AE29" s="326"/>
      <c r="AF29" s="47"/>
      <c r="AG29" s="47"/>
      <c r="AH29" s="47"/>
      <c r="AI29" s="47"/>
      <c r="AJ29" s="47"/>
      <c r="AK29" s="325">
        <v>0</v>
      </c>
      <c r="AL29" s="326"/>
      <c r="AM29" s="326"/>
      <c r="AN29" s="326"/>
      <c r="AO29" s="326"/>
      <c r="AP29" s="47"/>
      <c r="AQ29" s="49"/>
      <c r="BE29" s="329"/>
    </row>
    <row r="30" spans="2:57" s="2" customFormat="1" ht="14.25" customHeight="1" hidden="1">
      <c r="B30" s="46"/>
      <c r="C30" s="47"/>
      <c r="D30" s="47"/>
      <c r="E30" s="47"/>
      <c r="F30" s="48" t="s">
        <v>47</v>
      </c>
      <c r="G30" s="47"/>
      <c r="H30" s="47"/>
      <c r="I30" s="47"/>
      <c r="J30" s="47"/>
      <c r="K30" s="47"/>
      <c r="L30" s="327">
        <v>0</v>
      </c>
      <c r="M30" s="326"/>
      <c r="N30" s="326"/>
      <c r="O30" s="326"/>
      <c r="P30" s="47"/>
      <c r="Q30" s="47"/>
      <c r="R30" s="47"/>
      <c r="S30" s="47"/>
      <c r="T30" s="47"/>
      <c r="U30" s="47"/>
      <c r="V30" s="47"/>
      <c r="W30" s="325">
        <f>ROUND(BD51,0)</f>
        <v>0</v>
      </c>
      <c r="X30" s="326"/>
      <c r="Y30" s="326"/>
      <c r="Z30" s="326"/>
      <c r="AA30" s="326"/>
      <c r="AB30" s="326"/>
      <c r="AC30" s="326"/>
      <c r="AD30" s="326"/>
      <c r="AE30" s="326"/>
      <c r="AF30" s="47"/>
      <c r="AG30" s="47"/>
      <c r="AH30" s="47"/>
      <c r="AI30" s="47"/>
      <c r="AJ30" s="47"/>
      <c r="AK30" s="325">
        <v>0</v>
      </c>
      <c r="AL30" s="326"/>
      <c r="AM30" s="326"/>
      <c r="AN30" s="326"/>
      <c r="AO30" s="326"/>
      <c r="AP30" s="47"/>
      <c r="AQ30" s="49"/>
      <c r="BE30" s="329"/>
    </row>
    <row r="31" spans="2:57" s="1" customFormat="1" ht="6.7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29"/>
    </row>
    <row r="32" spans="2:57" s="1" customFormat="1" ht="25.5" customHeight="1">
      <c r="B32" s="40"/>
      <c r="C32" s="50"/>
      <c r="D32" s="51" t="s">
        <v>48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49</v>
      </c>
      <c r="U32" s="52"/>
      <c r="V32" s="52"/>
      <c r="W32" s="52"/>
      <c r="X32" s="339" t="s">
        <v>50</v>
      </c>
      <c r="Y32" s="340"/>
      <c r="Z32" s="340"/>
      <c r="AA32" s="340"/>
      <c r="AB32" s="340"/>
      <c r="AC32" s="52"/>
      <c r="AD32" s="52"/>
      <c r="AE32" s="52"/>
      <c r="AF32" s="52"/>
      <c r="AG32" s="52"/>
      <c r="AH32" s="52"/>
      <c r="AI32" s="52"/>
      <c r="AJ32" s="52"/>
      <c r="AK32" s="341">
        <f>SUM(AK23:AK30)</f>
        <v>0</v>
      </c>
      <c r="AL32" s="340"/>
      <c r="AM32" s="340"/>
      <c r="AN32" s="340"/>
      <c r="AO32" s="342"/>
      <c r="AP32" s="50"/>
      <c r="AQ32" s="54"/>
      <c r="BE32" s="329"/>
    </row>
    <row r="33" spans="2:43" s="1" customFormat="1" ht="6.7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7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7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75" customHeight="1">
      <c r="B39" s="40"/>
      <c r="C39" s="60" t="s">
        <v>51</v>
      </c>
      <c r="AR39" s="40"/>
    </row>
    <row r="40" spans="2:44" s="1" customFormat="1" ht="6.75" customHeight="1">
      <c r="B40" s="40"/>
      <c r="AR40" s="40"/>
    </row>
    <row r="41" spans="2:44" s="3" customFormat="1" ht="14.25" customHeight="1">
      <c r="B41" s="61"/>
      <c r="C41" s="62" t="s">
        <v>17</v>
      </c>
      <c r="L41" s="3" t="str">
        <f>K5</f>
        <v>Tomek11</v>
      </c>
      <c r="AR41" s="61"/>
    </row>
    <row r="42" spans="2:44" s="4" customFormat="1" ht="36.75" customHeight="1">
      <c r="B42" s="63"/>
      <c r="C42" s="64" t="s">
        <v>20</v>
      </c>
      <c r="L42" s="354" t="str">
        <f>K6</f>
        <v>Prostor bývalé synagogy v Trutnově</v>
      </c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R42" s="63"/>
    </row>
    <row r="43" spans="2:44" s="1" customFormat="1" ht="6.75" customHeight="1">
      <c r="B43" s="40"/>
      <c r="AR43" s="40"/>
    </row>
    <row r="44" spans="2:44" s="1" customFormat="1" ht="13.5">
      <c r="B44" s="40"/>
      <c r="C44" s="62" t="s">
        <v>24</v>
      </c>
      <c r="L44" s="65" t="str">
        <f>IF(K8="","",K8)</f>
        <v>Trutnov</v>
      </c>
      <c r="AI44" s="62" t="s">
        <v>26</v>
      </c>
      <c r="AM44" s="312" t="str">
        <f>IF(AN8="","",AN8)</f>
        <v>3. 6. 2018</v>
      </c>
      <c r="AN44" s="312"/>
      <c r="AR44" s="40"/>
    </row>
    <row r="45" spans="2:44" s="1" customFormat="1" ht="6.75" customHeight="1">
      <c r="B45" s="40"/>
      <c r="AR45" s="40"/>
    </row>
    <row r="46" spans="2:56" s="1" customFormat="1" ht="13.5">
      <c r="B46" s="40"/>
      <c r="C46" s="62" t="s">
        <v>28</v>
      </c>
      <c r="L46" s="3" t="str">
        <f>IF(E11="","",E11)</f>
        <v>Město Trutnov, Slovanské nám. 165, Trutnov</v>
      </c>
      <c r="AI46" s="62" t="s">
        <v>34</v>
      </c>
      <c r="AM46" s="313" t="str">
        <f>IF(E17="","",E17)</f>
        <v>ing.arch.Pavel Tomek, ing. Petr Vágner</v>
      </c>
      <c r="AN46" s="313"/>
      <c r="AO46" s="313"/>
      <c r="AP46" s="313"/>
      <c r="AR46" s="40"/>
      <c r="AS46" s="314" t="s">
        <v>52</v>
      </c>
      <c r="AT46" s="315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3.5">
      <c r="B47" s="40"/>
      <c r="C47" s="62" t="s">
        <v>32</v>
      </c>
      <c r="L47" s="3">
        <f>IF(E14="Vyplň údaj","",E14)</f>
      </c>
      <c r="AR47" s="40"/>
      <c r="AS47" s="316"/>
      <c r="AT47" s="317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5" customHeight="1">
      <c r="B48" s="40"/>
      <c r="AR48" s="40"/>
      <c r="AS48" s="316"/>
      <c r="AT48" s="317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43" t="s">
        <v>53</v>
      </c>
      <c r="D49" s="344"/>
      <c r="E49" s="344"/>
      <c r="F49" s="344"/>
      <c r="G49" s="344"/>
      <c r="H49" s="52"/>
      <c r="I49" s="345" t="s">
        <v>54</v>
      </c>
      <c r="J49" s="344"/>
      <c r="K49" s="344"/>
      <c r="L49" s="344"/>
      <c r="M49" s="344"/>
      <c r="N49" s="344"/>
      <c r="O49" s="344"/>
      <c r="P49" s="344"/>
      <c r="Q49" s="344"/>
      <c r="R49" s="344"/>
      <c r="S49" s="344"/>
      <c r="T49" s="344"/>
      <c r="U49" s="344"/>
      <c r="V49" s="344"/>
      <c r="W49" s="344"/>
      <c r="X49" s="344"/>
      <c r="Y49" s="344"/>
      <c r="Z49" s="344"/>
      <c r="AA49" s="344"/>
      <c r="AB49" s="344"/>
      <c r="AC49" s="344"/>
      <c r="AD49" s="344"/>
      <c r="AE49" s="344"/>
      <c r="AF49" s="344"/>
      <c r="AG49" s="346" t="s">
        <v>55</v>
      </c>
      <c r="AH49" s="344"/>
      <c r="AI49" s="344"/>
      <c r="AJ49" s="344"/>
      <c r="AK49" s="344"/>
      <c r="AL49" s="344"/>
      <c r="AM49" s="344"/>
      <c r="AN49" s="345" t="s">
        <v>56</v>
      </c>
      <c r="AO49" s="344"/>
      <c r="AP49" s="344"/>
      <c r="AQ49" s="70" t="s">
        <v>57</v>
      </c>
      <c r="AR49" s="40"/>
      <c r="AS49" s="71" t="s">
        <v>58</v>
      </c>
      <c r="AT49" s="72" t="s">
        <v>59</v>
      </c>
      <c r="AU49" s="72" t="s">
        <v>60</v>
      </c>
      <c r="AV49" s="72" t="s">
        <v>61</v>
      </c>
      <c r="AW49" s="72" t="s">
        <v>62</v>
      </c>
      <c r="AX49" s="72" t="s">
        <v>63</v>
      </c>
      <c r="AY49" s="72" t="s">
        <v>64</v>
      </c>
      <c r="AZ49" s="72" t="s">
        <v>65</v>
      </c>
      <c r="BA49" s="72" t="s">
        <v>66</v>
      </c>
      <c r="BB49" s="72" t="s">
        <v>67</v>
      </c>
      <c r="BC49" s="72" t="s">
        <v>68</v>
      </c>
      <c r="BD49" s="73" t="s">
        <v>69</v>
      </c>
    </row>
    <row r="50" spans="2:56" s="1" customFormat="1" ht="10.5" customHeight="1">
      <c r="B50" s="40"/>
      <c r="AR50" s="40"/>
      <c r="AS50" s="74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25" customHeight="1">
      <c r="B51" s="63"/>
      <c r="C51" s="75" t="s">
        <v>70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350">
        <f>ROUND(SUM(AG52:AG53),0)</f>
        <v>0</v>
      </c>
      <c r="AH51" s="350"/>
      <c r="AI51" s="350"/>
      <c r="AJ51" s="350"/>
      <c r="AK51" s="350"/>
      <c r="AL51" s="350"/>
      <c r="AM51" s="350"/>
      <c r="AN51" s="351">
        <f>SUM(AG51,AT51)</f>
        <v>0</v>
      </c>
      <c r="AO51" s="351"/>
      <c r="AP51" s="351"/>
      <c r="AQ51" s="77" t="s">
        <v>5</v>
      </c>
      <c r="AR51" s="63"/>
      <c r="AS51" s="78">
        <f>ROUND(SUM(AS52:AS53),0)</f>
        <v>0</v>
      </c>
      <c r="AT51" s="79">
        <f>ROUND(SUM(AV51:AW51),0)</f>
        <v>0</v>
      </c>
      <c r="AU51" s="80">
        <f>ROUND(SUM(AU52:AU53),5)</f>
        <v>0</v>
      </c>
      <c r="AV51" s="79">
        <f>ROUND(AZ51*L26,0)</f>
        <v>0</v>
      </c>
      <c r="AW51" s="79">
        <f>ROUND(BA51*L27,0)</f>
        <v>0</v>
      </c>
      <c r="AX51" s="79">
        <f>ROUND(BB51*L26,0)</f>
        <v>0</v>
      </c>
      <c r="AY51" s="79">
        <f>ROUND(BC51*L27,0)</f>
        <v>0</v>
      </c>
      <c r="AZ51" s="79">
        <f>ROUND(SUM(AZ52:AZ53),0)</f>
        <v>0</v>
      </c>
      <c r="BA51" s="79">
        <f>ROUND(SUM(BA52:BA53),0)</f>
        <v>0</v>
      </c>
      <c r="BB51" s="79">
        <f>ROUND(SUM(BB52:BB53),0)</f>
        <v>0</v>
      </c>
      <c r="BC51" s="79">
        <f>ROUND(SUM(BC52:BC53),0)</f>
        <v>0</v>
      </c>
      <c r="BD51" s="81">
        <f>ROUND(SUM(BD52:BD53),0)</f>
        <v>0</v>
      </c>
      <c r="BS51" s="64" t="s">
        <v>71</v>
      </c>
      <c r="BT51" s="64" t="s">
        <v>72</v>
      </c>
      <c r="BU51" s="82" t="s">
        <v>73</v>
      </c>
      <c r="BV51" s="64" t="s">
        <v>74</v>
      </c>
      <c r="BW51" s="64" t="s">
        <v>7</v>
      </c>
      <c r="BX51" s="64" t="s">
        <v>75</v>
      </c>
      <c r="CL51" s="64" t="s">
        <v>5</v>
      </c>
    </row>
    <row r="52" spans="1:91" s="5" customFormat="1" ht="16.5" customHeight="1">
      <c r="A52" s="83" t="s">
        <v>76</v>
      </c>
      <c r="B52" s="84"/>
      <c r="C52" s="85"/>
      <c r="D52" s="347" t="s">
        <v>11</v>
      </c>
      <c r="E52" s="347"/>
      <c r="F52" s="347"/>
      <c r="G52" s="347"/>
      <c r="H52" s="347"/>
      <c r="I52" s="86"/>
      <c r="J52" s="347" t="s">
        <v>77</v>
      </c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7"/>
      <c r="AD52" s="347"/>
      <c r="AE52" s="347"/>
      <c r="AF52" s="347"/>
      <c r="AG52" s="348">
        <f>'1 - Stavební práce'!J27</f>
        <v>0</v>
      </c>
      <c r="AH52" s="349"/>
      <c r="AI52" s="349"/>
      <c r="AJ52" s="349"/>
      <c r="AK52" s="349"/>
      <c r="AL52" s="349"/>
      <c r="AM52" s="349"/>
      <c r="AN52" s="348">
        <f>SUM(AG52,AT52)</f>
        <v>0</v>
      </c>
      <c r="AO52" s="349"/>
      <c r="AP52" s="349"/>
      <c r="AQ52" s="87" t="s">
        <v>78</v>
      </c>
      <c r="AR52" s="84"/>
      <c r="AS52" s="88">
        <v>0</v>
      </c>
      <c r="AT52" s="89">
        <f>ROUND(SUM(AV52:AW52),0)</f>
        <v>0</v>
      </c>
      <c r="AU52" s="90">
        <f>'1 - Stavební práce'!P90</f>
        <v>0</v>
      </c>
      <c r="AV52" s="89">
        <f>'1 - Stavební práce'!J30</f>
        <v>0</v>
      </c>
      <c r="AW52" s="89">
        <f>'1 - Stavební práce'!J31</f>
        <v>0</v>
      </c>
      <c r="AX52" s="89">
        <f>'1 - Stavební práce'!J32</f>
        <v>0</v>
      </c>
      <c r="AY52" s="89">
        <f>'1 - Stavební práce'!J33</f>
        <v>0</v>
      </c>
      <c r="AZ52" s="89">
        <f>'1 - Stavební práce'!F30</f>
        <v>0</v>
      </c>
      <c r="BA52" s="89">
        <f>'1 - Stavební práce'!F31</f>
        <v>0</v>
      </c>
      <c r="BB52" s="89">
        <f>'1 - Stavební práce'!F32</f>
        <v>0</v>
      </c>
      <c r="BC52" s="89">
        <f>'1 - Stavební práce'!F33</f>
        <v>0</v>
      </c>
      <c r="BD52" s="91">
        <f>'1 - Stavební práce'!F34</f>
        <v>0</v>
      </c>
      <c r="BT52" s="92" t="s">
        <v>11</v>
      </c>
      <c r="BV52" s="92" t="s">
        <v>74</v>
      </c>
      <c r="BW52" s="92" t="s">
        <v>79</v>
      </c>
      <c r="BX52" s="92" t="s">
        <v>7</v>
      </c>
      <c r="CL52" s="92" t="s">
        <v>5</v>
      </c>
      <c r="CM52" s="92" t="s">
        <v>80</v>
      </c>
    </row>
    <row r="53" spans="1:91" s="5" customFormat="1" ht="16.5" customHeight="1">
      <c r="A53" s="83" t="s">
        <v>76</v>
      </c>
      <c r="B53" s="84"/>
      <c r="C53" s="85"/>
      <c r="D53" s="347" t="s">
        <v>80</v>
      </c>
      <c r="E53" s="347"/>
      <c r="F53" s="347"/>
      <c r="G53" s="347"/>
      <c r="H53" s="347"/>
      <c r="I53" s="86"/>
      <c r="J53" s="347" t="s">
        <v>81</v>
      </c>
      <c r="K53" s="347"/>
      <c r="L53" s="347"/>
      <c r="M53" s="347"/>
      <c r="N53" s="347"/>
      <c r="O53" s="347"/>
      <c r="P53" s="347"/>
      <c r="Q53" s="347"/>
      <c r="R53" s="347"/>
      <c r="S53" s="347"/>
      <c r="T53" s="347"/>
      <c r="U53" s="347"/>
      <c r="V53" s="347"/>
      <c r="W53" s="347"/>
      <c r="X53" s="347"/>
      <c r="Y53" s="347"/>
      <c r="Z53" s="347"/>
      <c r="AA53" s="347"/>
      <c r="AB53" s="347"/>
      <c r="AC53" s="347"/>
      <c r="AD53" s="347"/>
      <c r="AE53" s="347"/>
      <c r="AF53" s="347"/>
      <c r="AG53" s="348">
        <f>'2 - Vedlejší náklady'!J27</f>
        <v>0</v>
      </c>
      <c r="AH53" s="349"/>
      <c r="AI53" s="349"/>
      <c r="AJ53" s="349"/>
      <c r="AK53" s="349"/>
      <c r="AL53" s="349"/>
      <c r="AM53" s="349"/>
      <c r="AN53" s="348">
        <f>SUM(AG53,AT53)</f>
        <v>0</v>
      </c>
      <c r="AO53" s="349"/>
      <c r="AP53" s="349"/>
      <c r="AQ53" s="87" t="s">
        <v>78</v>
      </c>
      <c r="AR53" s="84"/>
      <c r="AS53" s="93">
        <v>0</v>
      </c>
      <c r="AT53" s="94">
        <f>ROUND(SUM(AV53:AW53),0)</f>
        <v>0</v>
      </c>
      <c r="AU53" s="95">
        <f>'2 - Vedlejší náklady'!P86</f>
        <v>0</v>
      </c>
      <c r="AV53" s="94">
        <f>'2 - Vedlejší náklady'!J30</f>
        <v>0</v>
      </c>
      <c r="AW53" s="94">
        <f>'2 - Vedlejší náklady'!J31</f>
        <v>0</v>
      </c>
      <c r="AX53" s="94">
        <f>'2 - Vedlejší náklady'!J32</f>
        <v>0</v>
      </c>
      <c r="AY53" s="94">
        <f>'2 - Vedlejší náklady'!J33</f>
        <v>0</v>
      </c>
      <c r="AZ53" s="94">
        <f>'2 - Vedlejší náklady'!F30</f>
        <v>0</v>
      </c>
      <c r="BA53" s="94">
        <f>'2 - Vedlejší náklady'!F31</f>
        <v>0</v>
      </c>
      <c r="BB53" s="94">
        <f>'2 - Vedlejší náklady'!F32</f>
        <v>0</v>
      </c>
      <c r="BC53" s="94">
        <f>'2 - Vedlejší náklady'!F33</f>
        <v>0</v>
      </c>
      <c r="BD53" s="96">
        <f>'2 - Vedlejší náklady'!F34</f>
        <v>0</v>
      </c>
      <c r="BT53" s="92" t="s">
        <v>11</v>
      </c>
      <c r="BV53" s="92" t="s">
        <v>74</v>
      </c>
      <c r="BW53" s="92" t="s">
        <v>82</v>
      </c>
      <c r="BX53" s="92" t="s">
        <v>7</v>
      </c>
      <c r="CL53" s="92" t="s">
        <v>5</v>
      </c>
      <c r="CM53" s="92" t="s">
        <v>80</v>
      </c>
    </row>
    <row r="54" spans="2:44" s="1" customFormat="1" ht="30" customHeight="1">
      <c r="B54" s="40"/>
      <c r="AR54" s="40"/>
    </row>
    <row r="55" spans="2:44" s="1" customFormat="1" ht="6.75" customHeight="1"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40"/>
    </row>
  </sheetData>
  <sheetProtection/>
  <mergeCells count="45"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L30:O30"/>
    <mergeCell ref="D52:H52"/>
    <mergeCell ref="J52:AF52"/>
    <mergeCell ref="AN53:AP53"/>
    <mergeCell ref="AG53:AM53"/>
    <mergeCell ref="D53:H53"/>
    <mergeCell ref="J53:AF53"/>
    <mergeCell ref="C49:G49"/>
    <mergeCell ref="I49:AF49"/>
    <mergeCell ref="AG49:AM49"/>
    <mergeCell ref="AN49:AP49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L28: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</mergeCells>
  <hyperlinks>
    <hyperlink ref="K1:S1" location="C2" display="1) Rekapitulace stavby"/>
    <hyperlink ref="W1:AI1" location="C51" display="2) Rekapitulace objektů stavby a soupisů prací"/>
    <hyperlink ref="A52" location="'1 - Stavební práce'!C2" display="/"/>
    <hyperlink ref="A53" location="'2 - Vedlejší náklady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90"/>
  <sheetViews>
    <sheetView showGridLines="0" tabSelected="1" zoomScale="120" zoomScaleNormal="120" zoomScalePageLayoutView="0" workbookViewId="0" topLeftCell="A1">
      <pane ySplit="1" topLeftCell="BM2" activePane="bottomLeft" state="frozen"/>
      <selection pane="topLeft" activeCell="A1" sqref="A1"/>
      <selection pane="bottomLeft" activeCell="W381" sqref="W38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8"/>
      <c r="C1" s="98"/>
      <c r="D1" s="99" t="s">
        <v>1</v>
      </c>
      <c r="E1" s="98"/>
      <c r="F1" s="100" t="s">
        <v>83</v>
      </c>
      <c r="G1" s="304" t="s">
        <v>84</v>
      </c>
      <c r="H1" s="304"/>
      <c r="I1" s="101"/>
      <c r="J1" s="100" t="s">
        <v>85</v>
      </c>
      <c r="K1" s="99" t="s">
        <v>86</v>
      </c>
      <c r="L1" s="100" t="s">
        <v>87</v>
      </c>
      <c r="M1" s="100"/>
      <c r="N1" s="100"/>
      <c r="O1" s="100"/>
      <c r="P1" s="100"/>
      <c r="Q1" s="100"/>
      <c r="R1" s="100"/>
      <c r="S1" s="100"/>
      <c r="T1" s="100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56" ht="36.75" customHeight="1">
      <c r="L2" s="352" t="s">
        <v>8</v>
      </c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23" t="s">
        <v>79</v>
      </c>
      <c r="AZ2" s="102" t="s">
        <v>88</v>
      </c>
      <c r="BA2" s="102" t="s">
        <v>89</v>
      </c>
      <c r="BB2" s="102" t="s">
        <v>5</v>
      </c>
      <c r="BC2" s="102" t="s">
        <v>90</v>
      </c>
      <c r="BD2" s="102" t="s">
        <v>80</v>
      </c>
    </row>
    <row r="3" spans="2:56" ht="6.7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80</v>
      </c>
      <c r="AZ3" s="102" t="s">
        <v>91</v>
      </c>
      <c r="BA3" s="102" t="s">
        <v>92</v>
      </c>
      <c r="BB3" s="102" t="s">
        <v>5</v>
      </c>
      <c r="BC3" s="102" t="s">
        <v>72</v>
      </c>
      <c r="BD3" s="102" t="s">
        <v>80</v>
      </c>
    </row>
    <row r="4" spans="2:56" ht="36.75" customHeight="1">
      <c r="B4" s="27"/>
      <c r="C4" s="28"/>
      <c r="D4" s="29" t="s">
        <v>93</v>
      </c>
      <c r="E4" s="28"/>
      <c r="F4" s="28"/>
      <c r="G4" s="28"/>
      <c r="H4" s="28"/>
      <c r="I4" s="104"/>
      <c r="J4" s="28"/>
      <c r="K4" s="30"/>
      <c r="M4" s="31" t="s">
        <v>14</v>
      </c>
      <c r="AT4" s="23" t="s">
        <v>6</v>
      </c>
      <c r="AZ4" s="102" t="s">
        <v>94</v>
      </c>
      <c r="BA4" s="102" t="s">
        <v>95</v>
      </c>
      <c r="BB4" s="102" t="s">
        <v>5</v>
      </c>
      <c r="BC4" s="102" t="s">
        <v>96</v>
      </c>
      <c r="BD4" s="102" t="s">
        <v>80</v>
      </c>
    </row>
    <row r="5" spans="2:56" ht="6.75" customHeight="1">
      <c r="B5" s="27"/>
      <c r="C5" s="28"/>
      <c r="D5" s="28"/>
      <c r="E5" s="28"/>
      <c r="F5" s="28"/>
      <c r="G5" s="28"/>
      <c r="H5" s="28"/>
      <c r="I5" s="104"/>
      <c r="J5" s="28"/>
      <c r="K5" s="30"/>
      <c r="AZ5" s="102" t="s">
        <v>97</v>
      </c>
      <c r="BA5" s="102" t="s">
        <v>98</v>
      </c>
      <c r="BB5" s="102" t="s">
        <v>5</v>
      </c>
      <c r="BC5" s="102" t="s">
        <v>99</v>
      </c>
      <c r="BD5" s="102" t="s">
        <v>80</v>
      </c>
    </row>
    <row r="6" spans="2:56" ht="13.5">
      <c r="B6" s="27"/>
      <c r="C6" s="28"/>
      <c r="D6" s="36" t="s">
        <v>20</v>
      </c>
      <c r="E6" s="28"/>
      <c r="F6" s="28"/>
      <c r="G6" s="28"/>
      <c r="H6" s="28"/>
      <c r="I6" s="104"/>
      <c r="J6" s="28"/>
      <c r="K6" s="30"/>
      <c r="AZ6" s="102" t="s">
        <v>100</v>
      </c>
      <c r="BA6" s="102" t="s">
        <v>101</v>
      </c>
      <c r="BB6" s="102" t="s">
        <v>5</v>
      </c>
      <c r="BC6" s="102" t="s">
        <v>102</v>
      </c>
      <c r="BD6" s="102" t="s">
        <v>80</v>
      </c>
    </row>
    <row r="7" spans="2:56" ht="16.5" customHeight="1">
      <c r="B7" s="27"/>
      <c r="C7" s="28"/>
      <c r="D7" s="28"/>
      <c r="E7" s="318" t="str">
        <f>'Rekapitulace stavby'!K6</f>
        <v>Prostor bývalé synagogy v Trutnově</v>
      </c>
      <c r="F7" s="319"/>
      <c r="G7" s="319"/>
      <c r="H7" s="319"/>
      <c r="I7" s="104"/>
      <c r="J7" s="28"/>
      <c r="K7" s="30"/>
      <c r="AZ7" s="102" t="s">
        <v>103</v>
      </c>
      <c r="BA7" s="102" t="s">
        <v>104</v>
      </c>
      <c r="BB7" s="102" t="s">
        <v>5</v>
      </c>
      <c r="BC7" s="102" t="s">
        <v>105</v>
      </c>
      <c r="BD7" s="102" t="s">
        <v>80</v>
      </c>
    </row>
    <row r="8" spans="2:56" s="1" customFormat="1" ht="13.5">
      <c r="B8" s="40"/>
      <c r="C8" s="41"/>
      <c r="D8" s="36" t="s">
        <v>106</v>
      </c>
      <c r="E8" s="41"/>
      <c r="F8" s="41"/>
      <c r="G8" s="41"/>
      <c r="H8" s="41"/>
      <c r="I8" s="105"/>
      <c r="J8" s="41"/>
      <c r="K8" s="44"/>
      <c r="AZ8" s="102" t="s">
        <v>107</v>
      </c>
      <c r="BA8" s="102" t="s">
        <v>108</v>
      </c>
      <c r="BB8" s="102" t="s">
        <v>5</v>
      </c>
      <c r="BC8" s="102" t="s">
        <v>109</v>
      </c>
      <c r="BD8" s="102" t="s">
        <v>80</v>
      </c>
    </row>
    <row r="9" spans="2:56" s="1" customFormat="1" ht="36.75" customHeight="1">
      <c r="B9" s="40"/>
      <c r="C9" s="41"/>
      <c r="D9" s="41"/>
      <c r="E9" s="320" t="s">
        <v>110</v>
      </c>
      <c r="F9" s="321"/>
      <c r="G9" s="321"/>
      <c r="H9" s="321"/>
      <c r="I9" s="105"/>
      <c r="J9" s="41"/>
      <c r="K9" s="44"/>
      <c r="AZ9" s="102" t="s">
        <v>111</v>
      </c>
      <c r="BA9" s="102" t="s">
        <v>112</v>
      </c>
      <c r="BB9" s="102" t="s">
        <v>5</v>
      </c>
      <c r="BC9" s="102" t="s">
        <v>113</v>
      </c>
      <c r="BD9" s="102" t="s">
        <v>80</v>
      </c>
    </row>
    <row r="10" spans="2:56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  <c r="AZ10" s="102" t="s">
        <v>114</v>
      </c>
      <c r="BA10" s="102" t="s">
        <v>115</v>
      </c>
      <c r="BB10" s="102" t="s">
        <v>5</v>
      </c>
      <c r="BC10" s="102" t="s">
        <v>116</v>
      </c>
      <c r="BD10" s="102" t="s">
        <v>80</v>
      </c>
    </row>
    <row r="11" spans="2:56" s="1" customFormat="1" ht="14.2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6" t="s">
        <v>23</v>
      </c>
      <c r="J11" s="34" t="s">
        <v>5</v>
      </c>
      <c r="K11" s="44"/>
      <c r="AZ11" s="102" t="s">
        <v>117</v>
      </c>
      <c r="BA11" s="102" t="s">
        <v>118</v>
      </c>
      <c r="BB11" s="102" t="s">
        <v>5</v>
      </c>
      <c r="BC11" s="102" t="s">
        <v>119</v>
      </c>
      <c r="BD11" s="102" t="s">
        <v>80</v>
      </c>
    </row>
    <row r="12" spans="2:56" s="1" customFormat="1" ht="14.25" customHeight="1">
      <c r="B12" s="40"/>
      <c r="C12" s="41"/>
      <c r="D12" s="36" t="s">
        <v>24</v>
      </c>
      <c r="E12" s="41"/>
      <c r="F12" s="34" t="s">
        <v>25</v>
      </c>
      <c r="G12" s="41"/>
      <c r="H12" s="41"/>
      <c r="I12" s="106" t="s">
        <v>26</v>
      </c>
      <c r="J12" s="107" t="str">
        <f>'Rekapitulace stavby'!AN8</f>
        <v>3. 6. 2018</v>
      </c>
      <c r="K12" s="44"/>
      <c r="AZ12" s="102" t="s">
        <v>120</v>
      </c>
      <c r="BA12" s="102" t="s">
        <v>121</v>
      </c>
      <c r="BB12" s="102" t="s">
        <v>5</v>
      </c>
      <c r="BC12" s="102" t="s">
        <v>122</v>
      </c>
      <c r="BD12" s="102" t="s">
        <v>80</v>
      </c>
    </row>
    <row r="13" spans="2:56" s="1" customFormat="1" ht="10.5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  <c r="AZ13" s="102" t="s">
        <v>123</v>
      </c>
      <c r="BA13" s="102" t="s">
        <v>124</v>
      </c>
      <c r="BB13" s="102" t="s">
        <v>5</v>
      </c>
      <c r="BC13" s="102" t="s">
        <v>125</v>
      </c>
      <c r="BD13" s="102" t="s">
        <v>80</v>
      </c>
    </row>
    <row r="14" spans="2:11" s="1" customFormat="1" ht="14.25" customHeight="1">
      <c r="B14" s="40"/>
      <c r="C14" s="41"/>
      <c r="D14" s="36" t="s">
        <v>28</v>
      </c>
      <c r="E14" s="41"/>
      <c r="F14" s="41"/>
      <c r="G14" s="41"/>
      <c r="H14" s="41"/>
      <c r="I14" s="106" t="s">
        <v>29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30</v>
      </c>
      <c r="F15" s="41"/>
      <c r="G15" s="41"/>
      <c r="H15" s="41"/>
      <c r="I15" s="106" t="s">
        <v>31</v>
      </c>
      <c r="J15" s="34" t="s">
        <v>5</v>
      </c>
      <c r="K15" s="44"/>
    </row>
    <row r="16" spans="2:11" s="1" customFormat="1" ht="6.7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25" customHeight="1">
      <c r="B17" s="40"/>
      <c r="C17" s="41"/>
      <c r="D17" s="36" t="s">
        <v>32</v>
      </c>
      <c r="E17" s="41"/>
      <c r="F17" s="41"/>
      <c r="G17" s="41"/>
      <c r="H17" s="41"/>
      <c r="I17" s="106" t="s">
        <v>29</v>
      </c>
      <c r="J17" s="34">
        <f>IF('Rekapitulace stavby'!AN13="Vyplň údaj","",IF('Rekapitulace stavby'!AN13="","",'Rekapitulace stavby'!AN13))</f>
      </c>
      <c r="K17" s="44"/>
    </row>
    <row r="18" spans="2:11" s="1" customFormat="1" ht="18" customHeight="1">
      <c r="B18" s="40"/>
      <c r="C18" s="41"/>
      <c r="D18" s="41"/>
      <c r="E18" s="34">
        <f>IF('Rekapitulace stavby'!E14="Vyplň údaj","",IF('Rekapitulace stavby'!E14="","",'Rekapitulace stavby'!E14))</f>
      </c>
      <c r="F18" s="41"/>
      <c r="G18" s="41"/>
      <c r="H18" s="41"/>
      <c r="I18" s="106" t="s">
        <v>31</v>
      </c>
      <c r="J18" s="34">
        <f>IF('Rekapitulace stavby'!AN14="Vyplň údaj","",IF('Rekapitulace stavby'!AN14="","",'Rekapitulace stavby'!AN14))</f>
      </c>
      <c r="K18" s="44"/>
    </row>
    <row r="19" spans="2:11" s="1" customFormat="1" ht="6.7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25" customHeight="1">
      <c r="B20" s="40"/>
      <c r="C20" s="41"/>
      <c r="D20" s="36" t="s">
        <v>34</v>
      </c>
      <c r="E20" s="41"/>
      <c r="F20" s="41"/>
      <c r="G20" s="41"/>
      <c r="H20" s="41"/>
      <c r="I20" s="106" t="s">
        <v>29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35</v>
      </c>
      <c r="F21" s="41"/>
      <c r="G21" s="41"/>
      <c r="H21" s="41"/>
      <c r="I21" s="106" t="s">
        <v>31</v>
      </c>
      <c r="J21" s="34" t="s">
        <v>5</v>
      </c>
      <c r="K21" s="44"/>
    </row>
    <row r="22" spans="2:11" s="1" customFormat="1" ht="6.7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25" customHeight="1">
      <c r="B23" s="40"/>
      <c r="C23" s="41"/>
      <c r="D23" s="36" t="s">
        <v>37</v>
      </c>
      <c r="E23" s="41"/>
      <c r="F23" s="41"/>
      <c r="G23" s="41"/>
      <c r="H23" s="41"/>
      <c r="I23" s="105"/>
      <c r="J23" s="41"/>
      <c r="K23" s="44"/>
    </row>
    <row r="24" spans="2:11" s="6" customFormat="1" ht="16.5" customHeight="1">
      <c r="B24" s="108"/>
      <c r="C24" s="109"/>
      <c r="D24" s="109"/>
      <c r="E24" s="335" t="s">
        <v>5</v>
      </c>
      <c r="F24" s="335"/>
      <c r="G24" s="335"/>
      <c r="H24" s="335"/>
      <c r="I24" s="110"/>
      <c r="J24" s="109"/>
      <c r="K24" s="111"/>
    </row>
    <row r="25" spans="2:11" s="1" customFormat="1" ht="6.7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7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5" customHeight="1">
      <c r="B27" s="40"/>
      <c r="C27" s="41"/>
      <c r="D27" s="114" t="s">
        <v>38</v>
      </c>
      <c r="E27" s="41"/>
      <c r="F27" s="41"/>
      <c r="G27" s="41"/>
      <c r="H27" s="41"/>
      <c r="I27" s="105"/>
      <c r="J27" s="115">
        <f>ROUND(J90,0)</f>
        <v>0</v>
      </c>
      <c r="K27" s="44"/>
    </row>
    <row r="28" spans="2:11" s="1" customFormat="1" ht="6.7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25" customHeight="1">
      <c r="B29" s="40"/>
      <c r="C29" s="41"/>
      <c r="D29" s="41"/>
      <c r="E29" s="41"/>
      <c r="F29" s="45" t="s">
        <v>40</v>
      </c>
      <c r="G29" s="41"/>
      <c r="H29" s="41"/>
      <c r="I29" s="116" t="s">
        <v>39</v>
      </c>
      <c r="J29" s="45" t="s">
        <v>41</v>
      </c>
      <c r="K29" s="44"/>
    </row>
    <row r="30" spans="2:11" s="1" customFormat="1" ht="14.25" customHeight="1">
      <c r="B30" s="40"/>
      <c r="C30" s="41"/>
      <c r="D30" s="48" t="s">
        <v>42</v>
      </c>
      <c r="E30" s="48" t="s">
        <v>43</v>
      </c>
      <c r="F30" s="117">
        <f>ROUND(SUM(BE90:BE389),0)</f>
        <v>0</v>
      </c>
      <c r="G30" s="41"/>
      <c r="H30" s="41"/>
      <c r="I30" s="118">
        <v>0.21</v>
      </c>
      <c r="J30" s="117">
        <f>ROUND(ROUND((SUM(BE90:BE389)),0)*I30,0)</f>
        <v>0</v>
      </c>
      <c r="K30" s="44"/>
    </row>
    <row r="31" spans="2:11" s="1" customFormat="1" ht="14.25" customHeight="1">
      <c r="B31" s="40"/>
      <c r="C31" s="41"/>
      <c r="D31" s="41"/>
      <c r="E31" s="48" t="s">
        <v>44</v>
      </c>
      <c r="F31" s="117">
        <f>ROUND(SUM(BF90:BF389),0)</f>
        <v>0</v>
      </c>
      <c r="G31" s="41"/>
      <c r="H31" s="41"/>
      <c r="I31" s="118">
        <v>0.15</v>
      </c>
      <c r="J31" s="117">
        <f>ROUND(ROUND((SUM(BF90:BF389)),0)*I31,0)</f>
        <v>0</v>
      </c>
      <c r="K31" s="44"/>
    </row>
    <row r="32" spans="2:11" s="1" customFormat="1" ht="14.25" customHeight="1" hidden="1">
      <c r="B32" s="40"/>
      <c r="C32" s="41"/>
      <c r="D32" s="41"/>
      <c r="E32" s="48" t="s">
        <v>45</v>
      </c>
      <c r="F32" s="117">
        <f>ROUND(SUM(BG90:BG389),0)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25" customHeight="1" hidden="1">
      <c r="B33" s="40"/>
      <c r="C33" s="41"/>
      <c r="D33" s="41"/>
      <c r="E33" s="48" t="s">
        <v>46</v>
      </c>
      <c r="F33" s="117">
        <f>ROUND(SUM(BH90:BH389),0)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25" customHeight="1" hidden="1">
      <c r="B34" s="40"/>
      <c r="C34" s="41"/>
      <c r="D34" s="41"/>
      <c r="E34" s="48" t="s">
        <v>47</v>
      </c>
      <c r="F34" s="117">
        <f>ROUND(SUM(BI90:BI389),0)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7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5" customHeight="1">
      <c r="B36" s="40"/>
      <c r="C36" s="50"/>
      <c r="D36" s="51" t="s">
        <v>48</v>
      </c>
      <c r="E36" s="52"/>
      <c r="F36" s="52"/>
      <c r="G36" s="119" t="s">
        <v>49</v>
      </c>
      <c r="H36" s="53" t="s">
        <v>50</v>
      </c>
      <c r="I36" s="120"/>
      <c r="J36" s="121">
        <f>SUM(J27:J34)</f>
        <v>0</v>
      </c>
      <c r="K36" s="122"/>
    </row>
    <row r="37" spans="2:11" s="1" customFormat="1" ht="14.25" customHeight="1">
      <c r="B37" s="55"/>
      <c r="C37" s="56"/>
      <c r="D37" s="56"/>
      <c r="E37" s="56"/>
      <c r="F37" s="56"/>
      <c r="G37" s="56"/>
      <c r="H37" s="56"/>
      <c r="I37" s="123"/>
      <c r="J37" s="56"/>
      <c r="K37" s="57"/>
    </row>
    <row r="41" spans="2:11" s="1" customFormat="1" ht="6.75" customHeight="1">
      <c r="B41" s="58"/>
      <c r="C41" s="59"/>
      <c r="D41" s="59"/>
      <c r="E41" s="59"/>
      <c r="F41" s="59"/>
      <c r="G41" s="59"/>
      <c r="H41" s="59"/>
      <c r="I41" s="124"/>
      <c r="J41" s="59"/>
      <c r="K41" s="125"/>
    </row>
    <row r="42" spans="2:11" s="1" customFormat="1" ht="36.75" customHeight="1">
      <c r="B42" s="40"/>
      <c r="C42" s="29" t="s">
        <v>126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7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25" customHeight="1">
      <c r="B44" s="40"/>
      <c r="C44" s="36" t="s">
        <v>20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16.5" customHeight="1">
      <c r="B45" s="40"/>
      <c r="C45" s="41"/>
      <c r="D45" s="41"/>
      <c r="E45" s="318" t="str">
        <f>E7</f>
        <v>Prostor bývalé synagogy v Trutnově</v>
      </c>
      <c r="F45" s="319"/>
      <c r="G45" s="319"/>
      <c r="H45" s="319"/>
      <c r="I45" s="105"/>
      <c r="J45" s="41"/>
      <c r="K45" s="44"/>
    </row>
    <row r="46" spans="2:11" s="1" customFormat="1" ht="14.25" customHeight="1">
      <c r="B46" s="40"/>
      <c r="C46" s="36" t="s">
        <v>106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17.25" customHeight="1">
      <c r="B47" s="40"/>
      <c r="C47" s="41"/>
      <c r="D47" s="41"/>
      <c r="E47" s="320" t="str">
        <f>E9</f>
        <v>1 - Stavební práce</v>
      </c>
      <c r="F47" s="321"/>
      <c r="G47" s="321"/>
      <c r="H47" s="321"/>
      <c r="I47" s="105"/>
      <c r="J47" s="41"/>
      <c r="K47" s="44"/>
    </row>
    <row r="48" spans="2:11" s="1" customFormat="1" ht="6.7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24</v>
      </c>
      <c r="D49" s="41"/>
      <c r="E49" s="41"/>
      <c r="F49" s="34" t="str">
        <f>F12</f>
        <v>Trutnov</v>
      </c>
      <c r="G49" s="41"/>
      <c r="H49" s="41"/>
      <c r="I49" s="106" t="s">
        <v>26</v>
      </c>
      <c r="J49" s="107" t="str">
        <f>IF(J12="","",J12)</f>
        <v>3. 6. 2018</v>
      </c>
      <c r="K49" s="44"/>
    </row>
    <row r="50" spans="2:11" s="1" customFormat="1" ht="6.7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3.5">
      <c r="B51" s="40"/>
      <c r="C51" s="36" t="s">
        <v>28</v>
      </c>
      <c r="D51" s="41"/>
      <c r="E51" s="41"/>
      <c r="F51" s="34" t="str">
        <f>E15</f>
        <v>Město Trutnov, Slovanské nám. 165, Trutnov</v>
      </c>
      <c r="G51" s="41"/>
      <c r="H51" s="41"/>
      <c r="I51" s="106" t="s">
        <v>34</v>
      </c>
      <c r="J51" s="335" t="str">
        <f>E21</f>
        <v>ing.arch.Pavel Tomek, ing. Petr Vágner</v>
      </c>
      <c r="K51" s="44"/>
    </row>
    <row r="52" spans="2:11" s="1" customFormat="1" ht="14.25" customHeight="1">
      <c r="B52" s="40"/>
      <c r="C52" s="36" t="s">
        <v>32</v>
      </c>
      <c r="D52" s="41"/>
      <c r="E52" s="41"/>
      <c r="F52" s="34">
        <f>IF(E18="","",E18)</f>
      </c>
      <c r="G52" s="41"/>
      <c r="H52" s="41"/>
      <c r="I52" s="105"/>
      <c r="J52" s="322"/>
      <c r="K52" s="44"/>
    </row>
    <row r="53" spans="2:11" s="1" customFormat="1" ht="9.7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6" t="s">
        <v>127</v>
      </c>
      <c r="D54" s="50"/>
      <c r="E54" s="50"/>
      <c r="F54" s="50"/>
      <c r="G54" s="50"/>
      <c r="H54" s="50"/>
      <c r="I54" s="129"/>
      <c r="J54" s="130" t="s">
        <v>128</v>
      </c>
      <c r="K54" s="54"/>
    </row>
    <row r="55" spans="2:11" s="1" customFormat="1" ht="9.7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1" t="s">
        <v>129</v>
      </c>
      <c r="D56" s="41"/>
      <c r="E56" s="41"/>
      <c r="F56" s="41"/>
      <c r="G56" s="41"/>
      <c r="H56" s="41"/>
      <c r="I56" s="105"/>
      <c r="J56" s="115">
        <f>J90</f>
        <v>0</v>
      </c>
      <c r="K56" s="44"/>
      <c r="AU56" s="23" t="s">
        <v>130</v>
      </c>
    </row>
    <row r="57" spans="2:11" s="7" customFormat="1" ht="24.75" customHeight="1">
      <c r="B57" s="132"/>
      <c r="C57" s="133"/>
      <c r="D57" s="134" t="s">
        <v>131</v>
      </c>
      <c r="E57" s="135"/>
      <c r="F57" s="135"/>
      <c r="G57" s="135"/>
      <c r="H57" s="135"/>
      <c r="I57" s="136"/>
      <c r="J57" s="137">
        <f>J91</f>
        <v>0</v>
      </c>
      <c r="K57" s="138"/>
    </row>
    <row r="58" spans="2:11" s="8" customFormat="1" ht="19.5" customHeight="1">
      <c r="B58" s="139"/>
      <c r="C58" s="140"/>
      <c r="D58" s="141" t="s">
        <v>132</v>
      </c>
      <c r="E58" s="142"/>
      <c r="F58" s="142"/>
      <c r="G58" s="142"/>
      <c r="H58" s="142"/>
      <c r="I58" s="143"/>
      <c r="J58" s="144">
        <f>J92</f>
        <v>0</v>
      </c>
      <c r="K58" s="145"/>
    </row>
    <row r="59" spans="2:11" s="8" customFormat="1" ht="19.5" customHeight="1">
      <c r="B59" s="139"/>
      <c r="C59" s="140"/>
      <c r="D59" s="141" t="s">
        <v>133</v>
      </c>
      <c r="E59" s="142"/>
      <c r="F59" s="142"/>
      <c r="G59" s="142"/>
      <c r="H59" s="142"/>
      <c r="I59" s="143"/>
      <c r="J59" s="144">
        <f>J172</f>
        <v>0</v>
      </c>
      <c r="K59" s="145"/>
    </row>
    <row r="60" spans="2:11" s="8" customFormat="1" ht="19.5" customHeight="1">
      <c r="B60" s="139"/>
      <c r="C60" s="140"/>
      <c r="D60" s="141" t="s">
        <v>134</v>
      </c>
      <c r="E60" s="142"/>
      <c r="F60" s="142"/>
      <c r="G60" s="142"/>
      <c r="H60" s="142"/>
      <c r="I60" s="143"/>
      <c r="J60" s="144">
        <f>J210</f>
        <v>0</v>
      </c>
      <c r="K60" s="145"/>
    </row>
    <row r="61" spans="2:11" s="8" customFormat="1" ht="19.5" customHeight="1">
      <c r="B61" s="139"/>
      <c r="C61" s="140"/>
      <c r="D61" s="141" t="s">
        <v>135</v>
      </c>
      <c r="E61" s="142"/>
      <c r="F61" s="142"/>
      <c r="G61" s="142"/>
      <c r="H61" s="142"/>
      <c r="I61" s="143"/>
      <c r="J61" s="144">
        <f>J253</f>
        <v>0</v>
      </c>
      <c r="K61" s="145"/>
    </row>
    <row r="62" spans="2:11" s="8" customFormat="1" ht="19.5" customHeight="1">
      <c r="B62" s="139"/>
      <c r="C62" s="140"/>
      <c r="D62" s="141" t="s">
        <v>136</v>
      </c>
      <c r="E62" s="142"/>
      <c r="F62" s="142"/>
      <c r="G62" s="142"/>
      <c r="H62" s="142"/>
      <c r="I62" s="143"/>
      <c r="J62" s="144">
        <f>J266</f>
        <v>0</v>
      </c>
      <c r="K62" s="145"/>
    </row>
    <row r="63" spans="2:11" s="8" customFormat="1" ht="19.5" customHeight="1">
      <c r="B63" s="139"/>
      <c r="C63" s="140"/>
      <c r="D63" s="141" t="s">
        <v>137</v>
      </c>
      <c r="E63" s="142"/>
      <c r="F63" s="142"/>
      <c r="G63" s="142"/>
      <c r="H63" s="142"/>
      <c r="I63" s="143"/>
      <c r="J63" s="144">
        <f>J294</f>
        <v>0</v>
      </c>
      <c r="K63" s="145"/>
    </row>
    <row r="64" spans="2:11" s="8" customFormat="1" ht="19.5" customHeight="1">
      <c r="B64" s="139"/>
      <c r="C64" s="140"/>
      <c r="D64" s="141" t="s">
        <v>138</v>
      </c>
      <c r="E64" s="142"/>
      <c r="F64" s="142"/>
      <c r="G64" s="142"/>
      <c r="H64" s="142"/>
      <c r="I64" s="143"/>
      <c r="J64" s="144">
        <f>J305</f>
        <v>0</v>
      </c>
      <c r="K64" s="145"/>
    </row>
    <row r="65" spans="2:11" s="8" customFormat="1" ht="19.5" customHeight="1">
      <c r="B65" s="139"/>
      <c r="C65" s="140"/>
      <c r="D65" s="141" t="s">
        <v>139</v>
      </c>
      <c r="E65" s="142"/>
      <c r="F65" s="142"/>
      <c r="G65" s="142"/>
      <c r="H65" s="142"/>
      <c r="I65" s="143"/>
      <c r="J65" s="144">
        <f>J332</f>
        <v>0</v>
      </c>
      <c r="K65" s="145"/>
    </row>
    <row r="66" spans="2:11" s="8" customFormat="1" ht="19.5" customHeight="1">
      <c r="B66" s="139"/>
      <c r="C66" s="140"/>
      <c r="D66" s="141" t="s">
        <v>140</v>
      </c>
      <c r="E66" s="142"/>
      <c r="F66" s="142"/>
      <c r="G66" s="142"/>
      <c r="H66" s="142"/>
      <c r="I66" s="143"/>
      <c r="J66" s="144">
        <f>J361</f>
        <v>0</v>
      </c>
      <c r="K66" s="145"/>
    </row>
    <row r="67" spans="2:11" s="7" customFormat="1" ht="24.75" customHeight="1">
      <c r="B67" s="132"/>
      <c r="C67" s="133"/>
      <c r="D67" s="134" t="s">
        <v>141</v>
      </c>
      <c r="E67" s="135"/>
      <c r="F67" s="135"/>
      <c r="G67" s="135"/>
      <c r="H67" s="135"/>
      <c r="I67" s="136"/>
      <c r="J67" s="137">
        <f>J363</f>
        <v>0</v>
      </c>
      <c r="K67" s="138"/>
    </row>
    <row r="68" spans="2:11" s="8" customFormat="1" ht="19.5" customHeight="1">
      <c r="B68" s="139"/>
      <c r="C68" s="140"/>
      <c r="D68" s="141" t="s">
        <v>142</v>
      </c>
      <c r="E68" s="142"/>
      <c r="F68" s="142"/>
      <c r="G68" s="142"/>
      <c r="H68" s="142"/>
      <c r="I68" s="143"/>
      <c r="J68" s="144">
        <f>J364</f>
        <v>0</v>
      </c>
      <c r="K68" s="145"/>
    </row>
    <row r="69" spans="2:11" s="8" customFormat="1" ht="19.5" customHeight="1">
      <c r="B69" s="139"/>
      <c r="C69" s="140"/>
      <c r="D69" s="141" t="s">
        <v>143</v>
      </c>
      <c r="E69" s="142"/>
      <c r="F69" s="142"/>
      <c r="G69" s="142"/>
      <c r="H69" s="142"/>
      <c r="I69" s="143"/>
      <c r="J69" s="144">
        <f>J371</f>
        <v>0</v>
      </c>
      <c r="K69" s="145"/>
    </row>
    <row r="70" spans="2:11" s="8" customFormat="1" ht="19.5" customHeight="1">
      <c r="B70" s="139"/>
      <c r="C70" s="140"/>
      <c r="D70" s="141" t="s">
        <v>144</v>
      </c>
      <c r="E70" s="142"/>
      <c r="F70" s="142"/>
      <c r="G70" s="142"/>
      <c r="H70" s="142"/>
      <c r="I70" s="143"/>
      <c r="J70" s="144">
        <f>J379</f>
        <v>0</v>
      </c>
      <c r="K70" s="145"/>
    </row>
    <row r="71" spans="2:11" s="1" customFormat="1" ht="21.75" customHeight="1">
      <c r="B71" s="40"/>
      <c r="C71" s="41"/>
      <c r="D71" s="41"/>
      <c r="E71" s="41"/>
      <c r="F71" s="41"/>
      <c r="G71" s="41"/>
      <c r="H71" s="41"/>
      <c r="I71" s="105"/>
      <c r="J71" s="41"/>
      <c r="K71" s="44"/>
    </row>
    <row r="72" spans="2:11" s="1" customFormat="1" ht="6.75" customHeight="1">
      <c r="B72" s="55"/>
      <c r="C72" s="56"/>
      <c r="D72" s="56"/>
      <c r="E72" s="56"/>
      <c r="F72" s="56"/>
      <c r="G72" s="56"/>
      <c r="H72" s="56"/>
      <c r="I72" s="123"/>
      <c r="J72" s="56"/>
      <c r="K72" s="57"/>
    </row>
    <row r="76" spans="2:12" s="1" customFormat="1" ht="6.75" customHeight="1">
      <c r="B76" s="58"/>
      <c r="C76" s="59"/>
      <c r="D76" s="59"/>
      <c r="E76" s="59"/>
      <c r="F76" s="59"/>
      <c r="G76" s="59"/>
      <c r="H76" s="59"/>
      <c r="I76" s="124"/>
      <c r="J76" s="59"/>
      <c r="K76" s="59"/>
      <c r="L76" s="40"/>
    </row>
    <row r="77" spans="2:12" s="1" customFormat="1" ht="36.75" customHeight="1">
      <c r="B77" s="40"/>
      <c r="C77" s="60" t="s">
        <v>145</v>
      </c>
      <c r="L77" s="40"/>
    </row>
    <row r="78" spans="2:12" s="1" customFormat="1" ht="6.75" customHeight="1">
      <c r="B78" s="40"/>
      <c r="L78" s="40"/>
    </row>
    <row r="79" spans="2:12" s="1" customFormat="1" ht="14.25" customHeight="1">
      <c r="B79" s="40"/>
      <c r="C79" s="62" t="s">
        <v>20</v>
      </c>
      <c r="L79" s="40"/>
    </row>
    <row r="80" spans="2:12" s="1" customFormat="1" ht="16.5" customHeight="1">
      <c r="B80" s="40"/>
      <c r="E80" s="301" t="str">
        <f>E7</f>
        <v>Prostor bývalé synagogy v Trutnově</v>
      </c>
      <c r="F80" s="302"/>
      <c r="G80" s="302"/>
      <c r="H80" s="302"/>
      <c r="L80" s="40"/>
    </row>
    <row r="81" spans="2:12" s="1" customFormat="1" ht="14.25" customHeight="1">
      <c r="B81" s="40"/>
      <c r="C81" s="62" t="s">
        <v>106</v>
      </c>
      <c r="L81" s="40"/>
    </row>
    <row r="82" spans="2:12" s="1" customFormat="1" ht="17.25" customHeight="1">
      <c r="B82" s="40"/>
      <c r="E82" s="354" t="str">
        <f>E9</f>
        <v>1 - Stavební práce</v>
      </c>
      <c r="F82" s="303"/>
      <c r="G82" s="303"/>
      <c r="H82" s="303"/>
      <c r="L82" s="40"/>
    </row>
    <row r="83" spans="2:12" s="1" customFormat="1" ht="6.75" customHeight="1">
      <c r="B83" s="40"/>
      <c r="L83" s="40"/>
    </row>
    <row r="84" spans="2:12" s="1" customFormat="1" ht="18" customHeight="1">
      <c r="B84" s="40"/>
      <c r="C84" s="62" t="s">
        <v>24</v>
      </c>
      <c r="F84" s="146" t="str">
        <f>F12</f>
        <v>Trutnov</v>
      </c>
      <c r="I84" s="147" t="s">
        <v>26</v>
      </c>
      <c r="J84" s="66" t="str">
        <f>IF(J12="","",J12)</f>
        <v>3. 6. 2018</v>
      </c>
      <c r="L84" s="40"/>
    </row>
    <row r="85" spans="2:12" s="1" customFormat="1" ht="6.75" customHeight="1">
      <c r="B85" s="40"/>
      <c r="L85" s="40"/>
    </row>
    <row r="86" spans="2:12" s="1" customFormat="1" ht="13.5">
      <c r="B86" s="40"/>
      <c r="C86" s="62" t="s">
        <v>28</v>
      </c>
      <c r="F86" s="146" t="str">
        <f>E15</f>
        <v>Město Trutnov, Slovanské nám. 165, Trutnov</v>
      </c>
      <c r="I86" s="147" t="s">
        <v>34</v>
      </c>
      <c r="J86" s="146" t="str">
        <f>E21</f>
        <v>ing.arch.Pavel Tomek, ing. Petr Vágner</v>
      </c>
      <c r="L86" s="40"/>
    </row>
    <row r="87" spans="2:12" s="1" customFormat="1" ht="14.25" customHeight="1">
      <c r="B87" s="40"/>
      <c r="C87" s="62" t="s">
        <v>32</v>
      </c>
      <c r="F87" s="146">
        <f>IF(E18="","",E18)</f>
      </c>
      <c r="L87" s="40"/>
    </row>
    <row r="88" spans="2:12" s="1" customFormat="1" ht="9.75" customHeight="1">
      <c r="B88" s="40"/>
      <c r="L88" s="40"/>
    </row>
    <row r="89" spans="2:20" s="9" customFormat="1" ht="29.25" customHeight="1">
      <c r="B89" s="148"/>
      <c r="C89" s="149" t="s">
        <v>146</v>
      </c>
      <c r="D89" s="150" t="s">
        <v>57</v>
      </c>
      <c r="E89" s="150" t="s">
        <v>53</v>
      </c>
      <c r="F89" s="150" t="s">
        <v>147</v>
      </c>
      <c r="G89" s="150" t="s">
        <v>148</v>
      </c>
      <c r="H89" s="150" t="s">
        <v>149</v>
      </c>
      <c r="I89" s="151" t="s">
        <v>150</v>
      </c>
      <c r="J89" s="150" t="s">
        <v>128</v>
      </c>
      <c r="K89" s="152" t="s">
        <v>151</v>
      </c>
      <c r="L89" s="148"/>
      <c r="M89" s="71" t="s">
        <v>152</v>
      </c>
      <c r="N89" s="72" t="s">
        <v>42</v>
      </c>
      <c r="O89" s="72" t="s">
        <v>153</v>
      </c>
      <c r="P89" s="72" t="s">
        <v>154</v>
      </c>
      <c r="Q89" s="72" t="s">
        <v>155</v>
      </c>
      <c r="R89" s="72" t="s">
        <v>156</v>
      </c>
      <c r="S89" s="72" t="s">
        <v>157</v>
      </c>
      <c r="T89" s="73" t="s">
        <v>158</v>
      </c>
    </row>
    <row r="90" spans="2:63" s="1" customFormat="1" ht="29.25" customHeight="1">
      <c r="B90" s="40"/>
      <c r="C90" s="75" t="s">
        <v>129</v>
      </c>
      <c r="J90" s="153">
        <f>BK90</f>
        <v>0</v>
      </c>
      <c r="L90" s="40"/>
      <c r="M90" s="74"/>
      <c r="N90" s="67"/>
      <c r="O90" s="67"/>
      <c r="P90" s="154">
        <f>P91+P363</f>
        <v>0</v>
      </c>
      <c r="Q90" s="67"/>
      <c r="R90" s="154">
        <f>R91+R363</f>
        <v>211.59660579213244</v>
      </c>
      <c r="S90" s="67"/>
      <c r="T90" s="155">
        <f>T91+T363</f>
        <v>0.0056</v>
      </c>
      <c r="AT90" s="23" t="s">
        <v>71</v>
      </c>
      <c r="AU90" s="23" t="s">
        <v>130</v>
      </c>
      <c r="BK90" s="156">
        <f>BK91+BK363</f>
        <v>0</v>
      </c>
    </row>
    <row r="91" spans="2:63" s="10" customFormat="1" ht="36.75" customHeight="1">
      <c r="B91" s="157"/>
      <c r="D91" s="158" t="s">
        <v>71</v>
      </c>
      <c r="E91" s="159" t="s">
        <v>159</v>
      </c>
      <c r="F91" s="159" t="s">
        <v>160</v>
      </c>
      <c r="I91" s="160"/>
      <c r="J91" s="161">
        <f>BK91</f>
        <v>0</v>
      </c>
      <c r="L91" s="157"/>
      <c r="M91" s="162"/>
      <c r="N91" s="163"/>
      <c r="O91" s="163"/>
      <c r="P91" s="164">
        <f>P92+P172+P210+P253+P266+P294+P305+P332+P361</f>
        <v>0</v>
      </c>
      <c r="Q91" s="163"/>
      <c r="R91" s="164">
        <f>R92+R172+R210+R253+R266+R294+R305+R332+R361</f>
        <v>210.90296062133243</v>
      </c>
      <c r="S91" s="163"/>
      <c r="T91" s="165">
        <f>T92+T172+T210+T253+T266+T294+T305+T332+T361</f>
        <v>0.0056</v>
      </c>
      <c r="AR91" s="158" t="s">
        <v>11</v>
      </c>
      <c r="AT91" s="166" t="s">
        <v>71</v>
      </c>
      <c r="AU91" s="166" t="s">
        <v>72</v>
      </c>
      <c r="AY91" s="158" t="s">
        <v>161</v>
      </c>
      <c r="BK91" s="167">
        <f>BK92+BK172+BK210+BK253+BK266+BK294+BK305+BK332+BK361</f>
        <v>0</v>
      </c>
    </row>
    <row r="92" spans="2:63" s="10" customFormat="1" ht="19.5" customHeight="1">
      <c r="B92" s="157"/>
      <c r="D92" s="158" t="s">
        <v>71</v>
      </c>
      <c r="E92" s="168" t="s">
        <v>11</v>
      </c>
      <c r="F92" s="168" t="s">
        <v>162</v>
      </c>
      <c r="I92" s="160"/>
      <c r="J92" s="169">
        <f>BK92</f>
        <v>0</v>
      </c>
      <c r="L92" s="157"/>
      <c r="M92" s="162"/>
      <c r="N92" s="163"/>
      <c r="O92" s="163"/>
      <c r="P92" s="164">
        <f>SUM(P93:P171)</f>
        <v>0</v>
      </c>
      <c r="Q92" s="163"/>
      <c r="R92" s="164">
        <f>SUM(R93:R171)</f>
        <v>3.711921336</v>
      </c>
      <c r="S92" s="163"/>
      <c r="T92" s="165">
        <f>SUM(T93:T171)</f>
        <v>0</v>
      </c>
      <c r="AR92" s="158" t="s">
        <v>11</v>
      </c>
      <c r="AT92" s="166" t="s">
        <v>71</v>
      </c>
      <c r="AU92" s="166" t="s">
        <v>11</v>
      </c>
      <c r="AY92" s="158" t="s">
        <v>161</v>
      </c>
      <c r="BK92" s="167">
        <f>SUM(BK93:BK171)</f>
        <v>0</v>
      </c>
    </row>
    <row r="93" spans="2:65" s="1" customFormat="1" ht="25.5" customHeight="1">
      <c r="B93" s="170"/>
      <c r="C93" s="171" t="s">
        <v>11</v>
      </c>
      <c r="D93" s="171" t="s">
        <v>163</v>
      </c>
      <c r="E93" s="172" t="s">
        <v>164</v>
      </c>
      <c r="F93" s="173" t="s">
        <v>165</v>
      </c>
      <c r="G93" s="174" t="s">
        <v>166</v>
      </c>
      <c r="H93" s="175">
        <v>100</v>
      </c>
      <c r="I93" s="176"/>
      <c r="J93" s="177">
        <f>ROUND(I93*H93,0)</f>
        <v>0</v>
      </c>
      <c r="K93" s="173" t="s">
        <v>167</v>
      </c>
      <c r="L93" s="40"/>
      <c r="M93" s="178" t="s">
        <v>5</v>
      </c>
      <c r="N93" s="179" t="s">
        <v>43</v>
      </c>
      <c r="O93" s="41"/>
      <c r="P93" s="180">
        <f>O93*H93</f>
        <v>0</v>
      </c>
      <c r="Q93" s="180">
        <v>0</v>
      </c>
      <c r="R93" s="180">
        <f>Q93*H93</f>
        <v>0</v>
      </c>
      <c r="S93" s="180">
        <v>0</v>
      </c>
      <c r="T93" s="181">
        <f>S93*H93</f>
        <v>0</v>
      </c>
      <c r="AR93" s="23" t="s">
        <v>168</v>
      </c>
      <c r="AT93" s="23" t="s">
        <v>163</v>
      </c>
      <c r="AU93" s="23" t="s">
        <v>80</v>
      </c>
      <c r="AY93" s="23" t="s">
        <v>161</v>
      </c>
      <c r="BE93" s="182">
        <f>IF(N93="základní",J93,0)</f>
        <v>0</v>
      </c>
      <c r="BF93" s="182">
        <f>IF(N93="snížená",J93,0)</f>
        <v>0</v>
      </c>
      <c r="BG93" s="182">
        <f>IF(N93="zákl. přenesená",J93,0)</f>
        <v>0</v>
      </c>
      <c r="BH93" s="182">
        <f>IF(N93="sníž. přenesená",J93,0)</f>
        <v>0</v>
      </c>
      <c r="BI93" s="182">
        <f>IF(N93="nulová",J93,0)</f>
        <v>0</v>
      </c>
      <c r="BJ93" s="23" t="s">
        <v>11</v>
      </c>
      <c r="BK93" s="182">
        <f>ROUND(I93*H93,0)</f>
        <v>0</v>
      </c>
      <c r="BL93" s="23" t="s">
        <v>168</v>
      </c>
      <c r="BM93" s="23" t="s">
        <v>169</v>
      </c>
    </row>
    <row r="94" spans="2:51" s="11" customFormat="1" ht="13.5">
      <c r="B94" s="183"/>
      <c r="D94" s="184" t="s">
        <v>170</v>
      </c>
      <c r="E94" s="185" t="s">
        <v>5</v>
      </c>
      <c r="F94" s="186" t="s">
        <v>171</v>
      </c>
      <c r="H94" s="187">
        <v>100</v>
      </c>
      <c r="I94" s="188"/>
      <c r="L94" s="183"/>
      <c r="M94" s="189"/>
      <c r="N94" s="190"/>
      <c r="O94" s="190"/>
      <c r="P94" s="190"/>
      <c r="Q94" s="190"/>
      <c r="R94" s="190"/>
      <c r="S94" s="190"/>
      <c r="T94" s="191"/>
      <c r="AT94" s="185" t="s">
        <v>170</v>
      </c>
      <c r="AU94" s="185" t="s">
        <v>80</v>
      </c>
      <c r="AV94" s="11" t="s">
        <v>80</v>
      </c>
      <c r="AW94" s="11" t="s">
        <v>36</v>
      </c>
      <c r="AX94" s="11" t="s">
        <v>11</v>
      </c>
      <c r="AY94" s="185" t="s">
        <v>161</v>
      </c>
    </row>
    <row r="95" spans="2:65" s="1" customFormat="1" ht="16.5" customHeight="1">
      <c r="B95" s="170"/>
      <c r="C95" s="171" t="s">
        <v>80</v>
      </c>
      <c r="D95" s="171" t="s">
        <v>163</v>
      </c>
      <c r="E95" s="172" t="s">
        <v>172</v>
      </c>
      <c r="F95" s="173" t="s">
        <v>173</v>
      </c>
      <c r="G95" s="174" t="s">
        <v>174</v>
      </c>
      <c r="H95" s="175">
        <v>1</v>
      </c>
      <c r="I95" s="176"/>
      <c r="J95" s="177">
        <f>ROUND(I95*H95,0)</f>
        <v>0</v>
      </c>
      <c r="K95" s="173" t="s">
        <v>167</v>
      </c>
      <c r="L95" s="40"/>
      <c r="M95" s="178" t="s">
        <v>5</v>
      </c>
      <c r="N95" s="179" t="s">
        <v>43</v>
      </c>
      <c r="O95" s="41"/>
      <c r="P95" s="180">
        <f>O95*H95</f>
        <v>0</v>
      </c>
      <c r="Q95" s="180">
        <v>0</v>
      </c>
      <c r="R95" s="180">
        <f>Q95*H95</f>
        <v>0</v>
      </c>
      <c r="S95" s="180">
        <v>0</v>
      </c>
      <c r="T95" s="181">
        <f>S95*H95</f>
        <v>0</v>
      </c>
      <c r="AR95" s="23" t="s">
        <v>168</v>
      </c>
      <c r="AT95" s="23" t="s">
        <v>163</v>
      </c>
      <c r="AU95" s="23" t="s">
        <v>80</v>
      </c>
      <c r="AY95" s="23" t="s">
        <v>161</v>
      </c>
      <c r="BE95" s="182">
        <f>IF(N95="základní",J95,0)</f>
        <v>0</v>
      </c>
      <c r="BF95" s="182">
        <f>IF(N95="snížená",J95,0)</f>
        <v>0</v>
      </c>
      <c r="BG95" s="182">
        <f>IF(N95="zákl. přenesená",J95,0)</f>
        <v>0</v>
      </c>
      <c r="BH95" s="182">
        <f>IF(N95="sníž. přenesená",J95,0)</f>
        <v>0</v>
      </c>
      <c r="BI95" s="182">
        <f>IF(N95="nulová",J95,0)</f>
        <v>0</v>
      </c>
      <c r="BJ95" s="23" t="s">
        <v>11</v>
      </c>
      <c r="BK95" s="182">
        <f>ROUND(I95*H95,0)</f>
        <v>0</v>
      </c>
      <c r="BL95" s="23" t="s">
        <v>168</v>
      </c>
      <c r="BM95" s="23" t="s">
        <v>175</v>
      </c>
    </row>
    <row r="96" spans="2:51" s="11" customFormat="1" ht="13.5">
      <c r="B96" s="183"/>
      <c r="D96" s="184" t="s">
        <v>170</v>
      </c>
      <c r="E96" s="185" t="s">
        <v>5</v>
      </c>
      <c r="F96" s="186" t="s">
        <v>176</v>
      </c>
      <c r="H96" s="187">
        <v>1</v>
      </c>
      <c r="I96" s="188"/>
      <c r="L96" s="183"/>
      <c r="M96" s="189"/>
      <c r="N96" s="190"/>
      <c r="O96" s="190"/>
      <c r="P96" s="190"/>
      <c r="Q96" s="190"/>
      <c r="R96" s="190"/>
      <c r="S96" s="190"/>
      <c r="T96" s="191"/>
      <c r="AT96" s="185" t="s">
        <v>170</v>
      </c>
      <c r="AU96" s="185" t="s">
        <v>80</v>
      </c>
      <c r="AV96" s="11" t="s">
        <v>80</v>
      </c>
      <c r="AW96" s="11" t="s">
        <v>36</v>
      </c>
      <c r="AX96" s="11" t="s">
        <v>11</v>
      </c>
      <c r="AY96" s="185" t="s">
        <v>161</v>
      </c>
    </row>
    <row r="97" spans="2:65" s="1" customFormat="1" ht="16.5" customHeight="1">
      <c r="B97" s="170"/>
      <c r="C97" s="171" t="s">
        <v>177</v>
      </c>
      <c r="D97" s="171" t="s">
        <v>163</v>
      </c>
      <c r="E97" s="172" t="s">
        <v>178</v>
      </c>
      <c r="F97" s="173" t="s">
        <v>179</v>
      </c>
      <c r="G97" s="174" t="s">
        <v>180</v>
      </c>
      <c r="H97" s="175">
        <v>24</v>
      </c>
      <c r="I97" s="176"/>
      <c r="J97" s="177">
        <f>ROUND(I97*H97,0)</f>
        <v>0</v>
      </c>
      <c r="K97" s="173" t="s">
        <v>167</v>
      </c>
      <c r="L97" s="40"/>
      <c r="M97" s="178" t="s">
        <v>5</v>
      </c>
      <c r="N97" s="179" t="s">
        <v>43</v>
      </c>
      <c r="O97" s="41"/>
      <c r="P97" s="180">
        <f>O97*H97</f>
        <v>0</v>
      </c>
      <c r="Q97" s="180">
        <v>0</v>
      </c>
      <c r="R97" s="180">
        <f>Q97*H97</f>
        <v>0</v>
      </c>
      <c r="S97" s="180">
        <v>0</v>
      </c>
      <c r="T97" s="181">
        <f>S97*H97</f>
        <v>0</v>
      </c>
      <c r="AR97" s="23" t="s">
        <v>168</v>
      </c>
      <c r="AT97" s="23" t="s">
        <v>163</v>
      </c>
      <c r="AU97" s="23" t="s">
        <v>80</v>
      </c>
      <c r="AY97" s="23" t="s">
        <v>161</v>
      </c>
      <c r="BE97" s="182">
        <f>IF(N97="základní",J97,0)</f>
        <v>0</v>
      </c>
      <c r="BF97" s="182">
        <f>IF(N97="snížená",J97,0)</f>
        <v>0</v>
      </c>
      <c r="BG97" s="182">
        <f>IF(N97="zákl. přenesená",J97,0)</f>
        <v>0</v>
      </c>
      <c r="BH97" s="182">
        <f>IF(N97="sníž. přenesená",J97,0)</f>
        <v>0</v>
      </c>
      <c r="BI97" s="182">
        <f>IF(N97="nulová",J97,0)</f>
        <v>0</v>
      </c>
      <c r="BJ97" s="23" t="s">
        <v>11</v>
      </c>
      <c r="BK97" s="182">
        <f>ROUND(I97*H97,0)</f>
        <v>0</v>
      </c>
      <c r="BL97" s="23" t="s">
        <v>168</v>
      </c>
      <c r="BM97" s="23" t="s">
        <v>181</v>
      </c>
    </row>
    <row r="98" spans="2:51" s="11" customFormat="1" ht="13.5">
      <c r="B98" s="183"/>
      <c r="D98" s="184" t="s">
        <v>170</v>
      </c>
      <c r="E98" s="185" t="s">
        <v>5</v>
      </c>
      <c r="F98" s="186" t="s">
        <v>182</v>
      </c>
      <c r="H98" s="187">
        <v>24</v>
      </c>
      <c r="I98" s="188"/>
      <c r="L98" s="183"/>
      <c r="M98" s="189"/>
      <c r="N98" s="190"/>
      <c r="O98" s="190"/>
      <c r="P98" s="190"/>
      <c r="Q98" s="190"/>
      <c r="R98" s="190"/>
      <c r="S98" s="190"/>
      <c r="T98" s="191"/>
      <c r="AT98" s="185" t="s">
        <v>170</v>
      </c>
      <c r="AU98" s="185" t="s">
        <v>80</v>
      </c>
      <c r="AV98" s="11" t="s">
        <v>80</v>
      </c>
      <c r="AW98" s="11" t="s">
        <v>36</v>
      </c>
      <c r="AX98" s="11" t="s">
        <v>11</v>
      </c>
      <c r="AY98" s="185" t="s">
        <v>161</v>
      </c>
    </row>
    <row r="99" spans="2:65" s="1" customFormat="1" ht="16.5" customHeight="1">
      <c r="B99" s="170"/>
      <c r="C99" s="171" t="s">
        <v>168</v>
      </c>
      <c r="D99" s="171" t="s">
        <v>163</v>
      </c>
      <c r="E99" s="172" t="s">
        <v>183</v>
      </c>
      <c r="F99" s="173" t="s">
        <v>184</v>
      </c>
      <c r="G99" s="174" t="s">
        <v>180</v>
      </c>
      <c r="H99" s="175">
        <v>24</v>
      </c>
      <c r="I99" s="176"/>
      <c r="J99" s="177">
        <f>ROUND(I99*H99,0)</f>
        <v>0</v>
      </c>
      <c r="K99" s="173" t="s">
        <v>167</v>
      </c>
      <c r="L99" s="40"/>
      <c r="M99" s="178" t="s">
        <v>5</v>
      </c>
      <c r="N99" s="179" t="s">
        <v>43</v>
      </c>
      <c r="O99" s="41"/>
      <c r="P99" s="180">
        <f>O99*H99</f>
        <v>0</v>
      </c>
      <c r="Q99" s="180">
        <v>4.6394E-05</v>
      </c>
      <c r="R99" s="180">
        <f>Q99*H99</f>
        <v>0.001113456</v>
      </c>
      <c r="S99" s="180">
        <v>0</v>
      </c>
      <c r="T99" s="181">
        <f>S99*H99</f>
        <v>0</v>
      </c>
      <c r="AR99" s="23" t="s">
        <v>168</v>
      </c>
      <c r="AT99" s="23" t="s">
        <v>163</v>
      </c>
      <c r="AU99" s="23" t="s">
        <v>80</v>
      </c>
      <c r="AY99" s="23" t="s">
        <v>161</v>
      </c>
      <c r="BE99" s="182">
        <f>IF(N99="základní",J99,0)</f>
        <v>0</v>
      </c>
      <c r="BF99" s="182">
        <f>IF(N99="snížená",J99,0)</f>
        <v>0</v>
      </c>
      <c r="BG99" s="182">
        <f>IF(N99="zákl. přenesená",J99,0)</f>
        <v>0</v>
      </c>
      <c r="BH99" s="182">
        <f>IF(N99="sníž. přenesená",J99,0)</f>
        <v>0</v>
      </c>
      <c r="BI99" s="182">
        <f>IF(N99="nulová",J99,0)</f>
        <v>0</v>
      </c>
      <c r="BJ99" s="23" t="s">
        <v>11</v>
      </c>
      <c r="BK99" s="182">
        <f>ROUND(I99*H99,0)</f>
        <v>0</v>
      </c>
      <c r="BL99" s="23" t="s">
        <v>168</v>
      </c>
      <c r="BM99" s="23" t="s">
        <v>185</v>
      </c>
    </row>
    <row r="100" spans="2:51" s="11" customFormat="1" ht="13.5">
      <c r="B100" s="183"/>
      <c r="D100" s="184" t="s">
        <v>170</v>
      </c>
      <c r="E100" s="185" t="s">
        <v>5</v>
      </c>
      <c r="F100" s="186" t="s">
        <v>182</v>
      </c>
      <c r="H100" s="187">
        <v>24</v>
      </c>
      <c r="I100" s="188"/>
      <c r="L100" s="183"/>
      <c r="M100" s="189"/>
      <c r="N100" s="190"/>
      <c r="O100" s="190"/>
      <c r="P100" s="190"/>
      <c r="Q100" s="190"/>
      <c r="R100" s="190"/>
      <c r="S100" s="190"/>
      <c r="T100" s="191"/>
      <c r="AT100" s="185" t="s">
        <v>170</v>
      </c>
      <c r="AU100" s="185" t="s">
        <v>80</v>
      </c>
      <c r="AV100" s="11" t="s">
        <v>80</v>
      </c>
      <c r="AW100" s="11" t="s">
        <v>36</v>
      </c>
      <c r="AX100" s="11" t="s">
        <v>11</v>
      </c>
      <c r="AY100" s="185" t="s">
        <v>161</v>
      </c>
    </row>
    <row r="101" spans="2:65" s="1" customFormat="1" ht="16.5" customHeight="1">
      <c r="B101" s="170"/>
      <c r="C101" s="171" t="s">
        <v>186</v>
      </c>
      <c r="D101" s="171" t="s">
        <v>163</v>
      </c>
      <c r="E101" s="172" t="s">
        <v>187</v>
      </c>
      <c r="F101" s="173" t="s">
        <v>188</v>
      </c>
      <c r="G101" s="174" t="s">
        <v>180</v>
      </c>
      <c r="H101" s="175">
        <v>10</v>
      </c>
      <c r="I101" s="176"/>
      <c r="J101" s="177">
        <f>ROUND(I101*H101,0)</f>
        <v>0</v>
      </c>
      <c r="K101" s="173" t="s">
        <v>167</v>
      </c>
      <c r="L101" s="40"/>
      <c r="M101" s="178" t="s">
        <v>5</v>
      </c>
      <c r="N101" s="179" t="s">
        <v>43</v>
      </c>
      <c r="O101" s="41"/>
      <c r="P101" s="180">
        <f>O101*H101</f>
        <v>0</v>
      </c>
      <c r="Q101" s="180">
        <v>9.2788E-05</v>
      </c>
      <c r="R101" s="180">
        <f>Q101*H101</f>
        <v>0.0009278800000000001</v>
      </c>
      <c r="S101" s="180">
        <v>0</v>
      </c>
      <c r="T101" s="181">
        <f>S101*H101</f>
        <v>0</v>
      </c>
      <c r="AR101" s="23" t="s">
        <v>168</v>
      </c>
      <c r="AT101" s="23" t="s">
        <v>163</v>
      </c>
      <c r="AU101" s="23" t="s">
        <v>80</v>
      </c>
      <c r="AY101" s="23" t="s">
        <v>161</v>
      </c>
      <c r="BE101" s="182">
        <f>IF(N101="základní",J101,0)</f>
        <v>0</v>
      </c>
      <c r="BF101" s="182">
        <f>IF(N101="snížená",J101,0)</f>
        <v>0</v>
      </c>
      <c r="BG101" s="182">
        <f>IF(N101="zákl. přenesená",J101,0)</f>
        <v>0</v>
      </c>
      <c r="BH101" s="182">
        <f>IF(N101="sníž. přenesená",J101,0)</f>
        <v>0</v>
      </c>
      <c r="BI101" s="182">
        <f>IF(N101="nulová",J101,0)</f>
        <v>0</v>
      </c>
      <c r="BJ101" s="23" t="s">
        <v>11</v>
      </c>
      <c r="BK101" s="182">
        <f>ROUND(I101*H101,0)</f>
        <v>0</v>
      </c>
      <c r="BL101" s="23" t="s">
        <v>168</v>
      </c>
      <c r="BM101" s="23" t="s">
        <v>189</v>
      </c>
    </row>
    <row r="102" spans="2:51" s="11" customFormat="1" ht="13.5">
      <c r="B102" s="183"/>
      <c r="D102" s="184" t="s">
        <v>170</v>
      </c>
      <c r="E102" s="185" t="s">
        <v>5</v>
      </c>
      <c r="F102" s="186" t="s">
        <v>190</v>
      </c>
      <c r="H102" s="187">
        <v>10</v>
      </c>
      <c r="I102" s="188"/>
      <c r="L102" s="183"/>
      <c r="M102" s="189"/>
      <c r="N102" s="190"/>
      <c r="O102" s="190"/>
      <c r="P102" s="190"/>
      <c r="Q102" s="190"/>
      <c r="R102" s="190"/>
      <c r="S102" s="190"/>
      <c r="T102" s="191"/>
      <c r="AT102" s="185" t="s">
        <v>170</v>
      </c>
      <c r="AU102" s="185" t="s">
        <v>80</v>
      </c>
      <c r="AV102" s="11" t="s">
        <v>80</v>
      </c>
      <c r="AW102" s="11" t="s">
        <v>36</v>
      </c>
      <c r="AX102" s="11" t="s">
        <v>11</v>
      </c>
      <c r="AY102" s="185" t="s">
        <v>161</v>
      </c>
    </row>
    <row r="103" spans="2:65" s="1" customFormat="1" ht="16.5" customHeight="1">
      <c r="B103" s="170"/>
      <c r="C103" s="171" t="s">
        <v>90</v>
      </c>
      <c r="D103" s="171" t="s">
        <v>163</v>
      </c>
      <c r="E103" s="172" t="s">
        <v>191</v>
      </c>
      <c r="F103" s="173" t="s">
        <v>192</v>
      </c>
      <c r="G103" s="174" t="s">
        <v>174</v>
      </c>
      <c r="H103" s="175">
        <v>13.896</v>
      </c>
      <c r="I103" s="176"/>
      <c r="J103" s="177">
        <f>ROUND(I103*H103,0)</f>
        <v>0</v>
      </c>
      <c r="K103" s="173" t="s">
        <v>167</v>
      </c>
      <c r="L103" s="40"/>
      <c r="M103" s="178" t="s">
        <v>5</v>
      </c>
      <c r="N103" s="179" t="s">
        <v>43</v>
      </c>
      <c r="O103" s="41"/>
      <c r="P103" s="180">
        <f>O103*H103</f>
        <v>0</v>
      </c>
      <c r="Q103" s="180">
        <v>0</v>
      </c>
      <c r="R103" s="180">
        <f>Q103*H103</f>
        <v>0</v>
      </c>
      <c r="S103" s="180">
        <v>0</v>
      </c>
      <c r="T103" s="181">
        <f>S103*H103</f>
        <v>0</v>
      </c>
      <c r="AR103" s="23" t="s">
        <v>168</v>
      </c>
      <c r="AT103" s="23" t="s">
        <v>163</v>
      </c>
      <c r="AU103" s="23" t="s">
        <v>80</v>
      </c>
      <c r="AY103" s="23" t="s">
        <v>161</v>
      </c>
      <c r="BE103" s="182">
        <f>IF(N103="základní",J103,0)</f>
        <v>0</v>
      </c>
      <c r="BF103" s="182">
        <f>IF(N103="snížená",J103,0)</f>
        <v>0</v>
      </c>
      <c r="BG103" s="182">
        <f>IF(N103="zákl. přenesená",J103,0)</f>
        <v>0</v>
      </c>
      <c r="BH103" s="182">
        <f>IF(N103="sníž. přenesená",J103,0)</f>
        <v>0</v>
      </c>
      <c r="BI103" s="182">
        <f>IF(N103="nulová",J103,0)</f>
        <v>0</v>
      </c>
      <c r="BJ103" s="23" t="s">
        <v>11</v>
      </c>
      <c r="BK103" s="182">
        <f>ROUND(I103*H103,0)</f>
        <v>0</v>
      </c>
      <c r="BL103" s="23" t="s">
        <v>168</v>
      </c>
      <c r="BM103" s="23" t="s">
        <v>193</v>
      </c>
    </row>
    <row r="104" spans="2:51" s="11" customFormat="1" ht="13.5">
      <c r="B104" s="183"/>
      <c r="D104" s="184" t="s">
        <v>170</v>
      </c>
      <c r="E104" s="185" t="s">
        <v>5</v>
      </c>
      <c r="F104" s="186" t="s">
        <v>194</v>
      </c>
      <c r="H104" s="187">
        <v>2.4</v>
      </c>
      <c r="I104" s="188"/>
      <c r="L104" s="183"/>
      <c r="M104" s="189"/>
      <c r="N104" s="190"/>
      <c r="O104" s="190"/>
      <c r="P104" s="190"/>
      <c r="Q104" s="190"/>
      <c r="R104" s="190"/>
      <c r="S104" s="190"/>
      <c r="T104" s="191"/>
      <c r="AT104" s="185" t="s">
        <v>170</v>
      </c>
      <c r="AU104" s="185" t="s">
        <v>80</v>
      </c>
      <c r="AV104" s="11" t="s">
        <v>80</v>
      </c>
      <c r="AW104" s="11" t="s">
        <v>36</v>
      </c>
      <c r="AX104" s="11" t="s">
        <v>72</v>
      </c>
      <c r="AY104" s="185" t="s">
        <v>161</v>
      </c>
    </row>
    <row r="105" spans="2:51" s="11" customFormat="1" ht="13.5">
      <c r="B105" s="183"/>
      <c r="D105" s="184" t="s">
        <v>170</v>
      </c>
      <c r="E105" s="185" t="s">
        <v>5</v>
      </c>
      <c r="F105" s="186" t="s">
        <v>195</v>
      </c>
      <c r="H105" s="187">
        <v>9.28</v>
      </c>
      <c r="I105" s="188"/>
      <c r="L105" s="183"/>
      <c r="M105" s="189"/>
      <c r="N105" s="190"/>
      <c r="O105" s="190"/>
      <c r="P105" s="190"/>
      <c r="Q105" s="190"/>
      <c r="R105" s="190"/>
      <c r="S105" s="190"/>
      <c r="T105" s="191"/>
      <c r="AT105" s="185" t="s">
        <v>170</v>
      </c>
      <c r="AU105" s="185" t="s">
        <v>80</v>
      </c>
      <c r="AV105" s="11" t="s">
        <v>80</v>
      </c>
      <c r="AW105" s="11" t="s">
        <v>36</v>
      </c>
      <c r="AX105" s="11" t="s">
        <v>72</v>
      </c>
      <c r="AY105" s="185" t="s">
        <v>161</v>
      </c>
    </row>
    <row r="106" spans="2:51" s="11" customFormat="1" ht="27">
      <c r="B106" s="183"/>
      <c r="D106" s="184" t="s">
        <v>170</v>
      </c>
      <c r="E106" s="185" t="s">
        <v>5</v>
      </c>
      <c r="F106" s="186" t="s">
        <v>196</v>
      </c>
      <c r="H106" s="187">
        <v>1.976</v>
      </c>
      <c r="I106" s="188"/>
      <c r="L106" s="183"/>
      <c r="M106" s="189"/>
      <c r="N106" s="190"/>
      <c r="O106" s="190"/>
      <c r="P106" s="190"/>
      <c r="Q106" s="190"/>
      <c r="R106" s="190"/>
      <c r="S106" s="190"/>
      <c r="T106" s="191"/>
      <c r="AT106" s="185" t="s">
        <v>170</v>
      </c>
      <c r="AU106" s="185" t="s">
        <v>80</v>
      </c>
      <c r="AV106" s="11" t="s">
        <v>80</v>
      </c>
      <c r="AW106" s="11" t="s">
        <v>36</v>
      </c>
      <c r="AX106" s="11" t="s">
        <v>72</v>
      </c>
      <c r="AY106" s="185" t="s">
        <v>161</v>
      </c>
    </row>
    <row r="107" spans="2:51" s="11" customFormat="1" ht="13.5">
      <c r="B107" s="183"/>
      <c r="D107" s="184" t="s">
        <v>170</v>
      </c>
      <c r="E107" s="185" t="s">
        <v>5</v>
      </c>
      <c r="F107" s="186" t="s">
        <v>197</v>
      </c>
      <c r="H107" s="187">
        <v>0.24</v>
      </c>
      <c r="I107" s="188"/>
      <c r="L107" s="183"/>
      <c r="M107" s="189"/>
      <c r="N107" s="190"/>
      <c r="O107" s="190"/>
      <c r="P107" s="190"/>
      <c r="Q107" s="190"/>
      <c r="R107" s="190"/>
      <c r="S107" s="190"/>
      <c r="T107" s="191"/>
      <c r="AT107" s="185" t="s">
        <v>170</v>
      </c>
      <c r="AU107" s="185" t="s">
        <v>80</v>
      </c>
      <c r="AV107" s="11" t="s">
        <v>80</v>
      </c>
      <c r="AW107" s="11" t="s">
        <v>36</v>
      </c>
      <c r="AX107" s="11" t="s">
        <v>72</v>
      </c>
      <c r="AY107" s="185" t="s">
        <v>161</v>
      </c>
    </row>
    <row r="108" spans="2:51" s="12" customFormat="1" ht="13.5">
      <c r="B108" s="192"/>
      <c r="D108" s="184" t="s">
        <v>170</v>
      </c>
      <c r="E108" s="193" t="s">
        <v>5</v>
      </c>
      <c r="F108" s="194" t="s">
        <v>198</v>
      </c>
      <c r="H108" s="195">
        <v>13.896</v>
      </c>
      <c r="I108" s="196"/>
      <c r="L108" s="192"/>
      <c r="M108" s="197"/>
      <c r="N108" s="198"/>
      <c r="O108" s="198"/>
      <c r="P108" s="198"/>
      <c r="Q108" s="198"/>
      <c r="R108" s="198"/>
      <c r="S108" s="198"/>
      <c r="T108" s="199"/>
      <c r="AT108" s="193" t="s">
        <v>170</v>
      </c>
      <c r="AU108" s="193" t="s">
        <v>80</v>
      </c>
      <c r="AV108" s="12" t="s">
        <v>177</v>
      </c>
      <c r="AW108" s="12" t="s">
        <v>36</v>
      </c>
      <c r="AX108" s="12" t="s">
        <v>11</v>
      </c>
      <c r="AY108" s="193" t="s">
        <v>161</v>
      </c>
    </row>
    <row r="109" spans="2:65" s="1" customFormat="1" ht="25.5" customHeight="1">
      <c r="B109" s="170"/>
      <c r="C109" s="171" t="s">
        <v>199</v>
      </c>
      <c r="D109" s="171" t="s">
        <v>163</v>
      </c>
      <c r="E109" s="172" t="s">
        <v>200</v>
      </c>
      <c r="F109" s="173" t="s">
        <v>201</v>
      </c>
      <c r="G109" s="174" t="s">
        <v>174</v>
      </c>
      <c r="H109" s="175">
        <v>13.896</v>
      </c>
      <c r="I109" s="176"/>
      <c r="J109" s="177">
        <f>ROUND(I109*H109,0)</f>
        <v>0</v>
      </c>
      <c r="K109" s="173" t="s">
        <v>167</v>
      </c>
      <c r="L109" s="40"/>
      <c r="M109" s="178" t="s">
        <v>5</v>
      </c>
      <c r="N109" s="179" t="s">
        <v>43</v>
      </c>
      <c r="O109" s="41"/>
      <c r="P109" s="180">
        <f>O109*H109</f>
        <v>0</v>
      </c>
      <c r="Q109" s="180">
        <v>0</v>
      </c>
      <c r="R109" s="180">
        <f>Q109*H109</f>
        <v>0</v>
      </c>
      <c r="S109" s="180">
        <v>0</v>
      </c>
      <c r="T109" s="181">
        <f>S109*H109</f>
        <v>0</v>
      </c>
      <c r="AR109" s="23" t="s">
        <v>168</v>
      </c>
      <c r="AT109" s="23" t="s">
        <v>163</v>
      </c>
      <c r="AU109" s="23" t="s">
        <v>80</v>
      </c>
      <c r="AY109" s="23" t="s">
        <v>161</v>
      </c>
      <c r="BE109" s="182">
        <f>IF(N109="základní",J109,0)</f>
        <v>0</v>
      </c>
      <c r="BF109" s="182">
        <f>IF(N109="snížená",J109,0)</f>
        <v>0</v>
      </c>
      <c r="BG109" s="182">
        <f>IF(N109="zákl. přenesená",J109,0)</f>
        <v>0</v>
      </c>
      <c r="BH109" s="182">
        <f>IF(N109="sníž. přenesená",J109,0)</f>
        <v>0</v>
      </c>
      <c r="BI109" s="182">
        <f>IF(N109="nulová",J109,0)</f>
        <v>0</v>
      </c>
      <c r="BJ109" s="23" t="s">
        <v>11</v>
      </c>
      <c r="BK109" s="182">
        <f>ROUND(I109*H109,0)</f>
        <v>0</v>
      </c>
      <c r="BL109" s="23" t="s">
        <v>168</v>
      </c>
      <c r="BM109" s="23" t="s">
        <v>202</v>
      </c>
    </row>
    <row r="110" spans="2:65" s="1" customFormat="1" ht="16.5" customHeight="1">
      <c r="B110" s="170"/>
      <c r="C110" s="171" t="s">
        <v>203</v>
      </c>
      <c r="D110" s="171" t="s">
        <v>163</v>
      </c>
      <c r="E110" s="172" t="s">
        <v>204</v>
      </c>
      <c r="F110" s="173" t="s">
        <v>205</v>
      </c>
      <c r="G110" s="174" t="s">
        <v>174</v>
      </c>
      <c r="H110" s="175">
        <v>13.896</v>
      </c>
      <c r="I110" s="176"/>
      <c r="J110" s="177">
        <f>ROUND(I110*H110,0)</f>
        <v>0</v>
      </c>
      <c r="K110" s="173" t="s">
        <v>167</v>
      </c>
      <c r="L110" s="40"/>
      <c r="M110" s="178" t="s">
        <v>5</v>
      </c>
      <c r="N110" s="179" t="s">
        <v>43</v>
      </c>
      <c r="O110" s="41"/>
      <c r="P110" s="180">
        <f>O110*H110</f>
        <v>0</v>
      </c>
      <c r="Q110" s="180">
        <v>0</v>
      </c>
      <c r="R110" s="180">
        <f>Q110*H110</f>
        <v>0</v>
      </c>
      <c r="S110" s="180">
        <v>0</v>
      </c>
      <c r="T110" s="181">
        <f>S110*H110</f>
        <v>0</v>
      </c>
      <c r="AR110" s="23" t="s">
        <v>168</v>
      </c>
      <c r="AT110" s="23" t="s">
        <v>163</v>
      </c>
      <c r="AU110" s="23" t="s">
        <v>80</v>
      </c>
      <c r="AY110" s="23" t="s">
        <v>161</v>
      </c>
      <c r="BE110" s="182">
        <f>IF(N110="základní",J110,0)</f>
        <v>0</v>
      </c>
      <c r="BF110" s="182">
        <f>IF(N110="snížená",J110,0)</f>
        <v>0</v>
      </c>
      <c r="BG110" s="182">
        <f>IF(N110="zákl. přenesená",J110,0)</f>
        <v>0</v>
      </c>
      <c r="BH110" s="182">
        <f>IF(N110="sníž. přenesená",J110,0)</f>
        <v>0</v>
      </c>
      <c r="BI110" s="182">
        <f>IF(N110="nulová",J110,0)</f>
        <v>0</v>
      </c>
      <c r="BJ110" s="23" t="s">
        <v>11</v>
      </c>
      <c r="BK110" s="182">
        <f>ROUND(I110*H110,0)</f>
        <v>0</v>
      </c>
      <c r="BL110" s="23" t="s">
        <v>168</v>
      </c>
      <c r="BM110" s="23" t="s">
        <v>206</v>
      </c>
    </row>
    <row r="111" spans="2:65" s="1" customFormat="1" ht="25.5" customHeight="1">
      <c r="B111" s="170"/>
      <c r="C111" s="171" t="s">
        <v>105</v>
      </c>
      <c r="D111" s="171" t="s">
        <v>163</v>
      </c>
      <c r="E111" s="172" t="s">
        <v>207</v>
      </c>
      <c r="F111" s="173" t="s">
        <v>208</v>
      </c>
      <c r="G111" s="174" t="s">
        <v>174</v>
      </c>
      <c r="H111" s="175">
        <v>13.896</v>
      </c>
      <c r="I111" s="176"/>
      <c r="J111" s="177">
        <f>ROUND(I111*H111,0)</f>
        <v>0</v>
      </c>
      <c r="K111" s="173" t="s">
        <v>167</v>
      </c>
      <c r="L111" s="40"/>
      <c r="M111" s="178" t="s">
        <v>5</v>
      </c>
      <c r="N111" s="179" t="s">
        <v>43</v>
      </c>
      <c r="O111" s="41"/>
      <c r="P111" s="180">
        <f>O111*H111</f>
        <v>0</v>
      </c>
      <c r="Q111" s="180">
        <v>0</v>
      </c>
      <c r="R111" s="180">
        <f>Q111*H111</f>
        <v>0</v>
      </c>
      <c r="S111" s="180">
        <v>0</v>
      </c>
      <c r="T111" s="181">
        <f>S111*H111</f>
        <v>0</v>
      </c>
      <c r="AR111" s="23" t="s">
        <v>168</v>
      </c>
      <c r="AT111" s="23" t="s">
        <v>163</v>
      </c>
      <c r="AU111" s="23" t="s">
        <v>80</v>
      </c>
      <c r="AY111" s="23" t="s">
        <v>161</v>
      </c>
      <c r="BE111" s="182">
        <f>IF(N111="základní",J111,0)</f>
        <v>0</v>
      </c>
      <c r="BF111" s="182">
        <f>IF(N111="snížená",J111,0)</f>
        <v>0</v>
      </c>
      <c r="BG111" s="182">
        <f>IF(N111="zákl. přenesená",J111,0)</f>
        <v>0</v>
      </c>
      <c r="BH111" s="182">
        <f>IF(N111="sníž. přenesená",J111,0)</f>
        <v>0</v>
      </c>
      <c r="BI111" s="182">
        <f>IF(N111="nulová",J111,0)</f>
        <v>0</v>
      </c>
      <c r="BJ111" s="23" t="s">
        <v>11</v>
      </c>
      <c r="BK111" s="182">
        <f>ROUND(I111*H111,0)</f>
        <v>0</v>
      </c>
      <c r="BL111" s="23" t="s">
        <v>168</v>
      </c>
      <c r="BM111" s="23" t="s">
        <v>209</v>
      </c>
    </row>
    <row r="112" spans="2:65" s="1" customFormat="1" ht="25.5" customHeight="1">
      <c r="B112" s="170"/>
      <c r="C112" s="171" t="s">
        <v>190</v>
      </c>
      <c r="D112" s="171" t="s">
        <v>163</v>
      </c>
      <c r="E112" s="172" t="s">
        <v>210</v>
      </c>
      <c r="F112" s="173" t="s">
        <v>211</v>
      </c>
      <c r="G112" s="174" t="s">
        <v>174</v>
      </c>
      <c r="H112" s="175">
        <v>65</v>
      </c>
      <c r="I112" s="176"/>
      <c r="J112" s="177">
        <f>ROUND(I112*H112,0)</f>
        <v>0</v>
      </c>
      <c r="K112" s="173" t="s">
        <v>167</v>
      </c>
      <c r="L112" s="40"/>
      <c r="M112" s="178" t="s">
        <v>5</v>
      </c>
      <c r="N112" s="179" t="s">
        <v>43</v>
      </c>
      <c r="O112" s="41"/>
      <c r="P112" s="180">
        <f>O112*H112</f>
        <v>0</v>
      </c>
      <c r="Q112" s="180">
        <v>0</v>
      </c>
      <c r="R112" s="180">
        <f>Q112*H112</f>
        <v>0</v>
      </c>
      <c r="S112" s="180">
        <v>0</v>
      </c>
      <c r="T112" s="181">
        <f>S112*H112</f>
        <v>0</v>
      </c>
      <c r="AR112" s="23" t="s">
        <v>168</v>
      </c>
      <c r="AT112" s="23" t="s">
        <v>163</v>
      </c>
      <c r="AU112" s="23" t="s">
        <v>80</v>
      </c>
      <c r="AY112" s="23" t="s">
        <v>161</v>
      </c>
      <c r="BE112" s="182">
        <f>IF(N112="základní",J112,0)</f>
        <v>0</v>
      </c>
      <c r="BF112" s="182">
        <f>IF(N112="snížená",J112,0)</f>
        <v>0</v>
      </c>
      <c r="BG112" s="182">
        <f>IF(N112="zákl. přenesená",J112,0)</f>
        <v>0</v>
      </c>
      <c r="BH112" s="182">
        <f>IF(N112="sníž. přenesená",J112,0)</f>
        <v>0</v>
      </c>
      <c r="BI112" s="182">
        <f>IF(N112="nulová",J112,0)</f>
        <v>0</v>
      </c>
      <c r="BJ112" s="23" t="s">
        <v>11</v>
      </c>
      <c r="BK112" s="182">
        <f>ROUND(I112*H112,0)</f>
        <v>0</v>
      </c>
      <c r="BL112" s="23" t="s">
        <v>168</v>
      </c>
      <c r="BM112" s="23" t="s">
        <v>212</v>
      </c>
    </row>
    <row r="113" spans="2:51" s="11" customFormat="1" ht="13.5">
      <c r="B113" s="183"/>
      <c r="D113" s="184" t="s">
        <v>170</v>
      </c>
      <c r="E113" s="185" t="s">
        <v>5</v>
      </c>
      <c r="F113" s="186" t="s">
        <v>213</v>
      </c>
      <c r="H113" s="187">
        <v>65</v>
      </c>
      <c r="I113" s="188"/>
      <c r="L113" s="183"/>
      <c r="M113" s="189"/>
      <c r="N113" s="190"/>
      <c r="O113" s="190"/>
      <c r="P113" s="190"/>
      <c r="Q113" s="190"/>
      <c r="R113" s="190"/>
      <c r="S113" s="190"/>
      <c r="T113" s="191"/>
      <c r="AT113" s="185" t="s">
        <v>170</v>
      </c>
      <c r="AU113" s="185" t="s">
        <v>80</v>
      </c>
      <c r="AV113" s="11" t="s">
        <v>80</v>
      </c>
      <c r="AW113" s="11" t="s">
        <v>36</v>
      </c>
      <c r="AX113" s="11" t="s">
        <v>72</v>
      </c>
      <c r="AY113" s="185" t="s">
        <v>161</v>
      </c>
    </row>
    <row r="114" spans="2:51" s="12" customFormat="1" ht="13.5">
      <c r="B114" s="192"/>
      <c r="D114" s="184" t="s">
        <v>170</v>
      </c>
      <c r="E114" s="193" t="s">
        <v>111</v>
      </c>
      <c r="F114" s="194" t="s">
        <v>198</v>
      </c>
      <c r="H114" s="195">
        <v>65</v>
      </c>
      <c r="I114" s="196"/>
      <c r="L114" s="192"/>
      <c r="M114" s="197"/>
      <c r="N114" s="198"/>
      <c r="O114" s="198"/>
      <c r="P114" s="198"/>
      <c r="Q114" s="198"/>
      <c r="R114" s="198"/>
      <c r="S114" s="198"/>
      <c r="T114" s="199"/>
      <c r="AT114" s="193" t="s">
        <v>170</v>
      </c>
      <c r="AU114" s="193" t="s">
        <v>80</v>
      </c>
      <c r="AV114" s="12" t="s">
        <v>177</v>
      </c>
      <c r="AW114" s="12" t="s">
        <v>36</v>
      </c>
      <c r="AX114" s="12" t="s">
        <v>11</v>
      </c>
      <c r="AY114" s="193" t="s">
        <v>161</v>
      </c>
    </row>
    <row r="115" spans="2:65" s="1" customFormat="1" ht="16.5" customHeight="1">
      <c r="B115" s="170"/>
      <c r="C115" s="171" t="s">
        <v>214</v>
      </c>
      <c r="D115" s="171" t="s">
        <v>163</v>
      </c>
      <c r="E115" s="172" t="s">
        <v>215</v>
      </c>
      <c r="F115" s="173" t="s">
        <v>216</v>
      </c>
      <c r="G115" s="174" t="s">
        <v>174</v>
      </c>
      <c r="H115" s="175">
        <v>59.104</v>
      </c>
      <c r="I115" s="176"/>
      <c r="J115" s="177">
        <f>ROUND(I115*H115,0)</f>
        <v>0</v>
      </c>
      <c r="K115" s="173" t="s">
        <v>167</v>
      </c>
      <c r="L115" s="40"/>
      <c r="M115" s="178" t="s">
        <v>5</v>
      </c>
      <c r="N115" s="179" t="s">
        <v>43</v>
      </c>
      <c r="O115" s="41"/>
      <c r="P115" s="180">
        <f>O115*H115</f>
        <v>0</v>
      </c>
      <c r="Q115" s="180">
        <v>0</v>
      </c>
      <c r="R115" s="180">
        <f>Q115*H115</f>
        <v>0</v>
      </c>
      <c r="S115" s="180">
        <v>0</v>
      </c>
      <c r="T115" s="181">
        <f>S115*H115</f>
        <v>0</v>
      </c>
      <c r="AR115" s="23" t="s">
        <v>168</v>
      </c>
      <c r="AT115" s="23" t="s">
        <v>163</v>
      </c>
      <c r="AU115" s="23" t="s">
        <v>80</v>
      </c>
      <c r="AY115" s="23" t="s">
        <v>161</v>
      </c>
      <c r="BE115" s="182">
        <f>IF(N115="základní",J115,0)</f>
        <v>0</v>
      </c>
      <c r="BF115" s="182">
        <f>IF(N115="snížená",J115,0)</f>
        <v>0</v>
      </c>
      <c r="BG115" s="182">
        <f>IF(N115="zákl. přenesená",J115,0)</f>
        <v>0</v>
      </c>
      <c r="BH115" s="182">
        <f>IF(N115="sníž. přenesená",J115,0)</f>
        <v>0</v>
      </c>
      <c r="BI115" s="182">
        <f>IF(N115="nulová",J115,0)</f>
        <v>0</v>
      </c>
      <c r="BJ115" s="23" t="s">
        <v>11</v>
      </c>
      <c r="BK115" s="182">
        <f>ROUND(I115*H115,0)</f>
        <v>0</v>
      </c>
      <c r="BL115" s="23" t="s">
        <v>168</v>
      </c>
      <c r="BM115" s="23" t="s">
        <v>217</v>
      </c>
    </row>
    <row r="116" spans="2:51" s="11" customFormat="1" ht="13.5">
      <c r="B116" s="183"/>
      <c r="D116" s="184" t="s">
        <v>170</v>
      </c>
      <c r="E116" s="185" t="s">
        <v>5</v>
      </c>
      <c r="F116" s="186" t="s">
        <v>218</v>
      </c>
      <c r="H116" s="187">
        <v>6.984</v>
      </c>
      <c r="I116" s="188"/>
      <c r="L116" s="183"/>
      <c r="M116" s="189"/>
      <c r="N116" s="190"/>
      <c r="O116" s="190"/>
      <c r="P116" s="190"/>
      <c r="Q116" s="190"/>
      <c r="R116" s="190"/>
      <c r="S116" s="190"/>
      <c r="T116" s="191"/>
      <c r="AT116" s="185" t="s">
        <v>170</v>
      </c>
      <c r="AU116" s="185" t="s">
        <v>80</v>
      </c>
      <c r="AV116" s="11" t="s">
        <v>80</v>
      </c>
      <c r="AW116" s="11" t="s">
        <v>36</v>
      </c>
      <c r="AX116" s="11" t="s">
        <v>72</v>
      </c>
      <c r="AY116" s="185" t="s">
        <v>161</v>
      </c>
    </row>
    <row r="117" spans="2:51" s="11" customFormat="1" ht="13.5">
      <c r="B117" s="183"/>
      <c r="D117" s="184" t="s">
        <v>170</v>
      </c>
      <c r="E117" s="185" t="s">
        <v>5</v>
      </c>
      <c r="F117" s="186" t="s">
        <v>219</v>
      </c>
      <c r="H117" s="187">
        <v>3.48</v>
      </c>
      <c r="I117" s="188"/>
      <c r="L117" s="183"/>
      <c r="M117" s="189"/>
      <c r="N117" s="190"/>
      <c r="O117" s="190"/>
      <c r="P117" s="190"/>
      <c r="Q117" s="190"/>
      <c r="R117" s="190"/>
      <c r="S117" s="190"/>
      <c r="T117" s="191"/>
      <c r="AT117" s="185" t="s">
        <v>170</v>
      </c>
      <c r="AU117" s="185" t="s">
        <v>80</v>
      </c>
      <c r="AV117" s="11" t="s">
        <v>80</v>
      </c>
      <c r="AW117" s="11" t="s">
        <v>36</v>
      </c>
      <c r="AX117" s="11" t="s">
        <v>72</v>
      </c>
      <c r="AY117" s="185" t="s">
        <v>161</v>
      </c>
    </row>
    <row r="118" spans="2:51" s="11" customFormat="1" ht="13.5">
      <c r="B118" s="183"/>
      <c r="D118" s="184" t="s">
        <v>170</v>
      </c>
      <c r="E118" s="185" t="s">
        <v>5</v>
      </c>
      <c r="F118" s="186" t="s">
        <v>220</v>
      </c>
      <c r="H118" s="187">
        <v>1.04</v>
      </c>
      <c r="I118" s="188"/>
      <c r="L118" s="183"/>
      <c r="M118" s="189"/>
      <c r="N118" s="190"/>
      <c r="O118" s="190"/>
      <c r="P118" s="190"/>
      <c r="Q118" s="190"/>
      <c r="R118" s="190"/>
      <c r="S118" s="190"/>
      <c r="T118" s="191"/>
      <c r="AT118" s="185" t="s">
        <v>170</v>
      </c>
      <c r="AU118" s="185" t="s">
        <v>80</v>
      </c>
      <c r="AV118" s="11" t="s">
        <v>80</v>
      </c>
      <c r="AW118" s="11" t="s">
        <v>36</v>
      </c>
      <c r="AX118" s="11" t="s">
        <v>72</v>
      </c>
      <c r="AY118" s="185" t="s">
        <v>161</v>
      </c>
    </row>
    <row r="119" spans="2:51" s="11" customFormat="1" ht="13.5">
      <c r="B119" s="183"/>
      <c r="D119" s="184" t="s">
        <v>170</v>
      </c>
      <c r="E119" s="185" t="s">
        <v>5</v>
      </c>
      <c r="F119" s="186" t="s">
        <v>221</v>
      </c>
      <c r="H119" s="187">
        <v>14</v>
      </c>
      <c r="I119" s="188"/>
      <c r="L119" s="183"/>
      <c r="M119" s="189"/>
      <c r="N119" s="190"/>
      <c r="O119" s="190"/>
      <c r="P119" s="190"/>
      <c r="Q119" s="190"/>
      <c r="R119" s="190"/>
      <c r="S119" s="190"/>
      <c r="T119" s="191"/>
      <c r="AT119" s="185" t="s">
        <v>170</v>
      </c>
      <c r="AU119" s="185" t="s">
        <v>80</v>
      </c>
      <c r="AV119" s="11" t="s">
        <v>80</v>
      </c>
      <c r="AW119" s="11" t="s">
        <v>36</v>
      </c>
      <c r="AX119" s="11" t="s">
        <v>72</v>
      </c>
      <c r="AY119" s="185" t="s">
        <v>161</v>
      </c>
    </row>
    <row r="120" spans="2:51" s="12" customFormat="1" ht="13.5">
      <c r="B120" s="192"/>
      <c r="D120" s="184" t="s">
        <v>170</v>
      </c>
      <c r="E120" s="193" t="s">
        <v>5</v>
      </c>
      <c r="F120" s="194" t="s">
        <v>222</v>
      </c>
      <c r="H120" s="195">
        <v>25.504</v>
      </c>
      <c r="I120" s="196"/>
      <c r="L120" s="192"/>
      <c r="M120" s="197"/>
      <c r="N120" s="198"/>
      <c r="O120" s="198"/>
      <c r="P120" s="198"/>
      <c r="Q120" s="198"/>
      <c r="R120" s="198"/>
      <c r="S120" s="198"/>
      <c r="T120" s="199"/>
      <c r="AT120" s="193" t="s">
        <v>170</v>
      </c>
      <c r="AU120" s="193" t="s">
        <v>80</v>
      </c>
      <c r="AV120" s="12" t="s">
        <v>177</v>
      </c>
      <c r="AW120" s="12" t="s">
        <v>36</v>
      </c>
      <c r="AX120" s="12" t="s">
        <v>72</v>
      </c>
      <c r="AY120" s="193" t="s">
        <v>161</v>
      </c>
    </row>
    <row r="121" spans="2:51" s="11" customFormat="1" ht="13.5">
      <c r="B121" s="183"/>
      <c r="D121" s="184" t="s">
        <v>170</v>
      </c>
      <c r="E121" s="185" t="s">
        <v>5</v>
      </c>
      <c r="F121" s="186" t="s">
        <v>223</v>
      </c>
      <c r="H121" s="187">
        <v>12</v>
      </c>
      <c r="I121" s="188"/>
      <c r="L121" s="183"/>
      <c r="M121" s="189"/>
      <c r="N121" s="190"/>
      <c r="O121" s="190"/>
      <c r="P121" s="190"/>
      <c r="Q121" s="190"/>
      <c r="R121" s="190"/>
      <c r="S121" s="190"/>
      <c r="T121" s="191"/>
      <c r="AT121" s="185" t="s">
        <v>170</v>
      </c>
      <c r="AU121" s="185" t="s">
        <v>80</v>
      </c>
      <c r="AV121" s="11" t="s">
        <v>80</v>
      </c>
      <c r="AW121" s="11" t="s">
        <v>36</v>
      </c>
      <c r="AX121" s="11" t="s">
        <v>72</v>
      </c>
      <c r="AY121" s="185" t="s">
        <v>161</v>
      </c>
    </row>
    <row r="122" spans="2:51" s="11" customFormat="1" ht="13.5">
      <c r="B122" s="183"/>
      <c r="D122" s="184" t="s">
        <v>170</v>
      </c>
      <c r="E122" s="185" t="s">
        <v>5</v>
      </c>
      <c r="F122" s="186" t="s">
        <v>224</v>
      </c>
      <c r="H122" s="187">
        <v>17.6</v>
      </c>
      <c r="I122" s="188"/>
      <c r="L122" s="183"/>
      <c r="M122" s="189"/>
      <c r="N122" s="190"/>
      <c r="O122" s="190"/>
      <c r="P122" s="190"/>
      <c r="Q122" s="190"/>
      <c r="R122" s="190"/>
      <c r="S122" s="190"/>
      <c r="T122" s="191"/>
      <c r="AT122" s="185" t="s">
        <v>170</v>
      </c>
      <c r="AU122" s="185" t="s">
        <v>80</v>
      </c>
      <c r="AV122" s="11" t="s">
        <v>80</v>
      </c>
      <c r="AW122" s="11" t="s">
        <v>36</v>
      </c>
      <c r="AX122" s="11" t="s">
        <v>72</v>
      </c>
      <c r="AY122" s="185" t="s">
        <v>161</v>
      </c>
    </row>
    <row r="123" spans="2:51" s="12" customFormat="1" ht="13.5">
      <c r="B123" s="192"/>
      <c r="D123" s="184" t="s">
        <v>170</v>
      </c>
      <c r="E123" s="193" t="s">
        <v>5</v>
      </c>
      <c r="F123" s="194" t="s">
        <v>225</v>
      </c>
      <c r="H123" s="195">
        <v>29.6</v>
      </c>
      <c r="I123" s="196"/>
      <c r="L123" s="192"/>
      <c r="M123" s="197"/>
      <c r="N123" s="198"/>
      <c r="O123" s="198"/>
      <c r="P123" s="198"/>
      <c r="Q123" s="198"/>
      <c r="R123" s="198"/>
      <c r="S123" s="198"/>
      <c r="T123" s="199"/>
      <c r="AT123" s="193" t="s">
        <v>170</v>
      </c>
      <c r="AU123" s="193" t="s">
        <v>80</v>
      </c>
      <c r="AV123" s="12" t="s">
        <v>177</v>
      </c>
      <c r="AW123" s="12" t="s">
        <v>36</v>
      </c>
      <c r="AX123" s="12" t="s">
        <v>72</v>
      </c>
      <c r="AY123" s="193" t="s">
        <v>161</v>
      </c>
    </row>
    <row r="124" spans="2:51" s="11" customFormat="1" ht="13.5">
      <c r="B124" s="183"/>
      <c r="D124" s="184" t="s">
        <v>170</v>
      </c>
      <c r="E124" s="185" t="s">
        <v>5</v>
      </c>
      <c r="F124" s="186" t="s">
        <v>226</v>
      </c>
      <c r="H124" s="187">
        <v>1</v>
      </c>
      <c r="I124" s="188"/>
      <c r="L124" s="183"/>
      <c r="M124" s="189"/>
      <c r="N124" s="190"/>
      <c r="O124" s="190"/>
      <c r="P124" s="190"/>
      <c r="Q124" s="190"/>
      <c r="R124" s="190"/>
      <c r="S124" s="190"/>
      <c r="T124" s="191"/>
      <c r="AT124" s="185" t="s">
        <v>170</v>
      </c>
      <c r="AU124" s="185" t="s">
        <v>80</v>
      </c>
      <c r="AV124" s="11" t="s">
        <v>80</v>
      </c>
      <c r="AW124" s="11" t="s">
        <v>36</v>
      </c>
      <c r="AX124" s="11" t="s">
        <v>72</v>
      </c>
      <c r="AY124" s="185" t="s">
        <v>161</v>
      </c>
    </row>
    <row r="125" spans="2:51" s="12" customFormat="1" ht="13.5">
      <c r="B125" s="192"/>
      <c r="D125" s="184" t="s">
        <v>170</v>
      </c>
      <c r="E125" s="193" t="s">
        <v>5</v>
      </c>
      <c r="F125" s="194" t="s">
        <v>227</v>
      </c>
      <c r="H125" s="195">
        <v>1</v>
      </c>
      <c r="I125" s="196"/>
      <c r="L125" s="192"/>
      <c r="M125" s="197"/>
      <c r="N125" s="198"/>
      <c r="O125" s="198"/>
      <c r="P125" s="198"/>
      <c r="Q125" s="198"/>
      <c r="R125" s="198"/>
      <c r="S125" s="198"/>
      <c r="T125" s="199"/>
      <c r="AT125" s="193" t="s">
        <v>170</v>
      </c>
      <c r="AU125" s="193" t="s">
        <v>80</v>
      </c>
      <c r="AV125" s="12" t="s">
        <v>177</v>
      </c>
      <c r="AW125" s="12" t="s">
        <v>36</v>
      </c>
      <c r="AX125" s="12" t="s">
        <v>72</v>
      </c>
      <c r="AY125" s="193" t="s">
        <v>161</v>
      </c>
    </row>
    <row r="126" spans="2:51" s="11" customFormat="1" ht="13.5">
      <c r="B126" s="183"/>
      <c r="D126" s="184" t="s">
        <v>170</v>
      </c>
      <c r="E126" s="185" t="s">
        <v>5</v>
      </c>
      <c r="F126" s="186" t="s">
        <v>228</v>
      </c>
      <c r="H126" s="187">
        <v>3</v>
      </c>
      <c r="I126" s="188"/>
      <c r="L126" s="183"/>
      <c r="M126" s="189"/>
      <c r="N126" s="190"/>
      <c r="O126" s="190"/>
      <c r="P126" s="190"/>
      <c r="Q126" s="190"/>
      <c r="R126" s="190"/>
      <c r="S126" s="190"/>
      <c r="T126" s="191"/>
      <c r="AT126" s="185" t="s">
        <v>170</v>
      </c>
      <c r="AU126" s="185" t="s">
        <v>80</v>
      </c>
      <c r="AV126" s="11" t="s">
        <v>80</v>
      </c>
      <c r="AW126" s="11" t="s">
        <v>36</v>
      </c>
      <c r="AX126" s="11" t="s">
        <v>72</v>
      </c>
      <c r="AY126" s="185" t="s">
        <v>161</v>
      </c>
    </row>
    <row r="127" spans="2:51" s="12" customFormat="1" ht="13.5">
      <c r="B127" s="192"/>
      <c r="D127" s="184" t="s">
        <v>170</v>
      </c>
      <c r="E127" s="193" t="s">
        <v>5</v>
      </c>
      <c r="F127" s="194" t="s">
        <v>229</v>
      </c>
      <c r="H127" s="195">
        <v>3</v>
      </c>
      <c r="I127" s="196"/>
      <c r="L127" s="192"/>
      <c r="M127" s="197"/>
      <c r="N127" s="198"/>
      <c r="O127" s="198"/>
      <c r="P127" s="198"/>
      <c r="Q127" s="198"/>
      <c r="R127" s="198"/>
      <c r="S127" s="198"/>
      <c r="T127" s="199"/>
      <c r="AT127" s="193" t="s">
        <v>170</v>
      </c>
      <c r="AU127" s="193" t="s">
        <v>80</v>
      </c>
      <c r="AV127" s="12" t="s">
        <v>177</v>
      </c>
      <c r="AW127" s="12" t="s">
        <v>36</v>
      </c>
      <c r="AX127" s="12" t="s">
        <v>72</v>
      </c>
      <c r="AY127" s="193" t="s">
        <v>161</v>
      </c>
    </row>
    <row r="128" spans="2:51" s="13" customFormat="1" ht="13.5">
      <c r="B128" s="200"/>
      <c r="D128" s="184" t="s">
        <v>170</v>
      </c>
      <c r="E128" s="201" t="s">
        <v>107</v>
      </c>
      <c r="F128" s="202" t="s">
        <v>230</v>
      </c>
      <c r="H128" s="203">
        <v>59.104</v>
      </c>
      <c r="I128" s="204"/>
      <c r="L128" s="200"/>
      <c r="M128" s="205"/>
      <c r="N128" s="206"/>
      <c r="O128" s="206"/>
      <c r="P128" s="206"/>
      <c r="Q128" s="206"/>
      <c r="R128" s="206"/>
      <c r="S128" s="206"/>
      <c r="T128" s="207"/>
      <c r="AT128" s="201" t="s">
        <v>170</v>
      </c>
      <c r="AU128" s="201" t="s">
        <v>80</v>
      </c>
      <c r="AV128" s="13" t="s">
        <v>168</v>
      </c>
      <c r="AW128" s="13" t="s">
        <v>36</v>
      </c>
      <c r="AX128" s="13" t="s">
        <v>11</v>
      </c>
      <c r="AY128" s="201" t="s">
        <v>161</v>
      </c>
    </row>
    <row r="129" spans="2:65" s="1" customFormat="1" ht="16.5" customHeight="1">
      <c r="B129" s="170"/>
      <c r="C129" s="171" t="s">
        <v>119</v>
      </c>
      <c r="D129" s="171" t="s">
        <v>163</v>
      </c>
      <c r="E129" s="172" t="s">
        <v>231</v>
      </c>
      <c r="F129" s="173" t="s">
        <v>232</v>
      </c>
      <c r="G129" s="174" t="s">
        <v>174</v>
      </c>
      <c r="H129" s="175">
        <v>124.104</v>
      </c>
      <c r="I129" s="176"/>
      <c r="J129" s="177">
        <f>ROUND(I129*H129,0)</f>
        <v>0</v>
      </c>
      <c r="K129" s="173" t="s">
        <v>167</v>
      </c>
      <c r="L129" s="40"/>
      <c r="M129" s="178" t="s">
        <v>5</v>
      </c>
      <c r="N129" s="179" t="s">
        <v>43</v>
      </c>
      <c r="O129" s="41"/>
      <c r="P129" s="180">
        <f>O129*H129</f>
        <v>0</v>
      </c>
      <c r="Q129" s="180">
        <v>0</v>
      </c>
      <c r="R129" s="180">
        <f>Q129*H129</f>
        <v>0</v>
      </c>
      <c r="S129" s="180">
        <v>0</v>
      </c>
      <c r="T129" s="181">
        <f>S129*H129</f>
        <v>0</v>
      </c>
      <c r="AR129" s="23" t="s">
        <v>168</v>
      </c>
      <c r="AT129" s="23" t="s">
        <v>163</v>
      </c>
      <c r="AU129" s="23" t="s">
        <v>80</v>
      </c>
      <c r="AY129" s="23" t="s">
        <v>161</v>
      </c>
      <c r="BE129" s="182">
        <f>IF(N129="základní",J129,0)</f>
        <v>0</v>
      </c>
      <c r="BF129" s="182">
        <f>IF(N129="snížená",J129,0)</f>
        <v>0</v>
      </c>
      <c r="BG129" s="182">
        <f>IF(N129="zákl. přenesená",J129,0)</f>
        <v>0</v>
      </c>
      <c r="BH129" s="182">
        <f>IF(N129="sníž. přenesená",J129,0)</f>
        <v>0</v>
      </c>
      <c r="BI129" s="182">
        <f>IF(N129="nulová",J129,0)</f>
        <v>0</v>
      </c>
      <c r="BJ129" s="23" t="s">
        <v>11</v>
      </c>
      <c r="BK129" s="182">
        <f>ROUND(I129*H129,0)</f>
        <v>0</v>
      </c>
      <c r="BL129" s="23" t="s">
        <v>168</v>
      </c>
      <c r="BM129" s="23" t="s">
        <v>233</v>
      </c>
    </row>
    <row r="130" spans="2:51" s="11" customFormat="1" ht="13.5">
      <c r="B130" s="183"/>
      <c r="D130" s="184" t="s">
        <v>170</v>
      </c>
      <c r="E130" s="185" t="s">
        <v>5</v>
      </c>
      <c r="F130" s="186" t="s">
        <v>107</v>
      </c>
      <c r="H130" s="187">
        <v>59.104</v>
      </c>
      <c r="I130" s="188"/>
      <c r="L130" s="183"/>
      <c r="M130" s="189"/>
      <c r="N130" s="190"/>
      <c r="O130" s="190"/>
      <c r="P130" s="190"/>
      <c r="Q130" s="190"/>
      <c r="R130" s="190"/>
      <c r="S130" s="190"/>
      <c r="T130" s="191"/>
      <c r="AT130" s="185" t="s">
        <v>170</v>
      </c>
      <c r="AU130" s="185" t="s">
        <v>80</v>
      </c>
      <c r="AV130" s="11" t="s">
        <v>80</v>
      </c>
      <c r="AW130" s="11" t="s">
        <v>36</v>
      </c>
      <c r="AX130" s="11" t="s">
        <v>72</v>
      </c>
      <c r="AY130" s="185" t="s">
        <v>161</v>
      </c>
    </row>
    <row r="131" spans="2:51" s="11" customFormat="1" ht="13.5">
      <c r="B131" s="183"/>
      <c r="D131" s="184" t="s">
        <v>170</v>
      </c>
      <c r="E131" s="185" t="s">
        <v>5</v>
      </c>
      <c r="F131" s="186" t="s">
        <v>111</v>
      </c>
      <c r="H131" s="187">
        <v>65</v>
      </c>
      <c r="I131" s="188"/>
      <c r="L131" s="183"/>
      <c r="M131" s="189"/>
      <c r="N131" s="190"/>
      <c r="O131" s="190"/>
      <c r="P131" s="190"/>
      <c r="Q131" s="190"/>
      <c r="R131" s="190"/>
      <c r="S131" s="190"/>
      <c r="T131" s="191"/>
      <c r="AT131" s="185" t="s">
        <v>170</v>
      </c>
      <c r="AU131" s="185" t="s">
        <v>80</v>
      </c>
      <c r="AV131" s="11" t="s">
        <v>80</v>
      </c>
      <c r="AW131" s="11" t="s">
        <v>36</v>
      </c>
      <c r="AX131" s="11" t="s">
        <v>72</v>
      </c>
      <c r="AY131" s="185" t="s">
        <v>161</v>
      </c>
    </row>
    <row r="132" spans="2:51" s="12" customFormat="1" ht="13.5">
      <c r="B132" s="192"/>
      <c r="D132" s="184" t="s">
        <v>170</v>
      </c>
      <c r="E132" s="193" t="s">
        <v>5</v>
      </c>
      <c r="F132" s="194" t="s">
        <v>198</v>
      </c>
      <c r="H132" s="195">
        <v>124.104</v>
      </c>
      <c r="I132" s="196"/>
      <c r="L132" s="192"/>
      <c r="M132" s="197"/>
      <c r="N132" s="198"/>
      <c r="O132" s="198"/>
      <c r="P132" s="198"/>
      <c r="Q132" s="198"/>
      <c r="R132" s="198"/>
      <c r="S132" s="198"/>
      <c r="T132" s="199"/>
      <c r="AT132" s="193" t="s">
        <v>170</v>
      </c>
      <c r="AU132" s="193" t="s">
        <v>80</v>
      </c>
      <c r="AV132" s="12" t="s">
        <v>177</v>
      </c>
      <c r="AW132" s="12" t="s">
        <v>36</v>
      </c>
      <c r="AX132" s="12" t="s">
        <v>11</v>
      </c>
      <c r="AY132" s="193" t="s">
        <v>161</v>
      </c>
    </row>
    <row r="133" spans="2:65" s="1" customFormat="1" ht="16.5" customHeight="1">
      <c r="B133" s="170"/>
      <c r="C133" s="171" t="s">
        <v>234</v>
      </c>
      <c r="D133" s="171" t="s">
        <v>163</v>
      </c>
      <c r="E133" s="172" t="s">
        <v>235</v>
      </c>
      <c r="F133" s="173" t="s">
        <v>236</v>
      </c>
      <c r="G133" s="174" t="s">
        <v>180</v>
      </c>
      <c r="H133" s="175">
        <v>24</v>
      </c>
      <c r="I133" s="176"/>
      <c r="J133" s="177">
        <f>ROUND(I133*H133,0)</f>
        <v>0</v>
      </c>
      <c r="K133" s="173" t="s">
        <v>167</v>
      </c>
      <c r="L133" s="40"/>
      <c r="M133" s="178" t="s">
        <v>5</v>
      </c>
      <c r="N133" s="179" t="s">
        <v>43</v>
      </c>
      <c r="O133" s="41"/>
      <c r="P133" s="180">
        <f>O133*H133</f>
        <v>0</v>
      </c>
      <c r="Q133" s="180">
        <v>0</v>
      </c>
      <c r="R133" s="180">
        <f>Q133*H133</f>
        <v>0</v>
      </c>
      <c r="S133" s="180">
        <v>0</v>
      </c>
      <c r="T133" s="181">
        <f>S133*H133</f>
        <v>0</v>
      </c>
      <c r="AR133" s="23" t="s">
        <v>168</v>
      </c>
      <c r="AT133" s="23" t="s">
        <v>163</v>
      </c>
      <c r="AU133" s="23" t="s">
        <v>80</v>
      </c>
      <c r="AY133" s="23" t="s">
        <v>161</v>
      </c>
      <c r="BE133" s="182">
        <f>IF(N133="základní",J133,0)</f>
        <v>0</v>
      </c>
      <c r="BF133" s="182">
        <f>IF(N133="snížená",J133,0)</f>
        <v>0</v>
      </c>
      <c r="BG133" s="182">
        <f>IF(N133="zákl. přenesená",J133,0)</f>
        <v>0</v>
      </c>
      <c r="BH133" s="182">
        <f>IF(N133="sníž. přenesená",J133,0)</f>
        <v>0</v>
      </c>
      <c r="BI133" s="182">
        <f>IF(N133="nulová",J133,0)</f>
        <v>0</v>
      </c>
      <c r="BJ133" s="23" t="s">
        <v>11</v>
      </c>
      <c r="BK133" s="182">
        <f>ROUND(I133*H133,0)</f>
        <v>0</v>
      </c>
      <c r="BL133" s="23" t="s">
        <v>168</v>
      </c>
      <c r="BM133" s="23" t="s">
        <v>237</v>
      </c>
    </row>
    <row r="134" spans="2:51" s="11" customFormat="1" ht="13.5">
      <c r="B134" s="183"/>
      <c r="D134" s="184" t="s">
        <v>170</v>
      </c>
      <c r="E134" s="185" t="s">
        <v>5</v>
      </c>
      <c r="F134" s="186" t="s">
        <v>182</v>
      </c>
      <c r="H134" s="187">
        <v>24</v>
      </c>
      <c r="I134" s="188"/>
      <c r="L134" s="183"/>
      <c r="M134" s="189"/>
      <c r="N134" s="190"/>
      <c r="O134" s="190"/>
      <c r="P134" s="190"/>
      <c r="Q134" s="190"/>
      <c r="R134" s="190"/>
      <c r="S134" s="190"/>
      <c r="T134" s="191"/>
      <c r="AT134" s="185" t="s">
        <v>170</v>
      </c>
      <c r="AU134" s="185" t="s">
        <v>80</v>
      </c>
      <c r="AV134" s="11" t="s">
        <v>80</v>
      </c>
      <c r="AW134" s="11" t="s">
        <v>36</v>
      </c>
      <c r="AX134" s="11" t="s">
        <v>11</v>
      </c>
      <c r="AY134" s="185" t="s">
        <v>161</v>
      </c>
    </row>
    <row r="135" spans="2:65" s="1" customFormat="1" ht="25.5" customHeight="1">
      <c r="B135" s="170"/>
      <c r="C135" s="171" t="s">
        <v>238</v>
      </c>
      <c r="D135" s="171" t="s">
        <v>163</v>
      </c>
      <c r="E135" s="172" t="s">
        <v>239</v>
      </c>
      <c r="F135" s="173" t="s">
        <v>240</v>
      </c>
      <c r="G135" s="174" t="s">
        <v>180</v>
      </c>
      <c r="H135" s="175">
        <v>24</v>
      </c>
      <c r="I135" s="176"/>
      <c r="J135" s="177">
        <f>ROUND(I135*H135,0)</f>
        <v>0</v>
      </c>
      <c r="K135" s="173" t="s">
        <v>167</v>
      </c>
      <c r="L135" s="40"/>
      <c r="M135" s="178" t="s">
        <v>5</v>
      </c>
      <c r="N135" s="179" t="s">
        <v>43</v>
      </c>
      <c r="O135" s="41"/>
      <c r="P135" s="180">
        <f>O135*H135</f>
        <v>0</v>
      </c>
      <c r="Q135" s="180">
        <v>0</v>
      </c>
      <c r="R135" s="180">
        <f>Q135*H135</f>
        <v>0</v>
      </c>
      <c r="S135" s="180">
        <v>0</v>
      </c>
      <c r="T135" s="181">
        <f>S135*H135</f>
        <v>0</v>
      </c>
      <c r="AR135" s="23" t="s">
        <v>168</v>
      </c>
      <c r="AT135" s="23" t="s">
        <v>163</v>
      </c>
      <c r="AU135" s="23" t="s">
        <v>80</v>
      </c>
      <c r="AY135" s="23" t="s">
        <v>161</v>
      </c>
      <c r="BE135" s="182">
        <f>IF(N135="základní",J135,0)</f>
        <v>0</v>
      </c>
      <c r="BF135" s="182">
        <f>IF(N135="snížená",J135,0)</f>
        <v>0</v>
      </c>
      <c r="BG135" s="182">
        <f>IF(N135="zákl. přenesená",J135,0)</f>
        <v>0</v>
      </c>
      <c r="BH135" s="182">
        <f>IF(N135="sníž. přenesená",J135,0)</f>
        <v>0</v>
      </c>
      <c r="BI135" s="182">
        <f>IF(N135="nulová",J135,0)</f>
        <v>0</v>
      </c>
      <c r="BJ135" s="23" t="s">
        <v>11</v>
      </c>
      <c r="BK135" s="182">
        <f>ROUND(I135*H135,0)</f>
        <v>0</v>
      </c>
      <c r="BL135" s="23" t="s">
        <v>168</v>
      </c>
      <c r="BM135" s="23" t="s">
        <v>241</v>
      </c>
    </row>
    <row r="136" spans="2:51" s="11" customFormat="1" ht="13.5">
      <c r="B136" s="183"/>
      <c r="D136" s="184" t="s">
        <v>170</v>
      </c>
      <c r="E136" s="185" t="s">
        <v>5</v>
      </c>
      <c r="F136" s="186" t="s">
        <v>182</v>
      </c>
      <c r="H136" s="187">
        <v>24</v>
      </c>
      <c r="I136" s="188"/>
      <c r="L136" s="183"/>
      <c r="M136" s="189"/>
      <c r="N136" s="190"/>
      <c r="O136" s="190"/>
      <c r="P136" s="190"/>
      <c r="Q136" s="190"/>
      <c r="R136" s="190"/>
      <c r="S136" s="190"/>
      <c r="T136" s="191"/>
      <c r="AT136" s="185" t="s">
        <v>170</v>
      </c>
      <c r="AU136" s="185" t="s">
        <v>80</v>
      </c>
      <c r="AV136" s="11" t="s">
        <v>80</v>
      </c>
      <c r="AW136" s="11" t="s">
        <v>36</v>
      </c>
      <c r="AX136" s="11" t="s">
        <v>11</v>
      </c>
      <c r="AY136" s="185" t="s">
        <v>161</v>
      </c>
    </row>
    <row r="137" spans="2:65" s="1" customFormat="1" ht="16.5" customHeight="1">
      <c r="B137" s="170"/>
      <c r="C137" s="171" t="s">
        <v>12</v>
      </c>
      <c r="D137" s="171" t="s">
        <v>163</v>
      </c>
      <c r="E137" s="172" t="s">
        <v>242</v>
      </c>
      <c r="F137" s="173" t="s">
        <v>243</v>
      </c>
      <c r="G137" s="174" t="s">
        <v>180</v>
      </c>
      <c r="H137" s="175">
        <v>24</v>
      </c>
      <c r="I137" s="176"/>
      <c r="J137" s="177">
        <f>ROUND(I137*H137,0)</f>
        <v>0</v>
      </c>
      <c r="K137" s="173" t="s">
        <v>167</v>
      </c>
      <c r="L137" s="40"/>
      <c r="M137" s="178" t="s">
        <v>5</v>
      </c>
      <c r="N137" s="179" t="s">
        <v>43</v>
      </c>
      <c r="O137" s="41"/>
      <c r="P137" s="180">
        <f>O137*H137</f>
        <v>0</v>
      </c>
      <c r="Q137" s="180">
        <v>0</v>
      </c>
      <c r="R137" s="180">
        <f>Q137*H137</f>
        <v>0</v>
      </c>
      <c r="S137" s="180">
        <v>0</v>
      </c>
      <c r="T137" s="181">
        <f>S137*H137</f>
        <v>0</v>
      </c>
      <c r="AR137" s="23" t="s">
        <v>168</v>
      </c>
      <c r="AT137" s="23" t="s">
        <v>163</v>
      </c>
      <c r="AU137" s="23" t="s">
        <v>80</v>
      </c>
      <c r="AY137" s="23" t="s">
        <v>161</v>
      </c>
      <c r="BE137" s="182">
        <f>IF(N137="základní",J137,0)</f>
        <v>0</v>
      </c>
      <c r="BF137" s="182">
        <f>IF(N137="snížená",J137,0)</f>
        <v>0</v>
      </c>
      <c r="BG137" s="182">
        <f>IF(N137="zákl. přenesená",J137,0)</f>
        <v>0</v>
      </c>
      <c r="BH137" s="182">
        <f>IF(N137="sníž. přenesená",J137,0)</f>
        <v>0</v>
      </c>
      <c r="BI137" s="182">
        <f>IF(N137="nulová",J137,0)</f>
        <v>0</v>
      </c>
      <c r="BJ137" s="23" t="s">
        <v>11</v>
      </c>
      <c r="BK137" s="182">
        <f>ROUND(I137*H137,0)</f>
        <v>0</v>
      </c>
      <c r="BL137" s="23" t="s">
        <v>168</v>
      </c>
      <c r="BM137" s="23" t="s">
        <v>244</v>
      </c>
    </row>
    <row r="138" spans="2:51" s="11" customFormat="1" ht="13.5">
      <c r="B138" s="183"/>
      <c r="D138" s="184" t="s">
        <v>170</v>
      </c>
      <c r="E138" s="185" t="s">
        <v>5</v>
      </c>
      <c r="F138" s="186" t="s">
        <v>182</v>
      </c>
      <c r="H138" s="187">
        <v>24</v>
      </c>
      <c r="I138" s="188"/>
      <c r="L138" s="183"/>
      <c r="M138" s="189"/>
      <c r="N138" s="190"/>
      <c r="O138" s="190"/>
      <c r="P138" s="190"/>
      <c r="Q138" s="190"/>
      <c r="R138" s="190"/>
      <c r="S138" s="190"/>
      <c r="T138" s="191"/>
      <c r="AT138" s="185" t="s">
        <v>170</v>
      </c>
      <c r="AU138" s="185" t="s">
        <v>80</v>
      </c>
      <c r="AV138" s="11" t="s">
        <v>80</v>
      </c>
      <c r="AW138" s="11" t="s">
        <v>36</v>
      </c>
      <c r="AX138" s="11" t="s">
        <v>11</v>
      </c>
      <c r="AY138" s="185" t="s">
        <v>161</v>
      </c>
    </row>
    <row r="139" spans="2:65" s="1" customFormat="1" ht="16.5" customHeight="1">
      <c r="B139" s="170"/>
      <c r="C139" s="171" t="s">
        <v>245</v>
      </c>
      <c r="D139" s="171" t="s">
        <v>163</v>
      </c>
      <c r="E139" s="172" t="s">
        <v>246</v>
      </c>
      <c r="F139" s="173" t="s">
        <v>247</v>
      </c>
      <c r="G139" s="174" t="s">
        <v>180</v>
      </c>
      <c r="H139" s="175">
        <v>10</v>
      </c>
      <c r="I139" s="176"/>
      <c r="J139" s="177">
        <f>ROUND(I139*H139,0)</f>
        <v>0</v>
      </c>
      <c r="K139" s="173" t="s">
        <v>167</v>
      </c>
      <c r="L139" s="40"/>
      <c r="M139" s="178" t="s">
        <v>5</v>
      </c>
      <c r="N139" s="179" t="s">
        <v>43</v>
      </c>
      <c r="O139" s="41"/>
      <c r="P139" s="180">
        <f>O139*H139</f>
        <v>0</v>
      </c>
      <c r="Q139" s="180">
        <v>0</v>
      </c>
      <c r="R139" s="180">
        <f>Q139*H139</f>
        <v>0</v>
      </c>
      <c r="S139" s="180">
        <v>0</v>
      </c>
      <c r="T139" s="181">
        <f>S139*H139</f>
        <v>0</v>
      </c>
      <c r="AR139" s="23" t="s">
        <v>168</v>
      </c>
      <c r="AT139" s="23" t="s">
        <v>163</v>
      </c>
      <c r="AU139" s="23" t="s">
        <v>80</v>
      </c>
      <c r="AY139" s="23" t="s">
        <v>161</v>
      </c>
      <c r="BE139" s="182">
        <f>IF(N139="základní",J139,0)</f>
        <v>0</v>
      </c>
      <c r="BF139" s="182">
        <f>IF(N139="snížená",J139,0)</f>
        <v>0</v>
      </c>
      <c r="BG139" s="182">
        <f>IF(N139="zákl. přenesená",J139,0)</f>
        <v>0</v>
      </c>
      <c r="BH139" s="182">
        <f>IF(N139="sníž. přenesená",J139,0)</f>
        <v>0</v>
      </c>
      <c r="BI139" s="182">
        <f>IF(N139="nulová",J139,0)</f>
        <v>0</v>
      </c>
      <c r="BJ139" s="23" t="s">
        <v>11</v>
      </c>
      <c r="BK139" s="182">
        <f>ROUND(I139*H139,0)</f>
        <v>0</v>
      </c>
      <c r="BL139" s="23" t="s">
        <v>168</v>
      </c>
      <c r="BM139" s="23" t="s">
        <v>248</v>
      </c>
    </row>
    <row r="140" spans="2:51" s="11" customFormat="1" ht="13.5">
      <c r="B140" s="183"/>
      <c r="D140" s="184" t="s">
        <v>170</v>
      </c>
      <c r="E140" s="185" t="s">
        <v>5</v>
      </c>
      <c r="F140" s="186" t="s">
        <v>190</v>
      </c>
      <c r="H140" s="187">
        <v>10</v>
      </c>
      <c r="I140" s="188"/>
      <c r="L140" s="183"/>
      <c r="M140" s="189"/>
      <c r="N140" s="190"/>
      <c r="O140" s="190"/>
      <c r="P140" s="190"/>
      <c r="Q140" s="190"/>
      <c r="R140" s="190"/>
      <c r="S140" s="190"/>
      <c r="T140" s="191"/>
      <c r="AT140" s="185" t="s">
        <v>170</v>
      </c>
      <c r="AU140" s="185" t="s">
        <v>80</v>
      </c>
      <c r="AV140" s="11" t="s">
        <v>80</v>
      </c>
      <c r="AW140" s="11" t="s">
        <v>36</v>
      </c>
      <c r="AX140" s="11" t="s">
        <v>11</v>
      </c>
      <c r="AY140" s="185" t="s">
        <v>161</v>
      </c>
    </row>
    <row r="141" spans="2:65" s="1" customFormat="1" ht="25.5" customHeight="1">
      <c r="B141" s="170"/>
      <c r="C141" s="171" t="s">
        <v>249</v>
      </c>
      <c r="D141" s="171" t="s">
        <v>163</v>
      </c>
      <c r="E141" s="172" t="s">
        <v>250</v>
      </c>
      <c r="F141" s="173" t="s">
        <v>251</v>
      </c>
      <c r="G141" s="174" t="s">
        <v>180</v>
      </c>
      <c r="H141" s="175">
        <v>24</v>
      </c>
      <c r="I141" s="176"/>
      <c r="J141" s="177">
        <f>ROUND(I141*H141,0)</f>
        <v>0</v>
      </c>
      <c r="K141" s="173" t="s">
        <v>167</v>
      </c>
      <c r="L141" s="40"/>
      <c r="M141" s="178" t="s">
        <v>5</v>
      </c>
      <c r="N141" s="179" t="s">
        <v>43</v>
      </c>
      <c r="O141" s="41"/>
      <c r="P141" s="180">
        <f>O141*H141</f>
        <v>0</v>
      </c>
      <c r="Q141" s="180">
        <v>0</v>
      </c>
      <c r="R141" s="180">
        <f>Q141*H141</f>
        <v>0</v>
      </c>
      <c r="S141" s="180">
        <v>0</v>
      </c>
      <c r="T141" s="181">
        <f>S141*H141</f>
        <v>0</v>
      </c>
      <c r="AR141" s="23" t="s">
        <v>168</v>
      </c>
      <c r="AT141" s="23" t="s">
        <v>163</v>
      </c>
      <c r="AU141" s="23" t="s">
        <v>80</v>
      </c>
      <c r="AY141" s="23" t="s">
        <v>161</v>
      </c>
      <c r="BE141" s="182">
        <f>IF(N141="základní",J141,0)</f>
        <v>0</v>
      </c>
      <c r="BF141" s="182">
        <f>IF(N141="snížená",J141,0)</f>
        <v>0</v>
      </c>
      <c r="BG141" s="182">
        <f>IF(N141="zákl. přenesená",J141,0)</f>
        <v>0</v>
      </c>
      <c r="BH141" s="182">
        <f>IF(N141="sníž. přenesená",J141,0)</f>
        <v>0</v>
      </c>
      <c r="BI141" s="182">
        <f>IF(N141="nulová",J141,0)</f>
        <v>0</v>
      </c>
      <c r="BJ141" s="23" t="s">
        <v>11</v>
      </c>
      <c r="BK141" s="182">
        <f>ROUND(I141*H141,0)</f>
        <v>0</v>
      </c>
      <c r="BL141" s="23" t="s">
        <v>168</v>
      </c>
      <c r="BM141" s="23" t="s">
        <v>252</v>
      </c>
    </row>
    <row r="142" spans="2:51" s="11" customFormat="1" ht="13.5">
      <c r="B142" s="183"/>
      <c r="D142" s="184" t="s">
        <v>170</v>
      </c>
      <c r="E142" s="185" t="s">
        <v>5</v>
      </c>
      <c r="F142" s="186" t="s">
        <v>182</v>
      </c>
      <c r="H142" s="187">
        <v>24</v>
      </c>
      <c r="I142" s="188"/>
      <c r="L142" s="183"/>
      <c r="M142" s="189"/>
      <c r="N142" s="190"/>
      <c r="O142" s="190"/>
      <c r="P142" s="190"/>
      <c r="Q142" s="190"/>
      <c r="R142" s="190"/>
      <c r="S142" s="190"/>
      <c r="T142" s="191"/>
      <c r="AT142" s="185" t="s">
        <v>170</v>
      </c>
      <c r="AU142" s="185" t="s">
        <v>80</v>
      </c>
      <c r="AV142" s="11" t="s">
        <v>80</v>
      </c>
      <c r="AW142" s="11" t="s">
        <v>36</v>
      </c>
      <c r="AX142" s="11" t="s">
        <v>11</v>
      </c>
      <c r="AY142" s="185" t="s">
        <v>161</v>
      </c>
    </row>
    <row r="143" spans="2:65" s="1" customFormat="1" ht="25.5" customHeight="1">
      <c r="B143" s="170"/>
      <c r="C143" s="171" t="s">
        <v>253</v>
      </c>
      <c r="D143" s="171" t="s">
        <v>163</v>
      </c>
      <c r="E143" s="172" t="s">
        <v>254</v>
      </c>
      <c r="F143" s="173" t="s">
        <v>255</v>
      </c>
      <c r="G143" s="174" t="s">
        <v>180</v>
      </c>
      <c r="H143" s="175">
        <v>24</v>
      </c>
      <c r="I143" s="176"/>
      <c r="J143" s="177">
        <f>ROUND(I143*H143,0)</f>
        <v>0</v>
      </c>
      <c r="K143" s="173" t="s">
        <v>167</v>
      </c>
      <c r="L143" s="40"/>
      <c r="M143" s="178" t="s">
        <v>5</v>
      </c>
      <c r="N143" s="179" t="s">
        <v>43</v>
      </c>
      <c r="O143" s="41"/>
      <c r="P143" s="180">
        <f>O143*H143</f>
        <v>0</v>
      </c>
      <c r="Q143" s="180">
        <v>0</v>
      </c>
      <c r="R143" s="180">
        <f>Q143*H143</f>
        <v>0</v>
      </c>
      <c r="S143" s="180">
        <v>0</v>
      </c>
      <c r="T143" s="181">
        <f>S143*H143</f>
        <v>0</v>
      </c>
      <c r="AR143" s="23" t="s">
        <v>168</v>
      </c>
      <c r="AT143" s="23" t="s">
        <v>163</v>
      </c>
      <c r="AU143" s="23" t="s">
        <v>80</v>
      </c>
      <c r="AY143" s="23" t="s">
        <v>161</v>
      </c>
      <c r="BE143" s="182">
        <f>IF(N143="základní",J143,0)</f>
        <v>0</v>
      </c>
      <c r="BF143" s="182">
        <f>IF(N143="snížená",J143,0)</f>
        <v>0</v>
      </c>
      <c r="BG143" s="182">
        <f>IF(N143="zákl. přenesená",J143,0)</f>
        <v>0</v>
      </c>
      <c r="BH143" s="182">
        <f>IF(N143="sníž. přenesená",J143,0)</f>
        <v>0</v>
      </c>
      <c r="BI143" s="182">
        <f>IF(N143="nulová",J143,0)</f>
        <v>0</v>
      </c>
      <c r="BJ143" s="23" t="s">
        <v>11</v>
      </c>
      <c r="BK143" s="182">
        <f>ROUND(I143*H143,0)</f>
        <v>0</v>
      </c>
      <c r="BL143" s="23" t="s">
        <v>168</v>
      </c>
      <c r="BM143" s="23" t="s">
        <v>256</v>
      </c>
    </row>
    <row r="144" spans="2:51" s="11" customFormat="1" ht="13.5">
      <c r="B144" s="183"/>
      <c r="D144" s="184" t="s">
        <v>170</v>
      </c>
      <c r="E144" s="185" t="s">
        <v>5</v>
      </c>
      <c r="F144" s="186" t="s">
        <v>182</v>
      </c>
      <c r="H144" s="187">
        <v>24</v>
      </c>
      <c r="I144" s="188"/>
      <c r="L144" s="183"/>
      <c r="M144" s="189"/>
      <c r="N144" s="190"/>
      <c r="O144" s="190"/>
      <c r="P144" s="190"/>
      <c r="Q144" s="190"/>
      <c r="R144" s="190"/>
      <c r="S144" s="190"/>
      <c r="T144" s="191"/>
      <c r="AT144" s="185" t="s">
        <v>170</v>
      </c>
      <c r="AU144" s="185" t="s">
        <v>80</v>
      </c>
      <c r="AV144" s="11" t="s">
        <v>80</v>
      </c>
      <c r="AW144" s="11" t="s">
        <v>36</v>
      </c>
      <c r="AX144" s="11" t="s">
        <v>11</v>
      </c>
      <c r="AY144" s="185" t="s">
        <v>161</v>
      </c>
    </row>
    <row r="145" spans="2:65" s="1" customFormat="1" ht="16.5" customHeight="1">
      <c r="B145" s="170"/>
      <c r="C145" s="171" t="s">
        <v>257</v>
      </c>
      <c r="D145" s="171" t="s">
        <v>163</v>
      </c>
      <c r="E145" s="172" t="s">
        <v>258</v>
      </c>
      <c r="F145" s="173" t="s">
        <v>259</v>
      </c>
      <c r="G145" s="174" t="s">
        <v>180</v>
      </c>
      <c r="H145" s="175">
        <v>24</v>
      </c>
      <c r="I145" s="176"/>
      <c r="J145" s="177">
        <f>ROUND(I145*H145,0)</f>
        <v>0</v>
      </c>
      <c r="K145" s="173" t="s">
        <v>167</v>
      </c>
      <c r="L145" s="40"/>
      <c r="M145" s="178" t="s">
        <v>5</v>
      </c>
      <c r="N145" s="179" t="s">
        <v>43</v>
      </c>
      <c r="O145" s="41"/>
      <c r="P145" s="180">
        <f>O145*H145</f>
        <v>0</v>
      </c>
      <c r="Q145" s="180">
        <v>0</v>
      </c>
      <c r="R145" s="180">
        <f>Q145*H145</f>
        <v>0</v>
      </c>
      <c r="S145" s="180">
        <v>0</v>
      </c>
      <c r="T145" s="181">
        <f>S145*H145</f>
        <v>0</v>
      </c>
      <c r="AR145" s="23" t="s">
        <v>168</v>
      </c>
      <c r="AT145" s="23" t="s">
        <v>163</v>
      </c>
      <c r="AU145" s="23" t="s">
        <v>80</v>
      </c>
      <c r="AY145" s="23" t="s">
        <v>161</v>
      </c>
      <c r="BE145" s="182">
        <f>IF(N145="základní",J145,0)</f>
        <v>0</v>
      </c>
      <c r="BF145" s="182">
        <f>IF(N145="snížená",J145,0)</f>
        <v>0</v>
      </c>
      <c r="BG145" s="182">
        <f>IF(N145="zákl. přenesená",J145,0)</f>
        <v>0</v>
      </c>
      <c r="BH145" s="182">
        <f>IF(N145="sníž. přenesená",J145,0)</f>
        <v>0</v>
      </c>
      <c r="BI145" s="182">
        <f>IF(N145="nulová",J145,0)</f>
        <v>0</v>
      </c>
      <c r="BJ145" s="23" t="s">
        <v>11</v>
      </c>
      <c r="BK145" s="182">
        <f>ROUND(I145*H145,0)</f>
        <v>0</v>
      </c>
      <c r="BL145" s="23" t="s">
        <v>168</v>
      </c>
      <c r="BM145" s="23" t="s">
        <v>260</v>
      </c>
    </row>
    <row r="146" spans="2:51" s="11" customFormat="1" ht="13.5">
      <c r="B146" s="183"/>
      <c r="D146" s="184" t="s">
        <v>170</v>
      </c>
      <c r="E146" s="185" t="s">
        <v>5</v>
      </c>
      <c r="F146" s="186" t="s">
        <v>182</v>
      </c>
      <c r="H146" s="187">
        <v>24</v>
      </c>
      <c r="I146" s="188"/>
      <c r="L146" s="183"/>
      <c r="M146" s="189"/>
      <c r="N146" s="190"/>
      <c r="O146" s="190"/>
      <c r="P146" s="190"/>
      <c r="Q146" s="190"/>
      <c r="R146" s="190"/>
      <c r="S146" s="190"/>
      <c r="T146" s="191"/>
      <c r="AT146" s="185" t="s">
        <v>170</v>
      </c>
      <c r="AU146" s="185" t="s">
        <v>80</v>
      </c>
      <c r="AV146" s="11" t="s">
        <v>80</v>
      </c>
      <c r="AW146" s="11" t="s">
        <v>36</v>
      </c>
      <c r="AX146" s="11" t="s">
        <v>11</v>
      </c>
      <c r="AY146" s="185" t="s">
        <v>161</v>
      </c>
    </row>
    <row r="147" spans="2:65" s="1" customFormat="1" ht="16.5" customHeight="1">
      <c r="B147" s="170"/>
      <c r="C147" s="171" t="s">
        <v>102</v>
      </c>
      <c r="D147" s="171" t="s">
        <v>163</v>
      </c>
      <c r="E147" s="172" t="s">
        <v>261</v>
      </c>
      <c r="F147" s="173" t="s">
        <v>262</v>
      </c>
      <c r="G147" s="174" t="s">
        <v>180</v>
      </c>
      <c r="H147" s="175">
        <v>10</v>
      </c>
      <c r="I147" s="176"/>
      <c r="J147" s="177">
        <f>ROUND(I147*H147,0)</f>
        <v>0</v>
      </c>
      <c r="K147" s="173" t="s">
        <v>167</v>
      </c>
      <c r="L147" s="40"/>
      <c r="M147" s="178" t="s">
        <v>5</v>
      </c>
      <c r="N147" s="179" t="s">
        <v>43</v>
      </c>
      <c r="O147" s="41"/>
      <c r="P147" s="180">
        <f>O147*H147</f>
        <v>0</v>
      </c>
      <c r="Q147" s="180">
        <v>0</v>
      </c>
      <c r="R147" s="180">
        <f>Q147*H147</f>
        <v>0</v>
      </c>
      <c r="S147" s="180">
        <v>0</v>
      </c>
      <c r="T147" s="181">
        <f>S147*H147</f>
        <v>0</v>
      </c>
      <c r="AR147" s="23" t="s">
        <v>168</v>
      </c>
      <c r="AT147" s="23" t="s">
        <v>163</v>
      </c>
      <c r="AU147" s="23" t="s">
        <v>80</v>
      </c>
      <c r="AY147" s="23" t="s">
        <v>161</v>
      </c>
      <c r="BE147" s="182">
        <f>IF(N147="základní",J147,0)</f>
        <v>0</v>
      </c>
      <c r="BF147" s="182">
        <f>IF(N147="snížená",J147,0)</f>
        <v>0</v>
      </c>
      <c r="BG147" s="182">
        <f>IF(N147="zákl. přenesená",J147,0)</f>
        <v>0</v>
      </c>
      <c r="BH147" s="182">
        <f>IF(N147="sníž. přenesená",J147,0)</f>
        <v>0</v>
      </c>
      <c r="BI147" s="182">
        <f>IF(N147="nulová",J147,0)</f>
        <v>0</v>
      </c>
      <c r="BJ147" s="23" t="s">
        <v>11</v>
      </c>
      <c r="BK147" s="182">
        <f>ROUND(I147*H147,0)</f>
        <v>0</v>
      </c>
      <c r="BL147" s="23" t="s">
        <v>168</v>
      </c>
      <c r="BM147" s="23" t="s">
        <v>263</v>
      </c>
    </row>
    <row r="148" spans="2:51" s="11" customFormat="1" ht="13.5">
      <c r="B148" s="183"/>
      <c r="D148" s="184" t="s">
        <v>170</v>
      </c>
      <c r="E148" s="185" t="s">
        <v>5</v>
      </c>
      <c r="F148" s="186" t="s">
        <v>190</v>
      </c>
      <c r="H148" s="187">
        <v>10</v>
      </c>
      <c r="I148" s="188"/>
      <c r="L148" s="183"/>
      <c r="M148" s="189"/>
      <c r="N148" s="190"/>
      <c r="O148" s="190"/>
      <c r="P148" s="190"/>
      <c r="Q148" s="190"/>
      <c r="R148" s="190"/>
      <c r="S148" s="190"/>
      <c r="T148" s="191"/>
      <c r="AT148" s="185" t="s">
        <v>170</v>
      </c>
      <c r="AU148" s="185" t="s">
        <v>80</v>
      </c>
      <c r="AV148" s="11" t="s">
        <v>80</v>
      </c>
      <c r="AW148" s="11" t="s">
        <v>36</v>
      </c>
      <c r="AX148" s="11" t="s">
        <v>11</v>
      </c>
      <c r="AY148" s="185" t="s">
        <v>161</v>
      </c>
    </row>
    <row r="149" spans="2:65" s="1" customFormat="1" ht="16.5" customHeight="1">
      <c r="B149" s="170"/>
      <c r="C149" s="171" t="s">
        <v>10</v>
      </c>
      <c r="D149" s="171" t="s">
        <v>163</v>
      </c>
      <c r="E149" s="172" t="s">
        <v>264</v>
      </c>
      <c r="F149" s="173" t="s">
        <v>265</v>
      </c>
      <c r="G149" s="174" t="s">
        <v>174</v>
      </c>
      <c r="H149" s="175">
        <v>124.104</v>
      </c>
      <c r="I149" s="176"/>
      <c r="J149" s="177">
        <f>ROUND(I149*H149,0)</f>
        <v>0</v>
      </c>
      <c r="K149" s="173" t="s">
        <v>167</v>
      </c>
      <c r="L149" s="40"/>
      <c r="M149" s="178" t="s">
        <v>5</v>
      </c>
      <c r="N149" s="179" t="s">
        <v>43</v>
      </c>
      <c r="O149" s="41"/>
      <c r="P149" s="180">
        <f>O149*H149</f>
        <v>0</v>
      </c>
      <c r="Q149" s="180">
        <v>0</v>
      </c>
      <c r="R149" s="180">
        <f>Q149*H149</f>
        <v>0</v>
      </c>
      <c r="S149" s="180">
        <v>0</v>
      </c>
      <c r="T149" s="181">
        <f>S149*H149</f>
        <v>0</v>
      </c>
      <c r="AR149" s="23" t="s">
        <v>168</v>
      </c>
      <c r="AT149" s="23" t="s">
        <v>163</v>
      </c>
      <c r="AU149" s="23" t="s">
        <v>80</v>
      </c>
      <c r="AY149" s="23" t="s">
        <v>161</v>
      </c>
      <c r="BE149" s="182">
        <f>IF(N149="základní",J149,0)</f>
        <v>0</v>
      </c>
      <c r="BF149" s="182">
        <f>IF(N149="snížená",J149,0)</f>
        <v>0</v>
      </c>
      <c r="BG149" s="182">
        <f>IF(N149="zákl. přenesená",J149,0)</f>
        <v>0</v>
      </c>
      <c r="BH149" s="182">
        <f>IF(N149="sníž. přenesená",J149,0)</f>
        <v>0</v>
      </c>
      <c r="BI149" s="182">
        <f>IF(N149="nulová",J149,0)</f>
        <v>0</v>
      </c>
      <c r="BJ149" s="23" t="s">
        <v>11</v>
      </c>
      <c r="BK149" s="182">
        <f>ROUND(I149*H149,0)</f>
        <v>0</v>
      </c>
      <c r="BL149" s="23" t="s">
        <v>168</v>
      </c>
      <c r="BM149" s="23" t="s">
        <v>266</v>
      </c>
    </row>
    <row r="150" spans="2:51" s="11" customFormat="1" ht="13.5">
      <c r="B150" s="183"/>
      <c r="D150" s="184" t="s">
        <v>170</v>
      </c>
      <c r="E150" s="185" t="s">
        <v>5</v>
      </c>
      <c r="F150" s="186" t="s">
        <v>107</v>
      </c>
      <c r="H150" s="187">
        <v>59.104</v>
      </c>
      <c r="I150" s="188"/>
      <c r="L150" s="183"/>
      <c r="M150" s="189"/>
      <c r="N150" s="190"/>
      <c r="O150" s="190"/>
      <c r="P150" s="190"/>
      <c r="Q150" s="190"/>
      <c r="R150" s="190"/>
      <c r="S150" s="190"/>
      <c r="T150" s="191"/>
      <c r="AT150" s="185" t="s">
        <v>170</v>
      </c>
      <c r="AU150" s="185" t="s">
        <v>80</v>
      </c>
      <c r="AV150" s="11" t="s">
        <v>80</v>
      </c>
      <c r="AW150" s="11" t="s">
        <v>36</v>
      </c>
      <c r="AX150" s="11" t="s">
        <v>72</v>
      </c>
      <c r="AY150" s="185" t="s">
        <v>161</v>
      </c>
    </row>
    <row r="151" spans="2:51" s="11" customFormat="1" ht="13.5">
      <c r="B151" s="183"/>
      <c r="D151" s="184" t="s">
        <v>170</v>
      </c>
      <c r="E151" s="185" t="s">
        <v>5</v>
      </c>
      <c r="F151" s="186" t="s">
        <v>111</v>
      </c>
      <c r="H151" s="187">
        <v>65</v>
      </c>
      <c r="I151" s="188"/>
      <c r="L151" s="183"/>
      <c r="M151" s="189"/>
      <c r="N151" s="190"/>
      <c r="O151" s="190"/>
      <c r="P151" s="190"/>
      <c r="Q151" s="190"/>
      <c r="R151" s="190"/>
      <c r="S151" s="190"/>
      <c r="T151" s="191"/>
      <c r="AT151" s="185" t="s">
        <v>170</v>
      </c>
      <c r="AU151" s="185" t="s">
        <v>80</v>
      </c>
      <c r="AV151" s="11" t="s">
        <v>80</v>
      </c>
      <c r="AW151" s="11" t="s">
        <v>36</v>
      </c>
      <c r="AX151" s="11" t="s">
        <v>72</v>
      </c>
      <c r="AY151" s="185" t="s">
        <v>161</v>
      </c>
    </row>
    <row r="152" spans="2:51" s="12" customFormat="1" ht="13.5">
      <c r="B152" s="192"/>
      <c r="D152" s="184" t="s">
        <v>170</v>
      </c>
      <c r="E152" s="193" t="s">
        <v>5</v>
      </c>
      <c r="F152" s="194" t="s">
        <v>198</v>
      </c>
      <c r="H152" s="195">
        <v>124.104</v>
      </c>
      <c r="I152" s="196"/>
      <c r="L152" s="192"/>
      <c r="M152" s="197"/>
      <c r="N152" s="198"/>
      <c r="O152" s="198"/>
      <c r="P152" s="198"/>
      <c r="Q152" s="198"/>
      <c r="R152" s="198"/>
      <c r="S152" s="198"/>
      <c r="T152" s="199"/>
      <c r="AT152" s="193" t="s">
        <v>170</v>
      </c>
      <c r="AU152" s="193" t="s">
        <v>80</v>
      </c>
      <c r="AV152" s="12" t="s">
        <v>177</v>
      </c>
      <c r="AW152" s="12" t="s">
        <v>36</v>
      </c>
      <c r="AX152" s="12" t="s">
        <v>11</v>
      </c>
      <c r="AY152" s="193" t="s">
        <v>161</v>
      </c>
    </row>
    <row r="153" spans="2:65" s="1" customFormat="1" ht="25.5" customHeight="1">
      <c r="B153" s="170"/>
      <c r="C153" s="171" t="s">
        <v>267</v>
      </c>
      <c r="D153" s="171" t="s">
        <v>163</v>
      </c>
      <c r="E153" s="172" t="s">
        <v>268</v>
      </c>
      <c r="F153" s="173" t="s">
        <v>269</v>
      </c>
      <c r="G153" s="174" t="s">
        <v>166</v>
      </c>
      <c r="H153" s="175">
        <v>1050</v>
      </c>
      <c r="I153" s="176"/>
      <c r="J153" s="177">
        <f>ROUND(I153*H153,0)</f>
        <v>0</v>
      </c>
      <c r="K153" s="173" t="s">
        <v>167</v>
      </c>
      <c r="L153" s="40"/>
      <c r="M153" s="178" t="s">
        <v>5</v>
      </c>
      <c r="N153" s="179" t="s">
        <v>43</v>
      </c>
      <c r="O153" s="41"/>
      <c r="P153" s="180">
        <f>O153*H153</f>
        <v>0</v>
      </c>
      <c r="Q153" s="180">
        <v>0</v>
      </c>
      <c r="R153" s="180">
        <f>Q153*H153</f>
        <v>0</v>
      </c>
      <c r="S153" s="180">
        <v>0</v>
      </c>
      <c r="T153" s="181">
        <f>S153*H153</f>
        <v>0</v>
      </c>
      <c r="AR153" s="23" t="s">
        <v>168</v>
      </c>
      <c r="AT153" s="23" t="s">
        <v>163</v>
      </c>
      <c r="AU153" s="23" t="s">
        <v>80</v>
      </c>
      <c r="AY153" s="23" t="s">
        <v>161</v>
      </c>
      <c r="BE153" s="182">
        <f>IF(N153="základní",J153,0)</f>
        <v>0</v>
      </c>
      <c r="BF153" s="182">
        <f>IF(N153="snížená",J153,0)</f>
        <v>0</v>
      </c>
      <c r="BG153" s="182">
        <f>IF(N153="zákl. přenesená",J153,0)</f>
        <v>0</v>
      </c>
      <c r="BH153" s="182">
        <f>IF(N153="sníž. přenesená",J153,0)</f>
        <v>0</v>
      </c>
      <c r="BI153" s="182">
        <f>IF(N153="nulová",J153,0)</f>
        <v>0</v>
      </c>
      <c r="BJ153" s="23" t="s">
        <v>11</v>
      </c>
      <c r="BK153" s="182">
        <f>ROUND(I153*H153,0)</f>
        <v>0</v>
      </c>
      <c r="BL153" s="23" t="s">
        <v>168</v>
      </c>
      <c r="BM153" s="23" t="s">
        <v>270</v>
      </c>
    </row>
    <row r="154" spans="2:65" s="1" customFormat="1" ht="25.5" customHeight="1">
      <c r="B154" s="170"/>
      <c r="C154" s="171" t="s">
        <v>271</v>
      </c>
      <c r="D154" s="171" t="s">
        <v>163</v>
      </c>
      <c r="E154" s="172" t="s">
        <v>272</v>
      </c>
      <c r="F154" s="173" t="s">
        <v>273</v>
      </c>
      <c r="G154" s="174" t="s">
        <v>166</v>
      </c>
      <c r="H154" s="175">
        <v>1050</v>
      </c>
      <c r="I154" s="176"/>
      <c r="J154" s="177">
        <f>ROUND(I154*H154,0)</f>
        <v>0</v>
      </c>
      <c r="K154" s="173" t="s">
        <v>167</v>
      </c>
      <c r="L154" s="40"/>
      <c r="M154" s="178" t="s">
        <v>5</v>
      </c>
      <c r="N154" s="179" t="s">
        <v>43</v>
      </c>
      <c r="O154" s="41"/>
      <c r="P154" s="180">
        <f>O154*H154</f>
        <v>0</v>
      </c>
      <c r="Q154" s="180">
        <v>0</v>
      </c>
      <c r="R154" s="180">
        <f>Q154*H154</f>
        <v>0</v>
      </c>
      <c r="S154" s="180">
        <v>0</v>
      </c>
      <c r="T154" s="181">
        <f>S154*H154</f>
        <v>0</v>
      </c>
      <c r="AR154" s="23" t="s">
        <v>168</v>
      </c>
      <c r="AT154" s="23" t="s">
        <v>163</v>
      </c>
      <c r="AU154" s="23" t="s">
        <v>80</v>
      </c>
      <c r="AY154" s="23" t="s">
        <v>161</v>
      </c>
      <c r="BE154" s="182">
        <f>IF(N154="základní",J154,0)</f>
        <v>0</v>
      </c>
      <c r="BF154" s="182">
        <f>IF(N154="snížená",J154,0)</f>
        <v>0</v>
      </c>
      <c r="BG154" s="182">
        <f>IF(N154="zákl. přenesená",J154,0)</f>
        <v>0</v>
      </c>
      <c r="BH154" s="182">
        <f>IF(N154="sníž. přenesená",J154,0)</f>
        <v>0</v>
      </c>
      <c r="BI154" s="182">
        <f>IF(N154="nulová",J154,0)</f>
        <v>0</v>
      </c>
      <c r="BJ154" s="23" t="s">
        <v>11</v>
      </c>
      <c r="BK154" s="182">
        <f>ROUND(I154*H154,0)</f>
        <v>0</v>
      </c>
      <c r="BL154" s="23" t="s">
        <v>168</v>
      </c>
      <c r="BM154" s="23" t="s">
        <v>274</v>
      </c>
    </row>
    <row r="155" spans="2:65" s="1" customFormat="1" ht="16.5" customHeight="1">
      <c r="B155" s="170"/>
      <c r="C155" s="208" t="s">
        <v>275</v>
      </c>
      <c r="D155" s="208" t="s">
        <v>276</v>
      </c>
      <c r="E155" s="209" t="s">
        <v>277</v>
      </c>
      <c r="F155" s="210" t="s">
        <v>278</v>
      </c>
      <c r="G155" s="211" t="s">
        <v>279</v>
      </c>
      <c r="H155" s="212">
        <v>26.25</v>
      </c>
      <c r="I155" s="213"/>
      <c r="J155" s="214">
        <f>ROUND(I155*H155,0)</f>
        <v>0</v>
      </c>
      <c r="K155" s="210" t="s">
        <v>167</v>
      </c>
      <c r="L155" s="215"/>
      <c r="M155" s="216" t="s">
        <v>5</v>
      </c>
      <c r="N155" s="217" t="s">
        <v>43</v>
      </c>
      <c r="O155" s="41"/>
      <c r="P155" s="180">
        <f>O155*H155</f>
        <v>0</v>
      </c>
      <c r="Q155" s="180">
        <v>0.001</v>
      </c>
      <c r="R155" s="180">
        <f>Q155*H155</f>
        <v>0.02625</v>
      </c>
      <c r="S155" s="180">
        <v>0</v>
      </c>
      <c r="T155" s="181">
        <f>S155*H155</f>
        <v>0</v>
      </c>
      <c r="AR155" s="23" t="s">
        <v>203</v>
      </c>
      <c r="AT155" s="23" t="s">
        <v>276</v>
      </c>
      <c r="AU155" s="23" t="s">
        <v>80</v>
      </c>
      <c r="AY155" s="23" t="s">
        <v>161</v>
      </c>
      <c r="BE155" s="182">
        <f>IF(N155="základní",J155,0)</f>
        <v>0</v>
      </c>
      <c r="BF155" s="182">
        <f>IF(N155="snížená",J155,0)</f>
        <v>0</v>
      </c>
      <c r="BG155" s="182">
        <f>IF(N155="zákl. přenesená",J155,0)</f>
        <v>0</v>
      </c>
      <c r="BH155" s="182">
        <f>IF(N155="sníž. přenesená",J155,0)</f>
        <v>0</v>
      </c>
      <c r="BI155" s="182">
        <f>IF(N155="nulová",J155,0)</f>
        <v>0</v>
      </c>
      <c r="BJ155" s="23" t="s">
        <v>11</v>
      </c>
      <c r="BK155" s="182">
        <f>ROUND(I155*H155,0)</f>
        <v>0</v>
      </c>
      <c r="BL155" s="23" t="s">
        <v>168</v>
      </c>
      <c r="BM155" s="23" t="s">
        <v>280</v>
      </c>
    </row>
    <row r="156" spans="2:51" s="11" customFormat="1" ht="13.5">
      <c r="B156" s="183"/>
      <c r="D156" s="184" t="s">
        <v>170</v>
      </c>
      <c r="E156" s="185" t="s">
        <v>5</v>
      </c>
      <c r="F156" s="186" t="s">
        <v>281</v>
      </c>
      <c r="H156" s="187">
        <v>26.25</v>
      </c>
      <c r="I156" s="188"/>
      <c r="L156" s="183"/>
      <c r="M156" s="189"/>
      <c r="N156" s="190"/>
      <c r="O156" s="190"/>
      <c r="P156" s="190"/>
      <c r="Q156" s="190"/>
      <c r="R156" s="190"/>
      <c r="S156" s="190"/>
      <c r="T156" s="191"/>
      <c r="AT156" s="185" t="s">
        <v>170</v>
      </c>
      <c r="AU156" s="185" t="s">
        <v>80</v>
      </c>
      <c r="AV156" s="11" t="s">
        <v>80</v>
      </c>
      <c r="AW156" s="11" t="s">
        <v>36</v>
      </c>
      <c r="AX156" s="11" t="s">
        <v>11</v>
      </c>
      <c r="AY156" s="185" t="s">
        <v>161</v>
      </c>
    </row>
    <row r="157" spans="2:65" s="1" customFormat="1" ht="16.5" customHeight="1">
      <c r="B157" s="170"/>
      <c r="C157" s="171" t="s">
        <v>122</v>
      </c>
      <c r="D157" s="171" t="s">
        <v>163</v>
      </c>
      <c r="E157" s="172" t="s">
        <v>282</v>
      </c>
      <c r="F157" s="173" t="s">
        <v>283</v>
      </c>
      <c r="G157" s="174" t="s">
        <v>166</v>
      </c>
      <c r="H157" s="175">
        <v>1050</v>
      </c>
      <c r="I157" s="176"/>
      <c r="J157" s="177">
        <f>ROUND(I157*H157,0)</f>
        <v>0</v>
      </c>
      <c r="K157" s="173" t="s">
        <v>167</v>
      </c>
      <c r="L157" s="40"/>
      <c r="M157" s="178" t="s">
        <v>5</v>
      </c>
      <c r="N157" s="179" t="s">
        <v>43</v>
      </c>
      <c r="O157" s="41"/>
      <c r="P157" s="180">
        <f>O157*H157</f>
        <v>0</v>
      </c>
      <c r="Q157" s="180">
        <v>0</v>
      </c>
      <c r="R157" s="180">
        <f>Q157*H157</f>
        <v>0</v>
      </c>
      <c r="S157" s="180">
        <v>0</v>
      </c>
      <c r="T157" s="181">
        <f>S157*H157</f>
        <v>0</v>
      </c>
      <c r="AR157" s="23" t="s">
        <v>168</v>
      </c>
      <c r="AT157" s="23" t="s">
        <v>163</v>
      </c>
      <c r="AU157" s="23" t="s">
        <v>80</v>
      </c>
      <c r="AY157" s="23" t="s">
        <v>161</v>
      </c>
      <c r="BE157" s="182">
        <f>IF(N157="základní",J157,0)</f>
        <v>0</v>
      </c>
      <c r="BF157" s="182">
        <f>IF(N157="snížená",J157,0)</f>
        <v>0</v>
      </c>
      <c r="BG157" s="182">
        <f>IF(N157="zákl. přenesená",J157,0)</f>
        <v>0</v>
      </c>
      <c r="BH157" s="182">
        <f>IF(N157="sníž. přenesená",J157,0)</f>
        <v>0</v>
      </c>
      <c r="BI157" s="182">
        <f>IF(N157="nulová",J157,0)</f>
        <v>0</v>
      </c>
      <c r="BJ157" s="23" t="s">
        <v>11</v>
      </c>
      <c r="BK157" s="182">
        <f>ROUND(I157*H157,0)</f>
        <v>0</v>
      </c>
      <c r="BL157" s="23" t="s">
        <v>168</v>
      </c>
      <c r="BM157" s="23" t="s">
        <v>284</v>
      </c>
    </row>
    <row r="158" spans="2:51" s="11" customFormat="1" ht="13.5">
      <c r="B158" s="183"/>
      <c r="D158" s="184" t="s">
        <v>170</v>
      </c>
      <c r="E158" s="185" t="s">
        <v>5</v>
      </c>
      <c r="F158" s="186" t="s">
        <v>285</v>
      </c>
      <c r="H158" s="187">
        <v>1050</v>
      </c>
      <c r="I158" s="188"/>
      <c r="L158" s="183"/>
      <c r="M158" s="189"/>
      <c r="N158" s="190"/>
      <c r="O158" s="190"/>
      <c r="P158" s="190"/>
      <c r="Q158" s="190"/>
      <c r="R158" s="190"/>
      <c r="S158" s="190"/>
      <c r="T158" s="191"/>
      <c r="AT158" s="185" t="s">
        <v>170</v>
      </c>
      <c r="AU158" s="185" t="s">
        <v>80</v>
      </c>
      <c r="AV158" s="11" t="s">
        <v>80</v>
      </c>
      <c r="AW158" s="11" t="s">
        <v>36</v>
      </c>
      <c r="AX158" s="11" t="s">
        <v>11</v>
      </c>
      <c r="AY158" s="185" t="s">
        <v>161</v>
      </c>
    </row>
    <row r="159" spans="2:65" s="1" customFormat="1" ht="25.5" customHeight="1">
      <c r="B159" s="170"/>
      <c r="C159" s="171" t="s">
        <v>286</v>
      </c>
      <c r="D159" s="171" t="s">
        <v>163</v>
      </c>
      <c r="E159" s="172" t="s">
        <v>287</v>
      </c>
      <c r="F159" s="173" t="s">
        <v>288</v>
      </c>
      <c r="G159" s="174" t="s">
        <v>180</v>
      </c>
      <c r="H159" s="175">
        <v>127</v>
      </c>
      <c r="I159" s="176"/>
      <c r="J159" s="177">
        <f>ROUND(I159*H159,0)</f>
        <v>0</v>
      </c>
      <c r="K159" s="173" t="s">
        <v>167</v>
      </c>
      <c r="L159" s="40"/>
      <c r="M159" s="178" t="s">
        <v>5</v>
      </c>
      <c r="N159" s="179" t="s">
        <v>43</v>
      </c>
      <c r="O159" s="41"/>
      <c r="P159" s="180">
        <f>O159*H159</f>
        <v>0</v>
      </c>
      <c r="Q159" s="180">
        <v>0</v>
      </c>
      <c r="R159" s="180">
        <f>Q159*H159</f>
        <v>0</v>
      </c>
      <c r="S159" s="180">
        <v>0</v>
      </c>
      <c r="T159" s="181">
        <f>S159*H159</f>
        <v>0</v>
      </c>
      <c r="AR159" s="23" t="s">
        <v>168</v>
      </c>
      <c r="AT159" s="23" t="s">
        <v>163</v>
      </c>
      <c r="AU159" s="23" t="s">
        <v>80</v>
      </c>
      <c r="AY159" s="23" t="s">
        <v>161</v>
      </c>
      <c r="BE159" s="182">
        <f>IF(N159="základní",J159,0)</f>
        <v>0</v>
      </c>
      <c r="BF159" s="182">
        <f>IF(N159="snížená",J159,0)</f>
        <v>0</v>
      </c>
      <c r="BG159" s="182">
        <f>IF(N159="zákl. přenesená",J159,0)</f>
        <v>0</v>
      </c>
      <c r="BH159" s="182">
        <f>IF(N159="sníž. přenesená",J159,0)</f>
        <v>0</v>
      </c>
      <c r="BI159" s="182">
        <f>IF(N159="nulová",J159,0)</f>
        <v>0</v>
      </c>
      <c r="BJ159" s="23" t="s">
        <v>11</v>
      </c>
      <c r="BK159" s="182">
        <f>ROUND(I159*H159,0)</f>
        <v>0</v>
      </c>
      <c r="BL159" s="23" t="s">
        <v>168</v>
      </c>
      <c r="BM159" s="23" t="s">
        <v>289</v>
      </c>
    </row>
    <row r="160" spans="2:51" s="11" customFormat="1" ht="13.5">
      <c r="B160" s="183"/>
      <c r="D160" s="184" t="s">
        <v>170</v>
      </c>
      <c r="E160" s="185" t="s">
        <v>5</v>
      </c>
      <c r="F160" s="186" t="s">
        <v>290</v>
      </c>
      <c r="H160" s="187">
        <v>127</v>
      </c>
      <c r="I160" s="188"/>
      <c r="L160" s="183"/>
      <c r="M160" s="189"/>
      <c r="N160" s="190"/>
      <c r="O160" s="190"/>
      <c r="P160" s="190"/>
      <c r="Q160" s="190"/>
      <c r="R160" s="190"/>
      <c r="S160" s="190"/>
      <c r="T160" s="191"/>
      <c r="AT160" s="185" t="s">
        <v>170</v>
      </c>
      <c r="AU160" s="185" t="s">
        <v>80</v>
      </c>
      <c r="AV160" s="11" t="s">
        <v>80</v>
      </c>
      <c r="AW160" s="11" t="s">
        <v>36</v>
      </c>
      <c r="AX160" s="11" t="s">
        <v>11</v>
      </c>
      <c r="AY160" s="185" t="s">
        <v>161</v>
      </c>
    </row>
    <row r="161" spans="2:65" s="1" customFormat="1" ht="16.5" customHeight="1">
      <c r="B161" s="170"/>
      <c r="C161" s="208" t="s">
        <v>291</v>
      </c>
      <c r="D161" s="208" t="s">
        <v>276</v>
      </c>
      <c r="E161" s="209" t="s">
        <v>292</v>
      </c>
      <c r="F161" s="210" t="s">
        <v>293</v>
      </c>
      <c r="G161" s="211" t="s">
        <v>174</v>
      </c>
      <c r="H161" s="212">
        <v>6.35</v>
      </c>
      <c r="I161" s="213"/>
      <c r="J161" s="214">
        <f>ROUND(I161*H161,0)</f>
        <v>0</v>
      </c>
      <c r="K161" s="210" t="s">
        <v>167</v>
      </c>
      <c r="L161" s="215"/>
      <c r="M161" s="216" t="s">
        <v>5</v>
      </c>
      <c r="N161" s="217" t="s">
        <v>43</v>
      </c>
      <c r="O161" s="41"/>
      <c r="P161" s="180">
        <f>O161*H161</f>
        <v>0</v>
      </c>
      <c r="Q161" s="180">
        <v>0.22</v>
      </c>
      <c r="R161" s="180">
        <f>Q161*H161</f>
        <v>1.397</v>
      </c>
      <c r="S161" s="180">
        <v>0</v>
      </c>
      <c r="T161" s="181">
        <f>S161*H161</f>
        <v>0</v>
      </c>
      <c r="AR161" s="23" t="s">
        <v>203</v>
      </c>
      <c r="AT161" s="23" t="s">
        <v>276</v>
      </c>
      <c r="AU161" s="23" t="s">
        <v>80</v>
      </c>
      <c r="AY161" s="23" t="s">
        <v>161</v>
      </c>
      <c r="BE161" s="182">
        <f>IF(N161="základní",J161,0)</f>
        <v>0</v>
      </c>
      <c r="BF161" s="182">
        <f>IF(N161="snížená",J161,0)</f>
        <v>0</v>
      </c>
      <c r="BG161" s="182">
        <f>IF(N161="zákl. přenesená",J161,0)</f>
        <v>0</v>
      </c>
      <c r="BH161" s="182">
        <f>IF(N161="sníž. přenesená",J161,0)</f>
        <v>0</v>
      </c>
      <c r="BI161" s="182">
        <f>IF(N161="nulová",J161,0)</f>
        <v>0</v>
      </c>
      <c r="BJ161" s="23" t="s">
        <v>11</v>
      </c>
      <c r="BK161" s="182">
        <f>ROUND(I161*H161,0)</f>
        <v>0</v>
      </c>
      <c r="BL161" s="23" t="s">
        <v>168</v>
      </c>
      <c r="BM161" s="23" t="s">
        <v>294</v>
      </c>
    </row>
    <row r="162" spans="2:51" s="11" customFormat="1" ht="13.5">
      <c r="B162" s="183"/>
      <c r="D162" s="184" t="s">
        <v>170</v>
      </c>
      <c r="E162" s="185" t="s">
        <v>5</v>
      </c>
      <c r="F162" s="186" t="s">
        <v>295</v>
      </c>
      <c r="H162" s="187">
        <v>6.35</v>
      </c>
      <c r="I162" s="188"/>
      <c r="L162" s="183"/>
      <c r="M162" s="189"/>
      <c r="N162" s="190"/>
      <c r="O162" s="190"/>
      <c r="P162" s="190"/>
      <c r="Q162" s="190"/>
      <c r="R162" s="190"/>
      <c r="S162" s="190"/>
      <c r="T162" s="191"/>
      <c r="AT162" s="185" t="s">
        <v>170</v>
      </c>
      <c r="AU162" s="185" t="s">
        <v>80</v>
      </c>
      <c r="AV162" s="11" t="s">
        <v>80</v>
      </c>
      <c r="AW162" s="11" t="s">
        <v>36</v>
      </c>
      <c r="AX162" s="11" t="s">
        <v>11</v>
      </c>
      <c r="AY162" s="185" t="s">
        <v>161</v>
      </c>
    </row>
    <row r="163" spans="2:65" s="1" customFormat="1" ht="25.5" customHeight="1">
      <c r="B163" s="170"/>
      <c r="C163" s="171" t="s">
        <v>296</v>
      </c>
      <c r="D163" s="171" t="s">
        <v>163</v>
      </c>
      <c r="E163" s="172" t="s">
        <v>297</v>
      </c>
      <c r="F163" s="173" t="s">
        <v>298</v>
      </c>
      <c r="G163" s="174" t="s">
        <v>180</v>
      </c>
      <c r="H163" s="175">
        <v>127</v>
      </c>
      <c r="I163" s="176"/>
      <c r="J163" s="177">
        <f>ROUND(I163*H163,0)</f>
        <v>0</v>
      </c>
      <c r="K163" s="173" t="s">
        <v>167</v>
      </c>
      <c r="L163" s="40"/>
      <c r="M163" s="178" t="s">
        <v>5</v>
      </c>
      <c r="N163" s="179" t="s">
        <v>43</v>
      </c>
      <c r="O163" s="41"/>
      <c r="P163" s="180">
        <f>O163*H163</f>
        <v>0</v>
      </c>
      <c r="Q163" s="180">
        <v>0</v>
      </c>
      <c r="R163" s="180">
        <f>Q163*H163</f>
        <v>0</v>
      </c>
      <c r="S163" s="180">
        <v>0</v>
      </c>
      <c r="T163" s="181">
        <f>S163*H163</f>
        <v>0</v>
      </c>
      <c r="AR163" s="23" t="s">
        <v>168</v>
      </c>
      <c r="AT163" s="23" t="s">
        <v>163</v>
      </c>
      <c r="AU163" s="23" t="s">
        <v>80</v>
      </c>
      <c r="AY163" s="23" t="s">
        <v>161</v>
      </c>
      <c r="BE163" s="182">
        <f>IF(N163="základní",J163,0)</f>
        <v>0</v>
      </c>
      <c r="BF163" s="182">
        <f>IF(N163="snížená",J163,0)</f>
        <v>0</v>
      </c>
      <c r="BG163" s="182">
        <f>IF(N163="zákl. přenesená",J163,0)</f>
        <v>0</v>
      </c>
      <c r="BH163" s="182">
        <f>IF(N163="sníž. přenesená",J163,0)</f>
        <v>0</v>
      </c>
      <c r="BI163" s="182">
        <f>IF(N163="nulová",J163,0)</f>
        <v>0</v>
      </c>
      <c r="BJ163" s="23" t="s">
        <v>11</v>
      </c>
      <c r="BK163" s="182">
        <f>ROUND(I163*H163,0)</f>
        <v>0</v>
      </c>
      <c r="BL163" s="23" t="s">
        <v>168</v>
      </c>
      <c r="BM163" s="23" t="s">
        <v>299</v>
      </c>
    </row>
    <row r="164" spans="2:51" s="11" customFormat="1" ht="13.5">
      <c r="B164" s="183"/>
      <c r="D164" s="184" t="s">
        <v>170</v>
      </c>
      <c r="E164" s="185" t="s">
        <v>5</v>
      </c>
      <c r="F164" s="186" t="s">
        <v>290</v>
      </c>
      <c r="H164" s="187">
        <v>127</v>
      </c>
      <c r="I164" s="188"/>
      <c r="L164" s="183"/>
      <c r="M164" s="189"/>
      <c r="N164" s="190"/>
      <c r="O164" s="190"/>
      <c r="P164" s="190"/>
      <c r="Q164" s="190"/>
      <c r="R164" s="190"/>
      <c r="S164" s="190"/>
      <c r="T164" s="191"/>
      <c r="AT164" s="185" t="s">
        <v>170</v>
      </c>
      <c r="AU164" s="185" t="s">
        <v>80</v>
      </c>
      <c r="AV164" s="11" t="s">
        <v>80</v>
      </c>
      <c r="AW164" s="11" t="s">
        <v>36</v>
      </c>
      <c r="AX164" s="11" t="s">
        <v>11</v>
      </c>
      <c r="AY164" s="185" t="s">
        <v>161</v>
      </c>
    </row>
    <row r="165" spans="2:65" s="1" customFormat="1" ht="16.5" customHeight="1">
      <c r="B165" s="170"/>
      <c r="C165" s="208" t="s">
        <v>300</v>
      </c>
      <c r="D165" s="208" t="s">
        <v>276</v>
      </c>
      <c r="E165" s="209" t="s">
        <v>301</v>
      </c>
      <c r="F165" s="210" t="s">
        <v>302</v>
      </c>
      <c r="G165" s="211" t="s">
        <v>180</v>
      </c>
      <c r="H165" s="212">
        <v>127</v>
      </c>
      <c r="I165" s="213"/>
      <c r="J165" s="214">
        <f>ROUND(I165*H165,0)</f>
        <v>0</v>
      </c>
      <c r="K165" s="210" t="s">
        <v>5</v>
      </c>
      <c r="L165" s="215"/>
      <c r="M165" s="216" t="s">
        <v>5</v>
      </c>
      <c r="N165" s="217" t="s">
        <v>43</v>
      </c>
      <c r="O165" s="41"/>
      <c r="P165" s="180">
        <f>O165*H165</f>
        <v>0</v>
      </c>
      <c r="Q165" s="180">
        <v>0.018</v>
      </c>
      <c r="R165" s="180">
        <f>Q165*H165</f>
        <v>2.286</v>
      </c>
      <c r="S165" s="180">
        <v>0</v>
      </c>
      <c r="T165" s="181">
        <f>S165*H165</f>
        <v>0</v>
      </c>
      <c r="AR165" s="23" t="s">
        <v>203</v>
      </c>
      <c r="AT165" s="23" t="s">
        <v>276</v>
      </c>
      <c r="AU165" s="23" t="s">
        <v>80</v>
      </c>
      <c r="AY165" s="23" t="s">
        <v>161</v>
      </c>
      <c r="BE165" s="182">
        <f>IF(N165="základní",J165,0)</f>
        <v>0</v>
      </c>
      <c r="BF165" s="182">
        <f>IF(N165="snížená",J165,0)</f>
        <v>0</v>
      </c>
      <c r="BG165" s="182">
        <f>IF(N165="zákl. přenesená",J165,0)</f>
        <v>0</v>
      </c>
      <c r="BH165" s="182">
        <f>IF(N165="sníž. přenesená",J165,0)</f>
        <v>0</v>
      </c>
      <c r="BI165" s="182">
        <f>IF(N165="nulová",J165,0)</f>
        <v>0</v>
      </c>
      <c r="BJ165" s="23" t="s">
        <v>11</v>
      </c>
      <c r="BK165" s="182">
        <f>ROUND(I165*H165,0)</f>
        <v>0</v>
      </c>
      <c r="BL165" s="23" t="s">
        <v>168</v>
      </c>
      <c r="BM165" s="23" t="s">
        <v>303</v>
      </c>
    </row>
    <row r="166" spans="2:65" s="1" customFormat="1" ht="25.5" customHeight="1">
      <c r="B166" s="170"/>
      <c r="C166" s="171" t="s">
        <v>304</v>
      </c>
      <c r="D166" s="171" t="s">
        <v>163</v>
      </c>
      <c r="E166" s="172" t="s">
        <v>305</v>
      </c>
      <c r="F166" s="173" t="s">
        <v>306</v>
      </c>
      <c r="G166" s="174" t="s">
        <v>166</v>
      </c>
      <c r="H166" s="175">
        <v>1050</v>
      </c>
      <c r="I166" s="176"/>
      <c r="J166" s="177">
        <f>ROUND(I166*H166,0)</f>
        <v>0</v>
      </c>
      <c r="K166" s="173" t="s">
        <v>167</v>
      </c>
      <c r="L166" s="40"/>
      <c r="M166" s="178" t="s">
        <v>5</v>
      </c>
      <c r="N166" s="179" t="s">
        <v>43</v>
      </c>
      <c r="O166" s="41"/>
      <c r="P166" s="180">
        <f>O166*H166</f>
        <v>0</v>
      </c>
      <c r="Q166" s="180">
        <v>3E-07</v>
      </c>
      <c r="R166" s="180">
        <f>Q166*H166</f>
        <v>0.00031499999999999996</v>
      </c>
      <c r="S166" s="180">
        <v>0</v>
      </c>
      <c r="T166" s="181">
        <f>S166*H166</f>
        <v>0</v>
      </c>
      <c r="AR166" s="23" t="s">
        <v>168</v>
      </c>
      <c r="AT166" s="23" t="s">
        <v>163</v>
      </c>
      <c r="AU166" s="23" t="s">
        <v>80</v>
      </c>
      <c r="AY166" s="23" t="s">
        <v>161</v>
      </c>
      <c r="BE166" s="182">
        <f>IF(N166="základní",J166,0)</f>
        <v>0</v>
      </c>
      <c r="BF166" s="182">
        <f>IF(N166="snížená",J166,0)</f>
        <v>0</v>
      </c>
      <c r="BG166" s="182">
        <f>IF(N166="zákl. přenesená",J166,0)</f>
        <v>0</v>
      </c>
      <c r="BH166" s="182">
        <f>IF(N166="sníž. přenesená",J166,0)</f>
        <v>0</v>
      </c>
      <c r="BI166" s="182">
        <f>IF(N166="nulová",J166,0)</f>
        <v>0</v>
      </c>
      <c r="BJ166" s="23" t="s">
        <v>11</v>
      </c>
      <c r="BK166" s="182">
        <f>ROUND(I166*H166,0)</f>
        <v>0</v>
      </c>
      <c r="BL166" s="23" t="s">
        <v>168</v>
      </c>
      <c r="BM166" s="23" t="s">
        <v>307</v>
      </c>
    </row>
    <row r="167" spans="2:51" s="11" customFormat="1" ht="13.5">
      <c r="B167" s="183"/>
      <c r="D167" s="184" t="s">
        <v>170</v>
      </c>
      <c r="E167" s="185" t="s">
        <v>5</v>
      </c>
      <c r="F167" s="186" t="s">
        <v>285</v>
      </c>
      <c r="H167" s="187">
        <v>1050</v>
      </c>
      <c r="I167" s="188"/>
      <c r="L167" s="183"/>
      <c r="M167" s="189"/>
      <c r="N167" s="190"/>
      <c r="O167" s="190"/>
      <c r="P167" s="190"/>
      <c r="Q167" s="190"/>
      <c r="R167" s="190"/>
      <c r="S167" s="190"/>
      <c r="T167" s="191"/>
      <c r="AT167" s="185" t="s">
        <v>170</v>
      </c>
      <c r="AU167" s="185" t="s">
        <v>80</v>
      </c>
      <c r="AV167" s="11" t="s">
        <v>80</v>
      </c>
      <c r="AW167" s="11" t="s">
        <v>36</v>
      </c>
      <c r="AX167" s="11" t="s">
        <v>11</v>
      </c>
      <c r="AY167" s="185" t="s">
        <v>161</v>
      </c>
    </row>
    <row r="168" spans="2:65" s="1" customFormat="1" ht="25.5" customHeight="1">
      <c r="B168" s="170"/>
      <c r="C168" s="171" t="s">
        <v>308</v>
      </c>
      <c r="D168" s="171" t="s">
        <v>163</v>
      </c>
      <c r="E168" s="172" t="s">
        <v>309</v>
      </c>
      <c r="F168" s="173" t="s">
        <v>310</v>
      </c>
      <c r="G168" s="174" t="s">
        <v>166</v>
      </c>
      <c r="H168" s="175">
        <v>1050</v>
      </c>
      <c r="I168" s="176"/>
      <c r="J168" s="177">
        <f>ROUND(I168*H168,0)</f>
        <v>0</v>
      </c>
      <c r="K168" s="173" t="s">
        <v>167</v>
      </c>
      <c r="L168" s="40"/>
      <c r="M168" s="178" t="s">
        <v>5</v>
      </c>
      <c r="N168" s="179" t="s">
        <v>43</v>
      </c>
      <c r="O168" s="41"/>
      <c r="P168" s="180">
        <f>O168*H168</f>
        <v>0</v>
      </c>
      <c r="Q168" s="180">
        <v>3E-07</v>
      </c>
      <c r="R168" s="180">
        <f>Q168*H168</f>
        <v>0.00031499999999999996</v>
      </c>
      <c r="S168" s="180">
        <v>0</v>
      </c>
      <c r="T168" s="181">
        <f>S168*H168</f>
        <v>0</v>
      </c>
      <c r="AR168" s="23" t="s">
        <v>168</v>
      </c>
      <c r="AT168" s="23" t="s">
        <v>163</v>
      </c>
      <c r="AU168" s="23" t="s">
        <v>80</v>
      </c>
      <c r="AY168" s="23" t="s">
        <v>161</v>
      </c>
      <c r="BE168" s="182">
        <f>IF(N168="základní",J168,0)</f>
        <v>0</v>
      </c>
      <c r="BF168" s="182">
        <f>IF(N168="snížená",J168,0)</f>
        <v>0</v>
      </c>
      <c r="BG168" s="182">
        <f>IF(N168="zákl. přenesená",J168,0)</f>
        <v>0</v>
      </c>
      <c r="BH168" s="182">
        <f>IF(N168="sníž. přenesená",J168,0)</f>
        <v>0</v>
      </c>
      <c r="BI168" s="182">
        <f>IF(N168="nulová",J168,0)</f>
        <v>0</v>
      </c>
      <c r="BJ168" s="23" t="s">
        <v>11</v>
      </c>
      <c r="BK168" s="182">
        <f>ROUND(I168*H168,0)</f>
        <v>0</v>
      </c>
      <c r="BL168" s="23" t="s">
        <v>168</v>
      </c>
      <c r="BM168" s="23" t="s">
        <v>311</v>
      </c>
    </row>
    <row r="169" spans="2:65" s="1" customFormat="1" ht="16.5" customHeight="1">
      <c r="B169" s="170"/>
      <c r="C169" s="171" t="s">
        <v>312</v>
      </c>
      <c r="D169" s="171" t="s">
        <v>163</v>
      </c>
      <c r="E169" s="172" t="s">
        <v>313</v>
      </c>
      <c r="F169" s="173" t="s">
        <v>314</v>
      </c>
      <c r="G169" s="174" t="s">
        <v>166</v>
      </c>
      <c r="H169" s="175">
        <v>1050</v>
      </c>
      <c r="I169" s="176"/>
      <c r="J169" s="177">
        <f>ROUND(I169*H169,0)</f>
        <v>0</v>
      </c>
      <c r="K169" s="173" t="s">
        <v>167</v>
      </c>
      <c r="L169" s="40"/>
      <c r="M169" s="178" t="s">
        <v>5</v>
      </c>
      <c r="N169" s="179" t="s">
        <v>43</v>
      </c>
      <c r="O169" s="41"/>
      <c r="P169" s="180">
        <f>O169*H169</f>
        <v>0</v>
      </c>
      <c r="Q169" s="180">
        <v>0</v>
      </c>
      <c r="R169" s="180">
        <f>Q169*H169</f>
        <v>0</v>
      </c>
      <c r="S169" s="180">
        <v>0</v>
      </c>
      <c r="T169" s="181">
        <f>S169*H169</f>
        <v>0</v>
      </c>
      <c r="AR169" s="23" t="s">
        <v>168</v>
      </c>
      <c r="AT169" s="23" t="s">
        <v>163</v>
      </c>
      <c r="AU169" s="23" t="s">
        <v>80</v>
      </c>
      <c r="AY169" s="23" t="s">
        <v>161</v>
      </c>
      <c r="BE169" s="182">
        <f>IF(N169="základní",J169,0)</f>
        <v>0</v>
      </c>
      <c r="BF169" s="182">
        <f>IF(N169="snížená",J169,0)</f>
        <v>0</v>
      </c>
      <c r="BG169" s="182">
        <f>IF(N169="zákl. přenesená",J169,0)</f>
        <v>0</v>
      </c>
      <c r="BH169" s="182">
        <f>IF(N169="sníž. přenesená",J169,0)</f>
        <v>0</v>
      </c>
      <c r="BI169" s="182">
        <f>IF(N169="nulová",J169,0)</f>
        <v>0</v>
      </c>
      <c r="BJ169" s="23" t="s">
        <v>11</v>
      </c>
      <c r="BK169" s="182">
        <f>ROUND(I169*H169,0)</f>
        <v>0</v>
      </c>
      <c r="BL169" s="23" t="s">
        <v>168</v>
      </c>
      <c r="BM169" s="23" t="s">
        <v>315</v>
      </c>
    </row>
    <row r="170" spans="2:65" s="1" customFormat="1" ht="16.5" customHeight="1">
      <c r="B170" s="170"/>
      <c r="C170" s="171" t="s">
        <v>316</v>
      </c>
      <c r="D170" s="171" t="s">
        <v>163</v>
      </c>
      <c r="E170" s="172" t="s">
        <v>317</v>
      </c>
      <c r="F170" s="173" t="s">
        <v>318</v>
      </c>
      <c r="G170" s="174" t="s">
        <v>174</v>
      </c>
      <c r="H170" s="175">
        <v>6.35</v>
      </c>
      <c r="I170" s="176"/>
      <c r="J170" s="177">
        <f>ROUND(I170*H170,0)</f>
        <v>0</v>
      </c>
      <c r="K170" s="173" t="s">
        <v>167</v>
      </c>
      <c r="L170" s="40"/>
      <c r="M170" s="178" t="s">
        <v>5</v>
      </c>
      <c r="N170" s="179" t="s">
        <v>43</v>
      </c>
      <c r="O170" s="41"/>
      <c r="P170" s="180">
        <f>O170*H170</f>
        <v>0</v>
      </c>
      <c r="Q170" s="180">
        <v>0</v>
      </c>
      <c r="R170" s="180">
        <f>Q170*H170</f>
        <v>0</v>
      </c>
      <c r="S170" s="180">
        <v>0</v>
      </c>
      <c r="T170" s="181">
        <f>S170*H170</f>
        <v>0</v>
      </c>
      <c r="AR170" s="23" t="s">
        <v>168</v>
      </c>
      <c r="AT170" s="23" t="s">
        <v>163</v>
      </c>
      <c r="AU170" s="23" t="s">
        <v>80</v>
      </c>
      <c r="AY170" s="23" t="s">
        <v>161</v>
      </c>
      <c r="BE170" s="182">
        <f>IF(N170="základní",J170,0)</f>
        <v>0</v>
      </c>
      <c r="BF170" s="182">
        <f>IF(N170="snížená",J170,0)</f>
        <v>0</v>
      </c>
      <c r="BG170" s="182">
        <f>IF(N170="zákl. přenesená",J170,0)</f>
        <v>0</v>
      </c>
      <c r="BH170" s="182">
        <f>IF(N170="sníž. přenesená",J170,0)</f>
        <v>0</v>
      </c>
      <c r="BI170" s="182">
        <f>IF(N170="nulová",J170,0)</f>
        <v>0</v>
      </c>
      <c r="BJ170" s="23" t="s">
        <v>11</v>
      </c>
      <c r="BK170" s="182">
        <f>ROUND(I170*H170,0)</f>
        <v>0</v>
      </c>
      <c r="BL170" s="23" t="s">
        <v>168</v>
      </c>
      <c r="BM170" s="23" t="s">
        <v>319</v>
      </c>
    </row>
    <row r="171" spans="2:51" s="11" customFormat="1" ht="13.5">
      <c r="B171" s="183"/>
      <c r="D171" s="184" t="s">
        <v>170</v>
      </c>
      <c r="E171" s="185" t="s">
        <v>5</v>
      </c>
      <c r="F171" s="186" t="s">
        <v>320</v>
      </c>
      <c r="H171" s="187">
        <v>6.35</v>
      </c>
      <c r="I171" s="188"/>
      <c r="L171" s="183"/>
      <c r="M171" s="189"/>
      <c r="N171" s="190"/>
      <c r="O171" s="190"/>
      <c r="P171" s="190"/>
      <c r="Q171" s="190"/>
      <c r="R171" s="190"/>
      <c r="S171" s="190"/>
      <c r="T171" s="191"/>
      <c r="AT171" s="185" t="s">
        <v>170</v>
      </c>
      <c r="AU171" s="185" t="s">
        <v>80</v>
      </c>
      <c r="AV171" s="11" t="s">
        <v>80</v>
      </c>
      <c r="AW171" s="11" t="s">
        <v>36</v>
      </c>
      <c r="AX171" s="11" t="s">
        <v>11</v>
      </c>
      <c r="AY171" s="185" t="s">
        <v>161</v>
      </c>
    </row>
    <row r="172" spans="2:63" s="10" customFormat="1" ht="29.25" customHeight="1">
      <c r="B172" s="157"/>
      <c r="D172" s="158" t="s">
        <v>71</v>
      </c>
      <c r="E172" s="168" t="s">
        <v>80</v>
      </c>
      <c r="F172" s="168" t="s">
        <v>321</v>
      </c>
      <c r="I172" s="160"/>
      <c r="J172" s="169">
        <f>BK172</f>
        <v>0</v>
      </c>
      <c r="L172" s="157"/>
      <c r="M172" s="162"/>
      <c r="N172" s="163"/>
      <c r="O172" s="163"/>
      <c r="P172" s="164">
        <f>SUM(P173:P209)</f>
        <v>0</v>
      </c>
      <c r="Q172" s="163"/>
      <c r="R172" s="164">
        <f>SUM(R173:R209)</f>
        <v>80.41283966133243</v>
      </c>
      <c r="S172" s="163"/>
      <c r="T172" s="165">
        <f>SUM(T173:T209)</f>
        <v>0</v>
      </c>
      <c r="AR172" s="158" t="s">
        <v>11</v>
      </c>
      <c r="AT172" s="166" t="s">
        <v>71</v>
      </c>
      <c r="AU172" s="166" t="s">
        <v>11</v>
      </c>
      <c r="AY172" s="158" t="s">
        <v>161</v>
      </c>
      <c r="BK172" s="167">
        <f>SUM(BK173:BK209)</f>
        <v>0</v>
      </c>
    </row>
    <row r="173" spans="2:65" s="1" customFormat="1" ht="16.5" customHeight="1">
      <c r="B173" s="170"/>
      <c r="C173" s="171" t="s">
        <v>322</v>
      </c>
      <c r="D173" s="171" t="s">
        <v>163</v>
      </c>
      <c r="E173" s="172" t="s">
        <v>323</v>
      </c>
      <c r="F173" s="173" t="s">
        <v>324</v>
      </c>
      <c r="G173" s="174" t="s">
        <v>174</v>
      </c>
      <c r="H173" s="175">
        <v>11.2</v>
      </c>
      <c r="I173" s="176"/>
      <c r="J173" s="177">
        <f>ROUND(I173*H173,0)</f>
        <v>0</v>
      </c>
      <c r="K173" s="173" t="s">
        <v>167</v>
      </c>
      <c r="L173" s="40"/>
      <c r="M173" s="178" t="s">
        <v>5</v>
      </c>
      <c r="N173" s="179" t="s">
        <v>43</v>
      </c>
      <c r="O173" s="41"/>
      <c r="P173" s="180">
        <f>O173*H173</f>
        <v>0</v>
      </c>
      <c r="Q173" s="180">
        <v>1.98</v>
      </c>
      <c r="R173" s="180">
        <f>Q173*H173</f>
        <v>22.176</v>
      </c>
      <c r="S173" s="180">
        <v>0</v>
      </c>
      <c r="T173" s="181">
        <f>S173*H173</f>
        <v>0</v>
      </c>
      <c r="AR173" s="23" t="s">
        <v>168</v>
      </c>
      <c r="AT173" s="23" t="s">
        <v>163</v>
      </c>
      <c r="AU173" s="23" t="s">
        <v>80</v>
      </c>
      <c r="AY173" s="23" t="s">
        <v>161</v>
      </c>
      <c r="BE173" s="182">
        <f>IF(N173="základní",J173,0)</f>
        <v>0</v>
      </c>
      <c r="BF173" s="182">
        <f>IF(N173="snížená",J173,0)</f>
        <v>0</v>
      </c>
      <c r="BG173" s="182">
        <f>IF(N173="zákl. přenesená",J173,0)</f>
        <v>0</v>
      </c>
      <c r="BH173" s="182">
        <f>IF(N173="sníž. přenesená",J173,0)</f>
        <v>0</v>
      </c>
      <c r="BI173" s="182">
        <f>IF(N173="nulová",J173,0)</f>
        <v>0</v>
      </c>
      <c r="BJ173" s="23" t="s">
        <v>11</v>
      </c>
      <c r="BK173" s="182">
        <f>ROUND(I173*H173,0)</f>
        <v>0</v>
      </c>
      <c r="BL173" s="23" t="s">
        <v>168</v>
      </c>
      <c r="BM173" s="23" t="s">
        <v>325</v>
      </c>
    </row>
    <row r="174" spans="2:51" s="11" customFormat="1" ht="13.5">
      <c r="B174" s="183"/>
      <c r="D174" s="184" t="s">
        <v>170</v>
      </c>
      <c r="E174" s="185" t="s">
        <v>5</v>
      </c>
      <c r="F174" s="186" t="s">
        <v>326</v>
      </c>
      <c r="H174" s="187">
        <v>2.4</v>
      </c>
      <c r="I174" s="188"/>
      <c r="L174" s="183"/>
      <c r="M174" s="189"/>
      <c r="N174" s="190"/>
      <c r="O174" s="190"/>
      <c r="P174" s="190"/>
      <c r="Q174" s="190"/>
      <c r="R174" s="190"/>
      <c r="S174" s="190"/>
      <c r="T174" s="191"/>
      <c r="AT174" s="185" t="s">
        <v>170</v>
      </c>
      <c r="AU174" s="185" t="s">
        <v>80</v>
      </c>
      <c r="AV174" s="11" t="s">
        <v>80</v>
      </c>
      <c r="AW174" s="11" t="s">
        <v>36</v>
      </c>
      <c r="AX174" s="11" t="s">
        <v>72</v>
      </c>
      <c r="AY174" s="185" t="s">
        <v>161</v>
      </c>
    </row>
    <row r="175" spans="2:51" s="11" customFormat="1" ht="13.5">
      <c r="B175" s="183"/>
      <c r="D175" s="184" t="s">
        <v>170</v>
      </c>
      <c r="E175" s="185" t="s">
        <v>5</v>
      </c>
      <c r="F175" s="186" t="s">
        <v>327</v>
      </c>
      <c r="H175" s="187">
        <v>8.8</v>
      </c>
      <c r="I175" s="188"/>
      <c r="L175" s="183"/>
      <c r="M175" s="189"/>
      <c r="N175" s="190"/>
      <c r="O175" s="190"/>
      <c r="P175" s="190"/>
      <c r="Q175" s="190"/>
      <c r="R175" s="190"/>
      <c r="S175" s="190"/>
      <c r="T175" s="191"/>
      <c r="AT175" s="185" t="s">
        <v>170</v>
      </c>
      <c r="AU175" s="185" t="s">
        <v>80</v>
      </c>
      <c r="AV175" s="11" t="s">
        <v>80</v>
      </c>
      <c r="AW175" s="11" t="s">
        <v>36</v>
      </c>
      <c r="AX175" s="11" t="s">
        <v>72</v>
      </c>
      <c r="AY175" s="185" t="s">
        <v>161</v>
      </c>
    </row>
    <row r="176" spans="2:51" s="12" customFormat="1" ht="13.5">
      <c r="B176" s="192"/>
      <c r="D176" s="184" t="s">
        <v>170</v>
      </c>
      <c r="E176" s="193" t="s">
        <v>5</v>
      </c>
      <c r="F176" s="194" t="s">
        <v>225</v>
      </c>
      <c r="H176" s="195">
        <v>11.2</v>
      </c>
      <c r="I176" s="196"/>
      <c r="L176" s="192"/>
      <c r="M176" s="197"/>
      <c r="N176" s="198"/>
      <c r="O176" s="198"/>
      <c r="P176" s="198"/>
      <c r="Q176" s="198"/>
      <c r="R176" s="198"/>
      <c r="S176" s="198"/>
      <c r="T176" s="199"/>
      <c r="AT176" s="193" t="s">
        <v>170</v>
      </c>
      <c r="AU176" s="193" t="s">
        <v>80</v>
      </c>
      <c r="AV176" s="12" t="s">
        <v>177</v>
      </c>
      <c r="AW176" s="12" t="s">
        <v>36</v>
      </c>
      <c r="AX176" s="12" t="s">
        <v>72</v>
      </c>
      <c r="AY176" s="193" t="s">
        <v>161</v>
      </c>
    </row>
    <row r="177" spans="2:51" s="13" customFormat="1" ht="13.5">
      <c r="B177" s="200"/>
      <c r="D177" s="184" t="s">
        <v>170</v>
      </c>
      <c r="E177" s="201" t="s">
        <v>5</v>
      </c>
      <c r="F177" s="202" t="s">
        <v>230</v>
      </c>
      <c r="H177" s="203">
        <v>11.2</v>
      </c>
      <c r="I177" s="204"/>
      <c r="L177" s="200"/>
      <c r="M177" s="205"/>
      <c r="N177" s="206"/>
      <c r="O177" s="206"/>
      <c r="P177" s="206"/>
      <c r="Q177" s="206"/>
      <c r="R177" s="206"/>
      <c r="S177" s="206"/>
      <c r="T177" s="207"/>
      <c r="AT177" s="201" t="s">
        <v>170</v>
      </c>
      <c r="AU177" s="201" t="s">
        <v>80</v>
      </c>
      <c r="AV177" s="13" t="s">
        <v>168</v>
      </c>
      <c r="AW177" s="13" t="s">
        <v>36</v>
      </c>
      <c r="AX177" s="13" t="s">
        <v>11</v>
      </c>
      <c r="AY177" s="201" t="s">
        <v>161</v>
      </c>
    </row>
    <row r="178" spans="2:65" s="1" customFormat="1" ht="16.5" customHeight="1">
      <c r="B178" s="170"/>
      <c r="C178" s="171" t="s">
        <v>328</v>
      </c>
      <c r="D178" s="171" t="s">
        <v>163</v>
      </c>
      <c r="E178" s="172" t="s">
        <v>329</v>
      </c>
      <c r="F178" s="173" t="s">
        <v>330</v>
      </c>
      <c r="G178" s="174" t="s">
        <v>174</v>
      </c>
      <c r="H178" s="175">
        <v>19.704</v>
      </c>
      <c r="I178" s="176"/>
      <c r="J178" s="177">
        <f>ROUND(I178*H178,0)</f>
        <v>0</v>
      </c>
      <c r="K178" s="173" t="s">
        <v>167</v>
      </c>
      <c r="L178" s="40"/>
      <c r="M178" s="178" t="s">
        <v>5</v>
      </c>
      <c r="N178" s="179" t="s">
        <v>43</v>
      </c>
      <c r="O178" s="41"/>
      <c r="P178" s="180">
        <f>O178*H178</f>
        <v>0</v>
      </c>
      <c r="Q178" s="180">
        <v>2.256342204</v>
      </c>
      <c r="R178" s="180">
        <f>Q178*H178</f>
        <v>44.458966787616006</v>
      </c>
      <c r="S178" s="180">
        <v>0</v>
      </c>
      <c r="T178" s="181">
        <f>S178*H178</f>
        <v>0</v>
      </c>
      <c r="AR178" s="23" t="s">
        <v>168</v>
      </c>
      <c r="AT178" s="23" t="s">
        <v>163</v>
      </c>
      <c r="AU178" s="23" t="s">
        <v>80</v>
      </c>
      <c r="AY178" s="23" t="s">
        <v>161</v>
      </c>
      <c r="BE178" s="182">
        <f>IF(N178="základní",J178,0)</f>
        <v>0</v>
      </c>
      <c r="BF178" s="182">
        <f>IF(N178="snížená",J178,0)</f>
        <v>0</v>
      </c>
      <c r="BG178" s="182">
        <f>IF(N178="zákl. přenesená",J178,0)</f>
        <v>0</v>
      </c>
      <c r="BH178" s="182">
        <f>IF(N178="sníž. přenesená",J178,0)</f>
        <v>0</v>
      </c>
      <c r="BI178" s="182">
        <f>IF(N178="nulová",J178,0)</f>
        <v>0</v>
      </c>
      <c r="BJ178" s="23" t="s">
        <v>11</v>
      </c>
      <c r="BK178" s="182">
        <f>ROUND(I178*H178,0)</f>
        <v>0</v>
      </c>
      <c r="BL178" s="23" t="s">
        <v>168</v>
      </c>
      <c r="BM178" s="23" t="s">
        <v>331</v>
      </c>
    </row>
    <row r="179" spans="2:51" s="11" customFormat="1" ht="13.5">
      <c r="B179" s="183"/>
      <c r="D179" s="184" t="s">
        <v>170</v>
      </c>
      <c r="E179" s="185" t="s">
        <v>5</v>
      </c>
      <c r="F179" s="186" t="s">
        <v>218</v>
      </c>
      <c r="H179" s="187">
        <v>6.984</v>
      </c>
      <c r="I179" s="188"/>
      <c r="L179" s="183"/>
      <c r="M179" s="189"/>
      <c r="N179" s="190"/>
      <c r="O179" s="190"/>
      <c r="P179" s="190"/>
      <c r="Q179" s="190"/>
      <c r="R179" s="190"/>
      <c r="S179" s="190"/>
      <c r="T179" s="191"/>
      <c r="AT179" s="185" t="s">
        <v>170</v>
      </c>
      <c r="AU179" s="185" t="s">
        <v>80</v>
      </c>
      <c r="AV179" s="11" t="s">
        <v>80</v>
      </c>
      <c r="AW179" s="11" t="s">
        <v>36</v>
      </c>
      <c r="AX179" s="11" t="s">
        <v>72</v>
      </c>
      <c r="AY179" s="185" t="s">
        <v>161</v>
      </c>
    </row>
    <row r="180" spans="2:51" s="11" customFormat="1" ht="13.5">
      <c r="B180" s="183"/>
      <c r="D180" s="184" t="s">
        <v>170</v>
      </c>
      <c r="E180" s="185" t="s">
        <v>5</v>
      </c>
      <c r="F180" s="186" t="s">
        <v>219</v>
      </c>
      <c r="H180" s="187">
        <v>3.48</v>
      </c>
      <c r="I180" s="188"/>
      <c r="L180" s="183"/>
      <c r="M180" s="189"/>
      <c r="N180" s="190"/>
      <c r="O180" s="190"/>
      <c r="P180" s="190"/>
      <c r="Q180" s="190"/>
      <c r="R180" s="190"/>
      <c r="S180" s="190"/>
      <c r="T180" s="191"/>
      <c r="AT180" s="185" t="s">
        <v>170</v>
      </c>
      <c r="AU180" s="185" t="s">
        <v>80</v>
      </c>
      <c r="AV180" s="11" t="s">
        <v>80</v>
      </c>
      <c r="AW180" s="11" t="s">
        <v>36</v>
      </c>
      <c r="AX180" s="11" t="s">
        <v>72</v>
      </c>
      <c r="AY180" s="185" t="s">
        <v>161</v>
      </c>
    </row>
    <row r="181" spans="2:51" s="11" customFormat="1" ht="13.5">
      <c r="B181" s="183"/>
      <c r="D181" s="184" t="s">
        <v>170</v>
      </c>
      <c r="E181" s="185" t="s">
        <v>5</v>
      </c>
      <c r="F181" s="186" t="s">
        <v>220</v>
      </c>
      <c r="H181" s="187">
        <v>1.04</v>
      </c>
      <c r="I181" s="188"/>
      <c r="L181" s="183"/>
      <c r="M181" s="189"/>
      <c r="N181" s="190"/>
      <c r="O181" s="190"/>
      <c r="P181" s="190"/>
      <c r="Q181" s="190"/>
      <c r="R181" s="190"/>
      <c r="S181" s="190"/>
      <c r="T181" s="191"/>
      <c r="AT181" s="185" t="s">
        <v>170</v>
      </c>
      <c r="AU181" s="185" t="s">
        <v>80</v>
      </c>
      <c r="AV181" s="11" t="s">
        <v>80</v>
      </c>
      <c r="AW181" s="11" t="s">
        <v>36</v>
      </c>
      <c r="AX181" s="11" t="s">
        <v>72</v>
      </c>
      <c r="AY181" s="185" t="s">
        <v>161</v>
      </c>
    </row>
    <row r="182" spans="2:51" s="12" customFormat="1" ht="13.5">
      <c r="B182" s="192"/>
      <c r="D182" s="184" t="s">
        <v>170</v>
      </c>
      <c r="E182" s="193" t="s">
        <v>5</v>
      </c>
      <c r="F182" s="194" t="s">
        <v>222</v>
      </c>
      <c r="H182" s="195">
        <v>11.504</v>
      </c>
      <c r="I182" s="196"/>
      <c r="L182" s="192"/>
      <c r="M182" s="197"/>
      <c r="N182" s="198"/>
      <c r="O182" s="198"/>
      <c r="P182" s="198"/>
      <c r="Q182" s="198"/>
      <c r="R182" s="198"/>
      <c r="S182" s="198"/>
      <c r="T182" s="199"/>
      <c r="AT182" s="193" t="s">
        <v>170</v>
      </c>
      <c r="AU182" s="193" t="s">
        <v>80</v>
      </c>
      <c r="AV182" s="12" t="s">
        <v>177</v>
      </c>
      <c r="AW182" s="12" t="s">
        <v>36</v>
      </c>
      <c r="AX182" s="12" t="s">
        <v>72</v>
      </c>
      <c r="AY182" s="193" t="s">
        <v>161</v>
      </c>
    </row>
    <row r="183" spans="2:51" s="11" customFormat="1" ht="13.5">
      <c r="B183" s="183"/>
      <c r="D183" s="184" t="s">
        <v>170</v>
      </c>
      <c r="E183" s="185" t="s">
        <v>5</v>
      </c>
      <c r="F183" s="186" t="s">
        <v>332</v>
      </c>
      <c r="H183" s="187">
        <v>7.2</v>
      </c>
      <c r="I183" s="188"/>
      <c r="L183" s="183"/>
      <c r="M183" s="189"/>
      <c r="N183" s="190"/>
      <c r="O183" s="190"/>
      <c r="P183" s="190"/>
      <c r="Q183" s="190"/>
      <c r="R183" s="190"/>
      <c r="S183" s="190"/>
      <c r="T183" s="191"/>
      <c r="AT183" s="185" t="s">
        <v>170</v>
      </c>
      <c r="AU183" s="185" t="s">
        <v>80</v>
      </c>
      <c r="AV183" s="11" t="s">
        <v>80</v>
      </c>
      <c r="AW183" s="11" t="s">
        <v>36</v>
      </c>
      <c r="AX183" s="11" t="s">
        <v>72</v>
      </c>
      <c r="AY183" s="185" t="s">
        <v>161</v>
      </c>
    </row>
    <row r="184" spans="2:51" s="11" customFormat="1" ht="13.5">
      <c r="B184" s="183"/>
      <c r="D184" s="184" t="s">
        <v>170</v>
      </c>
      <c r="E184" s="185" t="s">
        <v>5</v>
      </c>
      <c r="F184" s="186" t="s">
        <v>333</v>
      </c>
      <c r="H184" s="187">
        <v>0</v>
      </c>
      <c r="I184" s="188"/>
      <c r="L184" s="183"/>
      <c r="M184" s="189"/>
      <c r="N184" s="190"/>
      <c r="O184" s="190"/>
      <c r="P184" s="190"/>
      <c r="Q184" s="190"/>
      <c r="R184" s="190"/>
      <c r="S184" s="190"/>
      <c r="T184" s="191"/>
      <c r="AT184" s="185" t="s">
        <v>170</v>
      </c>
      <c r="AU184" s="185" t="s">
        <v>80</v>
      </c>
      <c r="AV184" s="11" t="s">
        <v>80</v>
      </c>
      <c r="AW184" s="11" t="s">
        <v>36</v>
      </c>
      <c r="AX184" s="11" t="s">
        <v>72</v>
      </c>
      <c r="AY184" s="185" t="s">
        <v>161</v>
      </c>
    </row>
    <row r="185" spans="2:51" s="12" customFormat="1" ht="13.5">
      <c r="B185" s="192"/>
      <c r="D185" s="184" t="s">
        <v>170</v>
      </c>
      <c r="E185" s="193" t="s">
        <v>5</v>
      </c>
      <c r="F185" s="194" t="s">
        <v>225</v>
      </c>
      <c r="H185" s="195">
        <v>7.2</v>
      </c>
      <c r="I185" s="196"/>
      <c r="L185" s="192"/>
      <c r="M185" s="197"/>
      <c r="N185" s="198"/>
      <c r="O185" s="198"/>
      <c r="P185" s="198"/>
      <c r="Q185" s="198"/>
      <c r="R185" s="198"/>
      <c r="S185" s="198"/>
      <c r="T185" s="199"/>
      <c r="AT185" s="193" t="s">
        <v>170</v>
      </c>
      <c r="AU185" s="193" t="s">
        <v>80</v>
      </c>
      <c r="AV185" s="12" t="s">
        <v>177</v>
      </c>
      <c r="AW185" s="12" t="s">
        <v>36</v>
      </c>
      <c r="AX185" s="12" t="s">
        <v>72</v>
      </c>
      <c r="AY185" s="193" t="s">
        <v>161</v>
      </c>
    </row>
    <row r="186" spans="2:51" s="11" customFormat="1" ht="13.5">
      <c r="B186" s="183"/>
      <c r="D186" s="184" t="s">
        <v>170</v>
      </c>
      <c r="E186" s="185" t="s">
        <v>5</v>
      </c>
      <c r="F186" s="186" t="s">
        <v>226</v>
      </c>
      <c r="H186" s="187">
        <v>1</v>
      </c>
      <c r="I186" s="188"/>
      <c r="L186" s="183"/>
      <c r="M186" s="189"/>
      <c r="N186" s="190"/>
      <c r="O186" s="190"/>
      <c r="P186" s="190"/>
      <c r="Q186" s="190"/>
      <c r="R186" s="190"/>
      <c r="S186" s="190"/>
      <c r="T186" s="191"/>
      <c r="AT186" s="185" t="s">
        <v>170</v>
      </c>
      <c r="AU186" s="185" t="s">
        <v>80</v>
      </c>
      <c r="AV186" s="11" t="s">
        <v>80</v>
      </c>
      <c r="AW186" s="11" t="s">
        <v>36</v>
      </c>
      <c r="AX186" s="11" t="s">
        <v>72</v>
      </c>
      <c r="AY186" s="185" t="s">
        <v>161</v>
      </c>
    </row>
    <row r="187" spans="2:51" s="12" customFormat="1" ht="13.5">
      <c r="B187" s="192"/>
      <c r="D187" s="184" t="s">
        <v>170</v>
      </c>
      <c r="E187" s="193" t="s">
        <v>5</v>
      </c>
      <c r="F187" s="194" t="s">
        <v>227</v>
      </c>
      <c r="H187" s="195">
        <v>1</v>
      </c>
      <c r="I187" s="196"/>
      <c r="L187" s="192"/>
      <c r="M187" s="197"/>
      <c r="N187" s="198"/>
      <c r="O187" s="198"/>
      <c r="P187" s="198"/>
      <c r="Q187" s="198"/>
      <c r="R187" s="198"/>
      <c r="S187" s="198"/>
      <c r="T187" s="199"/>
      <c r="AT187" s="193" t="s">
        <v>170</v>
      </c>
      <c r="AU187" s="193" t="s">
        <v>80</v>
      </c>
      <c r="AV187" s="12" t="s">
        <v>177</v>
      </c>
      <c r="AW187" s="12" t="s">
        <v>36</v>
      </c>
      <c r="AX187" s="12" t="s">
        <v>72</v>
      </c>
      <c r="AY187" s="193" t="s">
        <v>161</v>
      </c>
    </row>
    <row r="188" spans="2:51" s="13" customFormat="1" ht="13.5">
      <c r="B188" s="200"/>
      <c r="D188" s="184" t="s">
        <v>170</v>
      </c>
      <c r="E188" s="201" t="s">
        <v>5</v>
      </c>
      <c r="F188" s="202" t="s">
        <v>230</v>
      </c>
      <c r="H188" s="203">
        <v>19.704</v>
      </c>
      <c r="I188" s="204"/>
      <c r="L188" s="200"/>
      <c r="M188" s="205"/>
      <c r="N188" s="206"/>
      <c r="O188" s="206"/>
      <c r="P188" s="206"/>
      <c r="Q188" s="206"/>
      <c r="R188" s="206"/>
      <c r="S188" s="206"/>
      <c r="T188" s="207"/>
      <c r="AT188" s="201" t="s">
        <v>170</v>
      </c>
      <c r="AU188" s="201" t="s">
        <v>80</v>
      </c>
      <c r="AV188" s="13" t="s">
        <v>168</v>
      </c>
      <c r="AW188" s="13" t="s">
        <v>36</v>
      </c>
      <c r="AX188" s="13" t="s">
        <v>11</v>
      </c>
      <c r="AY188" s="201" t="s">
        <v>161</v>
      </c>
    </row>
    <row r="189" spans="2:65" s="1" customFormat="1" ht="16.5" customHeight="1">
      <c r="B189" s="170"/>
      <c r="C189" s="171" t="s">
        <v>334</v>
      </c>
      <c r="D189" s="171" t="s">
        <v>163</v>
      </c>
      <c r="E189" s="172" t="s">
        <v>335</v>
      </c>
      <c r="F189" s="173" t="s">
        <v>336</v>
      </c>
      <c r="G189" s="174" t="s">
        <v>174</v>
      </c>
      <c r="H189" s="175">
        <v>5.456</v>
      </c>
      <c r="I189" s="176"/>
      <c r="J189" s="177">
        <f>ROUND(I189*H189,0)</f>
        <v>0</v>
      </c>
      <c r="K189" s="173" t="s">
        <v>167</v>
      </c>
      <c r="L189" s="40"/>
      <c r="M189" s="178" t="s">
        <v>5</v>
      </c>
      <c r="N189" s="179" t="s">
        <v>43</v>
      </c>
      <c r="O189" s="41"/>
      <c r="P189" s="180">
        <f>O189*H189</f>
        <v>0</v>
      </c>
      <c r="Q189" s="180">
        <v>2.453292204</v>
      </c>
      <c r="R189" s="180">
        <f>Q189*H189</f>
        <v>13.385162265024</v>
      </c>
      <c r="S189" s="180">
        <v>0</v>
      </c>
      <c r="T189" s="181">
        <f>S189*H189</f>
        <v>0</v>
      </c>
      <c r="AR189" s="23" t="s">
        <v>168</v>
      </c>
      <c r="AT189" s="23" t="s">
        <v>163</v>
      </c>
      <c r="AU189" s="23" t="s">
        <v>80</v>
      </c>
      <c r="AY189" s="23" t="s">
        <v>161</v>
      </c>
      <c r="BE189" s="182">
        <f>IF(N189="základní",J189,0)</f>
        <v>0</v>
      </c>
      <c r="BF189" s="182">
        <f>IF(N189="snížená",J189,0)</f>
        <v>0</v>
      </c>
      <c r="BG189" s="182">
        <f>IF(N189="zákl. přenesená",J189,0)</f>
        <v>0</v>
      </c>
      <c r="BH189" s="182">
        <f>IF(N189="sníž. přenesená",J189,0)</f>
        <v>0</v>
      </c>
      <c r="BI189" s="182">
        <f>IF(N189="nulová",J189,0)</f>
        <v>0</v>
      </c>
      <c r="BJ189" s="23" t="s">
        <v>11</v>
      </c>
      <c r="BK189" s="182">
        <f>ROUND(I189*H189,0)</f>
        <v>0</v>
      </c>
      <c r="BL189" s="23" t="s">
        <v>168</v>
      </c>
      <c r="BM189" s="23" t="s">
        <v>337</v>
      </c>
    </row>
    <row r="190" spans="2:51" s="11" customFormat="1" ht="13.5">
      <c r="B190" s="183"/>
      <c r="D190" s="184" t="s">
        <v>170</v>
      </c>
      <c r="E190" s="185" t="s">
        <v>5</v>
      </c>
      <c r="F190" s="186" t="s">
        <v>338</v>
      </c>
      <c r="H190" s="187">
        <v>2.328</v>
      </c>
      <c r="I190" s="188"/>
      <c r="L190" s="183"/>
      <c r="M190" s="189"/>
      <c r="N190" s="190"/>
      <c r="O190" s="190"/>
      <c r="P190" s="190"/>
      <c r="Q190" s="190"/>
      <c r="R190" s="190"/>
      <c r="S190" s="190"/>
      <c r="T190" s="191"/>
      <c r="AT190" s="185" t="s">
        <v>170</v>
      </c>
      <c r="AU190" s="185" t="s">
        <v>80</v>
      </c>
      <c r="AV190" s="11" t="s">
        <v>80</v>
      </c>
      <c r="AW190" s="11" t="s">
        <v>36</v>
      </c>
      <c r="AX190" s="11" t="s">
        <v>72</v>
      </c>
      <c r="AY190" s="185" t="s">
        <v>161</v>
      </c>
    </row>
    <row r="191" spans="2:51" s="11" customFormat="1" ht="13.5">
      <c r="B191" s="183"/>
      <c r="D191" s="184" t="s">
        <v>170</v>
      </c>
      <c r="E191" s="185" t="s">
        <v>5</v>
      </c>
      <c r="F191" s="186" t="s">
        <v>339</v>
      </c>
      <c r="H191" s="187">
        <v>2.432</v>
      </c>
      <c r="I191" s="188"/>
      <c r="L191" s="183"/>
      <c r="M191" s="189"/>
      <c r="N191" s="190"/>
      <c r="O191" s="190"/>
      <c r="P191" s="190"/>
      <c r="Q191" s="190"/>
      <c r="R191" s="190"/>
      <c r="S191" s="190"/>
      <c r="T191" s="191"/>
      <c r="AT191" s="185" t="s">
        <v>170</v>
      </c>
      <c r="AU191" s="185" t="s">
        <v>80</v>
      </c>
      <c r="AV191" s="11" t="s">
        <v>80</v>
      </c>
      <c r="AW191" s="11" t="s">
        <v>36</v>
      </c>
      <c r="AX191" s="11" t="s">
        <v>72</v>
      </c>
      <c r="AY191" s="185" t="s">
        <v>161</v>
      </c>
    </row>
    <row r="192" spans="2:51" s="11" customFormat="1" ht="13.5">
      <c r="B192" s="183"/>
      <c r="D192" s="184" t="s">
        <v>170</v>
      </c>
      <c r="E192" s="185" t="s">
        <v>5</v>
      </c>
      <c r="F192" s="186" t="s">
        <v>340</v>
      </c>
      <c r="H192" s="187">
        <v>0.696</v>
      </c>
      <c r="I192" s="188"/>
      <c r="L192" s="183"/>
      <c r="M192" s="189"/>
      <c r="N192" s="190"/>
      <c r="O192" s="190"/>
      <c r="P192" s="190"/>
      <c r="Q192" s="190"/>
      <c r="R192" s="190"/>
      <c r="S192" s="190"/>
      <c r="T192" s="191"/>
      <c r="AT192" s="185" t="s">
        <v>170</v>
      </c>
      <c r="AU192" s="185" t="s">
        <v>80</v>
      </c>
      <c r="AV192" s="11" t="s">
        <v>80</v>
      </c>
      <c r="AW192" s="11" t="s">
        <v>36</v>
      </c>
      <c r="AX192" s="11" t="s">
        <v>72</v>
      </c>
      <c r="AY192" s="185" t="s">
        <v>161</v>
      </c>
    </row>
    <row r="193" spans="2:51" s="12" customFormat="1" ht="13.5">
      <c r="B193" s="192"/>
      <c r="D193" s="184" t="s">
        <v>170</v>
      </c>
      <c r="E193" s="193" t="s">
        <v>5</v>
      </c>
      <c r="F193" s="194" t="s">
        <v>198</v>
      </c>
      <c r="H193" s="195">
        <v>5.456</v>
      </c>
      <c r="I193" s="196"/>
      <c r="L193" s="192"/>
      <c r="M193" s="197"/>
      <c r="N193" s="198"/>
      <c r="O193" s="198"/>
      <c r="P193" s="198"/>
      <c r="Q193" s="198"/>
      <c r="R193" s="198"/>
      <c r="S193" s="198"/>
      <c r="T193" s="199"/>
      <c r="AT193" s="193" t="s">
        <v>170</v>
      </c>
      <c r="AU193" s="193" t="s">
        <v>80</v>
      </c>
      <c r="AV193" s="12" t="s">
        <v>177</v>
      </c>
      <c r="AW193" s="12" t="s">
        <v>36</v>
      </c>
      <c r="AX193" s="12" t="s">
        <v>11</v>
      </c>
      <c r="AY193" s="193" t="s">
        <v>161</v>
      </c>
    </row>
    <row r="194" spans="2:65" s="1" customFormat="1" ht="16.5" customHeight="1">
      <c r="B194" s="170"/>
      <c r="C194" s="171" t="s">
        <v>341</v>
      </c>
      <c r="D194" s="171" t="s">
        <v>163</v>
      </c>
      <c r="E194" s="172" t="s">
        <v>342</v>
      </c>
      <c r="F194" s="173" t="s">
        <v>343</v>
      </c>
      <c r="G194" s="174" t="s">
        <v>166</v>
      </c>
      <c r="H194" s="175">
        <v>27.28</v>
      </c>
      <c r="I194" s="176"/>
      <c r="J194" s="177">
        <f>ROUND(I194*H194,0)</f>
        <v>0</v>
      </c>
      <c r="K194" s="173" t="s">
        <v>167</v>
      </c>
      <c r="L194" s="40"/>
      <c r="M194" s="178" t="s">
        <v>5</v>
      </c>
      <c r="N194" s="179" t="s">
        <v>43</v>
      </c>
      <c r="O194" s="41"/>
      <c r="P194" s="180">
        <f>O194*H194</f>
        <v>0</v>
      </c>
      <c r="Q194" s="180">
        <v>0.0026919</v>
      </c>
      <c r="R194" s="180">
        <f>Q194*H194</f>
        <v>0.07343503200000001</v>
      </c>
      <c r="S194" s="180">
        <v>0</v>
      </c>
      <c r="T194" s="181">
        <f>S194*H194</f>
        <v>0</v>
      </c>
      <c r="AR194" s="23" t="s">
        <v>168</v>
      </c>
      <c r="AT194" s="23" t="s">
        <v>163</v>
      </c>
      <c r="AU194" s="23" t="s">
        <v>80</v>
      </c>
      <c r="AY194" s="23" t="s">
        <v>161</v>
      </c>
      <c r="BE194" s="182">
        <f>IF(N194="základní",J194,0)</f>
        <v>0</v>
      </c>
      <c r="BF194" s="182">
        <f>IF(N194="snížená",J194,0)</f>
        <v>0</v>
      </c>
      <c r="BG194" s="182">
        <f>IF(N194="zákl. přenesená",J194,0)</f>
        <v>0</v>
      </c>
      <c r="BH194" s="182">
        <f>IF(N194="sníž. přenesená",J194,0)</f>
        <v>0</v>
      </c>
      <c r="BI194" s="182">
        <f>IF(N194="nulová",J194,0)</f>
        <v>0</v>
      </c>
      <c r="BJ194" s="23" t="s">
        <v>11</v>
      </c>
      <c r="BK194" s="182">
        <f>ROUND(I194*H194,0)</f>
        <v>0</v>
      </c>
      <c r="BL194" s="23" t="s">
        <v>168</v>
      </c>
      <c r="BM194" s="23" t="s">
        <v>344</v>
      </c>
    </row>
    <row r="195" spans="2:51" s="11" customFormat="1" ht="13.5">
      <c r="B195" s="183"/>
      <c r="D195" s="184" t="s">
        <v>170</v>
      </c>
      <c r="E195" s="185" t="s">
        <v>5</v>
      </c>
      <c r="F195" s="186" t="s">
        <v>345</v>
      </c>
      <c r="H195" s="187">
        <v>11.64</v>
      </c>
      <c r="I195" s="188"/>
      <c r="L195" s="183"/>
      <c r="M195" s="189"/>
      <c r="N195" s="190"/>
      <c r="O195" s="190"/>
      <c r="P195" s="190"/>
      <c r="Q195" s="190"/>
      <c r="R195" s="190"/>
      <c r="S195" s="190"/>
      <c r="T195" s="191"/>
      <c r="AT195" s="185" t="s">
        <v>170</v>
      </c>
      <c r="AU195" s="185" t="s">
        <v>80</v>
      </c>
      <c r="AV195" s="11" t="s">
        <v>80</v>
      </c>
      <c r="AW195" s="11" t="s">
        <v>36</v>
      </c>
      <c r="AX195" s="11" t="s">
        <v>72</v>
      </c>
      <c r="AY195" s="185" t="s">
        <v>161</v>
      </c>
    </row>
    <row r="196" spans="2:51" s="11" customFormat="1" ht="13.5">
      <c r="B196" s="183"/>
      <c r="D196" s="184" t="s">
        <v>170</v>
      </c>
      <c r="E196" s="185" t="s">
        <v>5</v>
      </c>
      <c r="F196" s="186" t="s">
        <v>346</v>
      </c>
      <c r="H196" s="187">
        <v>12.16</v>
      </c>
      <c r="I196" s="188"/>
      <c r="L196" s="183"/>
      <c r="M196" s="189"/>
      <c r="N196" s="190"/>
      <c r="O196" s="190"/>
      <c r="P196" s="190"/>
      <c r="Q196" s="190"/>
      <c r="R196" s="190"/>
      <c r="S196" s="190"/>
      <c r="T196" s="191"/>
      <c r="AT196" s="185" t="s">
        <v>170</v>
      </c>
      <c r="AU196" s="185" t="s">
        <v>80</v>
      </c>
      <c r="AV196" s="11" t="s">
        <v>80</v>
      </c>
      <c r="AW196" s="11" t="s">
        <v>36</v>
      </c>
      <c r="AX196" s="11" t="s">
        <v>72</v>
      </c>
      <c r="AY196" s="185" t="s">
        <v>161</v>
      </c>
    </row>
    <row r="197" spans="2:51" s="11" customFormat="1" ht="13.5">
      <c r="B197" s="183"/>
      <c r="D197" s="184" t="s">
        <v>170</v>
      </c>
      <c r="E197" s="185" t="s">
        <v>5</v>
      </c>
      <c r="F197" s="186" t="s">
        <v>347</v>
      </c>
      <c r="H197" s="187">
        <v>3.48</v>
      </c>
      <c r="I197" s="188"/>
      <c r="L197" s="183"/>
      <c r="M197" s="189"/>
      <c r="N197" s="190"/>
      <c r="O197" s="190"/>
      <c r="P197" s="190"/>
      <c r="Q197" s="190"/>
      <c r="R197" s="190"/>
      <c r="S197" s="190"/>
      <c r="T197" s="191"/>
      <c r="AT197" s="185" t="s">
        <v>170</v>
      </c>
      <c r="AU197" s="185" t="s">
        <v>80</v>
      </c>
      <c r="AV197" s="11" t="s">
        <v>80</v>
      </c>
      <c r="AW197" s="11" t="s">
        <v>36</v>
      </c>
      <c r="AX197" s="11" t="s">
        <v>72</v>
      </c>
      <c r="AY197" s="185" t="s">
        <v>161</v>
      </c>
    </row>
    <row r="198" spans="2:51" s="12" customFormat="1" ht="13.5">
      <c r="B198" s="192"/>
      <c r="D198" s="184" t="s">
        <v>170</v>
      </c>
      <c r="E198" s="193" t="s">
        <v>5</v>
      </c>
      <c r="F198" s="194" t="s">
        <v>198</v>
      </c>
      <c r="H198" s="195">
        <v>27.28</v>
      </c>
      <c r="I198" s="196"/>
      <c r="L198" s="192"/>
      <c r="M198" s="197"/>
      <c r="N198" s="198"/>
      <c r="O198" s="198"/>
      <c r="P198" s="198"/>
      <c r="Q198" s="198"/>
      <c r="R198" s="198"/>
      <c r="S198" s="198"/>
      <c r="T198" s="199"/>
      <c r="AT198" s="193" t="s">
        <v>170</v>
      </c>
      <c r="AU198" s="193" t="s">
        <v>80</v>
      </c>
      <c r="AV198" s="12" t="s">
        <v>177</v>
      </c>
      <c r="AW198" s="12" t="s">
        <v>36</v>
      </c>
      <c r="AX198" s="12" t="s">
        <v>11</v>
      </c>
      <c r="AY198" s="193" t="s">
        <v>161</v>
      </c>
    </row>
    <row r="199" spans="2:65" s="1" customFormat="1" ht="16.5" customHeight="1">
      <c r="B199" s="170"/>
      <c r="C199" s="171" t="s">
        <v>348</v>
      </c>
      <c r="D199" s="171" t="s">
        <v>163</v>
      </c>
      <c r="E199" s="172" t="s">
        <v>349</v>
      </c>
      <c r="F199" s="173" t="s">
        <v>350</v>
      </c>
      <c r="G199" s="174" t="s">
        <v>166</v>
      </c>
      <c r="H199" s="175">
        <v>27.28</v>
      </c>
      <c r="I199" s="176"/>
      <c r="J199" s="177">
        <f>ROUND(I199*H199,0)</f>
        <v>0</v>
      </c>
      <c r="K199" s="173" t="s">
        <v>167</v>
      </c>
      <c r="L199" s="40"/>
      <c r="M199" s="178" t="s">
        <v>5</v>
      </c>
      <c r="N199" s="179" t="s">
        <v>43</v>
      </c>
      <c r="O199" s="41"/>
      <c r="P199" s="180">
        <f>O199*H199</f>
        <v>0</v>
      </c>
      <c r="Q199" s="180">
        <v>0</v>
      </c>
      <c r="R199" s="180">
        <f>Q199*H199</f>
        <v>0</v>
      </c>
      <c r="S199" s="180">
        <v>0</v>
      </c>
      <c r="T199" s="181">
        <f>S199*H199</f>
        <v>0</v>
      </c>
      <c r="AR199" s="23" t="s">
        <v>168</v>
      </c>
      <c r="AT199" s="23" t="s">
        <v>163</v>
      </c>
      <c r="AU199" s="23" t="s">
        <v>80</v>
      </c>
      <c r="AY199" s="23" t="s">
        <v>161</v>
      </c>
      <c r="BE199" s="182">
        <f>IF(N199="základní",J199,0)</f>
        <v>0</v>
      </c>
      <c r="BF199" s="182">
        <f>IF(N199="snížená",J199,0)</f>
        <v>0</v>
      </c>
      <c r="BG199" s="182">
        <f>IF(N199="zákl. přenesená",J199,0)</f>
        <v>0</v>
      </c>
      <c r="BH199" s="182">
        <f>IF(N199="sníž. přenesená",J199,0)</f>
        <v>0</v>
      </c>
      <c r="BI199" s="182">
        <f>IF(N199="nulová",J199,0)</f>
        <v>0</v>
      </c>
      <c r="BJ199" s="23" t="s">
        <v>11</v>
      </c>
      <c r="BK199" s="182">
        <f>ROUND(I199*H199,0)</f>
        <v>0</v>
      </c>
      <c r="BL199" s="23" t="s">
        <v>168</v>
      </c>
      <c r="BM199" s="23" t="s">
        <v>351</v>
      </c>
    </row>
    <row r="200" spans="2:65" s="1" customFormat="1" ht="16.5" customHeight="1">
      <c r="B200" s="170"/>
      <c r="C200" s="171" t="s">
        <v>352</v>
      </c>
      <c r="D200" s="171" t="s">
        <v>163</v>
      </c>
      <c r="E200" s="172" t="s">
        <v>353</v>
      </c>
      <c r="F200" s="173" t="s">
        <v>354</v>
      </c>
      <c r="G200" s="174" t="s">
        <v>355</v>
      </c>
      <c r="H200" s="175">
        <v>0.045</v>
      </c>
      <c r="I200" s="176"/>
      <c r="J200" s="177">
        <f>ROUND(I200*H200,0)</f>
        <v>0</v>
      </c>
      <c r="K200" s="173" t="s">
        <v>167</v>
      </c>
      <c r="L200" s="40"/>
      <c r="M200" s="178" t="s">
        <v>5</v>
      </c>
      <c r="N200" s="179" t="s">
        <v>43</v>
      </c>
      <c r="O200" s="41"/>
      <c r="P200" s="180">
        <f>O200*H200</f>
        <v>0</v>
      </c>
      <c r="Q200" s="180">
        <v>1.06017026</v>
      </c>
      <c r="R200" s="180">
        <f>Q200*H200</f>
        <v>0.0477076617</v>
      </c>
      <c r="S200" s="180">
        <v>0</v>
      </c>
      <c r="T200" s="181">
        <f>S200*H200</f>
        <v>0</v>
      </c>
      <c r="AR200" s="23" t="s">
        <v>168</v>
      </c>
      <c r="AT200" s="23" t="s">
        <v>163</v>
      </c>
      <c r="AU200" s="23" t="s">
        <v>80</v>
      </c>
      <c r="AY200" s="23" t="s">
        <v>161</v>
      </c>
      <c r="BE200" s="182">
        <f>IF(N200="základní",J200,0)</f>
        <v>0</v>
      </c>
      <c r="BF200" s="182">
        <f>IF(N200="snížená",J200,0)</f>
        <v>0</v>
      </c>
      <c r="BG200" s="182">
        <f>IF(N200="zákl. přenesená",J200,0)</f>
        <v>0</v>
      </c>
      <c r="BH200" s="182">
        <f>IF(N200="sníž. přenesená",J200,0)</f>
        <v>0</v>
      </c>
      <c r="BI200" s="182">
        <f>IF(N200="nulová",J200,0)</f>
        <v>0</v>
      </c>
      <c r="BJ200" s="23" t="s">
        <v>11</v>
      </c>
      <c r="BK200" s="182">
        <f>ROUND(I200*H200,0)</f>
        <v>0</v>
      </c>
      <c r="BL200" s="23" t="s">
        <v>168</v>
      </c>
      <c r="BM200" s="23" t="s">
        <v>356</v>
      </c>
    </row>
    <row r="201" spans="2:51" s="11" customFormat="1" ht="13.5">
      <c r="B201" s="183"/>
      <c r="D201" s="184" t="s">
        <v>170</v>
      </c>
      <c r="E201" s="185" t="s">
        <v>5</v>
      </c>
      <c r="F201" s="186" t="s">
        <v>357</v>
      </c>
      <c r="H201" s="187">
        <v>0.025</v>
      </c>
      <c r="I201" s="188"/>
      <c r="L201" s="183"/>
      <c r="M201" s="189"/>
      <c r="N201" s="190"/>
      <c r="O201" s="190"/>
      <c r="P201" s="190"/>
      <c r="Q201" s="190"/>
      <c r="R201" s="190"/>
      <c r="S201" s="190"/>
      <c r="T201" s="191"/>
      <c r="AT201" s="185" t="s">
        <v>170</v>
      </c>
      <c r="AU201" s="185" t="s">
        <v>80</v>
      </c>
      <c r="AV201" s="11" t="s">
        <v>80</v>
      </c>
      <c r="AW201" s="11" t="s">
        <v>36</v>
      </c>
      <c r="AX201" s="11" t="s">
        <v>72</v>
      </c>
      <c r="AY201" s="185" t="s">
        <v>161</v>
      </c>
    </row>
    <row r="202" spans="2:51" s="11" customFormat="1" ht="13.5">
      <c r="B202" s="183"/>
      <c r="D202" s="184" t="s">
        <v>170</v>
      </c>
      <c r="E202" s="185" t="s">
        <v>5</v>
      </c>
      <c r="F202" s="186" t="s">
        <v>358</v>
      </c>
      <c r="H202" s="187">
        <v>0.008</v>
      </c>
      <c r="I202" s="188"/>
      <c r="L202" s="183"/>
      <c r="M202" s="189"/>
      <c r="N202" s="190"/>
      <c r="O202" s="190"/>
      <c r="P202" s="190"/>
      <c r="Q202" s="190"/>
      <c r="R202" s="190"/>
      <c r="S202" s="190"/>
      <c r="T202" s="191"/>
      <c r="AT202" s="185" t="s">
        <v>170</v>
      </c>
      <c r="AU202" s="185" t="s">
        <v>80</v>
      </c>
      <c r="AV202" s="11" t="s">
        <v>80</v>
      </c>
      <c r="AW202" s="11" t="s">
        <v>36</v>
      </c>
      <c r="AX202" s="11" t="s">
        <v>72</v>
      </c>
      <c r="AY202" s="185" t="s">
        <v>161</v>
      </c>
    </row>
    <row r="203" spans="2:51" s="11" customFormat="1" ht="13.5">
      <c r="B203" s="183"/>
      <c r="D203" s="184" t="s">
        <v>170</v>
      </c>
      <c r="E203" s="185" t="s">
        <v>5</v>
      </c>
      <c r="F203" s="186" t="s">
        <v>359</v>
      </c>
      <c r="H203" s="187">
        <v>0.012</v>
      </c>
      <c r="I203" s="188"/>
      <c r="L203" s="183"/>
      <c r="M203" s="189"/>
      <c r="N203" s="190"/>
      <c r="O203" s="190"/>
      <c r="P203" s="190"/>
      <c r="Q203" s="190"/>
      <c r="R203" s="190"/>
      <c r="S203" s="190"/>
      <c r="T203" s="191"/>
      <c r="AT203" s="185" t="s">
        <v>170</v>
      </c>
      <c r="AU203" s="185" t="s">
        <v>80</v>
      </c>
      <c r="AV203" s="11" t="s">
        <v>80</v>
      </c>
      <c r="AW203" s="11" t="s">
        <v>36</v>
      </c>
      <c r="AX203" s="11" t="s">
        <v>72</v>
      </c>
      <c r="AY203" s="185" t="s">
        <v>161</v>
      </c>
    </row>
    <row r="204" spans="2:51" s="12" customFormat="1" ht="13.5">
      <c r="B204" s="192"/>
      <c r="D204" s="184" t="s">
        <v>170</v>
      </c>
      <c r="E204" s="193" t="s">
        <v>5</v>
      </c>
      <c r="F204" s="194" t="s">
        <v>360</v>
      </c>
      <c r="H204" s="195">
        <v>0.045</v>
      </c>
      <c r="I204" s="196"/>
      <c r="L204" s="192"/>
      <c r="M204" s="197"/>
      <c r="N204" s="198"/>
      <c r="O204" s="198"/>
      <c r="P204" s="198"/>
      <c r="Q204" s="198"/>
      <c r="R204" s="198"/>
      <c r="S204" s="198"/>
      <c r="T204" s="199"/>
      <c r="AT204" s="193" t="s">
        <v>170</v>
      </c>
      <c r="AU204" s="193" t="s">
        <v>80</v>
      </c>
      <c r="AV204" s="12" t="s">
        <v>177</v>
      </c>
      <c r="AW204" s="12" t="s">
        <v>36</v>
      </c>
      <c r="AX204" s="12" t="s">
        <v>11</v>
      </c>
      <c r="AY204" s="193" t="s">
        <v>161</v>
      </c>
    </row>
    <row r="205" spans="2:65" s="1" customFormat="1" ht="16.5" customHeight="1">
      <c r="B205" s="170"/>
      <c r="C205" s="171" t="s">
        <v>361</v>
      </c>
      <c r="D205" s="171" t="s">
        <v>163</v>
      </c>
      <c r="E205" s="172" t="s">
        <v>362</v>
      </c>
      <c r="F205" s="173" t="s">
        <v>363</v>
      </c>
      <c r="G205" s="174" t="s">
        <v>355</v>
      </c>
      <c r="H205" s="175">
        <v>0.258</v>
      </c>
      <c r="I205" s="176"/>
      <c r="J205" s="177">
        <f>ROUND(I205*H205,0)</f>
        <v>0</v>
      </c>
      <c r="K205" s="173" t="s">
        <v>167</v>
      </c>
      <c r="L205" s="40"/>
      <c r="M205" s="178" t="s">
        <v>5</v>
      </c>
      <c r="N205" s="179" t="s">
        <v>43</v>
      </c>
      <c r="O205" s="41"/>
      <c r="P205" s="180">
        <f>O205*H205</f>
        <v>0</v>
      </c>
      <c r="Q205" s="180">
        <v>1.0525888178</v>
      </c>
      <c r="R205" s="180">
        <f>Q205*H205</f>
        <v>0.2715679149924</v>
      </c>
      <c r="S205" s="180">
        <v>0</v>
      </c>
      <c r="T205" s="181">
        <f>S205*H205</f>
        <v>0</v>
      </c>
      <c r="AR205" s="23" t="s">
        <v>168</v>
      </c>
      <c r="AT205" s="23" t="s">
        <v>163</v>
      </c>
      <c r="AU205" s="23" t="s">
        <v>80</v>
      </c>
      <c r="AY205" s="23" t="s">
        <v>161</v>
      </c>
      <c r="BE205" s="182">
        <f>IF(N205="základní",J205,0)</f>
        <v>0</v>
      </c>
      <c r="BF205" s="182">
        <f>IF(N205="snížená",J205,0)</f>
        <v>0</v>
      </c>
      <c r="BG205" s="182">
        <f>IF(N205="zákl. přenesená",J205,0)</f>
        <v>0</v>
      </c>
      <c r="BH205" s="182">
        <f>IF(N205="sníž. přenesená",J205,0)</f>
        <v>0</v>
      </c>
      <c r="BI205" s="182">
        <f>IF(N205="nulová",J205,0)</f>
        <v>0</v>
      </c>
      <c r="BJ205" s="23" t="s">
        <v>11</v>
      </c>
      <c r="BK205" s="182">
        <f>ROUND(I205*H205,0)</f>
        <v>0</v>
      </c>
      <c r="BL205" s="23" t="s">
        <v>168</v>
      </c>
      <c r="BM205" s="23" t="s">
        <v>364</v>
      </c>
    </row>
    <row r="206" spans="2:51" s="11" customFormat="1" ht="13.5">
      <c r="B206" s="183"/>
      <c r="D206" s="184" t="s">
        <v>170</v>
      </c>
      <c r="E206" s="185" t="s">
        <v>5</v>
      </c>
      <c r="F206" s="186" t="s">
        <v>365</v>
      </c>
      <c r="H206" s="187">
        <v>0.11</v>
      </c>
      <c r="I206" s="188"/>
      <c r="L206" s="183"/>
      <c r="M206" s="189"/>
      <c r="N206" s="190"/>
      <c r="O206" s="190"/>
      <c r="P206" s="190"/>
      <c r="Q206" s="190"/>
      <c r="R206" s="190"/>
      <c r="S206" s="190"/>
      <c r="T206" s="191"/>
      <c r="AT206" s="185" t="s">
        <v>170</v>
      </c>
      <c r="AU206" s="185" t="s">
        <v>80</v>
      </c>
      <c r="AV206" s="11" t="s">
        <v>80</v>
      </c>
      <c r="AW206" s="11" t="s">
        <v>36</v>
      </c>
      <c r="AX206" s="11" t="s">
        <v>72</v>
      </c>
      <c r="AY206" s="185" t="s">
        <v>161</v>
      </c>
    </row>
    <row r="207" spans="2:51" s="11" customFormat="1" ht="13.5">
      <c r="B207" s="183"/>
      <c r="D207" s="184" t="s">
        <v>170</v>
      </c>
      <c r="E207" s="185" t="s">
        <v>5</v>
      </c>
      <c r="F207" s="186" t="s">
        <v>366</v>
      </c>
      <c r="H207" s="187">
        <v>0.115</v>
      </c>
      <c r="I207" s="188"/>
      <c r="L207" s="183"/>
      <c r="M207" s="189"/>
      <c r="N207" s="190"/>
      <c r="O207" s="190"/>
      <c r="P207" s="190"/>
      <c r="Q207" s="190"/>
      <c r="R207" s="190"/>
      <c r="S207" s="190"/>
      <c r="T207" s="191"/>
      <c r="AT207" s="185" t="s">
        <v>170</v>
      </c>
      <c r="AU207" s="185" t="s">
        <v>80</v>
      </c>
      <c r="AV207" s="11" t="s">
        <v>80</v>
      </c>
      <c r="AW207" s="11" t="s">
        <v>36</v>
      </c>
      <c r="AX207" s="11" t="s">
        <v>72</v>
      </c>
      <c r="AY207" s="185" t="s">
        <v>161</v>
      </c>
    </row>
    <row r="208" spans="2:51" s="11" customFormat="1" ht="13.5">
      <c r="B208" s="183"/>
      <c r="D208" s="184" t="s">
        <v>170</v>
      </c>
      <c r="E208" s="185" t="s">
        <v>5</v>
      </c>
      <c r="F208" s="186" t="s">
        <v>367</v>
      </c>
      <c r="H208" s="187">
        <v>0.033</v>
      </c>
      <c r="I208" s="188"/>
      <c r="L208" s="183"/>
      <c r="M208" s="189"/>
      <c r="N208" s="190"/>
      <c r="O208" s="190"/>
      <c r="P208" s="190"/>
      <c r="Q208" s="190"/>
      <c r="R208" s="190"/>
      <c r="S208" s="190"/>
      <c r="T208" s="191"/>
      <c r="AT208" s="185" t="s">
        <v>170</v>
      </c>
      <c r="AU208" s="185" t="s">
        <v>80</v>
      </c>
      <c r="AV208" s="11" t="s">
        <v>80</v>
      </c>
      <c r="AW208" s="11" t="s">
        <v>36</v>
      </c>
      <c r="AX208" s="11" t="s">
        <v>72</v>
      </c>
      <c r="AY208" s="185" t="s">
        <v>161</v>
      </c>
    </row>
    <row r="209" spans="2:51" s="12" customFormat="1" ht="13.5">
      <c r="B209" s="192"/>
      <c r="D209" s="184" t="s">
        <v>170</v>
      </c>
      <c r="E209" s="193" t="s">
        <v>5</v>
      </c>
      <c r="F209" s="194" t="s">
        <v>368</v>
      </c>
      <c r="H209" s="195">
        <v>0.258</v>
      </c>
      <c r="I209" s="196"/>
      <c r="L209" s="192"/>
      <c r="M209" s="197"/>
      <c r="N209" s="198"/>
      <c r="O209" s="198"/>
      <c r="P209" s="198"/>
      <c r="Q209" s="198"/>
      <c r="R209" s="198"/>
      <c r="S209" s="198"/>
      <c r="T209" s="199"/>
      <c r="AT209" s="193" t="s">
        <v>170</v>
      </c>
      <c r="AU209" s="193" t="s">
        <v>80</v>
      </c>
      <c r="AV209" s="12" t="s">
        <v>177</v>
      </c>
      <c r="AW209" s="12" t="s">
        <v>36</v>
      </c>
      <c r="AX209" s="12" t="s">
        <v>11</v>
      </c>
      <c r="AY209" s="193" t="s">
        <v>161</v>
      </c>
    </row>
    <row r="210" spans="2:63" s="10" customFormat="1" ht="29.25" customHeight="1">
      <c r="B210" s="157"/>
      <c r="D210" s="158" t="s">
        <v>71</v>
      </c>
      <c r="E210" s="168" t="s">
        <v>177</v>
      </c>
      <c r="F210" s="168" t="s">
        <v>369</v>
      </c>
      <c r="I210" s="160"/>
      <c r="J210" s="169">
        <f>BK210</f>
        <v>0</v>
      </c>
      <c r="L210" s="157"/>
      <c r="M210" s="162"/>
      <c r="N210" s="163"/>
      <c r="O210" s="163"/>
      <c r="P210" s="164">
        <f>SUM(P211:P252)</f>
        <v>0</v>
      </c>
      <c r="Q210" s="163"/>
      <c r="R210" s="164">
        <f>SUM(R211:R252)</f>
        <v>45.51889216</v>
      </c>
      <c r="S210" s="163"/>
      <c r="T210" s="165">
        <f>SUM(T211:T252)</f>
        <v>0</v>
      </c>
      <c r="AR210" s="158" t="s">
        <v>11</v>
      </c>
      <c r="AT210" s="166" t="s">
        <v>71</v>
      </c>
      <c r="AU210" s="166" t="s">
        <v>11</v>
      </c>
      <c r="AY210" s="158" t="s">
        <v>161</v>
      </c>
      <c r="BK210" s="167">
        <f>SUM(BK211:BK252)</f>
        <v>0</v>
      </c>
    </row>
    <row r="211" spans="2:65" s="1" customFormat="1" ht="25.5" customHeight="1">
      <c r="B211" s="170"/>
      <c r="C211" s="171" t="s">
        <v>370</v>
      </c>
      <c r="D211" s="171" t="s">
        <v>163</v>
      </c>
      <c r="E211" s="172" t="s">
        <v>371</v>
      </c>
      <c r="F211" s="173" t="s">
        <v>372</v>
      </c>
      <c r="G211" s="174" t="s">
        <v>373</v>
      </c>
      <c r="H211" s="175">
        <v>7</v>
      </c>
      <c r="I211" s="176"/>
      <c r="J211" s="177">
        <f>ROUND(I211*H211,0)</f>
        <v>0</v>
      </c>
      <c r="K211" s="173" t="s">
        <v>167</v>
      </c>
      <c r="L211" s="40"/>
      <c r="M211" s="178" t="s">
        <v>5</v>
      </c>
      <c r="N211" s="179" t="s">
        <v>43</v>
      </c>
      <c r="O211" s="41"/>
      <c r="P211" s="180">
        <f>O211*H211</f>
        <v>0</v>
      </c>
      <c r="Q211" s="180">
        <v>0</v>
      </c>
      <c r="R211" s="180">
        <f>Q211*H211</f>
        <v>0</v>
      </c>
      <c r="S211" s="180">
        <v>0</v>
      </c>
      <c r="T211" s="181">
        <f>S211*H211</f>
        <v>0</v>
      </c>
      <c r="AR211" s="23" t="s">
        <v>168</v>
      </c>
      <c r="AT211" s="23" t="s">
        <v>163</v>
      </c>
      <c r="AU211" s="23" t="s">
        <v>80</v>
      </c>
      <c r="AY211" s="23" t="s">
        <v>161</v>
      </c>
      <c r="BE211" s="182">
        <f>IF(N211="základní",J211,0)</f>
        <v>0</v>
      </c>
      <c r="BF211" s="182">
        <f>IF(N211="snížená",J211,0)</f>
        <v>0</v>
      </c>
      <c r="BG211" s="182">
        <f>IF(N211="zákl. přenesená",J211,0)</f>
        <v>0</v>
      </c>
      <c r="BH211" s="182">
        <f>IF(N211="sníž. přenesená",J211,0)</f>
        <v>0</v>
      </c>
      <c r="BI211" s="182">
        <f>IF(N211="nulová",J211,0)</f>
        <v>0</v>
      </c>
      <c r="BJ211" s="23" t="s">
        <v>11</v>
      </c>
      <c r="BK211" s="182">
        <f>ROUND(I211*H211,0)</f>
        <v>0</v>
      </c>
      <c r="BL211" s="23" t="s">
        <v>168</v>
      </c>
      <c r="BM211" s="23" t="s">
        <v>374</v>
      </c>
    </row>
    <row r="212" spans="2:51" s="11" customFormat="1" ht="13.5">
      <c r="B212" s="183"/>
      <c r="D212" s="184" t="s">
        <v>170</v>
      </c>
      <c r="E212" s="185" t="s">
        <v>5</v>
      </c>
      <c r="F212" s="186" t="s">
        <v>375</v>
      </c>
      <c r="H212" s="187">
        <v>7</v>
      </c>
      <c r="I212" s="188"/>
      <c r="L212" s="183"/>
      <c r="M212" s="189"/>
      <c r="N212" s="190"/>
      <c r="O212" s="190"/>
      <c r="P212" s="190"/>
      <c r="Q212" s="190"/>
      <c r="R212" s="190"/>
      <c r="S212" s="190"/>
      <c r="T212" s="191"/>
      <c r="AT212" s="185" t="s">
        <v>170</v>
      </c>
      <c r="AU212" s="185" t="s">
        <v>80</v>
      </c>
      <c r="AV212" s="11" t="s">
        <v>80</v>
      </c>
      <c r="AW212" s="11" t="s">
        <v>36</v>
      </c>
      <c r="AX212" s="11" t="s">
        <v>11</v>
      </c>
      <c r="AY212" s="185" t="s">
        <v>161</v>
      </c>
    </row>
    <row r="213" spans="2:65" s="1" customFormat="1" ht="16.5" customHeight="1">
      <c r="B213" s="170"/>
      <c r="C213" s="208" t="s">
        <v>376</v>
      </c>
      <c r="D213" s="208" t="s">
        <v>276</v>
      </c>
      <c r="E213" s="209" t="s">
        <v>377</v>
      </c>
      <c r="F213" s="210" t="s">
        <v>378</v>
      </c>
      <c r="G213" s="211" t="s">
        <v>373</v>
      </c>
      <c r="H213" s="212">
        <v>7</v>
      </c>
      <c r="I213" s="213"/>
      <c r="J213" s="214">
        <f>ROUND(I213*H213,0)</f>
        <v>0</v>
      </c>
      <c r="K213" s="210" t="s">
        <v>167</v>
      </c>
      <c r="L213" s="215"/>
      <c r="M213" s="216" t="s">
        <v>5</v>
      </c>
      <c r="N213" s="217" t="s">
        <v>43</v>
      </c>
      <c r="O213" s="41"/>
      <c r="P213" s="180">
        <f>O213*H213</f>
        <v>0</v>
      </c>
      <c r="Q213" s="180">
        <v>0.00048</v>
      </c>
      <c r="R213" s="180">
        <f>Q213*H213</f>
        <v>0.00336</v>
      </c>
      <c r="S213" s="180">
        <v>0</v>
      </c>
      <c r="T213" s="181">
        <f>S213*H213</f>
        <v>0</v>
      </c>
      <c r="AR213" s="23" t="s">
        <v>203</v>
      </c>
      <c r="AT213" s="23" t="s">
        <v>276</v>
      </c>
      <c r="AU213" s="23" t="s">
        <v>80</v>
      </c>
      <c r="AY213" s="23" t="s">
        <v>161</v>
      </c>
      <c r="BE213" s="182">
        <f>IF(N213="základní",J213,0)</f>
        <v>0</v>
      </c>
      <c r="BF213" s="182">
        <f>IF(N213="snížená",J213,0)</f>
        <v>0</v>
      </c>
      <c r="BG213" s="182">
        <f>IF(N213="zákl. přenesená",J213,0)</f>
        <v>0</v>
      </c>
      <c r="BH213" s="182">
        <f>IF(N213="sníž. přenesená",J213,0)</f>
        <v>0</v>
      </c>
      <c r="BI213" s="182">
        <f>IF(N213="nulová",J213,0)</f>
        <v>0</v>
      </c>
      <c r="BJ213" s="23" t="s">
        <v>11</v>
      </c>
      <c r="BK213" s="182">
        <f>ROUND(I213*H213,0)</f>
        <v>0</v>
      </c>
      <c r="BL213" s="23" t="s">
        <v>168</v>
      </c>
      <c r="BM213" s="23" t="s">
        <v>379</v>
      </c>
    </row>
    <row r="214" spans="2:51" s="11" customFormat="1" ht="13.5">
      <c r="B214" s="183"/>
      <c r="D214" s="184" t="s">
        <v>170</v>
      </c>
      <c r="E214" s="185" t="s">
        <v>5</v>
      </c>
      <c r="F214" s="186" t="s">
        <v>375</v>
      </c>
      <c r="H214" s="187">
        <v>7</v>
      </c>
      <c r="I214" s="188"/>
      <c r="L214" s="183"/>
      <c r="M214" s="189"/>
      <c r="N214" s="190"/>
      <c r="O214" s="190"/>
      <c r="P214" s="190"/>
      <c r="Q214" s="190"/>
      <c r="R214" s="190"/>
      <c r="S214" s="190"/>
      <c r="T214" s="191"/>
      <c r="AT214" s="185" t="s">
        <v>170</v>
      </c>
      <c r="AU214" s="185" t="s">
        <v>80</v>
      </c>
      <c r="AV214" s="11" t="s">
        <v>80</v>
      </c>
      <c r="AW214" s="11" t="s">
        <v>36</v>
      </c>
      <c r="AX214" s="11" t="s">
        <v>11</v>
      </c>
      <c r="AY214" s="185" t="s">
        <v>161</v>
      </c>
    </row>
    <row r="215" spans="2:65" s="1" customFormat="1" ht="25.5" customHeight="1">
      <c r="B215" s="170"/>
      <c r="C215" s="171" t="s">
        <v>380</v>
      </c>
      <c r="D215" s="171" t="s">
        <v>163</v>
      </c>
      <c r="E215" s="172" t="s">
        <v>381</v>
      </c>
      <c r="F215" s="173" t="s">
        <v>382</v>
      </c>
      <c r="G215" s="174" t="s">
        <v>180</v>
      </c>
      <c r="H215" s="175">
        <v>1</v>
      </c>
      <c r="I215" s="176"/>
      <c r="J215" s="177">
        <f>ROUND(I215*H215,0)</f>
        <v>0</v>
      </c>
      <c r="K215" s="173" t="s">
        <v>167</v>
      </c>
      <c r="L215" s="40"/>
      <c r="M215" s="178" t="s">
        <v>5</v>
      </c>
      <c r="N215" s="179" t="s">
        <v>43</v>
      </c>
      <c r="O215" s="41"/>
      <c r="P215" s="180">
        <f>O215*H215</f>
        <v>0</v>
      </c>
      <c r="Q215" s="180">
        <v>0.128464</v>
      </c>
      <c r="R215" s="180">
        <f>Q215*H215</f>
        <v>0.128464</v>
      </c>
      <c r="S215" s="180">
        <v>0</v>
      </c>
      <c r="T215" s="181">
        <f>S215*H215</f>
        <v>0</v>
      </c>
      <c r="AR215" s="23" t="s">
        <v>168</v>
      </c>
      <c r="AT215" s="23" t="s">
        <v>163</v>
      </c>
      <c r="AU215" s="23" t="s">
        <v>80</v>
      </c>
      <c r="AY215" s="23" t="s">
        <v>161</v>
      </c>
      <c r="BE215" s="182">
        <f>IF(N215="základní",J215,0)</f>
        <v>0</v>
      </c>
      <c r="BF215" s="182">
        <f>IF(N215="snížená",J215,0)</f>
        <v>0</v>
      </c>
      <c r="BG215" s="182">
        <f>IF(N215="zákl. přenesená",J215,0)</f>
        <v>0</v>
      </c>
      <c r="BH215" s="182">
        <f>IF(N215="sníž. přenesená",J215,0)</f>
        <v>0</v>
      </c>
      <c r="BI215" s="182">
        <f>IF(N215="nulová",J215,0)</f>
        <v>0</v>
      </c>
      <c r="BJ215" s="23" t="s">
        <v>11</v>
      </c>
      <c r="BK215" s="182">
        <f>ROUND(I215*H215,0)</f>
        <v>0</v>
      </c>
      <c r="BL215" s="23" t="s">
        <v>168</v>
      </c>
      <c r="BM215" s="23" t="s">
        <v>383</v>
      </c>
    </row>
    <row r="216" spans="2:51" s="11" customFormat="1" ht="13.5">
      <c r="B216" s="183"/>
      <c r="D216" s="184" t="s">
        <v>170</v>
      </c>
      <c r="E216" s="185" t="s">
        <v>5</v>
      </c>
      <c r="F216" s="186" t="s">
        <v>384</v>
      </c>
      <c r="H216" s="187">
        <v>1</v>
      </c>
      <c r="I216" s="188"/>
      <c r="L216" s="183"/>
      <c r="M216" s="189"/>
      <c r="N216" s="190"/>
      <c r="O216" s="190"/>
      <c r="P216" s="190"/>
      <c r="Q216" s="190"/>
      <c r="R216" s="190"/>
      <c r="S216" s="190"/>
      <c r="T216" s="191"/>
      <c r="AT216" s="185" t="s">
        <v>170</v>
      </c>
      <c r="AU216" s="185" t="s">
        <v>80</v>
      </c>
      <c r="AV216" s="11" t="s">
        <v>80</v>
      </c>
      <c r="AW216" s="11" t="s">
        <v>36</v>
      </c>
      <c r="AX216" s="11" t="s">
        <v>11</v>
      </c>
      <c r="AY216" s="185" t="s">
        <v>161</v>
      </c>
    </row>
    <row r="217" spans="2:65" s="1" customFormat="1" ht="16.5" customHeight="1">
      <c r="B217" s="170"/>
      <c r="C217" s="208" t="s">
        <v>385</v>
      </c>
      <c r="D217" s="208" t="s">
        <v>276</v>
      </c>
      <c r="E217" s="209" t="s">
        <v>386</v>
      </c>
      <c r="F217" s="210" t="s">
        <v>387</v>
      </c>
      <c r="G217" s="211" t="s">
        <v>180</v>
      </c>
      <c r="H217" s="212">
        <v>1</v>
      </c>
      <c r="I217" s="213"/>
      <c r="J217" s="214">
        <f>ROUND(I217*H217,0)</f>
        <v>0</v>
      </c>
      <c r="K217" s="210" t="s">
        <v>5</v>
      </c>
      <c r="L217" s="215"/>
      <c r="M217" s="216" t="s">
        <v>5</v>
      </c>
      <c r="N217" s="217" t="s">
        <v>43</v>
      </c>
      <c r="O217" s="41"/>
      <c r="P217" s="180">
        <f>O217*H217</f>
        <v>0</v>
      </c>
      <c r="Q217" s="180">
        <v>0.46</v>
      </c>
      <c r="R217" s="180">
        <f>Q217*H217</f>
        <v>0.46</v>
      </c>
      <c r="S217" s="180">
        <v>0</v>
      </c>
      <c r="T217" s="181">
        <f>S217*H217</f>
        <v>0</v>
      </c>
      <c r="AR217" s="23" t="s">
        <v>203</v>
      </c>
      <c r="AT217" s="23" t="s">
        <v>276</v>
      </c>
      <c r="AU217" s="23" t="s">
        <v>80</v>
      </c>
      <c r="AY217" s="23" t="s">
        <v>161</v>
      </c>
      <c r="BE217" s="182">
        <f>IF(N217="základní",J217,0)</f>
        <v>0</v>
      </c>
      <c r="BF217" s="182">
        <f>IF(N217="snížená",J217,0)</f>
        <v>0</v>
      </c>
      <c r="BG217" s="182">
        <f>IF(N217="zákl. přenesená",J217,0)</f>
        <v>0</v>
      </c>
      <c r="BH217" s="182">
        <f>IF(N217="sníž. přenesená",J217,0)</f>
        <v>0</v>
      </c>
      <c r="BI217" s="182">
        <f>IF(N217="nulová",J217,0)</f>
        <v>0</v>
      </c>
      <c r="BJ217" s="23" t="s">
        <v>11</v>
      </c>
      <c r="BK217" s="182">
        <f>ROUND(I217*H217,0)</f>
        <v>0</v>
      </c>
      <c r="BL217" s="23" t="s">
        <v>168</v>
      </c>
      <c r="BM217" s="23" t="s">
        <v>388</v>
      </c>
    </row>
    <row r="218" spans="2:51" s="11" customFormat="1" ht="13.5">
      <c r="B218" s="183"/>
      <c r="D218" s="184" t="s">
        <v>170</v>
      </c>
      <c r="E218" s="185" t="s">
        <v>5</v>
      </c>
      <c r="F218" s="186" t="s">
        <v>384</v>
      </c>
      <c r="H218" s="187">
        <v>1</v>
      </c>
      <c r="I218" s="188"/>
      <c r="L218" s="183"/>
      <c r="M218" s="189"/>
      <c r="N218" s="190"/>
      <c r="O218" s="190"/>
      <c r="P218" s="190"/>
      <c r="Q218" s="190"/>
      <c r="R218" s="190"/>
      <c r="S218" s="190"/>
      <c r="T218" s="191"/>
      <c r="AT218" s="185" t="s">
        <v>170</v>
      </c>
      <c r="AU218" s="185" t="s">
        <v>80</v>
      </c>
      <c r="AV218" s="11" t="s">
        <v>80</v>
      </c>
      <c r="AW218" s="11" t="s">
        <v>36</v>
      </c>
      <c r="AX218" s="11" t="s">
        <v>11</v>
      </c>
      <c r="AY218" s="185" t="s">
        <v>161</v>
      </c>
    </row>
    <row r="219" spans="2:65" s="1" customFormat="1" ht="16.5" customHeight="1">
      <c r="B219" s="170"/>
      <c r="C219" s="171" t="s">
        <v>389</v>
      </c>
      <c r="D219" s="171" t="s">
        <v>163</v>
      </c>
      <c r="E219" s="172" t="s">
        <v>390</v>
      </c>
      <c r="F219" s="173" t="s">
        <v>391</v>
      </c>
      <c r="G219" s="174" t="s">
        <v>180</v>
      </c>
      <c r="H219" s="175">
        <v>2</v>
      </c>
      <c r="I219" s="176"/>
      <c r="J219" s="177">
        <f>ROUND(I219*H219,0)</f>
        <v>0</v>
      </c>
      <c r="K219" s="173" t="s">
        <v>167</v>
      </c>
      <c r="L219" s="40"/>
      <c r="M219" s="178" t="s">
        <v>5</v>
      </c>
      <c r="N219" s="179" t="s">
        <v>43</v>
      </c>
      <c r="O219" s="41"/>
      <c r="P219" s="180">
        <f>O219*H219</f>
        <v>0</v>
      </c>
      <c r="Q219" s="180">
        <v>0.174888</v>
      </c>
      <c r="R219" s="180">
        <f>Q219*H219</f>
        <v>0.349776</v>
      </c>
      <c r="S219" s="180">
        <v>0</v>
      </c>
      <c r="T219" s="181">
        <f>S219*H219</f>
        <v>0</v>
      </c>
      <c r="AR219" s="23" t="s">
        <v>168</v>
      </c>
      <c r="AT219" s="23" t="s">
        <v>163</v>
      </c>
      <c r="AU219" s="23" t="s">
        <v>80</v>
      </c>
      <c r="AY219" s="23" t="s">
        <v>161</v>
      </c>
      <c r="BE219" s="182">
        <f>IF(N219="základní",J219,0)</f>
        <v>0</v>
      </c>
      <c r="BF219" s="182">
        <f>IF(N219="snížená",J219,0)</f>
        <v>0</v>
      </c>
      <c r="BG219" s="182">
        <f>IF(N219="zákl. přenesená",J219,0)</f>
        <v>0</v>
      </c>
      <c r="BH219" s="182">
        <f>IF(N219="sníž. přenesená",J219,0)</f>
        <v>0</v>
      </c>
      <c r="BI219" s="182">
        <f>IF(N219="nulová",J219,0)</f>
        <v>0</v>
      </c>
      <c r="BJ219" s="23" t="s">
        <v>11</v>
      </c>
      <c r="BK219" s="182">
        <f>ROUND(I219*H219,0)</f>
        <v>0</v>
      </c>
      <c r="BL219" s="23" t="s">
        <v>168</v>
      </c>
      <c r="BM219" s="23" t="s">
        <v>392</v>
      </c>
    </row>
    <row r="220" spans="2:51" s="11" customFormat="1" ht="13.5">
      <c r="B220" s="183"/>
      <c r="D220" s="184" t="s">
        <v>170</v>
      </c>
      <c r="E220" s="185" t="s">
        <v>5</v>
      </c>
      <c r="F220" s="186" t="s">
        <v>393</v>
      </c>
      <c r="H220" s="187">
        <v>2</v>
      </c>
      <c r="I220" s="188"/>
      <c r="L220" s="183"/>
      <c r="M220" s="189"/>
      <c r="N220" s="190"/>
      <c r="O220" s="190"/>
      <c r="P220" s="190"/>
      <c r="Q220" s="190"/>
      <c r="R220" s="190"/>
      <c r="S220" s="190"/>
      <c r="T220" s="191"/>
      <c r="AT220" s="185" t="s">
        <v>170</v>
      </c>
      <c r="AU220" s="185" t="s">
        <v>80</v>
      </c>
      <c r="AV220" s="11" t="s">
        <v>80</v>
      </c>
      <c r="AW220" s="11" t="s">
        <v>36</v>
      </c>
      <c r="AX220" s="11" t="s">
        <v>11</v>
      </c>
      <c r="AY220" s="185" t="s">
        <v>161</v>
      </c>
    </row>
    <row r="221" spans="2:65" s="1" customFormat="1" ht="16.5" customHeight="1">
      <c r="B221" s="170"/>
      <c r="C221" s="208" t="s">
        <v>394</v>
      </c>
      <c r="D221" s="208" t="s">
        <v>276</v>
      </c>
      <c r="E221" s="209" t="s">
        <v>395</v>
      </c>
      <c r="F221" s="210" t="s">
        <v>396</v>
      </c>
      <c r="G221" s="211" t="s">
        <v>180</v>
      </c>
      <c r="H221" s="212">
        <v>0</v>
      </c>
      <c r="I221" s="213"/>
      <c r="J221" s="214">
        <f>ROUND(I221*H221,0)</f>
        <v>0</v>
      </c>
      <c r="K221" s="210" t="s">
        <v>5</v>
      </c>
      <c r="L221" s="215"/>
      <c r="M221" s="216" t="s">
        <v>5</v>
      </c>
      <c r="N221" s="217" t="s">
        <v>43</v>
      </c>
      <c r="O221" s="41"/>
      <c r="P221" s="180">
        <f>O221*H221</f>
        <v>0</v>
      </c>
      <c r="Q221" s="180">
        <v>0.078</v>
      </c>
      <c r="R221" s="180">
        <f>Q221*H221</f>
        <v>0</v>
      </c>
      <c r="S221" s="180">
        <v>0</v>
      </c>
      <c r="T221" s="181">
        <f>S221*H221</f>
        <v>0</v>
      </c>
      <c r="AR221" s="23" t="s">
        <v>203</v>
      </c>
      <c r="AT221" s="23" t="s">
        <v>276</v>
      </c>
      <c r="AU221" s="23" t="s">
        <v>80</v>
      </c>
      <c r="AY221" s="23" t="s">
        <v>161</v>
      </c>
      <c r="BE221" s="182">
        <f>IF(N221="základní",J221,0)</f>
        <v>0</v>
      </c>
      <c r="BF221" s="182">
        <f>IF(N221="snížená",J221,0)</f>
        <v>0</v>
      </c>
      <c r="BG221" s="182">
        <f>IF(N221="zákl. přenesená",J221,0)</f>
        <v>0</v>
      </c>
      <c r="BH221" s="182">
        <f>IF(N221="sníž. přenesená",J221,0)</f>
        <v>0</v>
      </c>
      <c r="BI221" s="182">
        <f>IF(N221="nulová",J221,0)</f>
        <v>0</v>
      </c>
      <c r="BJ221" s="23" t="s">
        <v>11</v>
      </c>
      <c r="BK221" s="182">
        <f>ROUND(I221*H221,0)</f>
        <v>0</v>
      </c>
      <c r="BL221" s="23" t="s">
        <v>168</v>
      </c>
      <c r="BM221" s="23" t="s">
        <v>397</v>
      </c>
    </row>
    <row r="222" spans="2:51" s="11" customFormat="1" ht="13.5">
      <c r="B222" s="183"/>
      <c r="D222" s="184" t="s">
        <v>170</v>
      </c>
      <c r="E222" s="185" t="s">
        <v>5</v>
      </c>
      <c r="F222" s="186" t="s">
        <v>398</v>
      </c>
      <c r="H222" s="187">
        <v>0</v>
      </c>
      <c r="I222" s="188"/>
      <c r="L222" s="183"/>
      <c r="M222" s="189"/>
      <c r="N222" s="190"/>
      <c r="O222" s="190"/>
      <c r="P222" s="190"/>
      <c r="Q222" s="190"/>
      <c r="R222" s="190"/>
      <c r="S222" s="190"/>
      <c r="T222" s="191"/>
      <c r="AT222" s="185" t="s">
        <v>170</v>
      </c>
      <c r="AU222" s="185" t="s">
        <v>80</v>
      </c>
      <c r="AV222" s="11" t="s">
        <v>80</v>
      </c>
      <c r="AW222" s="11" t="s">
        <v>36</v>
      </c>
      <c r="AX222" s="11" t="s">
        <v>11</v>
      </c>
      <c r="AY222" s="185" t="s">
        <v>161</v>
      </c>
    </row>
    <row r="223" spans="2:65" s="1" customFormat="1" ht="25.5" customHeight="1">
      <c r="B223" s="170"/>
      <c r="C223" s="171" t="s">
        <v>399</v>
      </c>
      <c r="D223" s="171" t="s">
        <v>163</v>
      </c>
      <c r="E223" s="172" t="s">
        <v>400</v>
      </c>
      <c r="F223" s="173" t="s">
        <v>401</v>
      </c>
      <c r="G223" s="174" t="s">
        <v>180</v>
      </c>
      <c r="H223" s="175">
        <v>7</v>
      </c>
      <c r="I223" s="176"/>
      <c r="J223" s="177">
        <f>ROUND(I223*H223,0)</f>
        <v>0</v>
      </c>
      <c r="K223" s="173" t="s">
        <v>167</v>
      </c>
      <c r="L223" s="40"/>
      <c r="M223" s="178" t="s">
        <v>5</v>
      </c>
      <c r="N223" s="179" t="s">
        <v>43</v>
      </c>
      <c r="O223" s="41"/>
      <c r="P223" s="180">
        <f>O223*H223</f>
        <v>0</v>
      </c>
      <c r="Q223" s="180">
        <v>0.04702</v>
      </c>
      <c r="R223" s="180">
        <f>Q223*H223</f>
        <v>0.32914</v>
      </c>
      <c r="S223" s="180">
        <v>0</v>
      </c>
      <c r="T223" s="181">
        <f>S223*H223</f>
        <v>0</v>
      </c>
      <c r="AR223" s="23" t="s">
        <v>168</v>
      </c>
      <c r="AT223" s="23" t="s">
        <v>163</v>
      </c>
      <c r="AU223" s="23" t="s">
        <v>80</v>
      </c>
      <c r="AY223" s="23" t="s">
        <v>161</v>
      </c>
      <c r="BE223" s="182">
        <f>IF(N223="základní",J223,0)</f>
        <v>0</v>
      </c>
      <c r="BF223" s="182">
        <f>IF(N223="snížená",J223,0)</f>
        <v>0</v>
      </c>
      <c r="BG223" s="182">
        <f>IF(N223="zákl. přenesená",J223,0)</f>
        <v>0</v>
      </c>
      <c r="BH223" s="182">
        <f>IF(N223="sníž. přenesená",J223,0)</f>
        <v>0</v>
      </c>
      <c r="BI223" s="182">
        <f>IF(N223="nulová",J223,0)</f>
        <v>0</v>
      </c>
      <c r="BJ223" s="23" t="s">
        <v>11</v>
      </c>
      <c r="BK223" s="182">
        <f>ROUND(I223*H223,0)</f>
        <v>0</v>
      </c>
      <c r="BL223" s="23" t="s">
        <v>168</v>
      </c>
      <c r="BM223" s="23" t="s">
        <v>402</v>
      </c>
    </row>
    <row r="224" spans="2:51" s="11" customFormat="1" ht="13.5">
      <c r="B224" s="183"/>
      <c r="D224" s="184" t="s">
        <v>170</v>
      </c>
      <c r="E224" s="185" t="s">
        <v>5</v>
      </c>
      <c r="F224" s="186" t="s">
        <v>199</v>
      </c>
      <c r="H224" s="187">
        <v>7</v>
      </c>
      <c r="I224" s="188"/>
      <c r="L224" s="183"/>
      <c r="M224" s="189"/>
      <c r="N224" s="190"/>
      <c r="O224" s="190"/>
      <c r="P224" s="190"/>
      <c r="Q224" s="190"/>
      <c r="R224" s="190"/>
      <c r="S224" s="190"/>
      <c r="T224" s="191"/>
      <c r="AT224" s="185" t="s">
        <v>170</v>
      </c>
      <c r="AU224" s="185" t="s">
        <v>80</v>
      </c>
      <c r="AV224" s="11" t="s">
        <v>80</v>
      </c>
      <c r="AW224" s="11" t="s">
        <v>36</v>
      </c>
      <c r="AX224" s="11" t="s">
        <v>11</v>
      </c>
      <c r="AY224" s="185" t="s">
        <v>161</v>
      </c>
    </row>
    <row r="225" spans="2:65" s="1" customFormat="1" ht="27">
      <c r="B225" s="170"/>
      <c r="C225" s="208" t="s">
        <v>403</v>
      </c>
      <c r="D225" s="208" t="s">
        <v>276</v>
      </c>
      <c r="E225" s="209" t="s">
        <v>404</v>
      </c>
      <c r="F225" s="210" t="s">
        <v>899</v>
      </c>
      <c r="G225" s="211" t="s">
        <v>180</v>
      </c>
      <c r="H225" s="212">
        <v>7</v>
      </c>
      <c r="I225" s="213"/>
      <c r="J225" s="214">
        <f>ROUND(I225*H225,0)</f>
        <v>0</v>
      </c>
      <c r="K225" s="210" t="s">
        <v>5</v>
      </c>
      <c r="L225" s="215"/>
      <c r="M225" s="216" t="s">
        <v>5</v>
      </c>
      <c r="N225" s="217" t="s">
        <v>43</v>
      </c>
      <c r="O225" s="41"/>
      <c r="P225" s="180">
        <f>O225*H225</f>
        <v>0</v>
      </c>
      <c r="Q225" s="180">
        <v>0.01126</v>
      </c>
      <c r="R225" s="180">
        <f>Q225*H225</f>
        <v>0.07882</v>
      </c>
      <c r="S225" s="180">
        <v>0</v>
      </c>
      <c r="T225" s="181">
        <f>S225*H225</f>
        <v>0</v>
      </c>
      <c r="AR225" s="23" t="s">
        <v>203</v>
      </c>
      <c r="AT225" s="23" t="s">
        <v>276</v>
      </c>
      <c r="AU225" s="23" t="s">
        <v>80</v>
      </c>
      <c r="AY225" s="23" t="s">
        <v>161</v>
      </c>
      <c r="BE225" s="182">
        <f>IF(N225="základní",J225,0)</f>
        <v>0</v>
      </c>
      <c r="BF225" s="182">
        <f>IF(N225="snížená",J225,0)</f>
        <v>0</v>
      </c>
      <c r="BG225" s="182">
        <f>IF(N225="zákl. přenesená",J225,0)</f>
        <v>0</v>
      </c>
      <c r="BH225" s="182">
        <f>IF(N225="sníž. přenesená",J225,0)</f>
        <v>0</v>
      </c>
      <c r="BI225" s="182">
        <f>IF(N225="nulová",J225,0)</f>
        <v>0</v>
      </c>
      <c r="BJ225" s="23" t="s">
        <v>11</v>
      </c>
      <c r="BK225" s="182">
        <f>ROUND(I225*H225,0)</f>
        <v>0</v>
      </c>
      <c r="BL225" s="23" t="s">
        <v>168</v>
      </c>
      <c r="BM225" s="23" t="s">
        <v>405</v>
      </c>
    </row>
    <row r="226" spans="2:51" s="11" customFormat="1" ht="13.5">
      <c r="B226" s="183"/>
      <c r="D226" s="184" t="s">
        <v>170</v>
      </c>
      <c r="E226" s="185" t="s">
        <v>5</v>
      </c>
      <c r="F226" s="186" t="s">
        <v>406</v>
      </c>
      <c r="H226" s="187">
        <v>14</v>
      </c>
      <c r="I226" s="188"/>
      <c r="L226" s="183"/>
      <c r="M226" s="189"/>
      <c r="N226" s="190"/>
      <c r="O226" s="190"/>
      <c r="P226" s="190"/>
      <c r="Q226" s="190"/>
      <c r="R226" s="190"/>
      <c r="S226" s="190"/>
      <c r="T226" s="191"/>
      <c r="AT226" s="185" t="s">
        <v>170</v>
      </c>
      <c r="AU226" s="185" t="s">
        <v>80</v>
      </c>
      <c r="AV226" s="11" t="s">
        <v>80</v>
      </c>
      <c r="AW226" s="11" t="s">
        <v>36</v>
      </c>
      <c r="AX226" s="11" t="s">
        <v>11</v>
      </c>
      <c r="AY226" s="185" t="s">
        <v>161</v>
      </c>
    </row>
    <row r="227" spans="2:65" s="1" customFormat="1" ht="16.5" customHeight="1">
      <c r="B227" s="170"/>
      <c r="C227" s="171" t="s">
        <v>407</v>
      </c>
      <c r="D227" s="171" t="s">
        <v>163</v>
      </c>
      <c r="E227" s="172" t="s">
        <v>408</v>
      </c>
      <c r="F227" s="323" t="s">
        <v>900</v>
      </c>
      <c r="G227" s="174" t="s">
        <v>166</v>
      </c>
      <c r="H227" s="175">
        <v>15.12</v>
      </c>
      <c r="I227" s="176"/>
      <c r="J227" s="177">
        <f>ROUND(I227*H227,0)</f>
        <v>0</v>
      </c>
      <c r="K227" s="173" t="s">
        <v>167</v>
      </c>
      <c r="L227" s="40"/>
      <c r="M227" s="178" t="s">
        <v>5</v>
      </c>
      <c r="N227" s="179" t="s">
        <v>43</v>
      </c>
      <c r="O227" s="41"/>
      <c r="P227" s="180">
        <f>O227*H227</f>
        <v>0</v>
      </c>
      <c r="Q227" s="180">
        <v>0</v>
      </c>
      <c r="R227" s="180">
        <f>Q227*H227</f>
        <v>0</v>
      </c>
      <c r="S227" s="180">
        <v>0</v>
      </c>
      <c r="T227" s="181">
        <f>S227*H227</f>
        <v>0</v>
      </c>
      <c r="AR227" s="23" t="s">
        <v>168</v>
      </c>
      <c r="AT227" s="23" t="s">
        <v>163</v>
      </c>
      <c r="AU227" s="23" t="s">
        <v>80</v>
      </c>
      <c r="AY227" s="23" t="s">
        <v>161</v>
      </c>
      <c r="BE227" s="182">
        <f>IF(N227="základní",J227,0)</f>
        <v>0</v>
      </c>
      <c r="BF227" s="182">
        <f>IF(N227="snížená",J227,0)</f>
        <v>0</v>
      </c>
      <c r="BG227" s="182">
        <f>IF(N227="zákl. přenesená",J227,0)</f>
        <v>0</v>
      </c>
      <c r="BH227" s="182">
        <f>IF(N227="sníž. přenesená",J227,0)</f>
        <v>0</v>
      </c>
      <c r="BI227" s="182">
        <f>IF(N227="nulová",J227,0)</f>
        <v>0</v>
      </c>
      <c r="BJ227" s="23" t="s">
        <v>11</v>
      </c>
      <c r="BK227" s="182">
        <f>ROUND(I227*H227,0)</f>
        <v>0</v>
      </c>
      <c r="BL227" s="23" t="s">
        <v>168</v>
      </c>
      <c r="BM227" s="23" t="s">
        <v>409</v>
      </c>
    </row>
    <row r="228" spans="2:51" s="11" customFormat="1" ht="13.5">
      <c r="B228" s="183"/>
      <c r="D228" s="184" t="s">
        <v>170</v>
      </c>
      <c r="E228" s="185" t="s">
        <v>5</v>
      </c>
      <c r="F228" s="186" t="s">
        <v>410</v>
      </c>
      <c r="H228" s="187">
        <v>15.12</v>
      </c>
      <c r="I228" s="188"/>
      <c r="L228" s="183"/>
      <c r="M228" s="189"/>
      <c r="N228" s="190"/>
      <c r="O228" s="190"/>
      <c r="P228" s="190"/>
      <c r="Q228" s="190"/>
      <c r="R228" s="190"/>
      <c r="S228" s="190"/>
      <c r="T228" s="191"/>
      <c r="AT228" s="185" t="s">
        <v>170</v>
      </c>
      <c r="AU228" s="185" t="s">
        <v>80</v>
      </c>
      <c r="AV228" s="11" t="s">
        <v>80</v>
      </c>
      <c r="AW228" s="11" t="s">
        <v>36</v>
      </c>
      <c r="AX228" s="11" t="s">
        <v>11</v>
      </c>
      <c r="AY228" s="185" t="s">
        <v>161</v>
      </c>
    </row>
    <row r="229" spans="2:65" s="1" customFormat="1" ht="27">
      <c r="B229" s="170"/>
      <c r="C229" s="208" t="s">
        <v>411</v>
      </c>
      <c r="D229" s="208" t="s">
        <v>276</v>
      </c>
      <c r="E229" s="209" t="s">
        <v>412</v>
      </c>
      <c r="F229" s="210" t="s">
        <v>901</v>
      </c>
      <c r="G229" s="211" t="s">
        <v>373</v>
      </c>
      <c r="H229" s="212">
        <v>12.6</v>
      </c>
      <c r="I229" s="213"/>
      <c r="J229" s="214">
        <f>ROUND(I229*H229,0)</f>
        <v>0</v>
      </c>
      <c r="K229" s="210" t="s">
        <v>5</v>
      </c>
      <c r="L229" s="215"/>
      <c r="M229" s="216" t="s">
        <v>5</v>
      </c>
      <c r="N229" s="217" t="s">
        <v>43</v>
      </c>
      <c r="O229" s="41"/>
      <c r="P229" s="180">
        <f>O229*H229</f>
        <v>0</v>
      </c>
      <c r="Q229" s="180">
        <v>0.025</v>
      </c>
      <c r="R229" s="180">
        <f>Q229*H229</f>
        <v>0.315</v>
      </c>
      <c r="S229" s="180">
        <v>0</v>
      </c>
      <c r="T229" s="181">
        <f>S229*H229</f>
        <v>0</v>
      </c>
      <c r="AR229" s="23" t="s">
        <v>203</v>
      </c>
      <c r="AT229" s="23" t="s">
        <v>276</v>
      </c>
      <c r="AU229" s="23" t="s">
        <v>80</v>
      </c>
      <c r="AY229" s="23" t="s">
        <v>161</v>
      </c>
      <c r="BE229" s="182">
        <f>IF(N229="základní",J229,0)</f>
        <v>0</v>
      </c>
      <c r="BF229" s="182">
        <f>IF(N229="snížená",J229,0)</f>
        <v>0</v>
      </c>
      <c r="BG229" s="182">
        <f>IF(N229="zákl. přenesená",J229,0)</f>
        <v>0</v>
      </c>
      <c r="BH229" s="182">
        <f>IF(N229="sníž. přenesená",J229,0)</f>
        <v>0</v>
      </c>
      <c r="BI229" s="182">
        <f>IF(N229="nulová",J229,0)</f>
        <v>0</v>
      </c>
      <c r="BJ229" s="23" t="s">
        <v>11</v>
      </c>
      <c r="BK229" s="182">
        <f>ROUND(I229*H229,0)</f>
        <v>0</v>
      </c>
      <c r="BL229" s="23" t="s">
        <v>168</v>
      </c>
      <c r="BM229" s="23" t="s">
        <v>413</v>
      </c>
    </row>
    <row r="230" spans="2:51" s="11" customFormat="1" ht="13.5">
      <c r="B230" s="183"/>
      <c r="D230" s="184" t="s">
        <v>170</v>
      </c>
      <c r="E230" s="185" t="s">
        <v>5</v>
      </c>
      <c r="F230" s="186" t="s">
        <v>125</v>
      </c>
      <c r="H230" s="187">
        <v>12.6</v>
      </c>
      <c r="I230" s="188"/>
      <c r="L230" s="183"/>
      <c r="M230" s="189"/>
      <c r="N230" s="190"/>
      <c r="O230" s="190"/>
      <c r="P230" s="190"/>
      <c r="Q230" s="190"/>
      <c r="R230" s="190"/>
      <c r="S230" s="190"/>
      <c r="T230" s="191"/>
      <c r="AT230" s="185" t="s">
        <v>170</v>
      </c>
      <c r="AU230" s="185" t="s">
        <v>80</v>
      </c>
      <c r="AV230" s="11" t="s">
        <v>80</v>
      </c>
      <c r="AW230" s="11" t="s">
        <v>36</v>
      </c>
      <c r="AX230" s="11" t="s">
        <v>11</v>
      </c>
      <c r="AY230" s="185" t="s">
        <v>161</v>
      </c>
    </row>
    <row r="231" spans="2:65" s="1" customFormat="1" ht="25.5" customHeight="1">
      <c r="B231" s="170"/>
      <c r="C231" s="171" t="s">
        <v>414</v>
      </c>
      <c r="D231" s="171" t="s">
        <v>163</v>
      </c>
      <c r="E231" s="172" t="s">
        <v>415</v>
      </c>
      <c r="F231" s="173" t="s">
        <v>416</v>
      </c>
      <c r="G231" s="174" t="s">
        <v>174</v>
      </c>
      <c r="H231" s="175">
        <v>13.656</v>
      </c>
      <c r="I231" s="176"/>
      <c r="J231" s="177">
        <f>ROUND(I231*H231,0)</f>
        <v>0</v>
      </c>
      <c r="K231" s="173" t="s">
        <v>167</v>
      </c>
      <c r="L231" s="40"/>
      <c r="M231" s="178" t="s">
        <v>5</v>
      </c>
      <c r="N231" s="179" t="s">
        <v>43</v>
      </c>
      <c r="O231" s="41"/>
      <c r="P231" s="180">
        <f>O231*H231</f>
        <v>0</v>
      </c>
      <c r="Q231" s="180">
        <v>0.71136</v>
      </c>
      <c r="R231" s="180">
        <f>Q231*H231</f>
        <v>9.71433216</v>
      </c>
      <c r="S231" s="180">
        <v>0</v>
      </c>
      <c r="T231" s="181">
        <f>S231*H231</f>
        <v>0</v>
      </c>
      <c r="AR231" s="23" t="s">
        <v>168</v>
      </c>
      <c r="AT231" s="23" t="s">
        <v>163</v>
      </c>
      <c r="AU231" s="23" t="s">
        <v>80</v>
      </c>
      <c r="AY231" s="23" t="s">
        <v>161</v>
      </c>
      <c r="BE231" s="182">
        <f>IF(N231="základní",J231,0)</f>
        <v>0</v>
      </c>
      <c r="BF231" s="182">
        <f>IF(N231="snížená",J231,0)</f>
        <v>0</v>
      </c>
      <c r="BG231" s="182">
        <f>IF(N231="zákl. přenesená",J231,0)</f>
        <v>0</v>
      </c>
      <c r="BH231" s="182">
        <f>IF(N231="sníž. přenesená",J231,0)</f>
        <v>0</v>
      </c>
      <c r="BI231" s="182">
        <f>IF(N231="nulová",J231,0)</f>
        <v>0</v>
      </c>
      <c r="BJ231" s="23" t="s">
        <v>11</v>
      </c>
      <c r="BK231" s="182">
        <f>ROUND(I231*H231,0)</f>
        <v>0</v>
      </c>
      <c r="BL231" s="23" t="s">
        <v>168</v>
      </c>
      <c r="BM231" s="23" t="s">
        <v>417</v>
      </c>
    </row>
    <row r="232" spans="2:51" s="11" customFormat="1" ht="13.5">
      <c r="B232" s="183"/>
      <c r="D232" s="184" t="s">
        <v>170</v>
      </c>
      <c r="E232" s="185" t="s">
        <v>5</v>
      </c>
      <c r="F232" s="186" t="s">
        <v>418</v>
      </c>
      <c r="H232" s="187">
        <v>6</v>
      </c>
      <c r="I232" s="188"/>
      <c r="L232" s="183"/>
      <c r="M232" s="189"/>
      <c r="N232" s="190"/>
      <c r="O232" s="190"/>
      <c r="P232" s="190"/>
      <c r="Q232" s="190"/>
      <c r="R232" s="190"/>
      <c r="S232" s="190"/>
      <c r="T232" s="191"/>
      <c r="AT232" s="185" t="s">
        <v>170</v>
      </c>
      <c r="AU232" s="185" t="s">
        <v>80</v>
      </c>
      <c r="AV232" s="11" t="s">
        <v>80</v>
      </c>
      <c r="AW232" s="11" t="s">
        <v>36</v>
      </c>
      <c r="AX232" s="11" t="s">
        <v>72</v>
      </c>
      <c r="AY232" s="185" t="s">
        <v>161</v>
      </c>
    </row>
    <row r="233" spans="2:51" s="12" customFormat="1" ht="13.5">
      <c r="B233" s="192"/>
      <c r="D233" s="184" t="s">
        <v>170</v>
      </c>
      <c r="E233" s="193" t="s">
        <v>88</v>
      </c>
      <c r="F233" s="194" t="s">
        <v>198</v>
      </c>
      <c r="H233" s="195">
        <v>6</v>
      </c>
      <c r="I233" s="196"/>
      <c r="L233" s="192"/>
      <c r="M233" s="197"/>
      <c r="N233" s="198"/>
      <c r="O233" s="198"/>
      <c r="P233" s="198"/>
      <c r="Q233" s="198"/>
      <c r="R233" s="198"/>
      <c r="S233" s="198"/>
      <c r="T233" s="199"/>
      <c r="AT233" s="193" t="s">
        <v>170</v>
      </c>
      <c r="AU233" s="193" t="s">
        <v>80</v>
      </c>
      <c r="AV233" s="12" t="s">
        <v>177</v>
      </c>
      <c r="AW233" s="12" t="s">
        <v>36</v>
      </c>
      <c r="AX233" s="12" t="s">
        <v>72</v>
      </c>
      <c r="AY233" s="193" t="s">
        <v>161</v>
      </c>
    </row>
    <row r="234" spans="2:51" s="12" customFormat="1" ht="13.5">
      <c r="B234" s="192"/>
      <c r="D234" s="184" t="s">
        <v>170</v>
      </c>
      <c r="E234" s="193" t="s">
        <v>91</v>
      </c>
      <c r="F234" s="194" t="s">
        <v>198</v>
      </c>
      <c r="H234" s="195">
        <v>0</v>
      </c>
      <c r="I234" s="196"/>
      <c r="L234" s="192"/>
      <c r="M234" s="197"/>
      <c r="N234" s="198"/>
      <c r="O234" s="198"/>
      <c r="P234" s="198"/>
      <c r="Q234" s="198"/>
      <c r="R234" s="198"/>
      <c r="S234" s="198"/>
      <c r="T234" s="199"/>
      <c r="AT234" s="193" t="s">
        <v>170</v>
      </c>
      <c r="AU234" s="193" t="s">
        <v>80</v>
      </c>
      <c r="AV234" s="12" t="s">
        <v>177</v>
      </c>
      <c r="AW234" s="12" t="s">
        <v>36</v>
      </c>
      <c r="AX234" s="12" t="s">
        <v>72</v>
      </c>
      <c r="AY234" s="193" t="s">
        <v>161</v>
      </c>
    </row>
    <row r="235" spans="2:51" s="11" customFormat="1" ht="13.5">
      <c r="B235" s="183"/>
      <c r="D235" s="184" t="s">
        <v>170</v>
      </c>
      <c r="E235" s="185" t="s">
        <v>5</v>
      </c>
      <c r="F235" s="186" t="s">
        <v>419</v>
      </c>
      <c r="H235" s="187">
        <v>12</v>
      </c>
      <c r="I235" s="188"/>
      <c r="L235" s="183"/>
      <c r="M235" s="189"/>
      <c r="N235" s="190"/>
      <c r="O235" s="190"/>
      <c r="P235" s="190"/>
      <c r="Q235" s="190"/>
      <c r="R235" s="190"/>
      <c r="S235" s="190"/>
      <c r="T235" s="191"/>
      <c r="AT235" s="185" t="s">
        <v>170</v>
      </c>
      <c r="AU235" s="185" t="s">
        <v>80</v>
      </c>
      <c r="AV235" s="11" t="s">
        <v>80</v>
      </c>
      <c r="AW235" s="11" t="s">
        <v>36</v>
      </c>
      <c r="AX235" s="11" t="s">
        <v>72</v>
      </c>
      <c r="AY235" s="185" t="s">
        <v>161</v>
      </c>
    </row>
    <row r="236" spans="2:51" s="11" customFormat="1" ht="13.5">
      <c r="B236" s="183"/>
      <c r="D236" s="184" t="s">
        <v>170</v>
      </c>
      <c r="E236" s="185" t="s">
        <v>5</v>
      </c>
      <c r="F236" s="186" t="s">
        <v>420</v>
      </c>
      <c r="H236" s="187">
        <v>11.2</v>
      </c>
      <c r="I236" s="188"/>
      <c r="L236" s="183"/>
      <c r="M236" s="189"/>
      <c r="N236" s="190"/>
      <c r="O236" s="190"/>
      <c r="P236" s="190"/>
      <c r="Q236" s="190"/>
      <c r="R236" s="190"/>
      <c r="S236" s="190"/>
      <c r="T236" s="191"/>
      <c r="AT236" s="185" t="s">
        <v>170</v>
      </c>
      <c r="AU236" s="185" t="s">
        <v>80</v>
      </c>
      <c r="AV236" s="11" t="s">
        <v>80</v>
      </c>
      <c r="AW236" s="11" t="s">
        <v>36</v>
      </c>
      <c r="AX236" s="11" t="s">
        <v>72</v>
      </c>
      <c r="AY236" s="185" t="s">
        <v>161</v>
      </c>
    </row>
    <row r="237" spans="2:51" s="12" customFormat="1" ht="13.5">
      <c r="B237" s="192"/>
      <c r="D237" s="184" t="s">
        <v>170</v>
      </c>
      <c r="E237" s="193" t="s">
        <v>94</v>
      </c>
      <c r="F237" s="194" t="s">
        <v>421</v>
      </c>
      <c r="H237" s="195">
        <v>23.2</v>
      </c>
      <c r="I237" s="196"/>
      <c r="L237" s="192"/>
      <c r="M237" s="197"/>
      <c r="N237" s="198"/>
      <c r="O237" s="198"/>
      <c r="P237" s="198"/>
      <c r="Q237" s="198"/>
      <c r="R237" s="198"/>
      <c r="S237" s="198"/>
      <c r="T237" s="199"/>
      <c r="AT237" s="193" t="s">
        <v>170</v>
      </c>
      <c r="AU237" s="193" t="s">
        <v>80</v>
      </c>
      <c r="AV237" s="12" t="s">
        <v>177</v>
      </c>
      <c r="AW237" s="12" t="s">
        <v>36</v>
      </c>
      <c r="AX237" s="12" t="s">
        <v>72</v>
      </c>
      <c r="AY237" s="193" t="s">
        <v>161</v>
      </c>
    </row>
    <row r="238" spans="2:51" s="11" customFormat="1" ht="13.5">
      <c r="B238" s="183"/>
      <c r="D238" s="184" t="s">
        <v>170</v>
      </c>
      <c r="E238" s="185" t="s">
        <v>5</v>
      </c>
      <c r="F238" s="186" t="s">
        <v>422</v>
      </c>
      <c r="H238" s="187">
        <v>5.82</v>
      </c>
      <c r="I238" s="188"/>
      <c r="L238" s="183"/>
      <c r="M238" s="189"/>
      <c r="N238" s="190"/>
      <c r="O238" s="190"/>
      <c r="P238" s="190"/>
      <c r="Q238" s="190"/>
      <c r="R238" s="190"/>
      <c r="S238" s="190"/>
      <c r="T238" s="191"/>
      <c r="AT238" s="185" t="s">
        <v>170</v>
      </c>
      <c r="AU238" s="185" t="s">
        <v>80</v>
      </c>
      <c r="AV238" s="11" t="s">
        <v>80</v>
      </c>
      <c r="AW238" s="11" t="s">
        <v>36</v>
      </c>
      <c r="AX238" s="11" t="s">
        <v>72</v>
      </c>
      <c r="AY238" s="185" t="s">
        <v>161</v>
      </c>
    </row>
    <row r="239" spans="2:51" s="11" customFormat="1" ht="13.5">
      <c r="B239" s="183"/>
      <c r="D239" s="184" t="s">
        <v>170</v>
      </c>
      <c r="E239" s="185" t="s">
        <v>5</v>
      </c>
      <c r="F239" s="186" t="s">
        <v>423</v>
      </c>
      <c r="H239" s="187">
        <v>4.06</v>
      </c>
      <c r="I239" s="188"/>
      <c r="L239" s="183"/>
      <c r="M239" s="189"/>
      <c r="N239" s="190"/>
      <c r="O239" s="190"/>
      <c r="P239" s="190"/>
      <c r="Q239" s="190"/>
      <c r="R239" s="190"/>
      <c r="S239" s="190"/>
      <c r="T239" s="191"/>
      <c r="AT239" s="185" t="s">
        <v>170</v>
      </c>
      <c r="AU239" s="185" t="s">
        <v>80</v>
      </c>
      <c r="AV239" s="11" t="s">
        <v>80</v>
      </c>
      <c r="AW239" s="11" t="s">
        <v>36</v>
      </c>
      <c r="AX239" s="11" t="s">
        <v>72</v>
      </c>
      <c r="AY239" s="185" t="s">
        <v>161</v>
      </c>
    </row>
    <row r="240" spans="2:51" s="12" customFormat="1" ht="13.5">
      <c r="B240" s="192"/>
      <c r="D240" s="184" t="s">
        <v>170</v>
      </c>
      <c r="E240" s="193" t="s">
        <v>97</v>
      </c>
      <c r="F240" s="194" t="s">
        <v>198</v>
      </c>
      <c r="H240" s="195">
        <v>9.88</v>
      </c>
      <c r="I240" s="196"/>
      <c r="L240" s="192"/>
      <c r="M240" s="197"/>
      <c r="N240" s="198"/>
      <c r="O240" s="198"/>
      <c r="P240" s="198"/>
      <c r="Q240" s="198"/>
      <c r="R240" s="198"/>
      <c r="S240" s="198"/>
      <c r="T240" s="199"/>
      <c r="AT240" s="193" t="s">
        <v>170</v>
      </c>
      <c r="AU240" s="193" t="s">
        <v>80</v>
      </c>
      <c r="AV240" s="12" t="s">
        <v>177</v>
      </c>
      <c r="AW240" s="12" t="s">
        <v>36</v>
      </c>
      <c r="AX240" s="12" t="s">
        <v>72</v>
      </c>
      <c r="AY240" s="193" t="s">
        <v>161</v>
      </c>
    </row>
    <row r="241" spans="2:51" s="11" customFormat="1" ht="13.5">
      <c r="B241" s="183"/>
      <c r="D241" s="184" t="s">
        <v>170</v>
      </c>
      <c r="E241" s="185" t="s">
        <v>5</v>
      </c>
      <c r="F241" s="186" t="s">
        <v>424</v>
      </c>
      <c r="H241" s="187">
        <v>2.4</v>
      </c>
      <c r="I241" s="188"/>
      <c r="L241" s="183"/>
      <c r="M241" s="189"/>
      <c r="N241" s="190"/>
      <c r="O241" s="190"/>
      <c r="P241" s="190"/>
      <c r="Q241" s="190"/>
      <c r="R241" s="190"/>
      <c r="S241" s="190"/>
      <c r="T241" s="191"/>
      <c r="AT241" s="185" t="s">
        <v>170</v>
      </c>
      <c r="AU241" s="185" t="s">
        <v>80</v>
      </c>
      <c r="AV241" s="11" t="s">
        <v>80</v>
      </c>
      <c r="AW241" s="11" t="s">
        <v>36</v>
      </c>
      <c r="AX241" s="11" t="s">
        <v>72</v>
      </c>
      <c r="AY241" s="185" t="s">
        <v>161</v>
      </c>
    </row>
    <row r="242" spans="2:51" s="11" customFormat="1" ht="13.5">
      <c r="B242" s="183"/>
      <c r="D242" s="184" t="s">
        <v>170</v>
      </c>
      <c r="E242" s="185" t="s">
        <v>5</v>
      </c>
      <c r="F242" s="186" t="s">
        <v>425</v>
      </c>
      <c r="H242" s="187">
        <v>0</v>
      </c>
      <c r="I242" s="188"/>
      <c r="L242" s="183"/>
      <c r="M242" s="189"/>
      <c r="N242" s="190"/>
      <c r="O242" s="190"/>
      <c r="P242" s="190"/>
      <c r="Q242" s="190"/>
      <c r="R242" s="190"/>
      <c r="S242" s="190"/>
      <c r="T242" s="191"/>
      <c r="AT242" s="185" t="s">
        <v>170</v>
      </c>
      <c r="AU242" s="185" t="s">
        <v>80</v>
      </c>
      <c r="AV242" s="11" t="s">
        <v>80</v>
      </c>
      <c r="AW242" s="11" t="s">
        <v>36</v>
      </c>
      <c r="AX242" s="11" t="s">
        <v>72</v>
      </c>
      <c r="AY242" s="185" t="s">
        <v>161</v>
      </c>
    </row>
    <row r="243" spans="2:51" s="11" customFormat="1" ht="13.5">
      <c r="B243" s="183"/>
      <c r="D243" s="184" t="s">
        <v>170</v>
      </c>
      <c r="E243" s="185" t="s">
        <v>5</v>
      </c>
      <c r="F243" s="186" t="s">
        <v>426</v>
      </c>
      <c r="H243" s="187">
        <v>9.28</v>
      </c>
      <c r="I243" s="188"/>
      <c r="L243" s="183"/>
      <c r="M243" s="189"/>
      <c r="N243" s="190"/>
      <c r="O243" s="190"/>
      <c r="P243" s="190"/>
      <c r="Q243" s="190"/>
      <c r="R243" s="190"/>
      <c r="S243" s="190"/>
      <c r="T243" s="191"/>
      <c r="AT243" s="185" t="s">
        <v>170</v>
      </c>
      <c r="AU243" s="185" t="s">
        <v>80</v>
      </c>
      <c r="AV243" s="11" t="s">
        <v>80</v>
      </c>
      <c r="AW243" s="11" t="s">
        <v>36</v>
      </c>
      <c r="AX243" s="11" t="s">
        <v>72</v>
      </c>
      <c r="AY243" s="185" t="s">
        <v>161</v>
      </c>
    </row>
    <row r="244" spans="2:51" s="11" customFormat="1" ht="13.5">
      <c r="B244" s="183"/>
      <c r="D244" s="184" t="s">
        <v>170</v>
      </c>
      <c r="E244" s="185" t="s">
        <v>5</v>
      </c>
      <c r="F244" s="186" t="s">
        <v>427</v>
      </c>
      <c r="H244" s="187">
        <v>1.976</v>
      </c>
      <c r="I244" s="188"/>
      <c r="L244" s="183"/>
      <c r="M244" s="189"/>
      <c r="N244" s="190"/>
      <c r="O244" s="190"/>
      <c r="P244" s="190"/>
      <c r="Q244" s="190"/>
      <c r="R244" s="190"/>
      <c r="S244" s="190"/>
      <c r="T244" s="191"/>
      <c r="AT244" s="185" t="s">
        <v>170</v>
      </c>
      <c r="AU244" s="185" t="s">
        <v>80</v>
      </c>
      <c r="AV244" s="11" t="s">
        <v>80</v>
      </c>
      <c r="AW244" s="11" t="s">
        <v>36</v>
      </c>
      <c r="AX244" s="11" t="s">
        <v>72</v>
      </c>
      <c r="AY244" s="185" t="s">
        <v>161</v>
      </c>
    </row>
    <row r="245" spans="2:51" s="12" customFormat="1" ht="13.5">
      <c r="B245" s="192"/>
      <c r="D245" s="184" t="s">
        <v>170</v>
      </c>
      <c r="E245" s="193" t="s">
        <v>5</v>
      </c>
      <c r="F245" s="194" t="s">
        <v>198</v>
      </c>
      <c r="H245" s="195">
        <v>13.656</v>
      </c>
      <c r="I245" s="196"/>
      <c r="L245" s="192"/>
      <c r="M245" s="197"/>
      <c r="N245" s="198"/>
      <c r="O245" s="198"/>
      <c r="P245" s="198"/>
      <c r="Q245" s="198"/>
      <c r="R245" s="198"/>
      <c r="S245" s="198"/>
      <c r="T245" s="199"/>
      <c r="AT245" s="193" t="s">
        <v>170</v>
      </c>
      <c r="AU245" s="193" t="s">
        <v>80</v>
      </c>
      <c r="AV245" s="12" t="s">
        <v>177</v>
      </c>
      <c r="AW245" s="12" t="s">
        <v>36</v>
      </c>
      <c r="AX245" s="12" t="s">
        <v>11</v>
      </c>
      <c r="AY245" s="193" t="s">
        <v>161</v>
      </c>
    </row>
    <row r="246" spans="2:65" s="1" customFormat="1" ht="27">
      <c r="B246" s="170"/>
      <c r="C246" s="208" t="s">
        <v>428</v>
      </c>
      <c r="D246" s="208" t="s">
        <v>276</v>
      </c>
      <c r="E246" s="209" t="s">
        <v>429</v>
      </c>
      <c r="F246" s="210" t="s">
        <v>902</v>
      </c>
      <c r="G246" s="211" t="s">
        <v>355</v>
      </c>
      <c r="H246" s="212">
        <v>6</v>
      </c>
      <c r="I246" s="213"/>
      <c r="J246" s="214">
        <f>ROUND(I246*H246,0)</f>
        <v>0</v>
      </c>
      <c r="K246" s="210" t="s">
        <v>5</v>
      </c>
      <c r="L246" s="215"/>
      <c r="M246" s="216" t="s">
        <v>5</v>
      </c>
      <c r="N246" s="217" t="s">
        <v>43</v>
      </c>
      <c r="O246" s="41"/>
      <c r="P246" s="180">
        <f>O246*H246</f>
        <v>0</v>
      </c>
      <c r="Q246" s="180">
        <v>1</v>
      </c>
      <c r="R246" s="180">
        <f>Q246*H246</f>
        <v>6</v>
      </c>
      <c r="S246" s="180">
        <v>0</v>
      </c>
      <c r="T246" s="181">
        <f>S246*H246</f>
        <v>0</v>
      </c>
      <c r="AR246" s="23" t="s">
        <v>203</v>
      </c>
      <c r="AT246" s="23" t="s">
        <v>276</v>
      </c>
      <c r="AU246" s="23" t="s">
        <v>80</v>
      </c>
      <c r="AY246" s="23" t="s">
        <v>161</v>
      </c>
      <c r="BE246" s="182">
        <f>IF(N246="základní",J246,0)</f>
        <v>0</v>
      </c>
      <c r="BF246" s="182">
        <f>IF(N246="snížená",J246,0)</f>
        <v>0</v>
      </c>
      <c r="BG246" s="182">
        <f>IF(N246="zákl. přenesená",J246,0)</f>
        <v>0</v>
      </c>
      <c r="BH246" s="182">
        <f>IF(N246="sníž. přenesená",J246,0)</f>
        <v>0</v>
      </c>
      <c r="BI246" s="182">
        <f>IF(N246="nulová",J246,0)</f>
        <v>0</v>
      </c>
      <c r="BJ246" s="23" t="s">
        <v>11</v>
      </c>
      <c r="BK246" s="182">
        <f>ROUND(I246*H246,0)</f>
        <v>0</v>
      </c>
      <c r="BL246" s="23" t="s">
        <v>168</v>
      </c>
      <c r="BM246" s="23" t="s">
        <v>430</v>
      </c>
    </row>
    <row r="247" spans="2:51" s="11" customFormat="1" ht="27">
      <c r="B247" s="183"/>
      <c r="D247" s="184" t="s">
        <v>170</v>
      </c>
      <c r="E247" s="185" t="s">
        <v>5</v>
      </c>
      <c r="F247" s="186" t="s">
        <v>431</v>
      </c>
      <c r="H247" s="187">
        <v>6</v>
      </c>
      <c r="I247" s="188"/>
      <c r="L247" s="183"/>
      <c r="M247" s="189"/>
      <c r="N247" s="190"/>
      <c r="O247" s="190"/>
      <c r="P247" s="190"/>
      <c r="Q247" s="190"/>
      <c r="R247" s="190"/>
      <c r="S247" s="190"/>
      <c r="T247" s="191"/>
      <c r="AT247" s="185" t="s">
        <v>170</v>
      </c>
      <c r="AU247" s="185" t="s">
        <v>80</v>
      </c>
      <c r="AV247" s="11" t="s">
        <v>80</v>
      </c>
      <c r="AW247" s="11" t="s">
        <v>36</v>
      </c>
      <c r="AX247" s="11" t="s">
        <v>72</v>
      </c>
      <c r="AY247" s="185" t="s">
        <v>161</v>
      </c>
    </row>
    <row r="248" spans="2:51" s="12" customFormat="1" ht="13.5">
      <c r="B248" s="192"/>
      <c r="D248" s="184" t="s">
        <v>170</v>
      </c>
      <c r="E248" s="193" t="s">
        <v>5</v>
      </c>
      <c r="F248" s="194" t="s">
        <v>198</v>
      </c>
      <c r="H248" s="195">
        <v>6</v>
      </c>
      <c r="I248" s="196"/>
      <c r="L248" s="192"/>
      <c r="M248" s="197"/>
      <c r="N248" s="198"/>
      <c r="O248" s="198"/>
      <c r="P248" s="198"/>
      <c r="Q248" s="198"/>
      <c r="R248" s="198"/>
      <c r="S248" s="198"/>
      <c r="T248" s="199"/>
      <c r="AT248" s="193" t="s">
        <v>170</v>
      </c>
      <c r="AU248" s="193" t="s">
        <v>80</v>
      </c>
      <c r="AV248" s="12" t="s">
        <v>177</v>
      </c>
      <c r="AW248" s="12" t="s">
        <v>36</v>
      </c>
      <c r="AX248" s="12" t="s">
        <v>11</v>
      </c>
      <c r="AY248" s="193" t="s">
        <v>161</v>
      </c>
    </row>
    <row r="249" spans="2:65" s="1" customFormat="1" ht="27">
      <c r="B249" s="170"/>
      <c r="C249" s="208" t="s">
        <v>432</v>
      </c>
      <c r="D249" s="208" t="s">
        <v>276</v>
      </c>
      <c r="E249" s="209" t="s">
        <v>433</v>
      </c>
      <c r="F249" s="210" t="s">
        <v>903</v>
      </c>
      <c r="G249" s="211" t="s">
        <v>355</v>
      </c>
      <c r="H249" s="212">
        <v>28.14</v>
      </c>
      <c r="I249" s="213"/>
      <c r="J249" s="214">
        <f>ROUND(I249*H249,0)</f>
        <v>0</v>
      </c>
      <c r="K249" s="210" t="s">
        <v>5</v>
      </c>
      <c r="L249" s="215"/>
      <c r="M249" s="216" t="s">
        <v>5</v>
      </c>
      <c r="N249" s="217" t="s">
        <v>43</v>
      </c>
      <c r="O249" s="41"/>
      <c r="P249" s="180">
        <f>O249*H249</f>
        <v>0</v>
      </c>
      <c r="Q249" s="180">
        <v>1</v>
      </c>
      <c r="R249" s="180">
        <f>Q249*H249</f>
        <v>28.14</v>
      </c>
      <c r="S249" s="180">
        <v>0</v>
      </c>
      <c r="T249" s="181">
        <f>S249*H249</f>
        <v>0</v>
      </c>
      <c r="AR249" s="23" t="s">
        <v>203</v>
      </c>
      <c r="AT249" s="23" t="s">
        <v>276</v>
      </c>
      <c r="AU249" s="23" t="s">
        <v>80</v>
      </c>
      <c r="AY249" s="23" t="s">
        <v>161</v>
      </c>
      <c r="BE249" s="182">
        <f>IF(N249="základní",J249,0)</f>
        <v>0</v>
      </c>
      <c r="BF249" s="182">
        <f>IF(N249="snížená",J249,0)</f>
        <v>0</v>
      </c>
      <c r="BG249" s="182">
        <f>IF(N249="zákl. přenesená",J249,0)</f>
        <v>0</v>
      </c>
      <c r="BH249" s="182">
        <f>IF(N249="sníž. přenesená",J249,0)</f>
        <v>0</v>
      </c>
      <c r="BI249" s="182">
        <f>IF(N249="nulová",J249,0)</f>
        <v>0</v>
      </c>
      <c r="BJ249" s="23" t="s">
        <v>11</v>
      </c>
      <c r="BK249" s="182">
        <f>ROUND(I249*H249,0)</f>
        <v>0</v>
      </c>
      <c r="BL249" s="23" t="s">
        <v>168</v>
      </c>
      <c r="BM249" s="23" t="s">
        <v>434</v>
      </c>
    </row>
    <row r="250" spans="2:51" s="11" customFormat="1" ht="13.5">
      <c r="B250" s="183"/>
      <c r="D250" s="184" t="s">
        <v>170</v>
      </c>
      <c r="E250" s="185" t="s">
        <v>5</v>
      </c>
      <c r="F250" s="186" t="s">
        <v>435</v>
      </c>
      <c r="H250" s="187">
        <v>23.2</v>
      </c>
      <c r="I250" s="188"/>
      <c r="L250" s="183"/>
      <c r="M250" s="189"/>
      <c r="N250" s="190"/>
      <c r="O250" s="190"/>
      <c r="P250" s="190"/>
      <c r="Q250" s="190"/>
      <c r="R250" s="190"/>
      <c r="S250" s="190"/>
      <c r="T250" s="191"/>
      <c r="AT250" s="185" t="s">
        <v>170</v>
      </c>
      <c r="AU250" s="185" t="s">
        <v>80</v>
      </c>
      <c r="AV250" s="11" t="s">
        <v>80</v>
      </c>
      <c r="AW250" s="11" t="s">
        <v>36</v>
      </c>
      <c r="AX250" s="11" t="s">
        <v>72</v>
      </c>
      <c r="AY250" s="185" t="s">
        <v>161</v>
      </c>
    </row>
    <row r="251" spans="2:51" s="11" customFormat="1" ht="13.5">
      <c r="B251" s="183"/>
      <c r="D251" s="184" t="s">
        <v>170</v>
      </c>
      <c r="E251" s="185" t="s">
        <v>5</v>
      </c>
      <c r="F251" s="186" t="s">
        <v>436</v>
      </c>
      <c r="H251" s="187">
        <v>4.94</v>
      </c>
      <c r="I251" s="188"/>
      <c r="L251" s="183"/>
      <c r="M251" s="189"/>
      <c r="N251" s="190"/>
      <c r="O251" s="190"/>
      <c r="P251" s="190"/>
      <c r="Q251" s="190"/>
      <c r="R251" s="190"/>
      <c r="S251" s="190"/>
      <c r="T251" s="191"/>
      <c r="AT251" s="185" t="s">
        <v>170</v>
      </c>
      <c r="AU251" s="185" t="s">
        <v>80</v>
      </c>
      <c r="AV251" s="11" t="s">
        <v>80</v>
      </c>
      <c r="AW251" s="11" t="s">
        <v>36</v>
      </c>
      <c r="AX251" s="11" t="s">
        <v>72</v>
      </c>
      <c r="AY251" s="185" t="s">
        <v>161</v>
      </c>
    </row>
    <row r="252" spans="2:51" s="12" customFormat="1" ht="13.5">
      <c r="B252" s="192"/>
      <c r="D252" s="184" t="s">
        <v>170</v>
      </c>
      <c r="E252" s="193" t="s">
        <v>5</v>
      </c>
      <c r="F252" s="194" t="s">
        <v>198</v>
      </c>
      <c r="H252" s="195">
        <v>28.14</v>
      </c>
      <c r="I252" s="196"/>
      <c r="L252" s="192"/>
      <c r="M252" s="197"/>
      <c r="N252" s="198"/>
      <c r="O252" s="198"/>
      <c r="P252" s="198"/>
      <c r="Q252" s="198"/>
      <c r="R252" s="198"/>
      <c r="S252" s="198"/>
      <c r="T252" s="199"/>
      <c r="AT252" s="193" t="s">
        <v>170</v>
      </c>
      <c r="AU252" s="193" t="s">
        <v>80</v>
      </c>
      <c r="AV252" s="12" t="s">
        <v>177</v>
      </c>
      <c r="AW252" s="12" t="s">
        <v>36</v>
      </c>
      <c r="AX252" s="12" t="s">
        <v>11</v>
      </c>
      <c r="AY252" s="193" t="s">
        <v>161</v>
      </c>
    </row>
    <row r="253" spans="2:63" s="10" customFormat="1" ht="29.25" customHeight="1">
      <c r="B253" s="157"/>
      <c r="D253" s="158" t="s">
        <v>71</v>
      </c>
      <c r="E253" s="168" t="s">
        <v>168</v>
      </c>
      <c r="F253" s="168" t="s">
        <v>437</v>
      </c>
      <c r="I253" s="160"/>
      <c r="J253" s="169">
        <f>BK253</f>
        <v>0</v>
      </c>
      <c r="L253" s="157"/>
      <c r="M253" s="162"/>
      <c r="N253" s="163"/>
      <c r="O253" s="163"/>
      <c r="P253" s="164">
        <f>SUM(P254:P265)</f>
        <v>0</v>
      </c>
      <c r="Q253" s="163"/>
      <c r="R253" s="164">
        <f>SUM(R254:R265)</f>
        <v>18.353015632</v>
      </c>
      <c r="S253" s="163"/>
      <c r="T253" s="165">
        <f>SUM(T254:T265)</f>
        <v>0</v>
      </c>
      <c r="AR253" s="158" t="s">
        <v>11</v>
      </c>
      <c r="AT253" s="166" t="s">
        <v>71</v>
      </c>
      <c r="AU253" s="166" t="s">
        <v>11</v>
      </c>
      <c r="AY253" s="158" t="s">
        <v>161</v>
      </c>
      <c r="BK253" s="167">
        <f>SUM(BK254:BK265)</f>
        <v>0</v>
      </c>
    </row>
    <row r="254" spans="2:65" s="1" customFormat="1" ht="16.5" customHeight="1">
      <c r="B254" s="170"/>
      <c r="C254" s="171" t="s">
        <v>438</v>
      </c>
      <c r="D254" s="171" t="s">
        <v>163</v>
      </c>
      <c r="E254" s="172" t="s">
        <v>439</v>
      </c>
      <c r="F254" s="173" t="s">
        <v>440</v>
      </c>
      <c r="G254" s="174" t="s">
        <v>180</v>
      </c>
      <c r="H254" s="175">
        <v>21</v>
      </c>
      <c r="I254" s="176"/>
      <c r="J254" s="177">
        <f>ROUND(I254*H254,0)</f>
        <v>0</v>
      </c>
      <c r="K254" s="173" t="s">
        <v>167</v>
      </c>
      <c r="L254" s="40"/>
      <c r="M254" s="178" t="s">
        <v>5</v>
      </c>
      <c r="N254" s="179" t="s">
        <v>43</v>
      </c>
      <c r="O254" s="41"/>
      <c r="P254" s="180">
        <f>O254*H254</f>
        <v>0</v>
      </c>
      <c r="Q254" s="180">
        <v>0.006882</v>
      </c>
      <c r="R254" s="180">
        <f>Q254*H254</f>
        <v>0.144522</v>
      </c>
      <c r="S254" s="180">
        <v>0</v>
      </c>
      <c r="T254" s="181">
        <f>S254*H254</f>
        <v>0</v>
      </c>
      <c r="AR254" s="23" t="s">
        <v>168</v>
      </c>
      <c r="AT254" s="23" t="s">
        <v>163</v>
      </c>
      <c r="AU254" s="23" t="s">
        <v>80</v>
      </c>
      <c r="AY254" s="23" t="s">
        <v>161</v>
      </c>
      <c r="BE254" s="182">
        <f>IF(N254="základní",J254,0)</f>
        <v>0</v>
      </c>
      <c r="BF254" s="182">
        <f>IF(N254="snížená",J254,0)</f>
        <v>0</v>
      </c>
      <c r="BG254" s="182">
        <f>IF(N254="zákl. přenesená",J254,0)</f>
        <v>0</v>
      </c>
      <c r="BH254" s="182">
        <f>IF(N254="sníž. přenesená",J254,0)</f>
        <v>0</v>
      </c>
      <c r="BI254" s="182">
        <f>IF(N254="nulová",J254,0)</f>
        <v>0</v>
      </c>
      <c r="BJ254" s="23" t="s">
        <v>11</v>
      </c>
      <c r="BK254" s="182">
        <f>ROUND(I254*H254,0)</f>
        <v>0</v>
      </c>
      <c r="BL254" s="23" t="s">
        <v>168</v>
      </c>
      <c r="BM254" s="23" t="s">
        <v>441</v>
      </c>
    </row>
    <row r="255" spans="2:51" s="11" customFormat="1" ht="13.5">
      <c r="B255" s="183"/>
      <c r="D255" s="184" t="s">
        <v>170</v>
      </c>
      <c r="E255" s="185" t="s">
        <v>5</v>
      </c>
      <c r="F255" s="186" t="s">
        <v>442</v>
      </c>
      <c r="H255" s="187">
        <v>21</v>
      </c>
      <c r="I255" s="188"/>
      <c r="L255" s="183"/>
      <c r="M255" s="189"/>
      <c r="N255" s="190"/>
      <c r="O255" s="190"/>
      <c r="P255" s="190"/>
      <c r="Q255" s="190"/>
      <c r="R255" s="190"/>
      <c r="S255" s="190"/>
      <c r="T255" s="191"/>
      <c r="AT255" s="185" t="s">
        <v>170</v>
      </c>
      <c r="AU255" s="185" t="s">
        <v>80</v>
      </c>
      <c r="AV255" s="11" t="s">
        <v>80</v>
      </c>
      <c r="AW255" s="11" t="s">
        <v>36</v>
      </c>
      <c r="AX255" s="11" t="s">
        <v>11</v>
      </c>
      <c r="AY255" s="185" t="s">
        <v>161</v>
      </c>
    </row>
    <row r="256" spans="2:65" s="1" customFormat="1" ht="16.5" customHeight="1">
      <c r="B256" s="170"/>
      <c r="C256" s="208" t="s">
        <v>443</v>
      </c>
      <c r="D256" s="208" t="s">
        <v>276</v>
      </c>
      <c r="E256" s="209" t="s">
        <v>444</v>
      </c>
      <c r="F256" s="210" t="s">
        <v>445</v>
      </c>
      <c r="G256" s="211" t="s">
        <v>180</v>
      </c>
      <c r="H256" s="212">
        <v>20</v>
      </c>
      <c r="I256" s="213"/>
      <c r="J256" s="214">
        <f>ROUND(I256*H256,0)</f>
        <v>0</v>
      </c>
      <c r="K256" s="210" t="s">
        <v>5</v>
      </c>
      <c r="L256" s="215"/>
      <c r="M256" s="216" t="s">
        <v>5</v>
      </c>
      <c r="N256" s="217" t="s">
        <v>43</v>
      </c>
      <c r="O256" s="41"/>
      <c r="P256" s="180">
        <f>O256*H256</f>
        <v>0</v>
      </c>
      <c r="Q256" s="180">
        <v>0.197</v>
      </c>
      <c r="R256" s="180">
        <f>Q256*H256</f>
        <v>3.9400000000000004</v>
      </c>
      <c r="S256" s="180">
        <v>0</v>
      </c>
      <c r="T256" s="181">
        <f>S256*H256</f>
        <v>0</v>
      </c>
      <c r="AR256" s="23" t="s">
        <v>203</v>
      </c>
      <c r="AT256" s="23" t="s">
        <v>276</v>
      </c>
      <c r="AU256" s="23" t="s">
        <v>80</v>
      </c>
      <c r="AY256" s="23" t="s">
        <v>161</v>
      </c>
      <c r="BE256" s="182">
        <f>IF(N256="základní",J256,0)</f>
        <v>0</v>
      </c>
      <c r="BF256" s="182">
        <f>IF(N256="snížená",J256,0)</f>
        <v>0</v>
      </c>
      <c r="BG256" s="182">
        <f>IF(N256="zákl. přenesená",J256,0)</f>
        <v>0</v>
      </c>
      <c r="BH256" s="182">
        <f>IF(N256="sníž. přenesená",J256,0)</f>
        <v>0</v>
      </c>
      <c r="BI256" s="182">
        <f>IF(N256="nulová",J256,0)</f>
        <v>0</v>
      </c>
      <c r="BJ256" s="23" t="s">
        <v>11</v>
      </c>
      <c r="BK256" s="182">
        <f>ROUND(I256*H256,0)</f>
        <v>0</v>
      </c>
      <c r="BL256" s="23" t="s">
        <v>168</v>
      </c>
      <c r="BM256" s="23" t="s">
        <v>446</v>
      </c>
    </row>
    <row r="257" spans="2:51" s="11" customFormat="1" ht="13.5">
      <c r="B257" s="183"/>
      <c r="D257" s="184" t="s">
        <v>170</v>
      </c>
      <c r="E257" s="185" t="s">
        <v>5</v>
      </c>
      <c r="F257" s="186" t="s">
        <v>102</v>
      </c>
      <c r="H257" s="187">
        <v>20</v>
      </c>
      <c r="I257" s="188"/>
      <c r="L257" s="183"/>
      <c r="M257" s="189"/>
      <c r="N257" s="190"/>
      <c r="O257" s="190"/>
      <c r="P257" s="190"/>
      <c r="Q257" s="190"/>
      <c r="R257" s="190"/>
      <c r="S257" s="190"/>
      <c r="T257" s="191"/>
      <c r="AT257" s="185" t="s">
        <v>170</v>
      </c>
      <c r="AU257" s="185" t="s">
        <v>80</v>
      </c>
      <c r="AV257" s="11" t="s">
        <v>80</v>
      </c>
      <c r="AW257" s="11" t="s">
        <v>36</v>
      </c>
      <c r="AX257" s="11" t="s">
        <v>11</v>
      </c>
      <c r="AY257" s="185" t="s">
        <v>161</v>
      </c>
    </row>
    <row r="258" spans="2:65" s="1" customFormat="1" ht="16.5" customHeight="1">
      <c r="B258" s="170"/>
      <c r="C258" s="208" t="s">
        <v>447</v>
      </c>
      <c r="D258" s="208" t="s">
        <v>276</v>
      </c>
      <c r="E258" s="209" t="s">
        <v>448</v>
      </c>
      <c r="F258" s="210" t="s">
        <v>449</v>
      </c>
      <c r="G258" s="211" t="s">
        <v>180</v>
      </c>
      <c r="H258" s="212">
        <v>1</v>
      </c>
      <c r="I258" s="213"/>
      <c r="J258" s="214">
        <f>ROUND(I258*H258,0)</f>
        <v>0</v>
      </c>
      <c r="K258" s="210" t="s">
        <v>167</v>
      </c>
      <c r="L258" s="215"/>
      <c r="M258" s="216" t="s">
        <v>5</v>
      </c>
      <c r="N258" s="217" t="s">
        <v>43</v>
      </c>
      <c r="O258" s="41"/>
      <c r="P258" s="180">
        <f>O258*H258</f>
        <v>0</v>
      </c>
      <c r="Q258" s="180">
        <v>0.198</v>
      </c>
      <c r="R258" s="180">
        <f>Q258*H258</f>
        <v>0.198</v>
      </c>
      <c r="S258" s="180">
        <v>0</v>
      </c>
      <c r="T258" s="181">
        <f>S258*H258</f>
        <v>0</v>
      </c>
      <c r="AR258" s="23" t="s">
        <v>203</v>
      </c>
      <c r="AT258" s="23" t="s">
        <v>276</v>
      </c>
      <c r="AU258" s="23" t="s">
        <v>80</v>
      </c>
      <c r="AY258" s="23" t="s">
        <v>161</v>
      </c>
      <c r="BE258" s="182">
        <f>IF(N258="základní",J258,0)</f>
        <v>0</v>
      </c>
      <c r="BF258" s="182">
        <f>IF(N258="snížená",J258,0)</f>
        <v>0</v>
      </c>
      <c r="BG258" s="182">
        <f>IF(N258="zákl. přenesená",J258,0)</f>
        <v>0</v>
      </c>
      <c r="BH258" s="182">
        <f>IF(N258="sníž. přenesená",J258,0)</f>
        <v>0</v>
      </c>
      <c r="BI258" s="182">
        <f>IF(N258="nulová",J258,0)</f>
        <v>0</v>
      </c>
      <c r="BJ258" s="23" t="s">
        <v>11</v>
      </c>
      <c r="BK258" s="182">
        <f>ROUND(I258*H258,0)</f>
        <v>0</v>
      </c>
      <c r="BL258" s="23" t="s">
        <v>168</v>
      </c>
      <c r="BM258" s="23" t="s">
        <v>450</v>
      </c>
    </row>
    <row r="259" spans="2:51" s="11" customFormat="1" ht="13.5">
      <c r="B259" s="183"/>
      <c r="D259" s="184" t="s">
        <v>170</v>
      </c>
      <c r="E259" s="185" t="s">
        <v>5</v>
      </c>
      <c r="F259" s="186" t="s">
        <v>11</v>
      </c>
      <c r="H259" s="187">
        <v>1</v>
      </c>
      <c r="I259" s="188"/>
      <c r="L259" s="183"/>
      <c r="M259" s="189"/>
      <c r="N259" s="190"/>
      <c r="O259" s="190"/>
      <c r="P259" s="190"/>
      <c r="Q259" s="190"/>
      <c r="R259" s="190"/>
      <c r="S259" s="190"/>
      <c r="T259" s="191"/>
      <c r="AT259" s="185" t="s">
        <v>170</v>
      </c>
      <c r="AU259" s="185" t="s">
        <v>80</v>
      </c>
      <c r="AV259" s="11" t="s">
        <v>80</v>
      </c>
      <c r="AW259" s="11" t="s">
        <v>36</v>
      </c>
      <c r="AX259" s="11" t="s">
        <v>11</v>
      </c>
      <c r="AY259" s="185" t="s">
        <v>161</v>
      </c>
    </row>
    <row r="260" spans="2:65" s="1" customFormat="1" ht="16.5" customHeight="1">
      <c r="B260" s="170"/>
      <c r="C260" s="171" t="s">
        <v>451</v>
      </c>
      <c r="D260" s="171" t="s">
        <v>163</v>
      </c>
      <c r="E260" s="172" t="s">
        <v>452</v>
      </c>
      <c r="F260" s="173" t="s">
        <v>453</v>
      </c>
      <c r="G260" s="174" t="s">
        <v>373</v>
      </c>
      <c r="H260" s="175">
        <v>54.4</v>
      </c>
      <c r="I260" s="176"/>
      <c r="J260" s="177">
        <f>ROUND(I260*H260,0)</f>
        <v>0</v>
      </c>
      <c r="K260" s="173" t="s">
        <v>167</v>
      </c>
      <c r="L260" s="40"/>
      <c r="M260" s="178" t="s">
        <v>5</v>
      </c>
      <c r="N260" s="179" t="s">
        <v>43</v>
      </c>
      <c r="O260" s="41"/>
      <c r="P260" s="180">
        <f>O260*H260</f>
        <v>0</v>
      </c>
      <c r="Q260" s="180">
        <v>0.03464878</v>
      </c>
      <c r="R260" s="180">
        <f>Q260*H260</f>
        <v>1.8848936319999998</v>
      </c>
      <c r="S260" s="180">
        <v>0</v>
      </c>
      <c r="T260" s="181">
        <f>S260*H260</f>
        <v>0</v>
      </c>
      <c r="AR260" s="23" t="s">
        <v>168</v>
      </c>
      <c r="AT260" s="23" t="s">
        <v>163</v>
      </c>
      <c r="AU260" s="23" t="s">
        <v>80</v>
      </c>
      <c r="AY260" s="23" t="s">
        <v>161</v>
      </c>
      <c r="BE260" s="182">
        <f>IF(N260="základní",J260,0)</f>
        <v>0</v>
      </c>
      <c r="BF260" s="182">
        <f>IF(N260="snížená",J260,0)</f>
        <v>0</v>
      </c>
      <c r="BG260" s="182">
        <f>IF(N260="zákl. přenesená",J260,0)</f>
        <v>0</v>
      </c>
      <c r="BH260" s="182">
        <f>IF(N260="sníž. přenesená",J260,0)</f>
        <v>0</v>
      </c>
      <c r="BI260" s="182">
        <f>IF(N260="nulová",J260,0)</f>
        <v>0</v>
      </c>
      <c r="BJ260" s="23" t="s">
        <v>11</v>
      </c>
      <c r="BK260" s="182">
        <f>ROUND(I260*H260,0)</f>
        <v>0</v>
      </c>
      <c r="BL260" s="23" t="s">
        <v>168</v>
      </c>
      <c r="BM260" s="23" t="s">
        <v>454</v>
      </c>
    </row>
    <row r="261" spans="2:51" s="11" customFormat="1" ht="13.5">
      <c r="B261" s="183"/>
      <c r="D261" s="184" t="s">
        <v>170</v>
      </c>
      <c r="E261" s="185" t="s">
        <v>5</v>
      </c>
      <c r="F261" s="186" t="s">
        <v>455</v>
      </c>
      <c r="H261" s="187">
        <v>54.4</v>
      </c>
      <c r="I261" s="188"/>
      <c r="L261" s="183"/>
      <c r="M261" s="189"/>
      <c r="N261" s="190"/>
      <c r="O261" s="190"/>
      <c r="P261" s="190"/>
      <c r="Q261" s="190"/>
      <c r="R261" s="190"/>
      <c r="S261" s="190"/>
      <c r="T261" s="191"/>
      <c r="AT261" s="185" t="s">
        <v>170</v>
      </c>
      <c r="AU261" s="185" t="s">
        <v>80</v>
      </c>
      <c r="AV261" s="11" t="s">
        <v>80</v>
      </c>
      <c r="AW261" s="11" t="s">
        <v>36</v>
      </c>
      <c r="AX261" s="11" t="s">
        <v>11</v>
      </c>
      <c r="AY261" s="185" t="s">
        <v>161</v>
      </c>
    </row>
    <row r="262" spans="2:65" s="1" customFormat="1" ht="25.5" customHeight="1">
      <c r="B262" s="170"/>
      <c r="C262" s="208" t="s">
        <v>456</v>
      </c>
      <c r="D262" s="208" t="s">
        <v>276</v>
      </c>
      <c r="E262" s="209" t="s">
        <v>457</v>
      </c>
      <c r="F262" s="210" t="s">
        <v>898</v>
      </c>
      <c r="G262" s="211" t="s">
        <v>373</v>
      </c>
      <c r="H262" s="212">
        <v>54.4</v>
      </c>
      <c r="I262" s="213"/>
      <c r="J262" s="214">
        <f>ROUND(I262*H262,0)</f>
        <v>0</v>
      </c>
      <c r="K262" s="210" t="s">
        <v>5</v>
      </c>
      <c r="L262" s="215"/>
      <c r="M262" s="216" t="s">
        <v>5</v>
      </c>
      <c r="N262" s="217" t="s">
        <v>43</v>
      </c>
      <c r="O262" s="41"/>
      <c r="P262" s="180">
        <f>O262*H262</f>
        <v>0</v>
      </c>
      <c r="Q262" s="180">
        <v>0.112</v>
      </c>
      <c r="R262" s="180">
        <f>Q262*H262</f>
        <v>6.0927999999999995</v>
      </c>
      <c r="S262" s="180">
        <v>0</v>
      </c>
      <c r="T262" s="181">
        <f>S262*H262</f>
        <v>0</v>
      </c>
      <c r="AR262" s="23" t="s">
        <v>203</v>
      </c>
      <c r="AT262" s="23" t="s">
        <v>276</v>
      </c>
      <c r="AU262" s="23" t="s">
        <v>80</v>
      </c>
      <c r="AY262" s="23" t="s">
        <v>161</v>
      </c>
      <c r="BE262" s="182">
        <f>IF(N262="základní",J262,0)</f>
        <v>0</v>
      </c>
      <c r="BF262" s="182">
        <f>IF(N262="snížená",J262,0)</f>
        <v>0</v>
      </c>
      <c r="BG262" s="182">
        <f>IF(N262="zákl. přenesená",J262,0)</f>
        <v>0</v>
      </c>
      <c r="BH262" s="182">
        <f>IF(N262="sníž. přenesená",J262,0)</f>
        <v>0</v>
      </c>
      <c r="BI262" s="182">
        <f>IF(N262="nulová",J262,0)</f>
        <v>0</v>
      </c>
      <c r="BJ262" s="23" t="s">
        <v>11</v>
      </c>
      <c r="BK262" s="182">
        <f>ROUND(I262*H262,0)</f>
        <v>0</v>
      </c>
      <c r="BL262" s="23" t="s">
        <v>168</v>
      </c>
      <c r="BM262" s="23" t="s">
        <v>458</v>
      </c>
    </row>
    <row r="263" spans="2:51" s="11" customFormat="1" ht="13.5">
      <c r="B263" s="183"/>
      <c r="D263" s="184" t="s">
        <v>170</v>
      </c>
      <c r="E263" s="185" t="s">
        <v>5</v>
      </c>
      <c r="F263" s="186" t="s">
        <v>455</v>
      </c>
      <c r="H263" s="187">
        <v>54.4</v>
      </c>
      <c r="I263" s="188"/>
      <c r="L263" s="183"/>
      <c r="M263" s="189"/>
      <c r="N263" s="190"/>
      <c r="O263" s="190"/>
      <c r="P263" s="190"/>
      <c r="Q263" s="190"/>
      <c r="R263" s="190"/>
      <c r="S263" s="190"/>
      <c r="T263" s="191"/>
      <c r="AT263" s="185" t="s">
        <v>170</v>
      </c>
      <c r="AU263" s="185" t="s">
        <v>80</v>
      </c>
      <c r="AV263" s="11" t="s">
        <v>80</v>
      </c>
      <c r="AW263" s="11" t="s">
        <v>36</v>
      </c>
      <c r="AX263" s="11" t="s">
        <v>11</v>
      </c>
      <c r="AY263" s="185" t="s">
        <v>161</v>
      </c>
    </row>
    <row r="264" spans="2:65" s="1" customFormat="1" ht="25.5" customHeight="1">
      <c r="B264" s="170"/>
      <c r="C264" s="208" t="s">
        <v>459</v>
      </c>
      <c r="D264" s="208" t="s">
        <v>276</v>
      </c>
      <c r="E264" s="209" t="s">
        <v>460</v>
      </c>
      <c r="F264" s="210" t="s">
        <v>897</v>
      </c>
      <c r="G264" s="211" t="s">
        <v>373</v>
      </c>
      <c r="H264" s="212">
        <v>54.4</v>
      </c>
      <c r="I264" s="213"/>
      <c r="J264" s="214">
        <f>ROUND(I264*H264,0)</f>
        <v>0</v>
      </c>
      <c r="K264" s="210" t="s">
        <v>5</v>
      </c>
      <c r="L264" s="215"/>
      <c r="M264" s="216" t="s">
        <v>5</v>
      </c>
      <c r="N264" s="217" t="s">
        <v>43</v>
      </c>
      <c r="O264" s="41"/>
      <c r="P264" s="180">
        <f>O264*H264</f>
        <v>0</v>
      </c>
      <c r="Q264" s="180">
        <v>0.112</v>
      </c>
      <c r="R264" s="180">
        <f>Q264*H264</f>
        <v>6.0927999999999995</v>
      </c>
      <c r="S264" s="180">
        <v>0</v>
      </c>
      <c r="T264" s="181">
        <f>S264*H264</f>
        <v>0</v>
      </c>
      <c r="AR264" s="23" t="s">
        <v>203</v>
      </c>
      <c r="AT264" s="23" t="s">
        <v>276</v>
      </c>
      <c r="AU264" s="23" t="s">
        <v>80</v>
      </c>
      <c r="AY264" s="23" t="s">
        <v>161</v>
      </c>
      <c r="BE264" s="182">
        <f>IF(N264="základní",J264,0)</f>
        <v>0</v>
      </c>
      <c r="BF264" s="182">
        <f>IF(N264="snížená",J264,0)</f>
        <v>0</v>
      </c>
      <c r="BG264" s="182">
        <f>IF(N264="zákl. přenesená",J264,0)</f>
        <v>0</v>
      </c>
      <c r="BH264" s="182">
        <f>IF(N264="sníž. přenesená",J264,0)</f>
        <v>0</v>
      </c>
      <c r="BI264" s="182">
        <f>IF(N264="nulová",J264,0)</f>
        <v>0</v>
      </c>
      <c r="BJ264" s="23" t="s">
        <v>11</v>
      </c>
      <c r="BK264" s="182">
        <f>ROUND(I264*H264,0)</f>
        <v>0</v>
      </c>
      <c r="BL264" s="23" t="s">
        <v>168</v>
      </c>
      <c r="BM264" s="23" t="s">
        <v>461</v>
      </c>
    </row>
    <row r="265" spans="2:51" s="11" customFormat="1" ht="13.5">
      <c r="B265" s="183"/>
      <c r="D265" s="184" t="s">
        <v>170</v>
      </c>
      <c r="E265" s="185" t="s">
        <v>5</v>
      </c>
      <c r="F265" s="186" t="s">
        <v>455</v>
      </c>
      <c r="H265" s="187">
        <v>54.4</v>
      </c>
      <c r="I265" s="188"/>
      <c r="L265" s="183"/>
      <c r="M265" s="189"/>
      <c r="N265" s="190"/>
      <c r="O265" s="190"/>
      <c r="P265" s="190"/>
      <c r="Q265" s="190"/>
      <c r="R265" s="190"/>
      <c r="S265" s="190"/>
      <c r="T265" s="191"/>
      <c r="AT265" s="185" t="s">
        <v>170</v>
      </c>
      <c r="AU265" s="185" t="s">
        <v>80</v>
      </c>
      <c r="AV265" s="11" t="s">
        <v>80</v>
      </c>
      <c r="AW265" s="11" t="s">
        <v>36</v>
      </c>
      <c r="AX265" s="11" t="s">
        <v>11</v>
      </c>
      <c r="AY265" s="185" t="s">
        <v>161</v>
      </c>
    </row>
    <row r="266" spans="2:63" s="10" customFormat="1" ht="29.25" customHeight="1">
      <c r="B266" s="157"/>
      <c r="D266" s="158" t="s">
        <v>71</v>
      </c>
      <c r="E266" s="168" t="s">
        <v>186</v>
      </c>
      <c r="F266" s="168" t="s">
        <v>462</v>
      </c>
      <c r="I266" s="160"/>
      <c r="J266" s="169">
        <f>BK266</f>
        <v>0</v>
      </c>
      <c r="L266" s="157"/>
      <c r="M266" s="162"/>
      <c r="N266" s="163"/>
      <c r="O266" s="163"/>
      <c r="P266" s="164">
        <f>SUM(P267:P293)</f>
        <v>0</v>
      </c>
      <c r="Q266" s="163"/>
      <c r="R266" s="164">
        <f>SUM(R267:R293)</f>
        <v>40.1357272</v>
      </c>
      <c r="S266" s="163"/>
      <c r="T266" s="165">
        <f>SUM(T267:T293)</f>
        <v>0</v>
      </c>
      <c r="AR266" s="158" t="s">
        <v>11</v>
      </c>
      <c r="AT266" s="166" t="s">
        <v>71</v>
      </c>
      <c r="AU266" s="166" t="s">
        <v>11</v>
      </c>
      <c r="AY266" s="158" t="s">
        <v>161</v>
      </c>
      <c r="BK266" s="167">
        <f>SUM(BK267:BK293)</f>
        <v>0</v>
      </c>
    </row>
    <row r="267" spans="2:65" s="1" customFormat="1" ht="16.5" customHeight="1">
      <c r="B267" s="170"/>
      <c r="C267" s="171" t="s">
        <v>463</v>
      </c>
      <c r="D267" s="171" t="s">
        <v>163</v>
      </c>
      <c r="E267" s="172" t="s">
        <v>464</v>
      </c>
      <c r="F267" s="173" t="s">
        <v>465</v>
      </c>
      <c r="G267" s="174" t="s">
        <v>166</v>
      </c>
      <c r="H267" s="175">
        <v>41.18</v>
      </c>
      <c r="I267" s="176"/>
      <c r="J267" s="177">
        <f>ROUND(I267*H267,0)</f>
        <v>0</v>
      </c>
      <c r="K267" s="173" t="s">
        <v>167</v>
      </c>
      <c r="L267" s="40"/>
      <c r="M267" s="178" t="s">
        <v>5</v>
      </c>
      <c r="N267" s="179" t="s">
        <v>43</v>
      </c>
      <c r="O267" s="41"/>
      <c r="P267" s="180">
        <f>O267*H267</f>
        <v>0</v>
      </c>
      <c r="Q267" s="180">
        <v>0.2024</v>
      </c>
      <c r="R267" s="180">
        <f>Q267*H267</f>
        <v>8.334832</v>
      </c>
      <c r="S267" s="180">
        <v>0</v>
      </c>
      <c r="T267" s="181">
        <f>S267*H267</f>
        <v>0</v>
      </c>
      <c r="AR267" s="23" t="s">
        <v>168</v>
      </c>
      <c r="AT267" s="23" t="s">
        <v>163</v>
      </c>
      <c r="AU267" s="23" t="s">
        <v>80</v>
      </c>
      <c r="AY267" s="23" t="s">
        <v>161</v>
      </c>
      <c r="BE267" s="182">
        <f>IF(N267="základní",J267,0)</f>
        <v>0</v>
      </c>
      <c r="BF267" s="182">
        <f>IF(N267="snížená",J267,0)</f>
        <v>0</v>
      </c>
      <c r="BG267" s="182">
        <f>IF(N267="zákl. přenesená",J267,0)</f>
        <v>0</v>
      </c>
      <c r="BH267" s="182">
        <f>IF(N267="sníž. přenesená",J267,0)</f>
        <v>0</v>
      </c>
      <c r="BI267" s="182">
        <f>IF(N267="nulová",J267,0)</f>
        <v>0</v>
      </c>
      <c r="BJ267" s="23" t="s">
        <v>11</v>
      </c>
      <c r="BK267" s="182">
        <f>ROUND(I267*H267,0)</f>
        <v>0</v>
      </c>
      <c r="BL267" s="23" t="s">
        <v>168</v>
      </c>
      <c r="BM267" s="23" t="s">
        <v>466</v>
      </c>
    </row>
    <row r="268" spans="2:51" s="11" customFormat="1" ht="13.5">
      <c r="B268" s="183"/>
      <c r="D268" s="184" t="s">
        <v>170</v>
      </c>
      <c r="E268" s="185" t="s">
        <v>5</v>
      </c>
      <c r="F268" s="186" t="s">
        <v>100</v>
      </c>
      <c r="H268" s="187">
        <v>20</v>
      </c>
      <c r="I268" s="188"/>
      <c r="L268" s="183"/>
      <c r="M268" s="189"/>
      <c r="N268" s="190"/>
      <c r="O268" s="190"/>
      <c r="P268" s="190"/>
      <c r="Q268" s="190"/>
      <c r="R268" s="190"/>
      <c r="S268" s="190"/>
      <c r="T268" s="191"/>
      <c r="AT268" s="185" t="s">
        <v>170</v>
      </c>
      <c r="AU268" s="185" t="s">
        <v>80</v>
      </c>
      <c r="AV268" s="11" t="s">
        <v>80</v>
      </c>
      <c r="AW268" s="11" t="s">
        <v>36</v>
      </c>
      <c r="AX268" s="11" t="s">
        <v>72</v>
      </c>
      <c r="AY268" s="185" t="s">
        <v>161</v>
      </c>
    </row>
    <row r="269" spans="2:51" s="11" customFormat="1" ht="13.5">
      <c r="B269" s="183"/>
      <c r="D269" s="184" t="s">
        <v>170</v>
      </c>
      <c r="E269" s="185" t="s">
        <v>5</v>
      </c>
      <c r="F269" s="186" t="s">
        <v>103</v>
      </c>
      <c r="H269" s="187">
        <v>9</v>
      </c>
      <c r="I269" s="188"/>
      <c r="L269" s="183"/>
      <c r="M269" s="189"/>
      <c r="N269" s="190"/>
      <c r="O269" s="190"/>
      <c r="P269" s="190"/>
      <c r="Q269" s="190"/>
      <c r="R269" s="190"/>
      <c r="S269" s="190"/>
      <c r="T269" s="191"/>
      <c r="AT269" s="185" t="s">
        <v>170</v>
      </c>
      <c r="AU269" s="185" t="s">
        <v>80</v>
      </c>
      <c r="AV269" s="11" t="s">
        <v>80</v>
      </c>
      <c r="AW269" s="11" t="s">
        <v>36</v>
      </c>
      <c r="AX269" s="11" t="s">
        <v>72</v>
      </c>
      <c r="AY269" s="185" t="s">
        <v>161</v>
      </c>
    </row>
    <row r="270" spans="2:51" s="11" customFormat="1" ht="13.5">
      <c r="B270" s="183"/>
      <c r="D270" s="184" t="s">
        <v>170</v>
      </c>
      <c r="E270" s="185" t="s">
        <v>5</v>
      </c>
      <c r="F270" s="186" t="s">
        <v>114</v>
      </c>
      <c r="H270" s="187">
        <v>12.18</v>
      </c>
      <c r="I270" s="188"/>
      <c r="L270" s="183"/>
      <c r="M270" s="189"/>
      <c r="N270" s="190"/>
      <c r="O270" s="190"/>
      <c r="P270" s="190"/>
      <c r="Q270" s="190"/>
      <c r="R270" s="190"/>
      <c r="S270" s="190"/>
      <c r="T270" s="191"/>
      <c r="AT270" s="185" t="s">
        <v>170</v>
      </c>
      <c r="AU270" s="185" t="s">
        <v>80</v>
      </c>
      <c r="AV270" s="11" t="s">
        <v>80</v>
      </c>
      <c r="AW270" s="11" t="s">
        <v>36</v>
      </c>
      <c r="AX270" s="11" t="s">
        <v>72</v>
      </c>
      <c r="AY270" s="185" t="s">
        <v>161</v>
      </c>
    </row>
    <row r="271" spans="2:51" s="12" customFormat="1" ht="13.5">
      <c r="B271" s="192"/>
      <c r="D271" s="184" t="s">
        <v>170</v>
      </c>
      <c r="E271" s="193" t="s">
        <v>5</v>
      </c>
      <c r="F271" s="194" t="s">
        <v>198</v>
      </c>
      <c r="H271" s="195">
        <v>41.18</v>
      </c>
      <c r="I271" s="196"/>
      <c r="L271" s="192"/>
      <c r="M271" s="197"/>
      <c r="N271" s="198"/>
      <c r="O271" s="198"/>
      <c r="P271" s="198"/>
      <c r="Q271" s="198"/>
      <c r="R271" s="198"/>
      <c r="S271" s="198"/>
      <c r="T271" s="199"/>
      <c r="AT271" s="193" t="s">
        <v>170</v>
      </c>
      <c r="AU271" s="193" t="s">
        <v>80</v>
      </c>
      <c r="AV271" s="12" t="s">
        <v>177</v>
      </c>
      <c r="AW271" s="12" t="s">
        <v>36</v>
      </c>
      <c r="AX271" s="12" t="s">
        <v>11</v>
      </c>
      <c r="AY271" s="193" t="s">
        <v>161</v>
      </c>
    </row>
    <row r="272" spans="2:65" s="1" customFormat="1" ht="16.5" customHeight="1">
      <c r="B272" s="170"/>
      <c r="C272" s="171" t="s">
        <v>467</v>
      </c>
      <c r="D272" s="171" t="s">
        <v>163</v>
      </c>
      <c r="E272" s="172" t="s">
        <v>468</v>
      </c>
      <c r="F272" s="173" t="s">
        <v>469</v>
      </c>
      <c r="G272" s="174" t="s">
        <v>166</v>
      </c>
      <c r="H272" s="175">
        <v>41.18</v>
      </c>
      <c r="I272" s="176"/>
      <c r="J272" s="177">
        <f>ROUND(I272*H272,0)</f>
        <v>0</v>
      </c>
      <c r="K272" s="173" t="s">
        <v>167</v>
      </c>
      <c r="L272" s="40"/>
      <c r="M272" s="178" t="s">
        <v>5</v>
      </c>
      <c r="N272" s="179" t="s">
        <v>43</v>
      </c>
      <c r="O272" s="41"/>
      <c r="P272" s="180">
        <f>O272*H272</f>
        <v>0</v>
      </c>
      <c r="Q272" s="180">
        <v>0.27994</v>
      </c>
      <c r="R272" s="180">
        <f>Q272*H272</f>
        <v>11.5279292</v>
      </c>
      <c r="S272" s="180">
        <v>0</v>
      </c>
      <c r="T272" s="181">
        <f>S272*H272</f>
        <v>0</v>
      </c>
      <c r="AR272" s="23" t="s">
        <v>168</v>
      </c>
      <c r="AT272" s="23" t="s">
        <v>163</v>
      </c>
      <c r="AU272" s="23" t="s">
        <v>80</v>
      </c>
      <c r="AY272" s="23" t="s">
        <v>161</v>
      </c>
      <c r="BE272" s="182">
        <f>IF(N272="základní",J272,0)</f>
        <v>0</v>
      </c>
      <c r="BF272" s="182">
        <f>IF(N272="snížená",J272,0)</f>
        <v>0</v>
      </c>
      <c r="BG272" s="182">
        <f>IF(N272="zákl. přenesená",J272,0)</f>
        <v>0</v>
      </c>
      <c r="BH272" s="182">
        <f>IF(N272="sníž. přenesená",J272,0)</f>
        <v>0</v>
      </c>
      <c r="BI272" s="182">
        <f>IF(N272="nulová",J272,0)</f>
        <v>0</v>
      </c>
      <c r="BJ272" s="23" t="s">
        <v>11</v>
      </c>
      <c r="BK272" s="182">
        <f>ROUND(I272*H272,0)</f>
        <v>0</v>
      </c>
      <c r="BL272" s="23" t="s">
        <v>168</v>
      </c>
      <c r="BM272" s="23" t="s">
        <v>470</v>
      </c>
    </row>
    <row r="273" spans="2:51" s="11" customFormat="1" ht="13.5">
      <c r="B273" s="183"/>
      <c r="D273" s="184" t="s">
        <v>170</v>
      </c>
      <c r="E273" s="185" t="s">
        <v>5</v>
      </c>
      <c r="F273" s="186" t="s">
        <v>100</v>
      </c>
      <c r="H273" s="187">
        <v>20</v>
      </c>
      <c r="I273" s="188"/>
      <c r="L273" s="183"/>
      <c r="M273" s="189"/>
      <c r="N273" s="190"/>
      <c r="O273" s="190"/>
      <c r="P273" s="190"/>
      <c r="Q273" s="190"/>
      <c r="R273" s="190"/>
      <c r="S273" s="190"/>
      <c r="T273" s="191"/>
      <c r="AT273" s="185" t="s">
        <v>170</v>
      </c>
      <c r="AU273" s="185" t="s">
        <v>80</v>
      </c>
      <c r="AV273" s="11" t="s">
        <v>80</v>
      </c>
      <c r="AW273" s="11" t="s">
        <v>36</v>
      </c>
      <c r="AX273" s="11" t="s">
        <v>72</v>
      </c>
      <c r="AY273" s="185" t="s">
        <v>161</v>
      </c>
    </row>
    <row r="274" spans="2:51" s="11" customFormat="1" ht="13.5">
      <c r="B274" s="183"/>
      <c r="D274" s="184" t="s">
        <v>170</v>
      </c>
      <c r="E274" s="185" t="s">
        <v>5</v>
      </c>
      <c r="F274" s="186" t="s">
        <v>103</v>
      </c>
      <c r="H274" s="187">
        <v>9</v>
      </c>
      <c r="I274" s="188"/>
      <c r="L274" s="183"/>
      <c r="M274" s="189"/>
      <c r="N274" s="190"/>
      <c r="O274" s="190"/>
      <c r="P274" s="190"/>
      <c r="Q274" s="190"/>
      <c r="R274" s="190"/>
      <c r="S274" s="190"/>
      <c r="T274" s="191"/>
      <c r="AT274" s="185" t="s">
        <v>170</v>
      </c>
      <c r="AU274" s="185" t="s">
        <v>80</v>
      </c>
      <c r="AV274" s="11" t="s">
        <v>80</v>
      </c>
      <c r="AW274" s="11" t="s">
        <v>36</v>
      </c>
      <c r="AX274" s="11" t="s">
        <v>72</v>
      </c>
      <c r="AY274" s="185" t="s">
        <v>161</v>
      </c>
    </row>
    <row r="275" spans="2:51" s="11" customFormat="1" ht="13.5">
      <c r="B275" s="183"/>
      <c r="D275" s="184" t="s">
        <v>170</v>
      </c>
      <c r="E275" s="185" t="s">
        <v>5</v>
      </c>
      <c r="F275" s="186" t="s">
        <v>114</v>
      </c>
      <c r="H275" s="187">
        <v>12.18</v>
      </c>
      <c r="I275" s="188"/>
      <c r="L275" s="183"/>
      <c r="M275" s="189"/>
      <c r="N275" s="190"/>
      <c r="O275" s="190"/>
      <c r="P275" s="190"/>
      <c r="Q275" s="190"/>
      <c r="R275" s="190"/>
      <c r="S275" s="190"/>
      <c r="T275" s="191"/>
      <c r="AT275" s="185" t="s">
        <v>170</v>
      </c>
      <c r="AU275" s="185" t="s">
        <v>80</v>
      </c>
      <c r="AV275" s="11" t="s">
        <v>80</v>
      </c>
      <c r="AW275" s="11" t="s">
        <v>36</v>
      </c>
      <c r="AX275" s="11" t="s">
        <v>72</v>
      </c>
      <c r="AY275" s="185" t="s">
        <v>161</v>
      </c>
    </row>
    <row r="276" spans="2:51" s="12" customFormat="1" ht="13.5">
      <c r="B276" s="192"/>
      <c r="D276" s="184" t="s">
        <v>170</v>
      </c>
      <c r="E276" s="193" t="s">
        <v>5</v>
      </c>
      <c r="F276" s="194" t="s">
        <v>198</v>
      </c>
      <c r="H276" s="195">
        <v>41.18</v>
      </c>
      <c r="I276" s="196"/>
      <c r="L276" s="192"/>
      <c r="M276" s="197"/>
      <c r="N276" s="198"/>
      <c r="O276" s="198"/>
      <c r="P276" s="198"/>
      <c r="Q276" s="198"/>
      <c r="R276" s="198"/>
      <c r="S276" s="198"/>
      <c r="T276" s="199"/>
      <c r="AT276" s="193" t="s">
        <v>170</v>
      </c>
      <c r="AU276" s="193" t="s">
        <v>80</v>
      </c>
      <c r="AV276" s="12" t="s">
        <v>177</v>
      </c>
      <c r="AW276" s="12" t="s">
        <v>36</v>
      </c>
      <c r="AX276" s="12" t="s">
        <v>11</v>
      </c>
      <c r="AY276" s="193" t="s">
        <v>161</v>
      </c>
    </row>
    <row r="277" spans="2:65" s="1" customFormat="1" ht="25.5" customHeight="1">
      <c r="B277" s="170"/>
      <c r="C277" s="171" t="s">
        <v>471</v>
      </c>
      <c r="D277" s="171" t="s">
        <v>163</v>
      </c>
      <c r="E277" s="172" t="s">
        <v>472</v>
      </c>
      <c r="F277" s="173" t="s">
        <v>473</v>
      </c>
      <c r="G277" s="174" t="s">
        <v>166</v>
      </c>
      <c r="H277" s="175">
        <v>12.18</v>
      </c>
      <c r="I277" s="176"/>
      <c r="J277" s="177">
        <f>ROUND(I277*H277,0)</f>
        <v>0</v>
      </c>
      <c r="K277" s="173" t="s">
        <v>167</v>
      </c>
      <c r="L277" s="40"/>
      <c r="M277" s="178" t="s">
        <v>5</v>
      </c>
      <c r="N277" s="179" t="s">
        <v>43</v>
      </c>
      <c r="O277" s="41"/>
      <c r="P277" s="180">
        <f>O277*H277</f>
        <v>0</v>
      </c>
      <c r="Q277" s="180">
        <v>0.1837</v>
      </c>
      <c r="R277" s="180">
        <f>Q277*H277</f>
        <v>2.237466</v>
      </c>
      <c r="S277" s="180">
        <v>0</v>
      </c>
      <c r="T277" s="181">
        <f>S277*H277</f>
        <v>0</v>
      </c>
      <c r="AR277" s="23" t="s">
        <v>168</v>
      </c>
      <c r="AT277" s="23" t="s">
        <v>163</v>
      </c>
      <c r="AU277" s="23" t="s">
        <v>80</v>
      </c>
      <c r="AY277" s="23" t="s">
        <v>161</v>
      </c>
      <c r="BE277" s="182">
        <f>IF(N277="základní",J277,0)</f>
        <v>0</v>
      </c>
      <c r="BF277" s="182">
        <f>IF(N277="snížená",J277,0)</f>
        <v>0</v>
      </c>
      <c r="BG277" s="182">
        <f>IF(N277="zákl. přenesená",J277,0)</f>
        <v>0</v>
      </c>
      <c r="BH277" s="182">
        <f>IF(N277="sníž. přenesená",J277,0)</f>
        <v>0</v>
      </c>
      <c r="BI277" s="182">
        <f>IF(N277="nulová",J277,0)</f>
        <v>0</v>
      </c>
      <c r="BJ277" s="23" t="s">
        <v>11</v>
      </c>
      <c r="BK277" s="182">
        <f>ROUND(I277*H277,0)</f>
        <v>0</v>
      </c>
      <c r="BL277" s="23" t="s">
        <v>168</v>
      </c>
      <c r="BM277" s="23" t="s">
        <v>474</v>
      </c>
    </row>
    <row r="278" spans="2:51" s="11" customFormat="1" ht="13.5">
      <c r="B278" s="183"/>
      <c r="D278" s="184" t="s">
        <v>170</v>
      </c>
      <c r="E278" s="185" t="s">
        <v>5</v>
      </c>
      <c r="F278" s="186" t="s">
        <v>475</v>
      </c>
      <c r="H278" s="187">
        <v>12.18</v>
      </c>
      <c r="I278" s="188"/>
      <c r="L278" s="183"/>
      <c r="M278" s="189"/>
      <c r="N278" s="190"/>
      <c r="O278" s="190"/>
      <c r="P278" s="190"/>
      <c r="Q278" s="190"/>
      <c r="R278" s="190"/>
      <c r="S278" s="190"/>
      <c r="T278" s="191"/>
      <c r="AT278" s="185" t="s">
        <v>170</v>
      </c>
      <c r="AU278" s="185" t="s">
        <v>80</v>
      </c>
      <c r="AV278" s="11" t="s">
        <v>80</v>
      </c>
      <c r="AW278" s="11" t="s">
        <v>36</v>
      </c>
      <c r="AX278" s="11" t="s">
        <v>72</v>
      </c>
      <c r="AY278" s="185" t="s">
        <v>161</v>
      </c>
    </row>
    <row r="279" spans="2:51" s="12" customFormat="1" ht="13.5">
      <c r="B279" s="192"/>
      <c r="D279" s="184" t="s">
        <v>170</v>
      </c>
      <c r="E279" s="193" t="s">
        <v>114</v>
      </c>
      <c r="F279" s="194" t="s">
        <v>198</v>
      </c>
      <c r="H279" s="195">
        <v>12.18</v>
      </c>
      <c r="I279" s="196"/>
      <c r="L279" s="192"/>
      <c r="M279" s="197"/>
      <c r="N279" s="198"/>
      <c r="O279" s="198"/>
      <c r="P279" s="198"/>
      <c r="Q279" s="198"/>
      <c r="R279" s="198"/>
      <c r="S279" s="198"/>
      <c r="T279" s="199"/>
      <c r="AT279" s="193" t="s">
        <v>170</v>
      </c>
      <c r="AU279" s="193" t="s">
        <v>80</v>
      </c>
      <c r="AV279" s="12" t="s">
        <v>177</v>
      </c>
      <c r="AW279" s="12" t="s">
        <v>36</v>
      </c>
      <c r="AX279" s="12" t="s">
        <v>11</v>
      </c>
      <c r="AY279" s="193" t="s">
        <v>161</v>
      </c>
    </row>
    <row r="280" spans="2:65" s="1" customFormat="1" ht="16.5" customHeight="1">
      <c r="B280" s="170"/>
      <c r="C280" s="208" t="s">
        <v>476</v>
      </c>
      <c r="D280" s="208" t="s">
        <v>276</v>
      </c>
      <c r="E280" s="209" t="s">
        <v>477</v>
      </c>
      <c r="F280" s="210" t="s">
        <v>895</v>
      </c>
      <c r="G280" s="211" t="s">
        <v>355</v>
      </c>
      <c r="H280" s="212">
        <v>6.09</v>
      </c>
      <c r="I280" s="213"/>
      <c r="J280" s="214">
        <f>ROUND(I280*H280,0)</f>
        <v>0</v>
      </c>
      <c r="K280" s="210" t="s">
        <v>5</v>
      </c>
      <c r="L280" s="215"/>
      <c r="M280" s="216" t="s">
        <v>5</v>
      </c>
      <c r="N280" s="217" t="s">
        <v>43</v>
      </c>
      <c r="O280" s="41"/>
      <c r="P280" s="180">
        <f>O280*H280</f>
        <v>0</v>
      </c>
      <c r="Q280" s="180">
        <v>1</v>
      </c>
      <c r="R280" s="180">
        <f>Q280*H280</f>
        <v>6.09</v>
      </c>
      <c r="S280" s="180">
        <v>0</v>
      </c>
      <c r="T280" s="181">
        <f>S280*H280</f>
        <v>0</v>
      </c>
      <c r="AR280" s="23" t="s">
        <v>203</v>
      </c>
      <c r="AT280" s="23" t="s">
        <v>276</v>
      </c>
      <c r="AU280" s="23" t="s">
        <v>80</v>
      </c>
      <c r="AY280" s="23" t="s">
        <v>161</v>
      </c>
      <c r="BE280" s="182">
        <f>IF(N280="základní",J280,0)</f>
        <v>0</v>
      </c>
      <c r="BF280" s="182">
        <f>IF(N280="snížená",J280,0)</f>
        <v>0</v>
      </c>
      <c r="BG280" s="182">
        <f>IF(N280="zákl. přenesená",J280,0)</f>
        <v>0</v>
      </c>
      <c r="BH280" s="182">
        <f>IF(N280="sníž. přenesená",J280,0)</f>
        <v>0</v>
      </c>
      <c r="BI280" s="182">
        <f>IF(N280="nulová",J280,0)</f>
        <v>0</v>
      </c>
      <c r="BJ280" s="23" t="s">
        <v>11</v>
      </c>
      <c r="BK280" s="182">
        <f>ROUND(I280*H280,0)</f>
        <v>0</v>
      </c>
      <c r="BL280" s="23" t="s">
        <v>168</v>
      </c>
      <c r="BM280" s="23" t="s">
        <v>478</v>
      </c>
    </row>
    <row r="281" spans="2:51" s="11" customFormat="1" ht="13.5">
      <c r="B281" s="183"/>
      <c r="D281" s="184" t="s">
        <v>170</v>
      </c>
      <c r="E281" s="185" t="s">
        <v>5</v>
      </c>
      <c r="F281" s="186" t="s">
        <v>479</v>
      </c>
      <c r="H281" s="187">
        <v>6.09</v>
      </c>
      <c r="I281" s="188"/>
      <c r="L281" s="183"/>
      <c r="M281" s="189"/>
      <c r="N281" s="190"/>
      <c r="O281" s="190"/>
      <c r="P281" s="190"/>
      <c r="Q281" s="190"/>
      <c r="R281" s="190"/>
      <c r="S281" s="190"/>
      <c r="T281" s="191"/>
      <c r="AT281" s="185" t="s">
        <v>170</v>
      </c>
      <c r="AU281" s="185" t="s">
        <v>80</v>
      </c>
      <c r="AV281" s="11" t="s">
        <v>80</v>
      </c>
      <c r="AW281" s="11" t="s">
        <v>36</v>
      </c>
      <c r="AX281" s="11" t="s">
        <v>11</v>
      </c>
      <c r="AY281" s="185" t="s">
        <v>161</v>
      </c>
    </row>
    <row r="282" spans="2:65" s="1" customFormat="1" ht="25.5" customHeight="1">
      <c r="B282" s="170"/>
      <c r="C282" s="171" t="s">
        <v>480</v>
      </c>
      <c r="D282" s="171" t="s">
        <v>163</v>
      </c>
      <c r="E282" s="172" t="s">
        <v>481</v>
      </c>
      <c r="F282" s="173" t="s">
        <v>482</v>
      </c>
      <c r="G282" s="174" t="s">
        <v>166</v>
      </c>
      <c r="H282" s="175">
        <v>20</v>
      </c>
      <c r="I282" s="176"/>
      <c r="J282" s="177">
        <f>ROUND(I282*H282,0)</f>
        <v>0</v>
      </c>
      <c r="K282" s="173" t="s">
        <v>167</v>
      </c>
      <c r="L282" s="40"/>
      <c r="M282" s="178" t="s">
        <v>5</v>
      </c>
      <c r="N282" s="179" t="s">
        <v>43</v>
      </c>
      <c r="O282" s="41"/>
      <c r="P282" s="180">
        <f>O282*H282</f>
        <v>0</v>
      </c>
      <c r="Q282" s="180">
        <v>0.1837</v>
      </c>
      <c r="R282" s="180">
        <f>Q282*H282</f>
        <v>3.674</v>
      </c>
      <c r="S282" s="180">
        <v>0</v>
      </c>
      <c r="T282" s="181">
        <f>S282*H282</f>
        <v>0</v>
      </c>
      <c r="AR282" s="23" t="s">
        <v>168</v>
      </c>
      <c r="AT282" s="23" t="s">
        <v>163</v>
      </c>
      <c r="AU282" s="23" t="s">
        <v>80</v>
      </c>
      <c r="AY282" s="23" t="s">
        <v>161</v>
      </c>
      <c r="BE282" s="182">
        <f>IF(N282="základní",J282,0)</f>
        <v>0</v>
      </c>
      <c r="BF282" s="182">
        <f>IF(N282="snížená",J282,0)</f>
        <v>0</v>
      </c>
      <c r="BG282" s="182">
        <f>IF(N282="zákl. přenesená",J282,0)</f>
        <v>0</v>
      </c>
      <c r="BH282" s="182">
        <f>IF(N282="sníž. přenesená",J282,0)</f>
        <v>0</v>
      </c>
      <c r="BI282" s="182">
        <f>IF(N282="nulová",J282,0)</f>
        <v>0</v>
      </c>
      <c r="BJ282" s="23" t="s">
        <v>11</v>
      </c>
      <c r="BK282" s="182">
        <f>ROUND(I282*H282,0)</f>
        <v>0</v>
      </c>
      <c r="BL282" s="23" t="s">
        <v>168</v>
      </c>
      <c r="BM282" s="23" t="s">
        <v>483</v>
      </c>
    </row>
    <row r="283" spans="2:51" s="11" customFormat="1" ht="13.5">
      <c r="B283" s="183"/>
      <c r="D283" s="184" t="s">
        <v>170</v>
      </c>
      <c r="E283" s="185" t="s">
        <v>5</v>
      </c>
      <c r="F283" s="186" t="s">
        <v>484</v>
      </c>
      <c r="H283" s="187">
        <v>5</v>
      </c>
      <c r="I283" s="188"/>
      <c r="L283" s="183"/>
      <c r="M283" s="189"/>
      <c r="N283" s="190"/>
      <c r="O283" s="190"/>
      <c r="P283" s="190"/>
      <c r="Q283" s="190"/>
      <c r="R283" s="190"/>
      <c r="S283" s="190"/>
      <c r="T283" s="191"/>
      <c r="AT283" s="185" t="s">
        <v>170</v>
      </c>
      <c r="AU283" s="185" t="s">
        <v>80</v>
      </c>
      <c r="AV283" s="11" t="s">
        <v>80</v>
      </c>
      <c r="AW283" s="11" t="s">
        <v>36</v>
      </c>
      <c r="AX283" s="11" t="s">
        <v>72</v>
      </c>
      <c r="AY283" s="185" t="s">
        <v>161</v>
      </c>
    </row>
    <row r="284" spans="2:51" s="11" customFormat="1" ht="13.5">
      <c r="B284" s="183"/>
      <c r="D284" s="184" t="s">
        <v>170</v>
      </c>
      <c r="E284" s="185" t="s">
        <v>5</v>
      </c>
      <c r="F284" s="186" t="s">
        <v>485</v>
      </c>
      <c r="H284" s="187">
        <v>15</v>
      </c>
      <c r="I284" s="188"/>
      <c r="L284" s="183"/>
      <c r="M284" s="189"/>
      <c r="N284" s="190"/>
      <c r="O284" s="190"/>
      <c r="P284" s="190"/>
      <c r="Q284" s="190"/>
      <c r="R284" s="190"/>
      <c r="S284" s="190"/>
      <c r="T284" s="191"/>
      <c r="AT284" s="185" t="s">
        <v>170</v>
      </c>
      <c r="AU284" s="185" t="s">
        <v>80</v>
      </c>
      <c r="AV284" s="11" t="s">
        <v>80</v>
      </c>
      <c r="AW284" s="11" t="s">
        <v>36</v>
      </c>
      <c r="AX284" s="11" t="s">
        <v>72</v>
      </c>
      <c r="AY284" s="185" t="s">
        <v>161</v>
      </c>
    </row>
    <row r="285" spans="2:51" s="12" customFormat="1" ht="13.5">
      <c r="B285" s="192"/>
      <c r="D285" s="184" t="s">
        <v>170</v>
      </c>
      <c r="E285" s="193" t="s">
        <v>100</v>
      </c>
      <c r="F285" s="194" t="s">
        <v>198</v>
      </c>
      <c r="H285" s="195">
        <v>20</v>
      </c>
      <c r="I285" s="196"/>
      <c r="L285" s="192"/>
      <c r="M285" s="197"/>
      <c r="N285" s="198"/>
      <c r="O285" s="198"/>
      <c r="P285" s="198"/>
      <c r="Q285" s="198"/>
      <c r="R285" s="198"/>
      <c r="S285" s="198"/>
      <c r="T285" s="199"/>
      <c r="AT285" s="193" t="s">
        <v>170</v>
      </c>
      <c r="AU285" s="193" t="s">
        <v>80</v>
      </c>
      <c r="AV285" s="12" t="s">
        <v>177</v>
      </c>
      <c r="AW285" s="12" t="s">
        <v>36</v>
      </c>
      <c r="AX285" s="12" t="s">
        <v>11</v>
      </c>
      <c r="AY285" s="193" t="s">
        <v>161</v>
      </c>
    </row>
    <row r="286" spans="2:65" s="1" customFormat="1" ht="16.5" customHeight="1">
      <c r="B286" s="170"/>
      <c r="C286" s="208" t="s">
        <v>113</v>
      </c>
      <c r="D286" s="208" t="s">
        <v>276</v>
      </c>
      <c r="E286" s="209" t="s">
        <v>486</v>
      </c>
      <c r="F286" s="210" t="s">
        <v>894</v>
      </c>
      <c r="G286" s="211" t="s">
        <v>355</v>
      </c>
      <c r="H286" s="212">
        <v>5</v>
      </c>
      <c r="I286" s="213"/>
      <c r="J286" s="214">
        <f>ROUND(I286*H286,0)</f>
        <v>0</v>
      </c>
      <c r="K286" s="210" t="s">
        <v>5</v>
      </c>
      <c r="L286" s="215"/>
      <c r="M286" s="216" t="s">
        <v>5</v>
      </c>
      <c r="N286" s="217" t="s">
        <v>43</v>
      </c>
      <c r="O286" s="41"/>
      <c r="P286" s="180">
        <f>O286*H286</f>
        <v>0</v>
      </c>
      <c r="Q286" s="180">
        <v>1</v>
      </c>
      <c r="R286" s="180">
        <f>Q286*H286</f>
        <v>5</v>
      </c>
      <c r="S286" s="180">
        <v>0</v>
      </c>
      <c r="T286" s="181">
        <f>S286*H286</f>
        <v>0</v>
      </c>
      <c r="AR286" s="23" t="s">
        <v>203</v>
      </c>
      <c r="AT286" s="23" t="s">
        <v>276</v>
      </c>
      <c r="AU286" s="23" t="s">
        <v>80</v>
      </c>
      <c r="AY286" s="23" t="s">
        <v>161</v>
      </c>
      <c r="BE286" s="182">
        <f>IF(N286="základní",J286,0)</f>
        <v>0</v>
      </c>
      <c r="BF286" s="182">
        <f>IF(N286="snížená",J286,0)</f>
        <v>0</v>
      </c>
      <c r="BG286" s="182">
        <f>IF(N286="zákl. přenesená",J286,0)</f>
        <v>0</v>
      </c>
      <c r="BH286" s="182">
        <f>IF(N286="sníž. přenesená",J286,0)</f>
        <v>0</v>
      </c>
      <c r="BI286" s="182">
        <f>IF(N286="nulová",J286,0)</f>
        <v>0</v>
      </c>
      <c r="BJ286" s="23" t="s">
        <v>11</v>
      </c>
      <c r="BK286" s="182">
        <f>ROUND(I286*H286,0)</f>
        <v>0</v>
      </c>
      <c r="BL286" s="23" t="s">
        <v>168</v>
      </c>
      <c r="BM286" s="23" t="s">
        <v>487</v>
      </c>
    </row>
    <row r="287" spans="2:51" s="11" customFormat="1" ht="13.5">
      <c r="B287" s="183"/>
      <c r="D287" s="184" t="s">
        <v>170</v>
      </c>
      <c r="E287" s="185" t="s">
        <v>5</v>
      </c>
      <c r="F287" s="186" t="s">
        <v>488</v>
      </c>
      <c r="H287" s="187">
        <v>5</v>
      </c>
      <c r="I287" s="188"/>
      <c r="L287" s="183"/>
      <c r="M287" s="189"/>
      <c r="N287" s="190"/>
      <c r="O287" s="190"/>
      <c r="P287" s="190"/>
      <c r="Q287" s="190"/>
      <c r="R287" s="190"/>
      <c r="S287" s="190"/>
      <c r="T287" s="191"/>
      <c r="AT287" s="185" t="s">
        <v>170</v>
      </c>
      <c r="AU287" s="185" t="s">
        <v>80</v>
      </c>
      <c r="AV287" s="11" t="s">
        <v>80</v>
      </c>
      <c r="AW287" s="11" t="s">
        <v>36</v>
      </c>
      <c r="AX287" s="11" t="s">
        <v>72</v>
      </c>
      <c r="AY287" s="185" t="s">
        <v>161</v>
      </c>
    </row>
    <row r="288" spans="2:51" s="12" customFormat="1" ht="13.5">
      <c r="B288" s="192"/>
      <c r="D288" s="184" t="s">
        <v>170</v>
      </c>
      <c r="E288" s="193" t="s">
        <v>5</v>
      </c>
      <c r="F288" s="194" t="s">
        <v>198</v>
      </c>
      <c r="H288" s="195">
        <v>5</v>
      </c>
      <c r="I288" s="196"/>
      <c r="L288" s="192"/>
      <c r="M288" s="197"/>
      <c r="N288" s="198"/>
      <c r="O288" s="198"/>
      <c r="P288" s="198"/>
      <c r="Q288" s="198"/>
      <c r="R288" s="198"/>
      <c r="S288" s="198"/>
      <c r="T288" s="199"/>
      <c r="AT288" s="193" t="s">
        <v>170</v>
      </c>
      <c r="AU288" s="193" t="s">
        <v>80</v>
      </c>
      <c r="AV288" s="12" t="s">
        <v>177</v>
      </c>
      <c r="AW288" s="12" t="s">
        <v>36</v>
      </c>
      <c r="AX288" s="12" t="s">
        <v>11</v>
      </c>
      <c r="AY288" s="193" t="s">
        <v>161</v>
      </c>
    </row>
    <row r="289" spans="2:65" s="1" customFormat="1" ht="25.5" customHeight="1">
      <c r="B289" s="170"/>
      <c r="C289" s="171" t="s">
        <v>489</v>
      </c>
      <c r="D289" s="171" t="s">
        <v>163</v>
      </c>
      <c r="E289" s="172" t="s">
        <v>490</v>
      </c>
      <c r="F289" s="173" t="s">
        <v>491</v>
      </c>
      <c r="G289" s="174" t="s">
        <v>166</v>
      </c>
      <c r="H289" s="175">
        <v>9</v>
      </c>
      <c r="I289" s="176"/>
      <c r="J289" s="177">
        <f>ROUND(I289*H289,0)</f>
        <v>0</v>
      </c>
      <c r="K289" s="173" t="s">
        <v>167</v>
      </c>
      <c r="L289" s="40"/>
      <c r="M289" s="178" t="s">
        <v>5</v>
      </c>
      <c r="N289" s="179" t="s">
        <v>43</v>
      </c>
      <c r="O289" s="41"/>
      <c r="P289" s="180">
        <f>O289*H289</f>
        <v>0</v>
      </c>
      <c r="Q289" s="180">
        <v>0.101</v>
      </c>
      <c r="R289" s="180">
        <f>Q289*H289</f>
        <v>0.909</v>
      </c>
      <c r="S289" s="180">
        <v>0</v>
      </c>
      <c r="T289" s="181">
        <f>S289*H289</f>
        <v>0</v>
      </c>
      <c r="AR289" s="23" t="s">
        <v>168</v>
      </c>
      <c r="AT289" s="23" t="s">
        <v>163</v>
      </c>
      <c r="AU289" s="23" t="s">
        <v>80</v>
      </c>
      <c r="AY289" s="23" t="s">
        <v>161</v>
      </c>
      <c r="BE289" s="182">
        <f>IF(N289="základní",J289,0)</f>
        <v>0</v>
      </c>
      <c r="BF289" s="182">
        <f>IF(N289="snížená",J289,0)</f>
        <v>0</v>
      </c>
      <c r="BG289" s="182">
        <f>IF(N289="zákl. přenesená",J289,0)</f>
        <v>0</v>
      </c>
      <c r="BH289" s="182">
        <f>IF(N289="sníž. přenesená",J289,0)</f>
        <v>0</v>
      </c>
      <c r="BI289" s="182">
        <f>IF(N289="nulová",J289,0)</f>
        <v>0</v>
      </c>
      <c r="BJ289" s="23" t="s">
        <v>11</v>
      </c>
      <c r="BK289" s="182">
        <f>ROUND(I289*H289,0)</f>
        <v>0</v>
      </c>
      <c r="BL289" s="23" t="s">
        <v>168</v>
      </c>
      <c r="BM289" s="23" t="s">
        <v>492</v>
      </c>
    </row>
    <row r="290" spans="2:51" s="11" customFormat="1" ht="13.5">
      <c r="B290" s="183"/>
      <c r="D290" s="184" t="s">
        <v>170</v>
      </c>
      <c r="E290" s="185" t="s">
        <v>5</v>
      </c>
      <c r="F290" s="186" t="s">
        <v>493</v>
      </c>
      <c r="H290" s="187">
        <v>9</v>
      </c>
      <c r="I290" s="188"/>
      <c r="L290" s="183"/>
      <c r="M290" s="189"/>
      <c r="N290" s="190"/>
      <c r="O290" s="190"/>
      <c r="P290" s="190"/>
      <c r="Q290" s="190"/>
      <c r="R290" s="190"/>
      <c r="S290" s="190"/>
      <c r="T290" s="191"/>
      <c r="AT290" s="185" t="s">
        <v>170</v>
      </c>
      <c r="AU290" s="185" t="s">
        <v>80</v>
      </c>
      <c r="AV290" s="11" t="s">
        <v>80</v>
      </c>
      <c r="AW290" s="11" t="s">
        <v>36</v>
      </c>
      <c r="AX290" s="11" t="s">
        <v>72</v>
      </c>
      <c r="AY290" s="185" t="s">
        <v>161</v>
      </c>
    </row>
    <row r="291" spans="2:51" s="12" customFormat="1" ht="13.5">
      <c r="B291" s="192"/>
      <c r="D291" s="184" t="s">
        <v>170</v>
      </c>
      <c r="E291" s="193" t="s">
        <v>103</v>
      </c>
      <c r="F291" s="194" t="s">
        <v>198</v>
      </c>
      <c r="H291" s="195">
        <v>9</v>
      </c>
      <c r="I291" s="196"/>
      <c r="L291" s="192"/>
      <c r="M291" s="197"/>
      <c r="N291" s="198"/>
      <c r="O291" s="198"/>
      <c r="P291" s="198"/>
      <c r="Q291" s="198"/>
      <c r="R291" s="198"/>
      <c r="S291" s="198"/>
      <c r="T291" s="199"/>
      <c r="AT291" s="193" t="s">
        <v>170</v>
      </c>
      <c r="AU291" s="193" t="s">
        <v>80</v>
      </c>
      <c r="AV291" s="12" t="s">
        <v>177</v>
      </c>
      <c r="AW291" s="12" t="s">
        <v>36</v>
      </c>
      <c r="AX291" s="12" t="s">
        <v>11</v>
      </c>
      <c r="AY291" s="193" t="s">
        <v>161</v>
      </c>
    </row>
    <row r="292" spans="2:65" s="1" customFormat="1" ht="16.5" customHeight="1">
      <c r="B292" s="170"/>
      <c r="C292" s="208" t="s">
        <v>494</v>
      </c>
      <c r="D292" s="208" t="s">
        <v>276</v>
      </c>
      <c r="E292" s="209" t="s">
        <v>495</v>
      </c>
      <c r="F292" s="210" t="s">
        <v>896</v>
      </c>
      <c r="G292" s="211" t="s">
        <v>166</v>
      </c>
      <c r="H292" s="212">
        <v>9.45</v>
      </c>
      <c r="I292" s="213"/>
      <c r="J292" s="214">
        <f>ROUND(I292*H292,0)</f>
        <v>0</v>
      </c>
      <c r="K292" s="210" t="s">
        <v>5</v>
      </c>
      <c r="L292" s="215"/>
      <c r="M292" s="216" t="s">
        <v>5</v>
      </c>
      <c r="N292" s="217" t="s">
        <v>43</v>
      </c>
      <c r="O292" s="41"/>
      <c r="P292" s="180">
        <f>O292*H292</f>
        <v>0</v>
      </c>
      <c r="Q292" s="180">
        <v>0.25</v>
      </c>
      <c r="R292" s="180">
        <f>Q292*H292</f>
        <v>2.3625</v>
      </c>
      <c r="S292" s="180">
        <v>0</v>
      </c>
      <c r="T292" s="181">
        <f>S292*H292</f>
        <v>0</v>
      </c>
      <c r="AR292" s="23" t="s">
        <v>203</v>
      </c>
      <c r="AT292" s="23" t="s">
        <v>276</v>
      </c>
      <c r="AU292" s="23" t="s">
        <v>80</v>
      </c>
      <c r="AY292" s="23" t="s">
        <v>161</v>
      </c>
      <c r="BE292" s="182">
        <f>IF(N292="základní",J292,0)</f>
        <v>0</v>
      </c>
      <c r="BF292" s="182">
        <f>IF(N292="snížená",J292,0)</f>
        <v>0</v>
      </c>
      <c r="BG292" s="182">
        <f>IF(N292="zákl. přenesená",J292,0)</f>
        <v>0</v>
      </c>
      <c r="BH292" s="182">
        <f>IF(N292="sníž. přenesená",J292,0)</f>
        <v>0</v>
      </c>
      <c r="BI292" s="182">
        <f>IF(N292="nulová",J292,0)</f>
        <v>0</v>
      </c>
      <c r="BJ292" s="23" t="s">
        <v>11</v>
      </c>
      <c r="BK292" s="182">
        <f>ROUND(I292*H292,0)</f>
        <v>0</v>
      </c>
      <c r="BL292" s="23" t="s">
        <v>168</v>
      </c>
      <c r="BM292" s="23" t="s">
        <v>496</v>
      </c>
    </row>
    <row r="293" spans="2:51" s="11" customFormat="1" ht="13.5">
      <c r="B293" s="183"/>
      <c r="D293" s="184" t="s">
        <v>170</v>
      </c>
      <c r="E293" s="185" t="s">
        <v>5</v>
      </c>
      <c r="F293" s="186" t="s">
        <v>497</v>
      </c>
      <c r="H293" s="187">
        <v>9.45</v>
      </c>
      <c r="I293" s="188"/>
      <c r="L293" s="183"/>
      <c r="M293" s="189"/>
      <c r="N293" s="190"/>
      <c r="O293" s="190"/>
      <c r="P293" s="190"/>
      <c r="Q293" s="190"/>
      <c r="R293" s="190"/>
      <c r="S293" s="190"/>
      <c r="T293" s="191"/>
      <c r="AT293" s="185" t="s">
        <v>170</v>
      </c>
      <c r="AU293" s="185" t="s">
        <v>80</v>
      </c>
      <c r="AV293" s="11" t="s">
        <v>80</v>
      </c>
      <c r="AW293" s="11" t="s">
        <v>36</v>
      </c>
      <c r="AX293" s="11" t="s">
        <v>11</v>
      </c>
      <c r="AY293" s="185" t="s">
        <v>161</v>
      </c>
    </row>
    <row r="294" spans="2:63" s="10" customFormat="1" ht="29.25" customHeight="1">
      <c r="B294" s="157"/>
      <c r="D294" s="158" t="s">
        <v>71</v>
      </c>
      <c r="E294" s="168" t="s">
        <v>90</v>
      </c>
      <c r="F294" s="168" t="s">
        <v>498</v>
      </c>
      <c r="I294" s="160"/>
      <c r="J294" s="169">
        <f>BK294</f>
        <v>0</v>
      </c>
      <c r="L294" s="157"/>
      <c r="M294" s="162"/>
      <c r="N294" s="163"/>
      <c r="O294" s="163"/>
      <c r="P294" s="164">
        <f>SUM(P295:P304)</f>
        <v>0</v>
      </c>
      <c r="Q294" s="163"/>
      <c r="R294" s="164">
        <f>SUM(R295:R304)</f>
        <v>13.353856</v>
      </c>
      <c r="S294" s="163"/>
      <c r="T294" s="165">
        <f>SUM(T295:T304)</f>
        <v>0</v>
      </c>
      <c r="AR294" s="158" t="s">
        <v>11</v>
      </c>
      <c r="AT294" s="166" t="s">
        <v>71</v>
      </c>
      <c r="AU294" s="166" t="s">
        <v>11</v>
      </c>
      <c r="AY294" s="158" t="s">
        <v>161</v>
      </c>
      <c r="BK294" s="167">
        <f>SUM(BK295:BK304)</f>
        <v>0</v>
      </c>
    </row>
    <row r="295" spans="2:65" s="1" customFormat="1" ht="16.5" customHeight="1">
      <c r="B295" s="170"/>
      <c r="C295" s="171" t="s">
        <v>499</v>
      </c>
      <c r="D295" s="171" t="s">
        <v>163</v>
      </c>
      <c r="E295" s="172" t="s">
        <v>500</v>
      </c>
      <c r="F295" s="173" t="s">
        <v>501</v>
      </c>
      <c r="G295" s="174" t="s">
        <v>166</v>
      </c>
      <c r="H295" s="175">
        <v>39.08</v>
      </c>
      <c r="I295" s="176"/>
      <c r="J295" s="177">
        <f>ROUND(I295*H295,0)</f>
        <v>0</v>
      </c>
      <c r="K295" s="173" t="s">
        <v>167</v>
      </c>
      <c r="L295" s="40"/>
      <c r="M295" s="178" t="s">
        <v>5</v>
      </c>
      <c r="N295" s="179" t="s">
        <v>43</v>
      </c>
      <c r="O295" s="41"/>
      <c r="P295" s="180">
        <f>O295*H295</f>
        <v>0</v>
      </c>
      <c r="Q295" s="180">
        <v>0.0032</v>
      </c>
      <c r="R295" s="180">
        <f>Q295*H295</f>
        <v>0.125056</v>
      </c>
      <c r="S295" s="180">
        <v>0</v>
      </c>
      <c r="T295" s="181">
        <f>S295*H295</f>
        <v>0</v>
      </c>
      <c r="AR295" s="23" t="s">
        <v>168</v>
      </c>
      <c r="AT295" s="23" t="s">
        <v>163</v>
      </c>
      <c r="AU295" s="23" t="s">
        <v>80</v>
      </c>
      <c r="AY295" s="23" t="s">
        <v>161</v>
      </c>
      <c r="BE295" s="182">
        <f>IF(N295="základní",J295,0)</f>
        <v>0</v>
      </c>
      <c r="BF295" s="182">
        <f>IF(N295="snížená",J295,0)</f>
        <v>0</v>
      </c>
      <c r="BG295" s="182">
        <f>IF(N295="zákl. přenesená",J295,0)</f>
        <v>0</v>
      </c>
      <c r="BH295" s="182">
        <f>IF(N295="sníž. přenesená",J295,0)</f>
        <v>0</v>
      </c>
      <c r="BI295" s="182">
        <f>IF(N295="nulová",J295,0)</f>
        <v>0</v>
      </c>
      <c r="BJ295" s="23" t="s">
        <v>11</v>
      </c>
      <c r="BK295" s="182">
        <f>ROUND(I295*H295,0)</f>
        <v>0</v>
      </c>
      <c r="BL295" s="23" t="s">
        <v>168</v>
      </c>
      <c r="BM295" s="23" t="s">
        <v>502</v>
      </c>
    </row>
    <row r="296" spans="2:51" s="11" customFormat="1" ht="13.5">
      <c r="B296" s="183"/>
      <c r="D296" s="184" t="s">
        <v>170</v>
      </c>
      <c r="E296" s="185" t="s">
        <v>5</v>
      </c>
      <c r="F296" s="186" t="s">
        <v>88</v>
      </c>
      <c r="H296" s="187">
        <v>6</v>
      </c>
      <c r="I296" s="188"/>
      <c r="L296" s="183"/>
      <c r="M296" s="189"/>
      <c r="N296" s="190"/>
      <c r="O296" s="190"/>
      <c r="P296" s="190"/>
      <c r="Q296" s="190"/>
      <c r="R296" s="190"/>
      <c r="S296" s="190"/>
      <c r="T296" s="191"/>
      <c r="AT296" s="185" t="s">
        <v>170</v>
      </c>
      <c r="AU296" s="185" t="s">
        <v>80</v>
      </c>
      <c r="AV296" s="11" t="s">
        <v>80</v>
      </c>
      <c r="AW296" s="11" t="s">
        <v>36</v>
      </c>
      <c r="AX296" s="11" t="s">
        <v>72</v>
      </c>
      <c r="AY296" s="185" t="s">
        <v>161</v>
      </c>
    </row>
    <row r="297" spans="2:51" s="11" customFormat="1" ht="13.5">
      <c r="B297" s="183"/>
      <c r="D297" s="184" t="s">
        <v>170</v>
      </c>
      <c r="E297" s="185" t="s">
        <v>5</v>
      </c>
      <c r="F297" s="186" t="s">
        <v>91</v>
      </c>
      <c r="H297" s="187">
        <v>0</v>
      </c>
      <c r="I297" s="188"/>
      <c r="L297" s="183"/>
      <c r="M297" s="189"/>
      <c r="N297" s="190"/>
      <c r="O297" s="190"/>
      <c r="P297" s="190"/>
      <c r="Q297" s="190"/>
      <c r="R297" s="190"/>
      <c r="S297" s="190"/>
      <c r="T297" s="191"/>
      <c r="AT297" s="185" t="s">
        <v>170</v>
      </c>
      <c r="AU297" s="185" t="s">
        <v>80</v>
      </c>
      <c r="AV297" s="11" t="s">
        <v>80</v>
      </c>
      <c r="AW297" s="11" t="s">
        <v>36</v>
      </c>
      <c r="AX297" s="11" t="s">
        <v>72</v>
      </c>
      <c r="AY297" s="185" t="s">
        <v>161</v>
      </c>
    </row>
    <row r="298" spans="2:51" s="11" customFormat="1" ht="13.5">
      <c r="B298" s="183"/>
      <c r="D298" s="184" t="s">
        <v>170</v>
      </c>
      <c r="E298" s="185" t="s">
        <v>5</v>
      </c>
      <c r="F298" s="186" t="s">
        <v>94</v>
      </c>
      <c r="H298" s="187">
        <v>23.2</v>
      </c>
      <c r="I298" s="188"/>
      <c r="L298" s="183"/>
      <c r="M298" s="189"/>
      <c r="N298" s="190"/>
      <c r="O298" s="190"/>
      <c r="P298" s="190"/>
      <c r="Q298" s="190"/>
      <c r="R298" s="190"/>
      <c r="S298" s="190"/>
      <c r="T298" s="191"/>
      <c r="AT298" s="185" t="s">
        <v>170</v>
      </c>
      <c r="AU298" s="185" t="s">
        <v>80</v>
      </c>
      <c r="AV298" s="11" t="s">
        <v>80</v>
      </c>
      <c r="AW298" s="11" t="s">
        <v>36</v>
      </c>
      <c r="AX298" s="11" t="s">
        <v>72</v>
      </c>
      <c r="AY298" s="185" t="s">
        <v>161</v>
      </c>
    </row>
    <row r="299" spans="2:51" s="11" customFormat="1" ht="13.5">
      <c r="B299" s="183"/>
      <c r="D299" s="184" t="s">
        <v>170</v>
      </c>
      <c r="E299" s="185" t="s">
        <v>5</v>
      </c>
      <c r="F299" s="186" t="s">
        <v>97</v>
      </c>
      <c r="H299" s="187">
        <v>9.88</v>
      </c>
      <c r="I299" s="188"/>
      <c r="L299" s="183"/>
      <c r="M299" s="189"/>
      <c r="N299" s="190"/>
      <c r="O299" s="190"/>
      <c r="P299" s="190"/>
      <c r="Q299" s="190"/>
      <c r="R299" s="190"/>
      <c r="S299" s="190"/>
      <c r="T299" s="191"/>
      <c r="AT299" s="185" t="s">
        <v>170</v>
      </c>
      <c r="AU299" s="185" t="s">
        <v>80</v>
      </c>
      <c r="AV299" s="11" t="s">
        <v>80</v>
      </c>
      <c r="AW299" s="11" t="s">
        <v>36</v>
      </c>
      <c r="AX299" s="11" t="s">
        <v>72</v>
      </c>
      <c r="AY299" s="185" t="s">
        <v>161</v>
      </c>
    </row>
    <row r="300" spans="2:51" s="12" customFormat="1" ht="13.5">
      <c r="B300" s="192"/>
      <c r="D300" s="184" t="s">
        <v>170</v>
      </c>
      <c r="E300" s="193" t="s">
        <v>5</v>
      </c>
      <c r="F300" s="194" t="s">
        <v>198</v>
      </c>
      <c r="H300" s="195">
        <v>39.08</v>
      </c>
      <c r="I300" s="196"/>
      <c r="L300" s="192"/>
      <c r="M300" s="197"/>
      <c r="N300" s="198"/>
      <c r="O300" s="198"/>
      <c r="P300" s="198"/>
      <c r="Q300" s="198"/>
      <c r="R300" s="198"/>
      <c r="S300" s="198"/>
      <c r="T300" s="199"/>
      <c r="AT300" s="193" t="s">
        <v>170</v>
      </c>
      <c r="AU300" s="193" t="s">
        <v>80</v>
      </c>
      <c r="AV300" s="12" t="s">
        <v>177</v>
      </c>
      <c r="AW300" s="12" t="s">
        <v>36</v>
      </c>
      <c r="AX300" s="12" t="s">
        <v>11</v>
      </c>
      <c r="AY300" s="193" t="s">
        <v>161</v>
      </c>
    </row>
    <row r="301" spans="2:65" s="1" customFormat="1" ht="16.5" customHeight="1">
      <c r="B301" s="170"/>
      <c r="C301" s="171" t="s">
        <v>503</v>
      </c>
      <c r="D301" s="171" t="s">
        <v>163</v>
      </c>
      <c r="E301" s="172" t="s">
        <v>504</v>
      </c>
      <c r="F301" s="173" t="s">
        <v>505</v>
      </c>
      <c r="G301" s="174" t="s">
        <v>166</v>
      </c>
      <c r="H301" s="175">
        <v>48</v>
      </c>
      <c r="I301" s="176"/>
      <c r="J301" s="177">
        <f>ROUND(I301*H301,0)</f>
        <v>0</v>
      </c>
      <c r="K301" s="173" t="s">
        <v>167</v>
      </c>
      <c r="L301" s="40"/>
      <c r="M301" s="178" t="s">
        <v>5</v>
      </c>
      <c r="N301" s="179" t="s">
        <v>43</v>
      </c>
      <c r="O301" s="41"/>
      <c r="P301" s="180">
        <f>O301*H301</f>
        <v>0</v>
      </c>
      <c r="Q301" s="180">
        <v>0.2756</v>
      </c>
      <c r="R301" s="180">
        <f>Q301*H301</f>
        <v>13.2288</v>
      </c>
      <c r="S301" s="180">
        <v>0</v>
      </c>
      <c r="T301" s="181">
        <f>S301*H301</f>
        <v>0</v>
      </c>
      <c r="AR301" s="23" t="s">
        <v>168</v>
      </c>
      <c r="AT301" s="23" t="s">
        <v>163</v>
      </c>
      <c r="AU301" s="23" t="s">
        <v>80</v>
      </c>
      <c r="AY301" s="23" t="s">
        <v>161</v>
      </c>
      <c r="BE301" s="182">
        <f>IF(N301="základní",J301,0)</f>
        <v>0</v>
      </c>
      <c r="BF301" s="182">
        <f>IF(N301="snížená",J301,0)</f>
        <v>0</v>
      </c>
      <c r="BG301" s="182">
        <f>IF(N301="zákl. přenesená",J301,0)</f>
        <v>0</v>
      </c>
      <c r="BH301" s="182">
        <f>IF(N301="sníž. přenesená",J301,0)</f>
        <v>0</v>
      </c>
      <c r="BI301" s="182">
        <f>IF(N301="nulová",J301,0)</f>
        <v>0</v>
      </c>
      <c r="BJ301" s="23" t="s">
        <v>11</v>
      </c>
      <c r="BK301" s="182">
        <f>ROUND(I301*H301,0)</f>
        <v>0</v>
      </c>
      <c r="BL301" s="23" t="s">
        <v>168</v>
      </c>
      <c r="BM301" s="23" t="s">
        <v>506</v>
      </c>
    </row>
    <row r="302" spans="2:51" s="11" customFormat="1" ht="13.5">
      <c r="B302" s="183"/>
      <c r="D302" s="184" t="s">
        <v>170</v>
      </c>
      <c r="E302" s="185" t="s">
        <v>5</v>
      </c>
      <c r="F302" s="186" t="s">
        <v>507</v>
      </c>
      <c r="H302" s="187">
        <v>44.4</v>
      </c>
      <c r="I302" s="188"/>
      <c r="L302" s="183"/>
      <c r="M302" s="189"/>
      <c r="N302" s="190"/>
      <c r="O302" s="190"/>
      <c r="P302" s="190"/>
      <c r="Q302" s="190"/>
      <c r="R302" s="190"/>
      <c r="S302" s="190"/>
      <c r="T302" s="191"/>
      <c r="AT302" s="185" t="s">
        <v>170</v>
      </c>
      <c r="AU302" s="185" t="s">
        <v>80</v>
      </c>
      <c r="AV302" s="11" t="s">
        <v>80</v>
      </c>
      <c r="AW302" s="11" t="s">
        <v>36</v>
      </c>
      <c r="AX302" s="11" t="s">
        <v>72</v>
      </c>
      <c r="AY302" s="185" t="s">
        <v>161</v>
      </c>
    </row>
    <row r="303" spans="2:51" s="11" customFormat="1" ht="13.5">
      <c r="B303" s="183"/>
      <c r="D303" s="184" t="s">
        <v>170</v>
      </c>
      <c r="E303" s="185" t="s">
        <v>5</v>
      </c>
      <c r="F303" s="186" t="s">
        <v>508</v>
      </c>
      <c r="H303" s="187">
        <v>3.6</v>
      </c>
      <c r="I303" s="188"/>
      <c r="L303" s="183"/>
      <c r="M303" s="189"/>
      <c r="N303" s="190"/>
      <c r="O303" s="190"/>
      <c r="P303" s="190"/>
      <c r="Q303" s="190"/>
      <c r="R303" s="190"/>
      <c r="S303" s="190"/>
      <c r="T303" s="191"/>
      <c r="AT303" s="185" t="s">
        <v>170</v>
      </c>
      <c r="AU303" s="185" t="s">
        <v>80</v>
      </c>
      <c r="AV303" s="11" t="s">
        <v>80</v>
      </c>
      <c r="AW303" s="11" t="s">
        <v>36</v>
      </c>
      <c r="AX303" s="11" t="s">
        <v>72</v>
      </c>
      <c r="AY303" s="185" t="s">
        <v>161</v>
      </c>
    </row>
    <row r="304" spans="2:51" s="12" customFormat="1" ht="13.5">
      <c r="B304" s="192"/>
      <c r="D304" s="184" t="s">
        <v>170</v>
      </c>
      <c r="E304" s="193" t="s">
        <v>5</v>
      </c>
      <c r="F304" s="194" t="s">
        <v>198</v>
      </c>
      <c r="H304" s="195">
        <v>48</v>
      </c>
      <c r="I304" s="196"/>
      <c r="L304" s="192"/>
      <c r="M304" s="197"/>
      <c r="N304" s="198"/>
      <c r="O304" s="198"/>
      <c r="P304" s="198"/>
      <c r="Q304" s="198"/>
      <c r="R304" s="198"/>
      <c r="S304" s="198"/>
      <c r="T304" s="199"/>
      <c r="AT304" s="193" t="s">
        <v>170</v>
      </c>
      <c r="AU304" s="193" t="s">
        <v>80</v>
      </c>
      <c r="AV304" s="12" t="s">
        <v>177</v>
      </c>
      <c r="AW304" s="12" t="s">
        <v>36</v>
      </c>
      <c r="AX304" s="12" t="s">
        <v>11</v>
      </c>
      <c r="AY304" s="193" t="s">
        <v>161</v>
      </c>
    </row>
    <row r="305" spans="2:63" s="10" customFormat="1" ht="29.25" customHeight="1">
      <c r="B305" s="157"/>
      <c r="D305" s="158" t="s">
        <v>71</v>
      </c>
      <c r="E305" s="168" t="s">
        <v>105</v>
      </c>
      <c r="F305" s="168" t="s">
        <v>509</v>
      </c>
      <c r="I305" s="160"/>
      <c r="J305" s="169">
        <f>BK305</f>
        <v>0</v>
      </c>
      <c r="L305" s="157"/>
      <c r="M305" s="162"/>
      <c r="N305" s="163"/>
      <c r="O305" s="163"/>
      <c r="P305" s="164">
        <f>SUM(P306:P331)</f>
        <v>0</v>
      </c>
      <c r="Q305" s="163"/>
      <c r="R305" s="164">
        <f>SUM(R306:R331)</f>
        <v>9.416708631999999</v>
      </c>
      <c r="S305" s="163"/>
      <c r="T305" s="165">
        <f>SUM(T306:T331)</f>
        <v>0.0056</v>
      </c>
      <c r="AR305" s="158" t="s">
        <v>11</v>
      </c>
      <c r="AT305" s="166" t="s">
        <v>71</v>
      </c>
      <c r="AU305" s="166" t="s">
        <v>11</v>
      </c>
      <c r="AY305" s="158" t="s">
        <v>161</v>
      </c>
      <c r="BK305" s="167">
        <f>SUM(BK306:BK331)</f>
        <v>0</v>
      </c>
    </row>
    <row r="306" spans="2:65" s="1" customFormat="1" ht="25.5" customHeight="1">
      <c r="B306" s="170"/>
      <c r="C306" s="171" t="s">
        <v>510</v>
      </c>
      <c r="D306" s="171" t="s">
        <v>163</v>
      </c>
      <c r="E306" s="172" t="s">
        <v>511</v>
      </c>
      <c r="F306" s="173" t="s">
        <v>512</v>
      </c>
      <c r="G306" s="174" t="s">
        <v>373</v>
      </c>
      <c r="H306" s="175">
        <v>12</v>
      </c>
      <c r="I306" s="176"/>
      <c r="J306" s="177">
        <f>ROUND(I306*H306,0)</f>
        <v>0</v>
      </c>
      <c r="K306" s="173" t="s">
        <v>167</v>
      </c>
      <c r="L306" s="40"/>
      <c r="M306" s="178" t="s">
        <v>5</v>
      </c>
      <c r="N306" s="179" t="s">
        <v>43</v>
      </c>
      <c r="O306" s="41"/>
      <c r="P306" s="180">
        <f>O306*H306</f>
        <v>0</v>
      </c>
      <c r="Q306" s="180">
        <v>0.109882</v>
      </c>
      <c r="R306" s="180">
        <f>Q306*H306</f>
        <v>1.318584</v>
      </c>
      <c r="S306" s="180">
        <v>0</v>
      </c>
      <c r="T306" s="181">
        <f>S306*H306</f>
        <v>0</v>
      </c>
      <c r="AR306" s="23" t="s">
        <v>168</v>
      </c>
      <c r="AT306" s="23" t="s">
        <v>163</v>
      </c>
      <c r="AU306" s="23" t="s">
        <v>80</v>
      </c>
      <c r="AY306" s="23" t="s">
        <v>161</v>
      </c>
      <c r="BE306" s="182">
        <f>IF(N306="základní",J306,0)</f>
        <v>0</v>
      </c>
      <c r="BF306" s="182">
        <f>IF(N306="snížená",J306,0)</f>
        <v>0</v>
      </c>
      <c r="BG306" s="182">
        <f>IF(N306="zákl. přenesená",J306,0)</f>
        <v>0</v>
      </c>
      <c r="BH306" s="182">
        <f>IF(N306="sníž. přenesená",J306,0)</f>
        <v>0</v>
      </c>
      <c r="BI306" s="182">
        <f>IF(N306="nulová",J306,0)</f>
        <v>0</v>
      </c>
      <c r="BJ306" s="23" t="s">
        <v>11</v>
      </c>
      <c r="BK306" s="182">
        <f>ROUND(I306*H306,0)</f>
        <v>0</v>
      </c>
      <c r="BL306" s="23" t="s">
        <v>168</v>
      </c>
      <c r="BM306" s="23" t="s">
        <v>513</v>
      </c>
    </row>
    <row r="307" spans="2:51" s="11" customFormat="1" ht="13.5">
      <c r="B307" s="183"/>
      <c r="D307" s="184" t="s">
        <v>170</v>
      </c>
      <c r="E307" s="185" t="s">
        <v>5</v>
      </c>
      <c r="F307" s="186" t="s">
        <v>514</v>
      </c>
      <c r="H307" s="187">
        <v>12</v>
      </c>
      <c r="I307" s="188"/>
      <c r="L307" s="183"/>
      <c r="M307" s="189"/>
      <c r="N307" s="190"/>
      <c r="O307" s="190"/>
      <c r="P307" s="190"/>
      <c r="Q307" s="190"/>
      <c r="R307" s="190"/>
      <c r="S307" s="190"/>
      <c r="T307" s="191"/>
      <c r="AT307" s="185" t="s">
        <v>170</v>
      </c>
      <c r="AU307" s="185" t="s">
        <v>80</v>
      </c>
      <c r="AV307" s="11" t="s">
        <v>80</v>
      </c>
      <c r="AW307" s="11" t="s">
        <v>36</v>
      </c>
      <c r="AX307" s="11" t="s">
        <v>72</v>
      </c>
      <c r="AY307" s="185" t="s">
        <v>161</v>
      </c>
    </row>
    <row r="308" spans="2:51" s="12" customFormat="1" ht="13.5">
      <c r="B308" s="192"/>
      <c r="D308" s="184" t="s">
        <v>170</v>
      </c>
      <c r="E308" s="193" t="s">
        <v>117</v>
      </c>
      <c r="F308" s="194" t="s">
        <v>198</v>
      </c>
      <c r="H308" s="195">
        <v>12</v>
      </c>
      <c r="I308" s="196"/>
      <c r="L308" s="192"/>
      <c r="M308" s="197"/>
      <c r="N308" s="198"/>
      <c r="O308" s="198"/>
      <c r="P308" s="198"/>
      <c r="Q308" s="198"/>
      <c r="R308" s="198"/>
      <c r="S308" s="198"/>
      <c r="T308" s="199"/>
      <c r="AT308" s="193" t="s">
        <v>170</v>
      </c>
      <c r="AU308" s="193" t="s">
        <v>80</v>
      </c>
      <c r="AV308" s="12" t="s">
        <v>177</v>
      </c>
      <c r="AW308" s="12" t="s">
        <v>36</v>
      </c>
      <c r="AX308" s="12" t="s">
        <v>11</v>
      </c>
      <c r="AY308" s="193" t="s">
        <v>161</v>
      </c>
    </row>
    <row r="309" spans="2:65" s="1" customFormat="1" ht="16.5" customHeight="1">
      <c r="B309" s="170"/>
      <c r="C309" s="208" t="s">
        <v>515</v>
      </c>
      <c r="D309" s="208" t="s">
        <v>276</v>
      </c>
      <c r="E309" s="209" t="s">
        <v>477</v>
      </c>
      <c r="F309" s="210" t="s">
        <v>895</v>
      </c>
      <c r="G309" s="211" t="s">
        <v>355</v>
      </c>
      <c r="H309" s="212">
        <v>1.2</v>
      </c>
      <c r="I309" s="213"/>
      <c r="J309" s="214">
        <f>ROUND(I309*H309,0)</f>
        <v>0</v>
      </c>
      <c r="K309" s="210" t="s">
        <v>5</v>
      </c>
      <c r="L309" s="215"/>
      <c r="M309" s="216" t="s">
        <v>5</v>
      </c>
      <c r="N309" s="217" t="s">
        <v>43</v>
      </c>
      <c r="O309" s="41"/>
      <c r="P309" s="180">
        <f>O309*H309</f>
        <v>0</v>
      </c>
      <c r="Q309" s="180">
        <v>1</v>
      </c>
      <c r="R309" s="180">
        <f>Q309*H309</f>
        <v>1.2</v>
      </c>
      <c r="S309" s="180">
        <v>0</v>
      </c>
      <c r="T309" s="181">
        <f>S309*H309</f>
        <v>0</v>
      </c>
      <c r="AR309" s="23" t="s">
        <v>203</v>
      </c>
      <c r="AT309" s="23" t="s">
        <v>276</v>
      </c>
      <c r="AU309" s="23" t="s">
        <v>80</v>
      </c>
      <c r="AY309" s="23" t="s">
        <v>161</v>
      </c>
      <c r="BE309" s="182">
        <f>IF(N309="základní",J309,0)</f>
        <v>0</v>
      </c>
      <c r="BF309" s="182">
        <f>IF(N309="snížená",J309,0)</f>
        <v>0</v>
      </c>
      <c r="BG309" s="182">
        <f>IF(N309="zákl. přenesená",J309,0)</f>
        <v>0</v>
      </c>
      <c r="BH309" s="182">
        <f>IF(N309="sníž. přenesená",J309,0)</f>
        <v>0</v>
      </c>
      <c r="BI309" s="182">
        <f>IF(N309="nulová",J309,0)</f>
        <v>0</v>
      </c>
      <c r="BJ309" s="23" t="s">
        <v>11</v>
      </c>
      <c r="BK309" s="182">
        <f>ROUND(I309*H309,0)</f>
        <v>0</v>
      </c>
      <c r="BL309" s="23" t="s">
        <v>168</v>
      </c>
      <c r="BM309" s="23" t="s">
        <v>516</v>
      </c>
    </row>
    <row r="310" spans="2:51" s="11" customFormat="1" ht="13.5">
      <c r="B310" s="183"/>
      <c r="D310" s="184" t="s">
        <v>170</v>
      </c>
      <c r="E310" s="185" t="s">
        <v>5</v>
      </c>
      <c r="F310" s="186" t="s">
        <v>517</v>
      </c>
      <c r="H310" s="187">
        <v>1.2</v>
      </c>
      <c r="I310" s="188"/>
      <c r="L310" s="183"/>
      <c r="M310" s="189"/>
      <c r="N310" s="190"/>
      <c r="O310" s="190"/>
      <c r="P310" s="190"/>
      <c r="Q310" s="190"/>
      <c r="R310" s="190"/>
      <c r="S310" s="190"/>
      <c r="T310" s="191"/>
      <c r="AT310" s="185" t="s">
        <v>170</v>
      </c>
      <c r="AU310" s="185" t="s">
        <v>80</v>
      </c>
      <c r="AV310" s="11" t="s">
        <v>80</v>
      </c>
      <c r="AW310" s="11" t="s">
        <v>36</v>
      </c>
      <c r="AX310" s="11" t="s">
        <v>11</v>
      </c>
      <c r="AY310" s="185" t="s">
        <v>161</v>
      </c>
    </row>
    <row r="311" spans="2:65" s="1" customFormat="1" ht="25.5" customHeight="1">
      <c r="B311" s="170"/>
      <c r="C311" s="171" t="s">
        <v>518</v>
      </c>
      <c r="D311" s="171" t="s">
        <v>163</v>
      </c>
      <c r="E311" s="172" t="s">
        <v>519</v>
      </c>
      <c r="F311" s="173" t="s">
        <v>520</v>
      </c>
      <c r="G311" s="174" t="s">
        <v>373</v>
      </c>
      <c r="H311" s="175">
        <v>25</v>
      </c>
      <c r="I311" s="176"/>
      <c r="J311" s="177">
        <f>ROUND(I311*H311,0)</f>
        <v>0</v>
      </c>
      <c r="K311" s="173" t="s">
        <v>167</v>
      </c>
      <c r="L311" s="40"/>
      <c r="M311" s="178" t="s">
        <v>5</v>
      </c>
      <c r="N311" s="179" t="s">
        <v>43</v>
      </c>
      <c r="O311" s="41"/>
      <c r="P311" s="180">
        <f>O311*H311</f>
        <v>0</v>
      </c>
      <c r="Q311" s="180">
        <v>0.089776</v>
      </c>
      <c r="R311" s="180">
        <f>Q311*H311</f>
        <v>2.2443999999999997</v>
      </c>
      <c r="S311" s="180">
        <v>0</v>
      </c>
      <c r="T311" s="181">
        <f>S311*H311</f>
        <v>0</v>
      </c>
      <c r="AR311" s="23" t="s">
        <v>168</v>
      </c>
      <c r="AT311" s="23" t="s">
        <v>163</v>
      </c>
      <c r="AU311" s="23" t="s">
        <v>80</v>
      </c>
      <c r="AY311" s="23" t="s">
        <v>161</v>
      </c>
      <c r="BE311" s="182">
        <f>IF(N311="základní",J311,0)</f>
        <v>0</v>
      </c>
      <c r="BF311" s="182">
        <f>IF(N311="snížená",J311,0)</f>
        <v>0</v>
      </c>
      <c r="BG311" s="182">
        <f>IF(N311="zákl. přenesená",J311,0)</f>
        <v>0</v>
      </c>
      <c r="BH311" s="182">
        <f>IF(N311="sníž. přenesená",J311,0)</f>
        <v>0</v>
      </c>
      <c r="BI311" s="182">
        <f>IF(N311="nulová",J311,0)</f>
        <v>0</v>
      </c>
      <c r="BJ311" s="23" t="s">
        <v>11</v>
      </c>
      <c r="BK311" s="182">
        <f>ROUND(I311*H311,0)</f>
        <v>0</v>
      </c>
      <c r="BL311" s="23" t="s">
        <v>168</v>
      </c>
      <c r="BM311" s="23" t="s">
        <v>521</v>
      </c>
    </row>
    <row r="312" spans="2:51" s="11" customFormat="1" ht="13.5">
      <c r="B312" s="183"/>
      <c r="D312" s="184" t="s">
        <v>170</v>
      </c>
      <c r="E312" s="185" t="s">
        <v>5</v>
      </c>
      <c r="F312" s="186" t="s">
        <v>522</v>
      </c>
      <c r="H312" s="187">
        <v>25</v>
      </c>
      <c r="I312" s="188"/>
      <c r="L312" s="183"/>
      <c r="M312" s="189"/>
      <c r="N312" s="190"/>
      <c r="O312" s="190"/>
      <c r="P312" s="190"/>
      <c r="Q312" s="190"/>
      <c r="R312" s="190"/>
      <c r="S312" s="190"/>
      <c r="T312" s="191"/>
      <c r="AT312" s="185" t="s">
        <v>170</v>
      </c>
      <c r="AU312" s="185" t="s">
        <v>80</v>
      </c>
      <c r="AV312" s="11" t="s">
        <v>80</v>
      </c>
      <c r="AW312" s="11" t="s">
        <v>36</v>
      </c>
      <c r="AX312" s="11" t="s">
        <v>72</v>
      </c>
      <c r="AY312" s="185" t="s">
        <v>161</v>
      </c>
    </row>
    <row r="313" spans="2:51" s="12" customFormat="1" ht="13.5">
      <c r="B313" s="192"/>
      <c r="D313" s="184" t="s">
        <v>170</v>
      </c>
      <c r="E313" s="193" t="s">
        <v>120</v>
      </c>
      <c r="F313" s="194" t="s">
        <v>198</v>
      </c>
      <c r="H313" s="195">
        <v>25</v>
      </c>
      <c r="I313" s="196"/>
      <c r="L313" s="192"/>
      <c r="M313" s="197"/>
      <c r="N313" s="198"/>
      <c r="O313" s="198"/>
      <c r="P313" s="198"/>
      <c r="Q313" s="198"/>
      <c r="R313" s="198"/>
      <c r="S313" s="198"/>
      <c r="T313" s="199"/>
      <c r="AT313" s="193" t="s">
        <v>170</v>
      </c>
      <c r="AU313" s="193" t="s">
        <v>80</v>
      </c>
      <c r="AV313" s="12" t="s">
        <v>177</v>
      </c>
      <c r="AW313" s="12" t="s">
        <v>36</v>
      </c>
      <c r="AX313" s="12" t="s">
        <v>11</v>
      </c>
      <c r="AY313" s="193" t="s">
        <v>161</v>
      </c>
    </row>
    <row r="314" spans="2:65" s="1" customFormat="1" ht="16.5" customHeight="1">
      <c r="B314" s="170"/>
      <c r="C314" s="208" t="s">
        <v>523</v>
      </c>
      <c r="D314" s="208" t="s">
        <v>276</v>
      </c>
      <c r="E314" s="209" t="s">
        <v>486</v>
      </c>
      <c r="F314" s="210" t="s">
        <v>894</v>
      </c>
      <c r="G314" s="211" t="s">
        <v>355</v>
      </c>
      <c r="H314" s="212">
        <v>0.625</v>
      </c>
      <c r="I314" s="213"/>
      <c r="J314" s="214">
        <f>ROUND(I314*H314,0)</f>
        <v>0</v>
      </c>
      <c r="K314" s="210" t="s">
        <v>5</v>
      </c>
      <c r="L314" s="215"/>
      <c r="M314" s="216" t="s">
        <v>5</v>
      </c>
      <c r="N314" s="217" t="s">
        <v>43</v>
      </c>
      <c r="O314" s="41"/>
      <c r="P314" s="180">
        <f>O314*H314</f>
        <v>0</v>
      </c>
      <c r="Q314" s="180">
        <v>1</v>
      </c>
      <c r="R314" s="180">
        <f>Q314*H314</f>
        <v>0.625</v>
      </c>
      <c r="S314" s="180">
        <v>0</v>
      </c>
      <c r="T314" s="181">
        <f>S314*H314</f>
        <v>0</v>
      </c>
      <c r="AR314" s="23" t="s">
        <v>203</v>
      </c>
      <c r="AT314" s="23" t="s">
        <v>276</v>
      </c>
      <c r="AU314" s="23" t="s">
        <v>80</v>
      </c>
      <c r="AY314" s="23" t="s">
        <v>161</v>
      </c>
      <c r="BE314" s="182">
        <f>IF(N314="základní",J314,0)</f>
        <v>0</v>
      </c>
      <c r="BF314" s="182">
        <f>IF(N314="snížená",J314,0)</f>
        <v>0</v>
      </c>
      <c r="BG314" s="182">
        <f>IF(N314="zákl. přenesená",J314,0)</f>
        <v>0</v>
      </c>
      <c r="BH314" s="182">
        <f>IF(N314="sníž. přenesená",J314,0)</f>
        <v>0</v>
      </c>
      <c r="BI314" s="182">
        <f>IF(N314="nulová",J314,0)</f>
        <v>0</v>
      </c>
      <c r="BJ314" s="23" t="s">
        <v>11</v>
      </c>
      <c r="BK314" s="182">
        <f>ROUND(I314*H314,0)</f>
        <v>0</v>
      </c>
      <c r="BL314" s="23" t="s">
        <v>168</v>
      </c>
      <c r="BM314" s="23" t="s">
        <v>524</v>
      </c>
    </row>
    <row r="315" spans="2:51" s="11" customFormat="1" ht="13.5">
      <c r="B315" s="183"/>
      <c r="D315" s="184" t="s">
        <v>170</v>
      </c>
      <c r="E315" s="185" t="s">
        <v>5</v>
      </c>
      <c r="F315" s="186" t="s">
        <v>525</v>
      </c>
      <c r="H315" s="187">
        <v>0.625</v>
      </c>
      <c r="I315" s="188"/>
      <c r="L315" s="183"/>
      <c r="M315" s="189"/>
      <c r="N315" s="190"/>
      <c r="O315" s="190"/>
      <c r="P315" s="190"/>
      <c r="Q315" s="190"/>
      <c r="R315" s="190"/>
      <c r="S315" s="190"/>
      <c r="T315" s="191"/>
      <c r="AT315" s="185" t="s">
        <v>170</v>
      </c>
      <c r="AU315" s="185" t="s">
        <v>80</v>
      </c>
      <c r="AV315" s="11" t="s">
        <v>80</v>
      </c>
      <c r="AW315" s="11" t="s">
        <v>36</v>
      </c>
      <c r="AX315" s="11" t="s">
        <v>72</v>
      </c>
      <c r="AY315" s="185" t="s">
        <v>161</v>
      </c>
    </row>
    <row r="316" spans="2:51" s="12" customFormat="1" ht="13.5">
      <c r="B316" s="192"/>
      <c r="D316" s="184" t="s">
        <v>170</v>
      </c>
      <c r="E316" s="193" t="s">
        <v>5</v>
      </c>
      <c r="F316" s="194" t="s">
        <v>198</v>
      </c>
      <c r="H316" s="195">
        <v>0.625</v>
      </c>
      <c r="I316" s="196"/>
      <c r="L316" s="192"/>
      <c r="M316" s="197"/>
      <c r="N316" s="198"/>
      <c r="O316" s="198"/>
      <c r="P316" s="198"/>
      <c r="Q316" s="198"/>
      <c r="R316" s="198"/>
      <c r="S316" s="198"/>
      <c r="T316" s="199"/>
      <c r="AT316" s="193" t="s">
        <v>170</v>
      </c>
      <c r="AU316" s="193" t="s">
        <v>80</v>
      </c>
      <c r="AV316" s="12" t="s">
        <v>177</v>
      </c>
      <c r="AW316" s="12" t="s">
        <v>36</v>
      </c>
      <c r="AX316" s="12" t="s">
        <v>11</v>
      </c>
      <c r="AY316" s="193" t="s">
        <v>161</v>
      </c>
    </row>
    <row r="317" spans="2:65" s="1" customFormat="1" ht="25.5" customHeight="1">
      <c r="B317" s="170"/>
      <c r="C317" s="171" t="s">
        <v>526</v>
      </c>
      <c r="D317" s="171" t="s">
        <v>163</v>
      </c>
      <c r="E317" s="172" t="s">
        <v>527</v>
      </c>
      <c r="F317" s="173" t="s">
        <v>528</v>
      </c>
      <c r="G317" s="174" t="s">
        <v>373</v>
      </c>
      <c r="H317" s="175">
        <v>12.6</v>
      </c>
      <c r="I317" s="176"/>
      <c r="J317" s="177">
        <f>ROUND(I317*H317,0)</f>
        <v>0</v>
      </c>
      <c r="K317" s="173" t="s">
        <v>167</v>
      </c>
      <c r="L317" s="40"/>
      <c r="M317" s="178" t="s">
        <v>5</v>
      </c>
      <c r="N317" s="179" t="s">
        <v>43</v>
      </c>
      <c r="O317" s="41"/>
      <c r="P317" s="180">
        <f>O317*H317</f>
        <v>0</v>
      </c>
      <c r="Q317" s="180">
        <v>0.1684906</v>
      </c>
      <c r="R317" s="180">
        <f>Q317*H317</f>
        <v>2.12298156</v>
      </c>
      <c r="S317" s="180">
        <v>0</v>
      </c>
      <c r="T317" s="181">
        <f>S317*H317</f>
        <v>0</v>
      </c>
      <c r="AR317" s="23" t="s">
        <v>168</v>
      </c>
      <c r="AT317" s="23" t="s">
        <v>163</v>
      </c>
      <c r="AU317" s="23" t="s">
        <v>80</v>
      </c>
      <c r="AY317" s="23" t="s">
        <v>161</v>
      </c>
      <c r="BE317" s="182">
        <f>IF(N317="základní",J317,0)</f>
        <v>0</v>
      </c>
      <c r="BF317" s="182">
        <f>IF(N317="snížená",J317,0)</f>
        <v>0</v>
      </c>
      <c r="BG317" s="182">
        <f>IF(N317="zákl. přenesená",J317,0)</f>
        <v>0</v>
      </c>
      <c r="BH317" s="182">
        <f>IF(N317="sníž. přenesená",J317,0)</f>
        <v>0</v>
      </c>
      <c r="BI317" s="182">
        <f>IF(N317="nulová",J317,0)</f>
        <v>0</v>
      </c>
      <c r="BJ317" s="23" t="s">
        <v>11</v>
      </c>
      <c r="BK317" s="182">
        <f>ROUND(I317*H317,0)</f>
        <v>0</v>
      </c>
      <c r="BL317" s="23" t="s">
        <v>168</v>
      </c>
      <c r="BM317" s="23" t="s">
        <v>529</v>
      </c>
    </row>
    <row r="318" spans="2:51" s="11" customFormat="1" ht="13.5">
      <c r="B318" s="183"/>
      <c r="D318" s="184" t="s">
        <v>170</v>
      </c>
      <c r="E318" s="185" t="s">
        <v>5</v>
      </c>
      <c r="F318" s="186" t="s">
        <v>530</v>
      </c>
      <c r="H318" s="187">
        <v>12.6</v>
      </c>
      <c r="I318" s="188"/>
      <c r="L318" s="183"/>
      <c r="M318" s="189"/>
      <c r="N318" s="190"/>
      <c r="O318" s="190"/>
      <c r="P318" s="190"/>
      <c r="Q318" s="190"/>
      <c r="R318" s="190"/>
      <c r="S318" s="190"/>
      <c r="T318" s="191"/>
      <c r="AT318" s="185" t="s">
        <v>170</v>
      </c>
      <c r="AU318" s="185" t="s">
        <v>80</v>
      </c>
      <c r="AV318" s="11" t="s">
        <v>80</v>
      </c>
      <c r="AW318" s="11" t="s">
        <v>36</v>
      </c>
      <c r="AX318" s="11" t="s">
        <v>72</v>
      </c>
      <c r="AY318" s="185" t="s">
        <v>161</v>
      </c>
    </row>
    <row r="319" spans="2:51" s="12" customFormat="1" ht="13.5">
      <c r="B319" s="192"/>
      <c r="D319" s="184" t="s">
        <v>170</v>
      </c>
      <c r="E319" s="193" t="s">
        <v>123</v>
      </c>
      <c r="F319" s="194" t="s">
        <v>198</v>
      </c>
      <c r="H319" s="195">
        <v>12.6</v>
      </c>
      <c r="I319" s="196"/>
      <c r="L319" s="192"/>
      <c r="M319" s="197"/>
      <c r="N319" s="198"/>
      <c r="O319" s="198"/>
      <c r="P319" s="198"/>
      <c r="Q319" s="198"/>
      <c r="R319" s="198"/>
      <c r="S319" s="198"/>
      <c r="T319" s="199"/>
      <c r="AT319" s="193" t="s">
        <v>170</v>
      </c>
      <c r="AU319" s="193" t="s">
        <v>80</v>
      </c>
      <c r="AV319" s="12" t="s">
        <v>177</v>
      </c>
      <c r="AW319" s="12" t="s">
        <v>36</v>
      </c>
      <c r="AX319" s="12" t="s">
        <v>11</v>
      </c>
      <c r="AY319" s="193" t="s">
        <v>161</v>
      </c>
    </row>
    <row r="320" spans="2:65" s="1" customFormat="1" ht="25.5" customHeight="1">
      <c r="B320" s="170"/>
      <c r="C320" s="208" t="s">
        <v>531</v>
      </c>
      <c r="D320" s="208" t="s">
        <v>276</v>
      </c>
      <c r="E320" s="209" t="s">
        <v>532</v>
      </c>
      <c r="F320" s="210" t="s">
        <v>893</v>
      </c>
      <c r="G320" s="211" t="s">
        <v>373</v>
      </c>
      <c r="H320" s="212">
        <v>12.6</v>
      </c>
      <c r="I320" s="213"/>
      <c r="J320" s="214">
        <f>ROUND(I320*H320,0)</f>
        <v>0</v>
      </c>
      <c r="K320" s="210" t="s">
        <v>5</v>
      </c>
      <c r="L320" s="215"/>
      <c r="M320" s="216" t="s">
        <v>5</v>
      </c>
      <c r="N320" s="217" t="s">
        <v>43</v>
      </c>
      <c r="O320" s="41"/>
      <c r="P320" s="180">
        <f>O320*H320</f>
        <v>0</v>
      </c>
      <c r="Q320" s="180">
        <v>0.15</v>
      </c>
      <c r="R320" s="180">
        <f>Q320*H320</f>
        <v>1.89</v>
      </c>
      <c r="S320" s="180">
        <v>0</v>
      </c>
      <c r="T320" s="181">
        <f>S320*H320</f>
        <v>0</v>
      </c>
      <c r="AR320" s="23" t="s">
        <v>203</v>
      </c>
      <c r="AT320" s="23" t="s">
        <v>276</v>
      </c>
      <c r="AU320" s="23" t="s">
        <v>80</v>
      </c>
      <c r="AY320" s="23" t="s">
        <v>161</v>
      </c>
      <c r="BE320" s="182">
        <f>IF(N320="základní",J320,0)</f>
        <v>0</v>
      </c>
      <c r="BF320" s="182">
        <f>IF(N320="snížená",J320,0)</f>
        <v>0</v>
      </c>
      <c r="BG320" s="182">
        <f>IF(N320="zákl. přenesená",J320,0)</f>
        <v>0</v>
      </c>
      <c r="BH320" s="182">
        <f>IF(N320="sníž. přenesená",J320,0)</f>
        <v>0</v>
      </c>
      <c r="BI320" s="182">
        <f>IF(N320="nulová",J320,0)</f>
        <v>0</v>
      </c>
      <c r="BJ320" s="23" t="s">
        <v>11</v>
      </c>
      <c r="BK320" s="182">
        <f>ROUND(I320*H320,0)</f>
        <v>0</v>
      </c>
      <c r="BL320" s="23" t="s">
        <v>168</v>
      </c>
      <c r="BM320" s="23" t="s">
        <v>533</v>
      </c>
    </row>
    <row r="321" spans="2:51" s="11" customFormat="1" ht="13.5">
      <c r="B321" s="183"/>
      <c r="D321" s="184" t="s">
        <v>170</v>
      </c>
      <c r="E321" s="185" t="s">
        <v>5</v>
      </c>
      <c r="F321" s="186" t="s">
        <v>534</v>
      </c>
      <c r="H321" s="187">
        <v>12.6</v>
      </c>
      <c r="I321" s="188"/>
      <c r="L321" s="183"/>
      <c r="M321" s="189"/>
      <c r="N321" s="190"/>
      <c r="O321" s="190"/>
      <c r="P321" s="190"/>
      <c r="Q321" s="190"/>
      <c r="R321" s="190"/>
      <c r="S321" s="190"/>
      <c r="T321" s="191"/>
      <c r="AT321" s="185" t="s">
        <v>170</v>
      </c>
      <c r="AU321" s="185" t="s">
        <v>80</v>
      </c>
      <c r="AV321" s="11" t="s">
        <v>80</v>
      </c>
      <c r="AW321" s="11" t="s">
        <v>36</v>
      </c>
      <c r="AX321" s="11" t="s">
        <v>11</v>
      </c>
      <c r="AY321" s="185" t="s">
        <v>161</v>
      </c>
    </row>
    <row r="322" spans="2:65" s="1" customFormat="1" ht="16.5" customHeight="1">
      <c r="B322" s="170"/>
      <c r="C322" s="171" t="s">
        <v>535</v>
      </c>
      <c r="D322" s="171" t="s">
        <v>163</v>
      </c>
      <c r="E322" s="172" t="s">
        <v>536</v>
      </c>
      <c r="F322" s="173" t="s">
        <v>537</v>
      </c>
      <c r="G322" s="174" t="s">
        <v>180</v>
      </c>
      <c r="H322" s="175">
        <v>1</v>
      </c>
      <c r="I322" s="176"/>
      <c r="J322" s="177">
        <f>ROUND(I322*H322,0)</f>
        <v>0</v>
      </c>
      <c r="K322" s="173" t="s">
        <v>167</v>
      </c>
      <c r="L322" s="40"/>
      <c r="M322" s="178" t="s">
        <v>5</v>
      </c>
      <c r="N322" s="179" t="s">
        <v>43</v>
      </c>
      <c r="O322" s="41"/>
      <c r="P322" s="180">
        <f>O322*H322</f>
        <v>0</v>
      </c>
      <c r="Q322" s="180">
        <v>0.001122112</v>
      </c>
      <c r="R322" s="180">
        <f>Q322*H322</f>
        <v>0.001122112</v>
      </c>
      <c r="S322" s="180">
        <v>0</v>
      </c>
      <c r="T322" s="181">
        <f>S322*H322</f>
        <v>0</v>
      </c>
      <c r="AR322" s="23" t="s">
        <v>168</v>
      </c>
      <c r="AT322" s="23" t="s">
        <v>163</v>
      </c>
      <c r="AU322" s="23" t="s">
        <v>80</v>
      </c>
      <c r="AY322" s="23" t="s">
        <v>161</v>
      </c>
      <c r="BE322" s="182">
        <f>IF(N322="základní",J322,0)</f>
        <v>0</v>
      </c>
      <c r="BF322" s="182">
        <f>IF(N322="snížená",J322,0)</f>
        <v>0</v>
      </c>
      <c r="BG322" s="182">
        <f>IF(N322="zákl. přenesená",J322,0)</f>
        <v>0</v>
      </c>
      <c r="BH322" s="182">
        <f>IF(N322="sníž. přenesená",J322,0)</f>
        <v>0</v>
      </c>
      <c r="BI322" s="182">
        <f>IF(N322="nulová",J322,0)</f>
        <v>0</v>
      </c>
      <c r="BJ322" s="23" t="s">
        <v>11</v>
      </c>
      <c r="BK322" s="182">
        <f>ROUND(I322*H322,0)</f>
        <v>0</v>
      </c>
      <c r="BL322" s="23" t="s">
        <v>168</v>
      </c>
      <c r="BM322" s="23" t="s">
        <v>538</v>
      </c>
    </row>
    <row r="323" spans="2:51" s="11" customFormat="1" ht="13.5">
      <c r="B323" s="183"/>
      <c r="D323" s="184" t="s">
        <v>170</v>
      </c>
      <c r="E323" s="185" t="s">
        <v>5</v>
      </c>
      <c r="F323" s="186" t="s">
        <v>11</v>
      </c>
      <c r="H323" s="187">
        <v>1</v>
      </c>
      <c r="I323" s="188"/>
      <c r="L323" s="183"/>
      <c r="M323" s="189"/>
      <c r="N323" s="190"/>
      <c r="O323" s="190"/>
      <c r="P323" s="190"/>
      <c r="Q323" s="190"/>
      <c r="R323" s="190"/>
      <c r="S323" s="190"/>
      <c r="T323" s="191"/>
      <c r="AT323" s="185" t="s">
        <v>170</v>
      </c>
      <c r="AU323" s="185" t="s">
        <v>80</v>
      </c>
      <c r="AV323" s="11" t="s">
        <v>80</v>
      </c>
      <c r="AW323" s="11" t="s">
        <v>36</v>
      </c>
      <c r="AX323" s="11" t="s">
        <v>11</v>
      </c>
      <c r="AY323" s="185" t="s">
        <v>161</v>
      </c>
    </row>
    <row r="324" spans="2:65" s="1" customFormat="1" ht="16.5" customHeight="1">
      <c r="B324" s="170"/>
      <c r="C324" s="208" t="s">
        <v>539</v>
      </c>
      <c r="D324" s="208" t="s">
        <v>276</v>
      </c>
      <c r="E324" s="209" t="s">
        <v>540</v>
      </c>
      <c r="F324" s="210" t="s">
        <v>904</v>
      </c>
      <c r="G324" s="211" t="s">
        <v>180</v>
      </c>
      <c r="H324" s="212">
        <v>1</v>
      </c>
      <c r="I324" s="213"/>
      <c r="J324" s="214">
        <f>ROUND(I324*H324,0)</f>
        <v>0</v>
      </c>
      <c r="K324" s="210" t="s">
        <v>5</v>
      </c>
      <c r="L324" s="215"/>
      <c r="M324" s="216" t="s">
        <v>5</v>
      </c>
      <c r="N324" s="217" t="s">
        <v>43</v>
      </c>
      <c r="O324" s="41"/>
      <c r="P324" s="180">
        <f>O324*H324</f>
        <v>0</v>
      </c>
      <c r="Q324" s="180">
        <v>0.0145</v>
      </c>
      <c r="R324" s="180">
        <f>Q324*H324</f>
        <v>0.0145</v>
      </c>
      <c r="S324" s="180">
        <v>0</v>
      </c>
      <c r="T324" s="181">
        <f>S324*H324</f>
        <v>0</v>
      </c>
      <c r="AR324" s="23" t="s">
        <v>203</v>
      </c>
      <c r="AT324" s="23" t="s">
        <v>276</v>
      </c>
      <c r="AU324" s="23" t="s">
        <v>80</v>
      </c>
      <c r="AY324" s="23" t="s">
        <v>161</v>
      </c>
      <c r="BE324" s="182">
        <f>IF(N324="základní",J324,0)</f>
        <v>0</v>
      </c>
      <c r="BF324" s="182">
        <f>IF(N324="snížená",J324,0)</f>
        <v>0</v>
      </c>
      <c r="BG324" s="182">
        <f>IF(N324="zákl. přenesená",J324,0)</f>
        <v>0</v>
      </c>
      <c r="BH324" s="182">
        <f>IF(N324="sníž. přenesená",J324,0)</f>
        <v>0</v>
      </c>
      <c r="BI324" s="182">
        <f>IF(N324="nulová",J324,0)</f>
        <v>0</v>
      </c>
      <c r="BJ324" s="23" t="s">
        <v>11</v>
      </c>
      <c r="BK324" s="182">
        <f>ROUND(I324*H324,0)</f>
        <v>0</v>
      </c>
      <c r="BL324" s="23" t="s">
        <v>168</v>
      </c>
      <c r="BM324" s="23" t="s">
        <v>541</v>
      </c>
    </row>
    <row r="325" spans="2:65" s="1" customFormat="1" ht="16.5" customHeight="1">
      <c r="B325" s="170"/>
      <c r="C325" s="171" t="s">
        <v>542</v>
      </c>
      <c r="D325" s="171" t="s">
        <v>163</v>
      </c>
      <c r="E325" s="172" t="s">
        <v>543</v>
      </c>
      <c r="F325" s="173" t="s">
        <v>544</v>
      </c>
      <c r="G325" s="174" t="s">
        <v>180</v>
      </c>
      <c r="H325" s="175">
        <v>0</v>
      </c>
      <c r="I325" s="176"/>
      <c r="J325" s="177">
        <f>ROUND(I325*H325,0)</f>
        <v>0</v>
      </c>
      <c r="K325" s="173" t="s">
        <v>167</v>
      </c>
      <c r="L325" s="40"/>
      <c r="M325" s="178" t="s">
        <v>5</v>
      </c>
      <c r="N325" s="179" t="s">
        <v>43</v>
      </c>
      <c r="O325" s="41"/>
      <c r="P325" s="180">
        <f>O325*H325</f>
        <v>0</v>
      </c>
      <c r="Q325" s="180">
        <v>0.001162232</v>
      </c>
      <c r="R325" s="180">
        <f>Q325*H325</f>
        <v>0</v>
      </c>
      <c r="S325" s="180">
        <v>0</v>
      </c>
      <c r="T325" s="181">
        <f>S325*H325</f>
        <v>0</v>
      </c>
      <c r="AR325" s="23" t="s">
        <v>168</v>
      </c>
      <c r="AT325" s="23" t="s">
        <v>163</v>
      </c>
      <c r="AU325" s="23" t="s">
        <v>80</v>
      </c>
      <c r="AY325" s="23" t="s">
        <v>161</v>
      </c>
      <c r="BE325" s="182">
        <f>IF(N325="základní",J325,0)</f>
        <v>0</v>
      </c>
      <c r="BF325" s="182">
        <f>IF(N325="snížená",J325,0)</f>
        <v>0</v>
      </c>
      <c r="BG325" s="182">
        <f>IF(N325="zákl. přenesená",J325,0)</f>
        <v>0</v>
      </c>
      <c r="BH325" s="182">
        <f>IF(N325="sníž. přenesená",J325,0)</f>
        <v>0</v>
      </c>
      <c r="BI325" s="182">
        <f>IF(N325="nulová",J325,0)</f>
        <v>0</v>
      </c>
      <c r="BJ325" s="23" t="s">
        <v>11</v>
      </c>
      <c r="BK325" s="182">
        <f>ROUND(I325*H325,0)</f>
        <v>0</v>
      </c>
      <c r="BL325" s="23" t="s">
        <v>168</v>
      </c>
      <c r="BM325" s="23" t="s">
        <v>545</v>
      </c>
    </row>
    <row r="326" spans="2:65" s="1" customFormat="1" ht="25.5" customHeight="1">
      <c r="B326" s="170"/>
      <c r="C326" s="208" t="s">
        <v>546</v>
      </c>
      <c r="D326" s="208" t="s">
        <v>276</v>
      </c>
      <c r="E326" s="209" t="s">
        <v>547</v>
      </c>
      <c r="F326" s="210" t="s">
        <v>548</v>
      </c>
      <c r="G326" s="211" t="s">
        <v>180</v>
      </c>
      <c r="H326" s="212">
        <v>0</v>
      </c>
      <c r="I326" s="213"/>
      <c r="J326" s="214">
        <f>ROUND(I326*H326,0)</f>
        <v>0</v>
      </c>
      <c r="K326" s="210" t="s">
        <v>5</v>
      </c>
      <c r="L326" s="215"/>
      <c r="M326" s="216" t="s">
        <v>5</v>
      </c>
      <c r="N326" s="217" t="s">
        <v>43</v>
      </c>
      <c r="O326" s="41"/>
      <c r="P326" s="180">
        <f>O326*H326</f>
        <v>0</v>
      </c>
      <c r="Q326" s="180">
        <v>0.07</v>
      </c>
      <c r="R326" s="180">
        <f>Q326*H326</f>
        <v>0</v>
      </c>
      <c r="S326" s="180">
        <v>0</v>
      </c>
      <c r="T326" s="181">
        <f>S326*H326</f>
        <v>0</v>
      </c>
      <c r="AR326" s="23" t="s">
        <v>203</v>
      </c>
      <c r="AT326" s="23" t="s">
        <v>276</v>
      </c>
      <c r="AU326" s="23" t="s">
        <v>80</v>
      </c>
      <c r="AY326" s="23" t="s">
        <v>161</v>
      </c>
      <c r="BE326" s="182">
        <f>IF(N326="základní",J326,0)</f>
        <v>0</v>
      </c>
      <c r="BF326" s="182">
        <f>IF(N326="snížená",J326,0)</f>
        <v>0</v>
      </c>
      <c r="BG326" s="182">
        <f>IF(N326="zákl. přenesená",J326,0)</f>
        <v>0</v>
      </c>
      <c r="BH326" s="182">
        <f>IF(N326="sníž. přenesená",J326,0)</f>
        <v>0</v>
      </c>
      <c r="BI326" s="182">
        <f>IF(N326="nulová",J326,0)</f>
        <v>0</v>
      </c>
      <c r="BJ326" s="23" t="s">
        <v>11</v>
      </c>
      <c r="BK326" s="182">
        <f>ROUND(I326*H326,0)</f>
        <v>0</v>
      </c>
      <c r="BL326" s="23" t="s">
        <v>168</v>
      </c>
      <c r="BM326" s="23" t="s">
        <v>549</v>
      </c>
    </row>
    <row r="327" spans="2:65" s="1" customFormat="1" ht="16.5" customHeight="1">
      <c r="B327" s="170"/>
      <c r="C327" s="171" t="s">
        <v>550</v>
      </c>
      <c r="D327" s="171" t="s">
        <v>163</v>
      </c>
      <c r="E327" s="172" t="s">
        <v>551</v>
      </c>
      <c r="F327" s="173" t="s">
        <v>552</v>
      </c>
      <c r="G327" s="174" t="s">
        <v>373</v>
      </c>
      <c r="H327" s="175">
        <v>5.6</v>
      </c>
      <c r="I327" s="176"/>
      <c r="J327" s="177">
        <f>ROUND(I327*H327,0)</f>
        <v>0</v>
      </c>
      <c r="K327" s="173" t="s">
        <v>167</v>
      </c>
      <c r="L327" s="40"/>
      <c r="M327" s="178" t="s">
        <v>5</v>
      </c>
      <c r="N327" s="179" t="s">
        <v>43</v>
      </c>
      <c r="O327" s="41"/>
      <c r="P327" s="180">
        <f>O327*H327</f>
        <v>0</v>
      </c>
      <c r="Q327" s="180">
        <v>2.16E-05</v>
      </c>
      <c r="R327" s="180">
        <f>Q327*H327</f>
        <v>0.00012096</v>
      </c>
      <c r="S327" s="180">
        <v>0.001</v>
      </c>
      <c r="T327" s="181">
        <f>S327*H327</f>
        <v>0.0056</v>
      </c>
      <c r="AR327" s="23" t="s">
        <v>168</v>
      </c>
      <c r="AT327" s="23" t="s">
        <v>163</v>
      </c>
      <c r="AU327" s="23" t="s">
        <v>80</v>
      </c>
      <c r="AY327" s="23" t="s">
        <v>161</v>
      </c>
      <c r="BE327" s="182">
        <f>IF(N327="základní",J327,0)</f>
        <v>0</v>
      </c>
      <c r="BF327" s="182">
        <f>IF(N327="snížená",J327,0)</f>
        <v>0</v>
      </c>
      <c r="BG327" s="182">
        <f>IF(N327="zákl. přenesená",J327,0)</f>
        <v>0</v>
      </c>
      <c r="BH327" s="182">
        <f>IF(N327="sníž. přenesená",J327,0)</f>
        <v>0</v>
      </c>
      <c r="BI327" s="182">
        <f>IF(N327="nulová",J327,0)</f>
        <v>0</v>
      </c>
      <c r="BJ327" s="23" t="s">
        <v>11</v>
      </c>
      <c r="BK327" s="182">
        <f>ROUND(I327*H327,0)</f>
        <v>0</v>
      </c>
      <c r="BL327" s="23" t="s">
        <v>168</v>
      </c>
      <c r="BM327" s="23" t="s">
        <v>553</v>
      </c>
    </row>
    <row r="328" spans="2:51" s="11" customFormat="1" ht="13.5">
      <c r="B328" s="183"/>
      <c r="D328" s="184" t="s">
        <v>170</v>
      </c>
      <c r="E328" s="185" t="s">
        <v>5</v>
      </c>
      <c r="F328" s="186" t="s">
        <v>554</v>
      </c>
      <c r="H328" s="187">
        <v>5.6</v>
      </c>
      <c r="I328" s="188"/>
      <c r="L328" s="183"/>
      <c r="M328" s="189"/>
      <c r="N328" s="190"/>
      <c r="O328" s="190"/>
      <c r="P328" s="190"/>
      <c r="Q328" s="190"/>
      <c r="R328" s="190"/>
      <c r="S328" s="190"/>
      <c r="T328" s="191"/>
      <c r="AT328" s="185" t="s">
        <v>170</v>
      </c>
      <c r="AU328" s="185" t="s">
        <v>80</v>
      </c>
      <c r="AV328" s="11" t="s">
        <v>80</v>
      </c>
      <c r="AW328" s="11" t="s">
        <v>36</v>
      </c>
      <c r="AX328" s="11" t="s">
        <v>11</v>
      </c>
      <c r="AY328" s="185" t="s">
        <v>161</v>
      </c>
    </row>
    <row r="329" spans="2:65" s="1" customFormat="1" ht="16.5" customHeight="1">
      <c r="B329" s="170"/>
      <c r="C329" s="171" t="s">
        <v>555</v>
      </c>
      <c r="D329" s="171" t="s">
        <v>163</v>
      </c>
      <c r="E329" s="172" t="s">
        <v>556</v>
      </c>
      <c r="F329" s="173" t="s">
        <v>557</v>
      </c>
      <c r="G329" s="174" t="s">
        <v>166</v>
      </c>
      <c r="H329" s="175">
        <v>40</v>
      </c>
      <c r="I329" s="176"/>
      <c r="J329" s="177">
        <f>ROUND(I329*H329,0)</f>
        <v>0</v>
      </c>
      <c r="K329" s="173" t="s">
        <v>5</v>
      </c>
      <c r="L329" s="40"/>
      <c r="M329" s="178" t="s">
        <v>5</v>
      </c>
      <c r="N329" s="179" t="s">
        <v>43</v>
      </c>
      <c r="O329" s="41"/>
      <c r="P329" s="180">
        <f>O329*H329</f>
        <v>0</v>
      </c>
      <c r="Q329" s="180">
        <v>0</v>
      </c>
      <c r="R329" s="180">
        <f>Q329*H329</f>
        <v>0</v>
      </c>
      <c r="S329" s="180">
        <v>0</v>
      </c>
      <c r="T329" s="181">
        <f>S329*H329</f>
        <v>0</v>
      </c>
      <c r="AR329" s="23" t="s">
        <v>168</v>
      </c>
      <c r="AT329" s="23" t="s">
        <v>163</v>
      </c>
      <c r="AU329" s="23" t="s">
        <v>80</v>
      </c>
      <c r="AY329" s="23" t="s">
        <v>161</v>
      </c>
      <c r="BE329" s="182">
        <f>IF(N329="základní",J329,0)</f>
        <v>0</v>
      </c>
      <c r="BF329" s="182">
        <f>IF(N329="snížená",J329,0)</f>
        <v>0</v>
      </c>
      <c r="BG329" s="182">
        <f>IF(N329="zákl. přenesená",J329,0)</f>
        <v>0</v>
      </c>
      <c r="BH329" s="182">
        <f>IF(N329="sníž. přenesená",J329,0)</f>
        <v>0</v>
      </c>
      <c r="BI329" s="182">
        <f>IF(N329="nulová",J329,0)</f>
        <v>0</v>
      </c>
      <c r="BJ329" s="23" t="s">
        <v>11</v>
      </c>
      <c r="BK329" s="182">
        <f>ROUND(I329*H329,0)</f>
        <v>0</v>
      </c>
      <c r="BL329" s="23" t="s">
        <v>168</v>
      </c>
      <c r="BM329" s="23" t="s">
        <v>558</v>
      </c>
    </row>
    <row r="330" spans="2:51" s="11" customFormat="1" ht="13.5">
      <c r="B330" s="183"/>
      <c r="D330" s="184" t="s">
        <v>170</v>
      </c>
      <c r="E330" s="185" t="s">
        <v>5</v>
      </c>
      <c r="F330" s="186" t="s">
        <v>559</v>
      </c>
      <c r="H330" s="187">
        <v>40</v>
      </c>
      <c r="I330" s="188"/>
      <c r="L330" s="183"/>
      <c r="M330" s="189"/>
      <c r="N330" s="190"/>
      <c r="O330" s="190"/>
      <c r="P330" s="190"/>
      <c r="Q330" s="190"/>
      <c r="R330" s="190"/>
      <c r="S330" s="190"/>
      <c r="T330" s="191"/>
      <c r="AT330" s="185" t="s">
        <v>170</v>
      </c>
      <c r="AU330" s="185" t="s">
        <v>80</v>
      </c>
      <c r="AV330" s="11" t="s">
        <v>80</v>
      </c>
      <c r="AW330" s="11" t="s">
        <v>36</v>
      </c>
      <c r="AX330" s="11" t="s">
        <v>72</v>
      </c>
      <c r="AY330" s="185" t="s">
        <v>161</v>
      </c>
    </row>
    <row r="331" spans="2:51" s="12" customFormat="1" ht="13.5">
      <c r="B331" s="192"/>
      <c r="D331" s="184" t="s">
        <v>170</v>
      </c>
      <c r="E331" s="193" t="s">
        <v>5</v>
      </c>
      <c r="F331" s="194" t="s">
        <v>198</v>
      </c>
      <c r="H331" s="195">
        <v>40</v>
      </c>
      <c r="I331" s="196"/>
      <c r="L331" s="192"/>
      <c r="M331" s="197"/>
      <c r="N331" s="198"/>
      <c r="O331" s="198"/>
      <c r="P331" s="198"/>
      <c r="Q331" s="198"/>
      <c r="R331" s="198"/>
      <c r="S331" s="198"/>
      <c r="T331" s="199"/>
      <c r="AT331" s="193" t="s">
        <v>170</v>
      </c>
      <c r="AU331" s="193" t="s">
        <v>80</v>
      </c>
      <c r="AV331" s="12" t="s">
        <v>177</v>
      </c>
      <c r="AW331" s="12" t="s">
        <v>36</v>
      </c>
      <c r="AX331" s="12" t="s">
        <v>11</v>
      </c>
      <c r="AY331" s="193" t="s">
        <v>161</v>
      </c>
    </row>
    <row r="332" spans="2:63" s="10" customFormat="1" ht="29.25" customHeight="1">
      <c r="B332" s="157"/>
      <c r="D332" s="158" t="s">
        <v>71</v>
      </c>
      <c r="E332" s="168" t="s">
        <v>560</v>
      </c>
      <c r="F332" s="168" t="s">
        <v>561</v>
      </c>
      <c r="I332" s="160"/>
      <c r="J332" s="169">
        <f>BK332</f>
        <v>0</v>
      </c>
      <c r="L332" s="157"/>
      <c r="M332" s="162"/>
      <c r="N332" s="163"/>
      <c r="O332" s="163"/>
      <c r="P332" s="164">
        <f>SUM(P333:P360)</f>
        <v>0</v>
      </c>
      <c r="Q332" s="163"/>
      <c r="R332" s="164">
        <f>SUM(R333:R360)</f>
        <v>0</v>
      </c>
      <c r="S332" s="163"/>
      <c r="T332" s="165">
        <f>SUM(T333:T360)</f>
        <v>0</v>
      </c>
      <c r="AR332" s="158" t="s">
        <v>11</v>
      </c>
      <c r="AT332" s="166" t="s">
        <v>71</v>
      </c>
      <c r="AU332" s="166" t="s">
        <v>11</v>
      </c>
      <c r="AY332" s="158" t="s">
        <v>161</v>
      </c>
      <c r="BK332" s="167">
        <f>SUM(BK333:BK360)</f>
        <v>0</v>
      </c>
    </row>
    <row r="333" spans="2:65" s="1" customFormat="1" ht="16.5" customHeight="1">
      <c r="B333" s="170"/>
      <c r="C333" s="171" t="s">
        <v>562</v>
      </c>
      <c r="D333" s="171" t="s">
        <v>163</v>
      </c>
      <c r="E333" s="172" t="s">
        <v>563</v>
      </c>
      <c r="F333" s="173" t="s">
        <v>564</v>
      </c>
      <c r="G333" s="174" t="s">
        <v>355</v>
      </c>
      <c r="H333" s="175">
        <v>25.724</v>
      </c>
      <c r="I333" s="176"/>
      <c r="J333" s="177">
        <f>ROUND(I333*H333,0)</f>
        <v>0</v>
      </c>
      <c r="K333" s="173" t="s">
        <v>167</v>
      </c>
      <c r="L333" s="40"/>
      <c r="M333" s="178" t="s">
        <v>5</v>
      </c>
      <c r="N333" s="179" t="s">
        <v>43</v>
      </c>
      <c r="O333" s="41"/>
      <c r="P333" s="180">
        <f>O333*H333</f>
        <v>0</v>
      </c>
      <c r="Q333" s="180">
        <v>0</v>
      </c>
      <c r="R333" s="180">
        <f>Q333*H333</f>
        <v>0</v>
      </c>
      <c r="S333" s="180">
        <v>0</v>
      </c>
      <c r="T333" s="181">
        <f>S333*H333</f>
        <v>0</v>
      </c>
      <c r="AR333" s="23" t="s">
        <v>168</v>
      </c>
      <c r="AT333" s="23" t="s">
        <v>163</v>
      </c>
      <c r="AU333" s="23" t="s">
        <v>80</v>
      </c>
      <c r="AY333" s="23" t="s">
        <v>161</v>
      </c>
      <c r="BE333" s="182">
        <f>IF(N333="základní",J333,0)</f>
        <v>0</v>
      </c>
      <c r="BF333" s="182">
        <f>IF(N333="snížená",J333,0)</f>
        <v>0</v>
      </c>
      <c r="BG333" s="182">
        <f>IF(N333="zákl. přenesená",J333,0)</f>
        <v>0</v>
      </c>
      <c r="BH333" s="182">
        <f>IF(N333="sníž. přenesená",J333,0)</f>
        <v>0</v>
      </c>
      <c r="BI333" s="182">
        <f>IF(N333="nulová",J333,0)</f>
        <v>0</v>
      </c>
      <c r="BJ333" s="23" t="s">
        <v>11</v>
      </c>
      <c r="BK333" s="182">
        <f>ROUND(I333*H333,0)</f>
        <v>0</v>
      </c>
      <c r="BL333" s="23" t="s">
        <v>168</v>
      </c>
      <c r="BM333" s="23" t="s">
        <v>565</v>
      </c>
    </row>
    <row r="334" spans="2:51" s="11" customFormat="1" ht="27">
      <c r="B334" s="183"/>
      <c r="D334" s="184" t="s">
        <v>170</v>
      </c>
      <c r="E334" s="185" t="s">
        <v>5</v>
      </c>
      <c r="F334" s="186" t="s">
        <v>566</v>
      </c>
      <c r="H334" s="187">
        <v>6.699</v>
      </c>
      <c r="I334" s="188"/>
      <c r="L334" s="183"/>
      <c r="M334" s="189"/>
      <c r="N334" s="190"/>
      <c r="O334" s="190"/>
      <c r="P334" s="190"/>
      <c r="Q334" s="190"/>
      <c r="R334" s="190"/>
      <c r="S334" s="190"/>
      <c r="T334" s="191"/>
      <c r="AT334" s="185" t="s">
        <v>170</v>
      </c>
      <c r="AU334" s="185" t="s">
        <v>80</v>
      </c>
      <c r="AV334" s="11" t="s">
        <v>80</v>
      </c>
      <c r="AW334" s="11" t="s">
        <v>36</v>
      </c>
      <c r="AX334" s="11" t="s">
        <v>72</v>
      </c>
      <c r="AY334" s="185" t="s">
        <v>161</v>
      </c>
    </row>
    <row r="335" spans="2:51" s="11" customFormat="1" ht="27">
      <c r="B335" s="183"/>
      <c r="D335" s="184" t="s">
        <v>170</v>
      </c>
      <c r="E335" s="185" t="s">
        <v>5</v>
      </c>
      <c r="F335" s="186" t="s">
        <v>567</v>
      </c>
      <c r="H335" s="187">
        <v>5.5</v>
      </c>
      <c r="I335" s="188"/>
      <c r="L335" s="183"/>
      <c r="M335" s="189"/>
      <c r="N335" s="190"/>
      <c r="O335" s="190"/>
      <c r="P335" s="190"/>
      <c r="Q335" s="190"/>
      <c r="R335" s="190"/>
      <c r="S335" s="190"/>
      <c r="T335" s="191"/>
      <c r="AT335" s="185" t="s">
        <v>170</v>
      </c>
      <c r="AU335" s="185" t="s">
        <v>80</v>
      </c>
      <c r="AV335" s="11" t="s">
        <v>80</v>
      </c>
      <c r="AW335" s="11" t="s">
        <v>36</v>
      </c>
      <c r="AX335" s="11" t="s">
        <v>72</v>
      </c>
      <c r="AY335" s="185" t="s">
        <v>161</v>
      </c>
    </row>
    <row r="336" spans="2:51" s="11" customFormat="1" ht="27">
      <c r="B336" s="183"/>
      <c r="D336" s="184" t="s">
        <v>170</v>
      </c>
      <c r="E336" s="185" t="s">
        <v>5</v>
      </c>
      <c r="F336" s="186" t="s">
        <v>568</v>
      </c>
      <c r="H336" s="187">
        <v>2.475</v>
      </c>
      <c r="I336" s="188"/>
      <c r="L336" s="183"/>
      <c r="M336" s="189"/>
      <c r="N336" s="190"/>
      <c r="O336" s="190"/>
      <c r="P336" s="190"/>
      <c r="Q336" s="190"/>
      <c r="R336" s="190"/>
      <c r="S336" s="190"/>
      <c r="T336" s="191"/>
      <c r="AT336" s="185" t="s">
        <v>170</v>
      </c>
      <c r="AU336" s="185" t="s">
        <v>80</v>
      </c>
      <c r="AV336" s="11" t="s">
        <v>80</v>
      </c>
      <c r="AW336" s="11" t="s">
        <v>36</v>
      </c>
      <c r="AX336" s="11" t="s">
        <v>72</v>
      </c>
      <c r="AY336" s="185" t="s">
        <v>161</v>
      </c>
    </row>
    <row r="337" spans="2:51" s="11" customFormat="1" ht="27">
      <c r="B337" s="183"/>
      <c r="D337" s="184" t="s">
        <v>170</v>
      </c>
      <c r="E337" s="185" t="s">
        <v>5</v>
      </c>
      <c r="F337" s="186" t="s">
        <v>569</v>
      </c>
      <c r="H337" s="187">
        <v>1.32</v>
      </c>
      <c r="I337" s="188"/>
      <c r="L337" s="183"/>
      <c r="M337" s="189"/>
      <c r="N337" s="190"/>
      <c r="O337" s="190"/>
      <c r="P337" s="190"/>
      <c r="Q337" s="190"/>
      <c r="R337" s="190"/>
      <c r="S337" s="190"/>
      <c r="T337" s="191"/>
      <c r="AT337" s="185" t="s">
        <v>170</v>
      </c>
      <c r="AU337" s="185" t="s">
        <v>80</v>
      </c>
      <c r="AV337" s="11" t="s">
        <v>80</v>
      </c>
      <c r="AW337" s="11" t="s">
        <v>36</v>
      </c>
      <c r="AX337" s="11" t="s">
        <v>72</v>
      </c>
      <c r="AY337" s="185" t="s">
        <v>161</v>
      </c>
    </row>
    <row r="338" spans="2:51" s="11" customFormat="1" ht="27">
      <c r="B338" s="183"/>
      <c r="D338" s="184" t="s">
        <v>170</v>
      </c>
      <c r="E338" s="185" t="s">
        <v>5</v>
      </c>
      <c r="F338" s="186" t="s">
        <v>570</v>
      </c>
      <c r="H338" s="187">
        <v>0.688</v>
      </c>
      <c r="I338" s="188"/>
      <c r="L338" s="183"/>
      <c r="M338" s="189"/>
      <c r="N338" s="190"/>
      <c r="O338" s="190"/>
      <c r="P338" s="190"/>
      <c r="Q338" s="190"/>
      <c r="R338" s="190"/>
      <c r="S338" s="190"/>
      <c r="T338" s="191"/>
      <c r="AT338" s="185" t="s">
        <v>170</v>
      </c>
      <c r="AU338" s="185" t="s">
        <v>80</v>
      </c>
      <c r="AV338" s="11" t="s">
        <v>80</v>
      </c>
      <c r="AW338" s="11" t="s">
        <v>36</v>
      </c>
      <c r="AX338" s="11" t="s">
        <v>72</v>
      </c>
      <c r="AY338" s="185" t="s">
        <v>161</v>
      </c>
    </row>
    <row r="339" spans="2:51" s="11" customFormat="1" ht="13.5">
      <c r="B339" s="183"/>
      <c r="D339" s="184" t="s">
        <v>170</v>
      </c>
      <c r="E339" s="185" t="s">
        <v>5</v>
      </c>
      <c r="F339" s="186" t="s">
        <v>571</v>
      </c>
      <c r="H339" s="187">
        <v>2.079</v>
      </c>
      <c r="I339" s="188"/>
      <c r="L339" s="183"/>
      <c r="M339" s="189"/>
      <c r="N339" s="190"/>
      <c r="O339" s="190"/>
      <c r="P339" s="190"/>
      <c r="Q339" s="190"/>
      <c r="R339" s="190"/>
      <c r="S339" s="190"/>
      <c r="T339" s="191"/>
      <c r="AT339" s="185" t="s">
        <v>170</v>
      </c>
      <c r="AU339" s="185" t="s">
        <v>80</v>
      </c>
      <c r="AV339" s="11" t="s">
        <v>80</v>
      </c>
      <c r="AW339" s="11" t="s">
        <v>36</v>
      </c>
      <c r="AX339" s="11" t="s">
        <v>72</v>
      </c>
      <c r="AY339" s="185" t="s">
        <v>161</v>
      </c>
    </row>
    <row r="340" spans="2:51" s="11" customFormat="1" ht="13.5">
      <c r="B340" s="183"/>
      <c r="D340" s="184" t="s">
        <v>170</v>
      </c>
      <c r="E340" s="185" t="s">
        <v>5</v>
      </c>
      <c r="F340" s="186" t="s">
        <v>572</v>
      </c>
      <c r="H340" s="187">
        <v>6.963</v>
      </c>
      <c r="I340" s="188"/>
      <c r="L340" s="183"/>
      <c r="M340" s="189"/>
      <c r="N340" s="190"/>
      <c r="O340" s="190"/>
      <c r="P340" s="190"/>
      <c r="Q340" s="190"/>
      <c r="R340" s="190"/>
      <c r="S340" s="190"/>
      <c r="T340" s="191"/>
      <c r="AT340" s="185" t="s">
        <v>170</v>
      </c>
      <c r="AU340" s="185" t="s">
        <v>80</v>
      </c>
      <c r="AV340" s="11" t="s">
        <v>80</v>
      </c>
      <c r="AW340" s="11" t="s">
        <v>36</v>
      </c>
      <c r="AX340" s="11" t="s">
        <v>72</v>
      </c>
      <c r="AY340" s="185" t="s">
        <v>161</v>
      </c>
    </row>
    <row r="341" spans="2:51" s="12" customFormat="1" ht="13.5">
      <c r="B341" s="192"/>
      <c r="D341" s="184" t="s">
        <v>170</v>
      </c>
      <c r="E341" s="193" t="s">
        <v>5</v>
      </c>
      <c r="F341" s="194" t="s">
        <v>198</v>
      </c>
      <c r="H341" s="195">
        <v>25.724</v>
      </c>
      <c r="I341" s="196"/>
      <c r="L341" s="192"/>
      <c r="M341" s="197"/>
      <c r="N341" s="198"/>
      <c r="O341" s="198"/>
      <c r="P341" s="198"/>
      <c r="Q341" s="198"/>
      <c r="R341" s="198"/>
      <c r="S341" s="198"/>
      <c r="T341" s="199"/>
      <c r="AT341" s="193" t="s">
        <v>170</v>
      </c>
      <c r="AU341" s="193" t="s">
        <v>80</v>
      </c>
      <c r="AV341" s="12" t="s">
        <v>177</v>
      </c>
      <c r="AW341" s="12" t="s">
        <v>36</v>
      </c>
      <c r="AX341" s="12" t="s">
        <v>11</v>
      </c>
      <c r="AY341" s="193" t="s">
        <v>161</v>
      </c>
    </row>
    <row r="342" spans="2:65" s="1" customFormat="1" ht="16.5" customHeight="1">
      <c r="B342" s="170"/>
      <c r="C342" s="171" t="s">
        <v>573</v>
      </c>
      <c r="D342" s="171" t="s">
        <v>163</v>
      </c>
      <c r="E342" s="172" t="s">
        <v>574</v>
      </c>
      <c r="F342" s="173" t="s">
        <v>575</v>
      </c>
      <c r="G342" s="174" t="s">
        <v>355</v>
      </c>
      <c r="H342" s="175">
        <v>102.896</v>
      </c>
      <c r="I342" s="176"/>
      <c r="J342" s="177">
        <f>ROUND(I342*H342,0)</f>
        <v>0</v>
      </c>
      <c r="K342" s="173" t="s">
        <v>167</v>
      </c>
      <c r="L342" s="40"/>
      <c r="M342" s="178" t="s">
        <v>5</v>
      </c>
      <c r="N342" s="179" t="s">
        <v>43</v>
      </c>
      <c r="O342" s="41"/>
      <c r="P342" s="180">
        <f>O342*H342</f>
        <v>0</v>
      </c>
      <c r="Q342" s="180">
        <v>0</v>
      </c>
      <c r="R342" s="180">
        <f>Q342*H342</f>
        <v>0</v>
      </c>
      <c r="S342" s="180">
        <v>0</v>
      </c>
      <c r="T342" s="181">
        <f>S342*H342</f>
        <v>0</v>
      </c>
      <c r="AR342" s="23" t="s">
        <v>168</v>
      </c>
      <c r="AT342" s="23" t="s">
        <v>163</v>
      </c>
      <c r="AU342" s="23" t="s">
        <v>80</v>
      </c>
      <c r="AY342" s="23" t="s">
        <v>161</v>
      </c>
      <c r="BE342" s="182">
        <f>IF(N342="základní",J342,0)</f>
        <v>0</v>
      </c>
      <c r="BF342" s="182">
        <f>IF(N342="snížená",J342,0)</f>
        <v>0</v>
      </c>
      <c r="BG342" s="182">
        <f>IF(N342="zákl. přenesená",J342,0)</f>
        <v>0</v>
      </c>
      <c r="BH342" s="182">
        <f>IF(N342="sníž. přenesená",J342,0)</f>
        <v>0</v>
      </c>
      <c r="BI342" s="182">
        <f>IF(N342="nulová",J342,0)</f>
        <v>0</v>
      </c>
      <c r="BJ342" s="23" t="s">
        <v>11</v>
      </c>
      <c r="BK342" s="182">
        <f>ROUND(I342*H342,0)</f>
        <v>0</v>
      </c>
      <c r="BL342" s="23" t="s">
        <v>168</v>
      </c>
      <c r="BM342" s="23" t="s">
        <v>576</v>
      </c>
    </row>
    <row r="343" spans="2:51" s="11" customFormat="1" ht="27">
      <c r="B343" s="183"/>
      <c r="D343" s="184" t="s">
        <v>170</v>
      </c>
      <c r="E343" s="185" t="s">
        <v>5</v>
      </c>
      <c r="F343" s="186" t="s">
        <v>566</v>
      </c>
      <c r="H343" s="187">
        <v>6.699</v>
      </c>
      <c r="I343" s="188"/>
      <c r="L343" s="183"/>
      <c r="M343" s="189"/>
      <c r="N343" s="190"/>
      <c r="O343" s="190"/>
      <c r="P343" s="190"/>
      <c r="Q343" s="190"/>
      <c r="R343" s="190"/>
      <c r="S343" s="190"/>
      <c r="T343" s="191"/>
      <c r="AT343" s="185" t="s">
        <v>170</v>
      </c>
      <c r="AU343" s="185" t="s">
        <v>80</v>
      </c>
      <c r="AV343" s="11" t="s">
        <v>80</v>
      </c>
      <c r="AW343" s="11" t="s">
        <v>36</v>
      </c>
      <c r="AX343" s="11" t="s">
        <v>72</v>
      </c>
      <c r="AY343" s="185" t="s">
        <v>161</v>
      </c>
    </row>
    <row r="344" spans="2:51" s="11" customFormat="1" ht="27">
      <c r="B344" s="183"/>
      <c r="D344" s="184" t="s">
        <v>170</v>
      </c>
      <c r="E344" s="185" t="s">
        <v>5</v>
      </c>
      <c r="F344" s="186" t="s">
        <v>567</v>
      </c>
      <c r="H344" s="187">
        <v>5.5</v>
      </c>
      <c r="I344" s="188"/>
      <c r="L344" s="183"/>
      <c r="M344" s="189"/>
      <c r="N344" s="190"/>
      <c r="O344" s="190"/>
      <c r="P344" s="190"/>
      <c r="Q344" s="190"/>
      <c r="R344" s="190"/>
      <c r="S344" s="190"/>
      <c r="T344" s="191"/>
      <c r="AT344" s="185" t="s">
        <v>170</v>
      </c>
      <c r="AU344" s="185" t="s">
        <v>80</v>
      </c>
      <c r="AV344" s="11" t="s">
        <v>80</v>
      </c>
      <c r="AW344" s="11" t="s">
        <v>36</v>
      </c>
      <c r="AX344" s="11" t="s">
        <v>72</v>
      </c>
      <c r="AY344" s="185" t="s">
        <v>161</v>
      </c>
    </row>
    <row r="345" spans="2:51" s="11" customFormat="1" ht="27">
      <c r="B345" s="183"/>
      <c r="D345" s="184" t="s">
        <v>170</v>
      </c>
      <c r="E345" s="185" t="s">
        <v>5</v>
      </c>
      <c r="F345" s="186" t="s">
        <v>568</v>
      </c>
      <c r="H345" s="187">
        <v>2.475</v>
      </c>
      <c r="I345" s="188"/>
      <c r="L345" s="183"/>
      <c r="M345" s="189"/>
      <c r="N345" s="190"/>
      <c r="O345" s="190"/>
      <c r="P345" s="190"/>
      <c r="Q345" s="190"/>
      <c r="R345" s="190"/>
      <c r="S345" s="190"/>
      <c r="T345" s="191"/>
      <c r="AT345" s="185" t="s">
        <v>170</v>
      </c>
      <c r="AU345" s="185" t="s">
        <v>80</v>
      </c>
      <c r="AV345" s="11" t="s">
        <v>80</v>
      </c>
      <c r="AW345" s="11" t="s">
        <v>36</v>
      </c>
      <c r="AX345" s="11" t="s">
        <v>72</v>
      </c>
      <c r="AY345" s="185" t="s">
        <v>161</v>
      </c>
    </row>
    <row r="346" spans="2:51" s="11" customFormat="1" ht="27">
      <c r="B346" s="183"/>
      <c r="D346" s="184" t="s">
        <v>170</v>
      </c>
      <c r="E346" s="185" t="s">
        <v>5</v>
      </c>
      <c r="F346" s="186" t="s">
        <v>569</v>
      </c>
      <c r="H346" s="187">
        <v>1.32</v>
      </c>
      <c r="I346" s="188"/>
      <c r="L346" s="183"/>
      <c r="M346" s="189"/>
      <c r="N346" s="190"/>
      <c r="O346" s="190"/>
      <c r="P346" s="190"/>
      <c r="Q346" s="190"/>
      <c r="R346" s="190"/>
      <c r="S346" s="190"/>
      <c r="T346" s="191"/>
      <c r="AT346" s="185" t="s">
        <v>170</v>
      </c>
      <c r="AU346" s="185" t="s">
        <v>80</v>
      </c>
      <c r="AV346" s="11" t="s">
        <v>80</v>
      </c>
      <c r="AW346" s="11" t="s">
        <v>36</v>
      </c>
      <c r="AX346" s="11" t="s">
        <v>72</v>
      </c>
      <c r="AY346" s="185" t="s">
        <v>161</v>
      </c>
    </row>
    <row r="347" spans="2:51" s="11" customFormat="1" ht="27">
      <c r="B347" s="183"/>
      <c r="D347" s="184" t="s">
        <v>170</v>
      </c>
      <c r="E347" s="185" t="s">
        <v>5</v>
      </c>
      <c r="F347" s="186" t="s">
        <v>570</v>
      </c>
      <c r="H347" s="187">
        <v>0.688</v>
      </c>
      <c r="I347" s="188"/>
      <c r="L347" s="183"/>
      <c r="M347" s="189"/>
      <c r="N347" s="190"/>
      <c r="O347" s="190"/>
      <c r="P347" s="190"/>
      <c r="Q347" s="190"/>
      <c r="R347" s="190"/>
      <c r="S347" s="190"/>
      <c r="T347" s="191"/>
      <c r="AT347" s="185" t="s">
        <v>170</v>
      </c>
      <c r="AU347" s="185" t="s">
        <v>80</v>
      </c>
      <c r="AV347" s="11" t="s">
        <v>80</v>
      </c>
      <c r="AW347" s="11" t="s">
        <v>36</v>
      </c>
      <c r="AX347" s="11" t="s">
        <v>72</v>
      </c>
      <c r="AY347" s="185" t="s">
        <v>161</v>
      </c>
    </row>
    <row r="348" spans="2:51" s="11" customFormat="1" ht="13.5">
      <c r="B348" s="183"/>
      <c r="D348" s="184" t="s">
        <v>170</v>
      </c>
      <c r="E348" s="185" t="s">
        <v>5</v>
      </c>
      <c r="F348" s="186" t="s">
        <v>571</v>
      </c>
      <c r="H348" s="187">
        <v>2.079</v>
      </c>
      <c r="I348" s="188"/>
      <c r="L348" s="183"/>
      <c r="M348" s="189"/>
      <c r="N348" s="190"/>
      <c r="O348" s="190"/>
      <c r="P348" s="190"/>
      <c r="Q348" s="190"/>
      <c r="R348" s="190"/>
      <c r="S348" s="190"/>
      <c r="T348" s="191"/>
      <c r="AT348" s="185" t="s">
        <v>170</v>
      </c>
      <c r="AU348" s="185" t="s">
        <v>80</v>
      </c>
      <c r="AV348" s="11" t="s">
        <v>80</v>
      </c>
      <c r="AW348" s="11" t="s">
        <v>36</v>
      </c>
      <c r="AX348" s="11" t="s">
        <v>72</v>
      </c>
      <c r="AY348" s="185" t="s">
        <v>161</v>
      </c>
    </row>
    <row r="349" spans="2:51" s="11" customFormat="1" ht="13.5">
      <c r="B349" s="183"/>
      <c r="D349" s="184" t="s">
        <v>170</v>
      </c>
      <c r="E349" s="185" t="s">
        <v>5</v>
      </c>
      <c r="F349" s="186" t="s">
        <v>572</v>
      </c>
      <c r="H349" s="187">
        <v>6.963</v>
      </c>
      <c r="I349" s="188"/>
      <c r="L349" s="183"/>
      <c r="M349" s="189"/>
      <c r="N349" s="190"/>
      <c r="O349" s="190"/>
      <c r="P349" s="190"/>
      <c r="Q349" s="190"/>
      <c r="R349" s="190"/>
      <c r="S349" s="190"/>
      <c r="T349" s="191"/>
      <c r="AT349" s="185" t="s">
        <v>170</v>
      </c>
      <c r="AU349" s="185" t="s">
        <v>80</v>
      </c>
      <c r="AV349" s="11" t="s">
        <v>80</v>
      </c>
      <c r="AW349" s="11" t="s">
        <v>36</v>
      </c>
      <c r="AX349" s="11" t="s">
        <v>72</v>
      </c>
      <c r="AY349" s="185" t="s">
        <v>161</v>
      </c>
    </row>
    <row r="350" spans="2:51" s="12" customFormat="1" ht="13.5">
      <c r="B350" s="192"/>
      <c r="D350" s="184" t="s">
        <v>170</v>
      </c>
      <c r="E350" s="193" t="s">
        <v>5</v>
      </c>
      <c r="F350" s="194" t="s">
        <v>198</v>
      </c>
      <c r="H350" s="195">
        <v>25.724</v>
      </c>
      <c r="I350" s="196"/>
      <c r="L350" s="192"/>
      <c r="M350" s="197"/>
      <c r="N350" s="198"/>
      <c r="O350" s="198"/>
      <c r="P350" s="198"/>
      <c r="Q350" s="198"/>
      <c r="R350" s="198"/>
      <c r="S350" s="198"/>
      <c r="T350" s="199"/>
      <c r="AT350" s="193" t="s">
        <v>170</v>
      </c>
      <c r="AU350" s="193" t="s">
        <v>80</v>
      </c>
      <c r="AV350" s="12" t="s">
        <v>177</v>
      </c>
      <c r="AW350" s="12" t="s">
        <v>36</v>
      </c>
      <c r="AX350" s="12" t="s">
        <v>11</v>
      </c>
      <c r="AY350" s="193" t="s">
        <v>161</v>
      </c>
    </row>
    <row r="351" spans="2:51" s="11" customFormat="1" ht="13.5">
      <c r="B351" s="183"/>
      <c r="D351" s="184" t="s">
        <v>170</v>
      </c>
      <c r="F351" s="186" t="s">
        <v>577</v>
      </c>
      <c r="H351" s="187">
        <v>102.896</v>
      </c>
      <c r="I351" s="188"/>
      <c r="L351" s="183"/>
      <c r="M351" s="189"/>
      <c r="N351" s="190"/>
      <c r="O351" s="190"/>
      <c r="P351" s="190"/>
      <c r="Q351" s="190"/>
      <c r="R351" s="190"/>
      <c r="S351" s="190"/>
      <c r="T351" s="191"/>
      <c r="AT351" s="185" t="s">
        <v>170</v>
      </c>
      <c r="AU351" s="185" t="s">
        <v>80</v>
      </c>
      <c r="AV351" s="11" t="s">
        <v>80</v>
      </c>
      <c r="AW351" s="11" t="s">
        <v>6</v>
      </c>
      <c r="AX351" s="11" t="s">
        <v>11</v>
      </c>
      <c r="AY351" s="185" t="s">
        <v>161</v>
      </c>
    </row>
    <row r="352" spans="2:65" s="1" customFormat="1" ht="16.5" customHeight="1">
      <c r="B352" s="170"/>
      <c r="C352" s="171" t="s">
        <v>578</v>
      </c>
      <c r="D352" s="171" t="s">
        <v>163</v>
      </c>
      <c r="E352" s="172" t="s">
        <v>579</v>
      </c>
      <c r="F352" s="173" t="s">
        <v>580</v>
      </c>
      <c r="G352" s="174" t="s">
        <v>355</v>
      </c>
      <c r="H352" s="175">
        <v>25.724</v>
      </c>
      <c r="I352" s="176"/>
      <c r="J352" s="177">
        <f>ROUND(I352*H352,0)</f>
        <v>0</v>
      </c>
      <c r="K352" s="173" t="s">
        <v>167</v>
      </c>
      <c r="L352" s="40"/>
      <c r="M352" s="178" t="s">
        <v>5</v>
      </c>
      <c r="N352" s="179" t="s">
        <v>43</v>
      </c>
      <c r="O352" s="41"/>
      <c r="P352" s="180">
        <f>O352*H352</f>
        <v>0</v>
      </c>
      <c r="Q352" s="180">
        <v>0</v>
      </c>
      <c r="R352" s="180">
        <f>Q352*H352</f>
        <v>0</v>
      </c>
      <c r="S352" s="180">
        <v>0</v>
      </c>
      <c r="T352" s="181">
        <f>S352*H352</f>
        <v>0</v>
      </c>
      <c r="AR352" s="23" t="s">
        <v>168</v>
      </c>
      <c r="AT352" s="23" t="s">
        <v>163</v>
      </c>
      <c r="AU352" s="23" t="s">
        <v>80</v>
      </c>
      <c r="AY352" s="23" t="s">
        <v>161</v>
      </c>
      <c r="BE352" s="182">
        <f>IF(N352="základní",J352,0)</f>
        <v>0</v>
      </c>
      <c r="BF352" s="182">
        <f>IF(N352="snížená",J352,0)</f>
        <v>0</v>
      </c>
      <c r="BG352" s="182">
        <f>IF(N352="zákl. přenesená",J352,0)</f>
        <v>0</v>
      </c>
      <c r="BH352" s="182">
        <f>IF(N352="sníž. přenesená",J352,0)</f>
        <v>0</v>
      </c>
      <c r="BI352" s="182">
        <f>IF(N352="nulová",J352,0)</f>
        <v>0</v>
      </c>
      <c r="BJ352" s="23" t="s">
        <v>11</v>
      </c>
      <c r="BK352" s="182">
        <f>ROUND(I352*H352,0)</f>
        <v>0</v>
      </c>
      <c r="BL352" s="23" t="s">
        <v>168</v>
      </c>
      <c r="BM352" s="23" t="s">
        <v>581</v>
      </c>
    </row>
    <row r="353" spans="2:51" s="11" customFormat="1" ht="27">
      <c r="B353" s="183"/>
      <c r="D353" s="184" t="s">
        <v>170</v>
      </c>
      <c r="E353" s="185" t="s">
        <v>5</v>
      </c>
      <c r="F353" s="186" t="s">
        <v>566</v>
      </c>
      <c r="H353" s="187">
        <v>6.699</v>
      </c>
      <c r="I353" s="188"/>
      <c r="L353" s="183"/>
      <c r="M353" s="189"/>
      <c r="N353" s="190"/>
      <c r="O353" s="190"/>
      <c r="P353" s="190"/>
      <c r="Q353" s="190"/>
      <c r="R353" s="190"/>
      <c r="S353" s="190"/>
      <c r="T353" s="191"/>
      <c r="AT353" s="185" t="s">
        <v>170</v>
      </c>
      <c r="AU353" s="185" t="s">
        <v>80</v>
      </c>
      <c r="AV353" s="11" t="s">
        <v>80</v>
      </c>
      <c r="AW353" s="11" t="s">
        <v>36</v>
      </c>
      <c r="AX353" s="11" t="s">
        <v>72</v>
      </c>
      <c r="AY353" s="185" t="s">
        <v>161</v>
      </c>
    </row>
    <row r="354" spans="2:51" s="11" customFormat="1" ht="27">
      <c r="B354" s="183"/>
      <c r="D354" s="184" t="s">
        <v>170</v>
      </c>
      <c r="E354" s="185" t="s">
        <v>5</v>
      </c>
      <c r="F354" s="186" t="s">
        <v>567</v>
      </c>
      <c r="H354" s="187">
        <v>5.5</v>
      </c>
      <c r="I354" s="188"/>
      <c r="L354" s="183"/>
      <c r="M354" s="189"/>
      <c r="N354" s="190"/>
      <c r="O354" s="190"/>
      <c r="P354" s="190"/>
      <c r="Q354" s="190"/>
      <c r="R354" s="190"/>
      <c r="S354" s="190"/>
      <c r="T354" s="191"/>
      <c r="AT354" s="185" t="s">
        <v>170</v>
      </c>
      <c r="AU354" s="185" t="s">
        <v>80</v>
      </c>
      <c r="AV354" s="11" t="s">
        <v>80</v>
      </c>
      <c r="AW354" s="11" t="s">
        <v>36</v>
      </c>
      <c r="AX354" s="11" t="s">
        <v>72</v>
      </c>
      <c r="AY354" s="185" t="s">
        <v>161</v>
      </c>
    </row>
    <row r="355" spans="2:51" s="11" customFormat="1" ht="27">
      <c r="B355" s="183"/>
      <c r="D355" s="184" t="s">
        <v>170</v>
      </c>
      <c r="E355" s="185" t="s">
        <v>5</v>
      </c>
      <c r="F355" s="186" t="s">
        <v>568</v>
      </c>
      <c r="H355" s="187">
        <v>2.475</v>
      </c>
      <c r="I355" s="188"/>
      <c r="L355" s="183"/>
      <c r="M355" s="189"/>
      <c r="N355" s="190"/>
      <c r="O355" s="190"/>
      <c r="P355" s="190"/>
      <c r="Q355" s="190"/>
      <c r="R355" s="190"/>
      <c r="S355" s="190"/>
      <c r="T355" s="191"/>
      <c r="AT355" s="185" t="s">
        <v>170</v>
      </c>
      <c r="AU355" s="185" t="s">
        <v>80</v>
      </c>
      <c r="AV355" s="11" t="s">
        <v>80</v>
      </c>
      <c r="AW355" s="11" t="s">
        <v>36</v>
      </c>
      <c r="AX355" s="11" t="s">
        <v>72</v>
      </c>
      <c r="AY355" s="185" t="s">
        <v>161</v>
      </c>
    </row>
    <row r="356" spans="2:51" s="11" customFormat="1" ht="27">
      <c r="B356" s="183"/>
      <c r="D356" s="184" t="s">
        <v>170</v>
      </c>
      <c r="E356" s="185" t="s">
        <v>5</v>
      </c>
      <c r="F356" s="186" t="s">
        <v>569</v>
      </c>
      <c r="H356" s="187">
        <v>1.32</v>
      </c>
      <c r="I356" s="188"/>
      <c r="L356" s="183"/>
      <c r="M356" s="189"/>
      <c r="N356" s="190"/>
      <c r="O356" s="190"/>
      <c r="P356" s="190"/>
      <c r="Q356" s="190"/>
      <c r="R356" s="190"/>
      <c r="S356" s="190"/>
      <c r="T356" s="191"/>
      <c r="AT356" s="185" t="s">
        <v>170</v>
      </c>
      <c r="AU356" s="185" t="s">
        <v>80</v>
      </c>
      <c r="AV356" s="11" t="s">
        <v>80</v>
      </c>
      <c r="AW356" s="11" t="s">
        <v>36</v>
      </c>
      <c r="AX356" s="11" t="s">
        <v>72</v>
      </c>
      <c r="AY356" s="185" t="s">
        <v>161</v>
      </c>
    </row>
    <row r="357" spans="2:51" s="11" customFormat="1" ht="27">
      <c r="B357" s="183"/>
      <c r="D357" s="184" t="s">
        <v>170</v>
      </c>
      <c r="E357" s="185" t="s">
        <v>5</v>
      </c>
      <c r="F357" s="186" t="s">
        <v>570</v>
      </c>
      <c r="H357" s="187">
        <v>0.688</v>
      </c>
      <c r="I357" s="188"/>
      <c r="L357" s="183"/>
      <c r="M357" s="189"/>
      <c r="N357" s="190"/>
      <c r="O357" s="190"/>
      <c r="P357" s="190"/>
      <c r="Q357" s="190"/>
      <c r="R357" s="190"/>
      <c r="S357" s="190"/>
      <c r="T357" s="191"/>
      <c r="AT357" s="185" t="s">
        <v>170</v>
      </c>
      <c r="AU357" s="185" t="s">
        <v>80</v>
      </c>
      <c r="AV357" s="11" t="s">
        <v>80</v>
      </c>
      <c r="AW357" s="11" t="s">
        <v>36</v>
      </c>
      <c r="AX357" s="11" t="s">
        <v>72</v>
      </c>
      <c r="AY357" s="185" t="s">
        <v>161</v>
      </c>
    </row>
    <row r="358" spans="2:51" s="11" customFormat="1" ht="13.5">
      <c r="B358" s="183"/>
      <c r="D358" s="184" t="s">
        <v>170</v>
      </c>
      <c r="E358" s="185" t="s">
        <v>5</v>
      </c>
      <c r="F358" s="186" t="s">
        <v>571</v>
      </c>
      <c r="H358" s="187">
        <v>2.079</v>
      </c>
      <c r="I358" s="188"/>
      <c r="L358" s="183"/>
      <c r="M358" s="189"/>
      <c r="N358" s="190"/>
      <c r="O358" s="190"/>
      <c r="P358" s="190"/>
      <c r="Q358" s="190"/>
      <c r="R358" s="190"/>
      <c r="S358" s="190"/>
      <c r="T358" s="191"/>
      <c r="AT358" s="185" t="s">
        <v>170</v>
      </c>
      <c r="AU358" s="185" t="s">
        <v>80</v>
      </c>
      <c r="AV358" s="11" t="s">
        <v>80</v>
      </c>
      <c r="AW358" s="11" t="s">
        <v>36</v>
      </c>
      <c r="AX358" s="11" t="s">
        <v>72</v>
      </c>
      <c r="AY358" s="185" t="s">
        <v>161</v>
      </c>
    </row>
    <row r="359" spans="2:51" s="11" customFormat="1" ht="13.5">
      <c r="B359" s="183"/>
      <c r="D359" s="184" t="s">
        <v>170</v>
      </c>
      <c r="E359" s="185" t="s">
        <v>5</v>
      </c>
      <c r="F359" s="186" t="s">
        <v>572</v>
      </c>
      <c r="H359" s="187">
        <v>6.963</v>
      </c>
      <c r="I359" s="188"/>
      <c r="L359" s="183"/>
      <c r="M359" s="189"/>
      <c r="N359" s="190"/>
      <c r="O359" s="190"/>
      <c r="P359" s="190"/>
      <c r="Q359" s="190"/>
      <c r="R359" s="190"/>
      <c r="S359" s="190"/>
      <c r="T359" s="191"/>
      <c r="AT359" s="185" t="s">
        <v>170</v>
      </c>
      <c r="AU359" s="185" t="s">
        <v>80</v>
      </c>
      <c r="AV359" s="11" t="s">
        <v>80</v>
      </c>
      <c r="AW359" s="11" t="s">
        <v>36</v>
      </c>
      <c r="AX359" s="11" t="s">
        <v>72</v>
      </c>
      <c r="AY359" s="185" t="s">
        <v>161</v>
      </c>
    </row>
    <row r="360" spans="2:51" s="12" customFormat="1" ht="13.5">
      <c r="B360" s="192"/>
      <c r="D360" s="184" t="s">
        <v>170</v>
      </c>
      <c r="E360" s="193" t="s">
        <v>5</v>
      </c>
      <c r="F360" s="194" t="s">
        <v>198</v>
      </c>
      <c r="H360" s="195">
        <v>25.724</v>
      </c>
      <c r="I360" s="196"/>
      <c r="L360" s="192"/>
      <c r="M360" s="197"/>
      <c r="N360" s="198"/>
      <c r="O360" s="198"/>
      <c r="P360" s="198"/>
      <c r="Q360" s="198"/>
      <c r="R360" s="198"/>
      <c r="S360" s="198"/>
      <c r="T360" s="199"/>
      <c r="AT360" s="193" t="s">
        <v>170</v>
      </c>
      <c r="AU360" s="193" t="s">
        <v>80</v>
      </c>
      <c r="AV360" s="12" t="s">
        <v>177</v>
      </c>
      <c r="AW360" s="12" t="s">
        <v>36</v>
      </c>
      <c r="AX360" s="12" t="s">
        <v>11</v>
      </c>
      <c r="AY360" s="193" t="s">
        <v>161</v>
      </c>
    </row>
    <row r="361" spans="2:63" s="10" customFormat="1" ht="29.25" customHeight="1">
      <c r="B361" s="157"/>
      <c r="D361" s="158" t="s">
        <v>71</v>
      </c>
      <c r="E361" s="168" t="s">
        <v>582</v>
      </c>
      <c r="F361" s="168" t="s">
        <v>583</v>
      </c>
      <c r="I361" s="160"/>
      <c r="J361" s="169">
        <f>BK361</f>
        <v>0</v>
      </c>
      <c r="L361" s="157"/>
      <c r="M361" s="162"/>
      <c r="N361" s="163"/>
      <c r="O361" s="163"/>
      <c r="P361" s="164">
        <f>P362</f>
        <v>0</v>
      </c>
      <c r="Q361" s="163"/>
      <c r="R361" s="164">
        <f>R362</f>
        <v>0</v>
      </c>
      <c r="S361" s="163"/>
      <c r="T361" s="165">
        <f>T362</f>
        <v>0</v>
      </c>
      <c r="AR361" s="158" t="s">
        <v>11</v>
      </c>
      <c r="AT361" s="166" t="s">
        <v>71</v>
      </c>
      <c r="AU361" s="166" t="s">
        <v>11</v>
      </c>
      <c r="AY361" s="158" t="s">
        <v>161</v>
      </c>
      <c r="BK361" s="167">
        <f>BK362</f>
        <v>0</v>
      </c>
    </row>
    <row r="362" spans="2:65" s="1" customFormat="1" ht="25.5" customHeight="1">
      <c r="B362" s="170"/>
      <c r="C362" s="171" t="s">
        <v>584</v>
      </c>
      <c r="D362" s="171" t="s">
        <v>163</v>
      </c>
      <c r="E362" s="172" t="s">
        <v>585</v>
      </c>
      <c r="F362" s="173" t="s">
        <v>586</v>
      </c>
      <c r="G362" s="174" t="s">
        <v>355</v>
      </c>
      <c r="H362" s="175">
        <v>210.982</v>
      </c>
      <c r="I362" s="176"/>
      <c r="J362" s="177">
        <f>ROUND(I362*H362,0)</f>
        <v>0</v>
      </c>
      <c r="K362" s="173" t="s">
        <v>167</v>
      </c>
      <c r="L362" s="40"/>
      <c r="M362" s="178" t="s">
        <v>5</v>
      </c>
      <c r="N362" s="179" t="s">
        <v>43</v>
      </c>
      <c r="O362" s="41"/>
      <c r="P362" s="180">
        <f>O362*H362</f>
        <v>0</v>
      </c>
      <c r="Q362" s="180">
        <v>0</v>
      </c>
      <c r="R362" s="180">
        <f>Q362*H362</f>
        <v>0</v>
      </c>
      <c r="S362" s="180">
        <v>0</v>
      </c>
      <c r="T362" s="181">
        <f>S362*H362</f>
        <v>0</v>
      </c>
      <c r="AR362" s="23" t="s">
        <v>168</v>
      </c>
      <c r="AT362" s="23" t="s">
        <v>163</v>
      </c>
      <c r="AU362" s="23" t="s">
        <v>80</v>
      </c>
      <c r="AY362" s="23" t="s">
        <v>161</v>
      </c>
      <c r="BE362" s="182">
        <f>IF(N362="základní",J362,0)</f>
        <v>0</v>
      </c>
      <c r="BF362" s="182">
        <f>IF(N362="snížená",J362,0)</f>
        <v>0</v>
      </c>
      <c r="BG362" s="182">
        <f>IF(N362="zákl. přenesená",J362,0)</f>
        <v>0</v>
      </c>
      <c r="BH362" s="182">
        <f>IF(N362="sníž. přenesená",J362,0)</f>
        <v>0</v>
      </c>
      <c r="BI362" s="182">
        <f>IF(N362="nulová",J362,0)</f>
        <v>0</v>
      </c>
      <c r="BJ362" s="23" t="s">
        <v>11</v>
      </c>
      <c r="BK362" s="182">
        <f>ROUND(I362*H362,0)</f>
        <v>0</v>
      </c>
      <c r="BL362" s="23" t="s">
        <v>168</v>
      </c>
      <c r="BM362" s="23" t="s">
        <v>587</v>
      </c>
    </row>
    <row r="363" spans="2:63" s="10" customFormat="1" ht="36.75" customHeight="1">
      <c r="B363" s="157"/>
      <c r="D363" s="158" t="s">
        <v>71</v>
      </c>
      <c r="E363" s="159" t="s">
        <v>588</v>
      </c>
      <c r="F363" s="159" t="s">
        <v>589</v>
      </c>
      <c r="I363" s="160"/>
      <c r="J363" s="161">
        <f>BK363</f>
        <v>0</v>
      </c>
      <c r="L363" s="157"/>
      <c r="M363" s="162"/>
      <c r="N363" s="163"/>
      <c r="O363" s="163"/>
      <c r="P363" s="164">
        <f>P364+P371+P379</f>
        <v>0</v>
      </c>
      <c r="Q363" s="163"/>
      <c r="R363" s="164">
        <f>R364+R371+R379</f>
        <v>0.6936451708000001</v>
      </c>
      <c r="S363" s="163"/>
      <c r="T363" s="165">
        <f>T364+T371+T379</f>
        <v>0</v>
      </c>
      <c r="AR363" s="158" t="s">
        <v>80</v>
      </c>
      <c r="AT363" s="166" t="s">
        <v>71</v>
      </c>
      <c r="AU363" s="166" t="s">
        <v>72</v>
      </c>
      <c r="AY363" s="158" t="s">
        <v>161</v>
      </c>
      <c r="BK363" s="167">
        <f>BK364+BK371+BK379</f>
        <v>0</v>
      </c>
    </row>
    <row r="364" spans="2:63" s="10" customFormat="1" ht="19.5" customHeight="1">
      <c r="B364" s="157"/>
      <c r="D364" s="158" t="s">
        <v>71</v>
      </c>
      <c r="E364" s="168" t="s">
        <v>590</v>
      </c>
      <c r="F364" s="168" t="s">
        <v>591</v>
      </c>
      <c r="I364" s="160"/>
      <c r="J364" s="169">
        <f>BK364</f>
        <v>0</v>
      </c>
      <c r="L364" s="157"/>
      <c r="M364" s="162"/>
      <c r="N364" s="163"/>
      <c r="O364" s="163"/>
      <c r="P364" s="164">
        <f>SUM(P365:P370)</f>
        <v>0</v>
      </c>
      <c r="Q364" s="163"/>
      <c r="R364" s="164">
        <f>SUM(R365:R370)</f>
        <v>0.08600000000000001</v>
      </c>
      <c r="S364" s="163"/>
      <c r="T364" s="165">
        <f>SUM(T365:T370)</f>
        <v>0</v>
      </c>
      <c r="AR364" s="158" t="s">
        <v>80</v>
      </c>
      <c r="AT364" s="166" t="s">
        <v>71</v>
      </c>
      <c r="AU364" s="166" t="s">
        <v>11</v>
      </c>
      <c r="AY364" s="158" t="s">
        <v>161</v>
      </c>
      <c r="BK364" s="167">
        <f>SUM(BK365:BK370)</f>
        <v>0</v>
      </c>
    </row>
    <row r="365" spans="2:65" s="1" customFormat="1" ht="16.5" customHeight="1">
      <c r="B365" s="170"/>
      <c r="C365" s="171" t="s">
        <v>592</v>
      </c>
      <c r="D365" s="171" t="s">
        <v>163</v>
      </c>
      <c r="E365" s="172" t="s">
        <v>593</v>
      </c>
      <c r="F365" s="323" t="s">
        <v>905</v>
      </c>
      <c r="G365" s="174" t="s">
        <v>180</v>
      </c>
      <c r="H365" s="175">
        <v>1</v>
      </c>
      <c r="I365" s="176"/>
      <c r="J365" s="177">
        <f>ROUND(I365*H365,0)</f>
        <v>0</v>
      </c>
      <c r="K365" s="173" t="s">
        <v>594</v>
      </c>
      <c r="L365" s="40"/>
      <c r="M365" s="178" t="s">
        <v>5</v>
      </c>
      <c r="N365" s="179" t="s">
        <v>43</v>
      </c>
      <c r="O365" s="41"/>
      <c r="P365" s="180">
        <f>O365*H365</f>
        <v>0</v>
      </c>
      <c r="Q365" s="180">
        <v>0</v>
      </c>
      <c r="R365" s="180">
        <f>Q365*H365</f>
        <v>0</v>
      </c>
      <c r="S365" s="180">
        <v>0</v>
      </c>
      <c r="T365" s="181">
        <f>S365*H365</f>
        <v>0</v>
      </c>
      <c r="AR365" s="23" t="s">
        <v>245</v>
      </c>
      <c r="AT365" s="23" t="s">
        <v>163</v>
      </c>
      <c r="AU365" s="23" t="s">
        <v>80</v>
      </c>
      <c r="AY365" s="23" t="s">
        <v>161</v>
      </c>
      <c r="BE365" s="182">
        <f>IF(N365="základní",J365,0)</f>
        <v>0</v>
      </c>
      <c r="BF365" s="182">
        <f>IF(N365="snížená",J365,0)</f>
        <v>0</v>
      </c>
      <c r="BG365" s="182">
        <f>IF(N365="zákl. přenesená",J365,0)</f>
        <v>0</v>
      </c>
      <c r="BH365" s="182">
        <f>IF(N365="sníž. přenesená",J365,0)</f>
        <v>0</v>
      </c>
      <c r="BI365" s="182">
        <f>IF(N365="nulová",J365,0)</f>
        <v>0</v>
      </c>
      <c r="BJ365" s="23" t="s">
        <v>11</v>
      </c>
      <c r="BK365" s="182">
        <f>ROUND(I365*H365,0)</f>
        <v>0</v>
      </c>
      <c r="BL365" s="23" t="s">
        <v>245</v>
      </c>
      <c r="BM365" s="23" t="s">
        <v>595</v>
      </c>
    </row>
    <row r="366" spans="2:51" s="11" customFormat="1" ht="13.5">
      <c r="B366" s="183"/>
      <c r="D366" s="184" t="s">
        <v>170</v>
      </c>
      <c r="E366" s="185" t="s">
        <v>5</v>
      </c>
      <c r="F366" s="186" t="s">
        <v>11</v>
      </c>
      <c r="H366" s="187">
        <v>1</v>
      </c>
      <c r="I366" s="188"/>
      <c r="L366" s="183"/>
      <c r="M366" s="189"/>
      <c r="N366" s="190"/>
      <c r="O366" s="190"/>
      <c r="P366" s="190"/>
      <c r="Q366" s="190"/>
      <c r="R366" s="190"/>
      <c r="S366" s="190"/>
      <c r="T366" s="191"/>
      <c r="AT366" s="185" t="s">
        <v>170</v>
      </c>
      <c r="AU366" s="185" t="s">
        <v>80</v>
      </c>
      <c r="AV366" s="11" t="s">
        <v>80</v>
      </c>
      <c r="AW366" s="11" t="s">
        <v>36</v>
      </c>
      <c r="AX366" s="11" t="s">
        <v>11</v>
      </c>
      <c r="AY366" s="185" t="s">
        <v>161</v>
      </c>
    </row>
    <row r="367" spans="2:65" s="1" customFormat="1" ht="25.5" customHeight="1">
      <c r="B367" s="170"/>
      <c r="C367" s="208" t="s">
        <v>596</v>
      </c>
      <c r="D367" s="208" t="s">
        <v>276</v>
      </c>
      <c r="E367" s="209" t="s">
        <v>597</v>
      </c>
      <c r="F367" s="210" t="s">
        <v>906</v>
      </c>
      <c r="G367" s="211" t="s">
        <v>180</v>
      </c>
      <c r="H367" s="212">
        <v>1</v>
      </c>
      <c r="I367" s="213"/>
      <c r="J367" s="214">
        <f>ROUND(I367*H367,0)</f>
        <v>0</v>
      </c>
      <c r="K367" s="210" t="s">
        <v>5</v>
      </c>
      <c r="L367" s="215"/>
      <c r="M367" s="216" t="s">
        <v>5</v>
      </c>
      <c r="N367" s="217" t="s">
        <v>43</v>
      </c>
      <c r="O367" s="41"/>
      <c r="P367" s="180">
        <f>O367*H367</f>
        <v>0</v>
      </c>
      <c r="Q367" s="180">
        <v>0.079</v>
      </c>
      <c r="R367" s="180">
        <f>Q367*H367</f>
        <v>0.079</v>
      </c>
      <c r="S367" s="180">
        <v>0</v>
      </c>
      <c r="T367" s="181">
        <f>S367*H367</f>
        <v>0</v>
      </c>
      <c r="AR367" s="23" t="s">
        <v>312</v>
      </c>
      <c r="AT367" s="23" t="s">
        <v>276</v>
      </c>
      <c r="AU367" s="23" t="s">
        <v>80</v>
      </c>
      <c r="AY367" s="23" t="s">
        <v>161</v>
      </c>
      <c r="BE367" s="182">
        <f>IF(N367="základní",J367,0)</f>
        <v>0</v>
      </c>
      <c r="BF367" s="182">
        <f>IF(N367="snížená",J367,0)</f>
        <v>0</v>
      </c>
      <c r="BG367" s="182">
        <f>IF(N367="zákl. přenesená",J367,0)</f>
        <v>0</v>
      </c>
      <c r="BH367" s="182">
        <f>IF(N367="sníž. přenesená",J367,0)</f>
        <v>0</v>
      </c>
      <c r="BI367" s="182">
        <f>IF(N367="nulová",J367,0)</f>
        <v>0</v>
      </c>
      <c r="BJ367" s="23" t="s">
        <v>11</v>
      </c>
      <c r="BK367" s="182">
        <f>ROUND(I367*H367,0)</f>
        <v>0</v>
      </c>
      <c r="BL367" s="23" t="s">
        <v>245</v>
      </c>
      <c r="BM367" s="23" t="s">
        <v>598</v>
      </c>
    </row>
    <row r="368" spans="2:51" s="11" customFormat="1" ht="13.5">
      <c r="B368" s="183"/>
      <c r="D368" s="184" t="s">
        <v>170</v>
      </c>
      <c r="E368" s="185" t="s">
        <v>5</v>
      </c>
      <c r="F368" s="186" t="s">
        <v>11</v>
      </c>
      <c r="H368" s="187">
        <v>1</v>
      </c>
      <c r="I368" s="188"/>
      <c r="L368" s="183"/>
      <c r="M368" s="189"/>
      <c r="N368" s="190"/>
      <c r="O368" s="190"/>
      <c r="P368" s="190"/>
      <c r="Q368" s="190"/>
      <c r="R368" s="190"/>
      <c r="S368" s="190"/>
      <c r="T368" s="191"/>
      <c r="AT368" s="185" t="s">
        <v>170</v>
      </c>
      <c r="AU368" s="185" t="s">
        <v>80</v>
      </c>
      <c r="AV368" s="11" t="s">
        <v>80</v>
      </c>
      <c r="AW368" s="11" t="s">
        <v>36</v>
      </c>
      <c r="AX368" s="11" t="s">
        <v>11</v>
      </c>
      <c r="AY368" s="185" t="s">
        <v>161</v>
      </c>
    </row>
    <row r="369" spans="2:65" s="1" customFormat="1" ht="16.5" customHeight="1">
      <c r="B369" s="170"/>
      <c r="C369" s="171" t="s">
        <v>599</v>
      </c>
      <c r="D369" s="171" t="s">
        <v>163</v>
      </c>
      <c r="E369" s="172" t="s">
        <v>600</v>
      </c>
      <c r="F369" s="173" t="s">
        <v>601</v>
      </c>
      <c r="G369" s="174" t="s">
        <v>373</v>
      </c>
      <c r="H369" s="175">
        <v>20</v>
      </c>
      <c r="I369" s="176"/>
      <c r="J369" s="177">
        <f>ROUND(I369*H369,0)</f>
        <v>0</v>
      </c>
      <c r="K369" s="173" t="s">
        <v>594</v>
      </c>
      <c r="L369" s="40"/>
      <c r="M369" s="178" t="s">
        <v>5</v>
      </c>
      <c r="N369" s="179" t="s">
        <v>43</v>
      </c>
      <c r="O369" s="41"/>
      <c r="P369" s="180">
        <f>O369*H369</f>
        <v>0</v>
      </c>
      <c r="Q369" s="180">
        <v>0</v>
      </c>
      <c r="R369" s="180">
        <f>Q369*H369</f>
        <v>0</v>
      </c>
      <c r="S369" s="180">
        <v>0</v>
      </c>
      <c r="T369" s="181">
        <f>S369*H369</f>
        <v>0</v>
      </c>
      <c r="AR369" s="23" t="s">
        <v>245</v>
      </c>
      <c r="AT369" s="23" t="s">
        <v>163</v>
      </c>
      <c r="AU369" s="23" t="s">
        <v>80</v>
      </c>
      <c r="AY369" s="23" t="s">
        <v>161</v>
      </c>
      <c r="BE369" s="182">
        <f>IF(N369="základní",J369,0)</f>
        <v>0</v>
      </c>
      <c r="BF369" s="182">
        <f>IF(N369="snížená",J369,0)</f>
        <v>0</v>
      </c>
      <c r="BG369" s="182">
        <f>IF(N369="zákl. přenesená",J369,0)</f>
        <v>0</v>
      </c>
      <c r="BH369" s="182">
        <f>IF(N369="sníž. přenesená",J369,0)</f>
        <v>0</v>
      </c>
      <c r="BI369" s="182">
        <f>IF(N369="nulová",J369,0)</f>
        <v>0</v>
      </c>
      <c r="BJ369" s="23" t="s">
        <v>11</v>
      </c>
      <c r="BK369" s="182">
        <f>ROUND(I369*H369,0)</f>
        <v>0</v>
      </c>
      <c r="BL369" s="23" t="s">
        <v>245</v>
      </c>
      <c r="BM369" s="23" t="s">
        <v>602</v>
      </c>
    </row>
    <row r="370" spans="2:65" s="1" customFormat="1" ht="16.5" customHeight="1">
      <c r="B370" s="170"/>
      <c r="C370" s="208" t="s">
        <v>603</v>
      </c>
      <c r="D370" s="208" t="s">
        <v>276</v>
      </c>
      <c r="E370" s="209" t="s">
        <v>604</v>
      </c>
      <c r="F370" s="210" t="s">
        <v>605</v>
      </c>
      <c r="G370" s="211" t="s">
        <v>373</v>
      </c>
      <c r="H370" s="212">
        <v>20</v>
      </c>
      <c r="I370" s="213"/>
      <c r="J370" s="214">
        <f>ROUND(I370*H370,0)</f>
        <v>0</v>
      </c>
      <c r="K370" s="210" t="s">
        <v>167</v>
      </c>
      <c r="L370" s="215"/>
      <c r="M370" s="216" t="s">
        <v>5</v>
      </c>
      <c r="N370" s="217" t="s">
        <v>43</v>
      </c>
      <c r="O370" s="41"/>
      <c r="P370" s="180">
        <f>O370*H370</f>
        <v>0</v>
      </c>
      <c r="Q370" s="180">
        <v>0.00035</v>
      </c>
      <c r="R370" s="180">
        <f>Q370*H370</f>
        <v>0.007</v>
      </c>
      <c r="S370" s="180">
        <v>0</v>
      </c>
      <c r="T370" s="181">
        <f>S370*H370</f>
        <v>0</v>
      </c>
      <c r="AR370" s="23" t="s">
        <v>312</v>
      </c>
      <c r="AT370" s="23" t="s">
        <v>276</v>
      </c>
      <c r="AU370" s="23" t="s">
        <v>80</v>
      </c>
      <c r="AY370" s="23" t="s">
        <v>161</v>
      </c>
      <c r="BE370" s="182">
        <f>IF(N370="základní",J370,0)</f>
        <v>0</v>
      </c>
      <c r="BF370" s="182">
        <f>IF(N370="snížená",J370,0)</f>
        <v>0</v>
      </c>
      <c r="BG370" s="182">
        <f>IF(N370="zákl. přenesená",J370,0)</f>
        <v>0</v>
      </c>
      <c r="BH370" s="182">
        <f>IF(N370="sníž. přenesená",J370,0)</f>
        <v>0</v>
      </c>
      <c r="BI370" s="182">
        <f>IF(N370="nulová",J370,0)</f>
        <v>0</v>
      </c>
      <c r="BJ370" s="23" t="s">
        <v>11</v>
      </c>
      <c r="BK370" s="182">
        <f>ROUND(I370*H370,0)</f>
        <v>0</v>
      </c>
      <c r="BL370" s="23" t="s">
        <v>245</v>
      </c>
      <c r="BM370" s="23" t="s">
        <v>606</v>
      </c>
    </row>
    <row r="371" spans="2:63" s="10" customFormat="1" ht="29.25" customHeight="1">
      <c r="B371" s="157"/>
      <c r="D371" s="158" t="s">
        <v>71</v>
      </c>
      <c r="E371" s="168" t="s">
        <v>607</v>
      </c>
      <c r="F371" s="168" t="s">
        <v>608</v>
      </c>
      <c r="I371" s="160"/>
      <c r="J371" s="169">
        <f>BK371</f>
        <v>0</v>
      </c>
      <c r="L371" s="157"/>
      <c r="M371" s="162"/>
      <c r="N371" s="163"/>
      <c r="O371" s="163"/>
      <c r="P371" s="164">
        <f>SUM(P372:P378)</f>
        <v>0</v>
      </c>
      <c r="Q371" s="163"/>
      <c r="R371" s="164">
        <f>SUM(R372:R378)</f>
        <v>0.6000000000000001</v>
      </c>
      <c r="S371" s="163"/>
      <c r="T371" s="165">
        <f>SUM(T372:T378)</f>
        <v>0</v>
      </c>
      <c r="AR371" s="158" t="s">
        <v>80</v>
      </c>
      <c r="AT371" s="166" t="s">
        <v>71</v>
      </c>
      <c r="AU371" s="166" t="s">
        <v>11</v>
      </c>
      <c r="AY371" s="158" t="s">
        <v>161</v>
      </c>
      <c r="BK371" s="167">
        <f>SUM(BK372:BK378)</f>
        <v>0</v>
      </c>
    </row>
    <row r="372" spans="2:65" s="1" customFormat="1" ht="16.5" customHeight="1">
      <c r="B372" s="170"/>
      <c r="C372" s="171" t="s">
        <v>609</v>
      </c>
      <c r="D372" s="171" t="s">
        <v>163</v>
      </c>
      <c r="E372" s="172" t="s">
        <v>610</v>
      </c>
      <c r="F372" s="173" t="s">
        <v>611</v>
      </c>
      <c r="G372" s="174" t="s">
        <v>373</v>
      </c>
      <c r="H372" s="175">
        <v>12</v>
      </c>
      <c r="I372" s="176"/>
      <c r="J372" s="177">
        <f>ROUND(I372*H372,0)</f>
        <v>0</v>
      </c>
      <c r="K372" s="173" t="s">
        <v>167</v>
      </c>
      <c r="L372" s="40"/>
      <c r="M372" s="178" t="s">
        <v>5</v>
      </c>
      <c r="N372" s="179" t="s">
        <v>43</v>
      </c>
      <c r="O372" s="41"/>
      <c r="P372" s="180">
        <f>O372*H372</f>
        <v>0</v>
      </c>
      <c r="Q372" s="180">
        <v>0</v>
      </c>
      <c r="R372" s="180">
        <f>Q372*H372</f>
        <v>0</v>
      </c>
      <c r="S372" s="180">
        <v>0</v>
      </c>
      <c r="T372" s="181">
        <f>S372*H372</f>
        <v>0</v>
      </c>
      <c r="AR372" s="23" t="s">
        <v>245</v>
      </c>
      <c r="AT372" s="23" t="s">
        <v>163</v>
      </c>
      <c r="AU372" s="23" t="s">
        <v>80</v>
      </c>
      <c r="AY372" s="23" t="s">
        <v>161</v>
      </c>
      <c r="BE372" s="182">
        <f>IF(N372="základní",J372,0)</f>
        <v>0</v>
      </c>
      <c r="BF372" s="182">
        <f>IF(N372="snížená",J372,0)</f>
        <v>0</v>
      </c>
      <c r="BG372" s="182">
        <f>IF(N372="zákl. přenesená",J372,0)</f>
        <v>0</v>
      </c>
      <c r="BH372" s="182">
        <f>IF(N372="sníž. přenesená",J372,0)</f>
        <v>0</v>
      </c>
      <c r="BI372" s="182">
        <f>IF(N372="nulová",J372,0)</f>
        <v>0</v>
      </c>
      <c r="BJ372" s="23" t="s">
        <v>11</v>
      </c>
      <c r="BK372" s="182">
        <f>ROUND(I372*H372,0)</f>
        <v>0</v>
      </c>
      <c r="BL372" s="23" t="s">
        <v>245</v>
      </c>
      <c r="BM372" s="23" t="s">
        <v>612</v>
      </c>
    </row>
    <row r="373" spans="2:51" s="11" customFormat="1" ht="13.5">
      <c r="B373" s="183"/>
      <c r="D373" s="184" t="s">
        <v>170</v>
      </c>
      <c r="E373" s="185" t="s">
        <v>5</v>
      </c>
      <c r="F373" s="186" t="s">
        <v>613</v>
      </c>
      <c r="H373" s="187">
        <v>12</v>
      </c>
      <c r="I373" s="188"/>
      <c r="L373" s="183"/>
      <c r="M373" s="189"/>
      <c r="N373" s="190"/>
      <c r="O373" s="190"/>
      <c r="P373" s="190"/>
      <c r="Q373" s="190"/>
      <c r="R373" s="190"/>
      <c r="S373" s="190"/>
      <c r="T373" s="191"/>
      <c r="AT373" s="185" t="s">
        <v>170</v>
      </c>
      <c r="AU373" s="185" t="s">
        <v>80</v>
      </c>
      <c r="AV373" s="11" t="s">
        <v>80</v>
      </c>
      <c r="AW373" s="11" t="s">
        <v>36</v>
      </c>
      <c r="AX373" s="11" t="s">
        <v>11</v>
      </c>
      <c r="AY373" s="185" t="s">
        <v>161</v>
      </c>
    </row>
    <row r="374" spans="2:65" s="1" customFormat="1" ht="25.5" customHeight="1">
      <c r="B374" s="170"/>
      <c r="C374" s="208" t="s">
        <v>614</v>
      </c>
      <c r="D374" s="208" t="s">
        <v>276</v>
      </c>
      <c r="E374" s="209" t="s">
        <v>615</v>
      </c>
      <c r="F374" s="210" t="s">
        <v>892</v>
      </c>
      <c r="G374" s="211" t="s">
        <v>373</v>
      </c>
      <c r="H374" s="212">
        <v>6</v>
      </c>
      <c r="I374" s="213"/>
      <c r="J374" s="214">
        <f>ROUND(I374*H374,0)</f>
        <v>0</v>
      </c>
      <c r="K374" s="210" t="s">
        <v>5</v>
      </c>
      <c r="L374" s="215"/>
      <c r="M374" s="216" t="s">
        <v>5</v>
      </c>
      <c r="N374" s="217" t="s">
        <v>43</v>
      </c>
      <c r="O374" s="41"/>
      <c r="P374" s="180">
        <f>O374*H374</f>
        <v>0</v>
      </c>
      <c r="Q374" s="180">
        <v>0.05</v>
      </c>
      <c r="R374" s="180">
        <f>Q374*H374</f>
        <v>0.30000000000000004</v>
      </c>
      <c r="S374" s="180">
        <v>0</v>
      </c>
      <c r="T374" s="181">
        <f>S374*H374</f>
        <v>0</v>
      </c>
      <c r="AR374" s="23" t="s">
        <v>312</v>
      </c>
      <c r="AT374" s="23" t="s">
        <v>276</v>
      </c>
      <c r="AU374" s="23" t="s">
        <v>80</v>
      </c>
      <c r="AY374" s="23" t="s">
        <v>161</v>
      </c>
      <c r="BE374" s="182">
        <f>IF(N374="základní",J374,0)</f>
        <v>0</v>
      </c>
      <c r="BF374" s="182">
        <f>IF(N374="snížená",J374,0)</f>
        <v>0</v>
      </c>
      <c r="BG374" s="182">
        <f>IF(N374="zákl. přenesená",J374,0)</f>
        <v>0</v>
      </c>
      <c r="BH374" s="182">
        <f>IF(N374="sníž. přenesená",J374,0)</f>
        <v>0</v>
      </c>
      <c r="BI374" s="182">
        <f>IF(N374="nulová",J374,0)</f>
        <v>0</v>
      </c>
      <c r="BJ374" s="23" t="s">
        <v>11</v>
      </c>
      <c r="BK374" s="182">
        <f>ROUND(I374*H374,0)</f>
        <v>0</v>
      </c>
      <c r="BL374" s="23" t="s">
        <v>245</v>
      </c>
      <c r="BM374" s="23" t="s">
        <v>616</v>
      </c>
    </row>
    <row r="375" spans="2:51" s="11" customFormat="1" ht="13.5">
      <c r="B375" s="183"/>
      <c r="D375" s="184" t="s">
        <v>170</v>
      </c>
      <c r="E375" s="185" t="s">
        <v>5</v>
      </c>
      <c r="F375" s="186" t="s">
        <v>617</v>
      </c>
      <c r="H375" s="187">
        <v>6</v>
      </c>
      <c r="I375" s="188"/>
      <c r="L375" s="183"/>
      <c r="M375" s="189"/>
      <c r="N375" s="190"/>
      <c r="O375" s="190"/>
      <c r="P375" s="190"/>
      <c r="Q375" s="190"/>
      <c r="R375" s="190"/>
      <c r="S375" s="190"/>
      <c r="T375" s="191"/>
      <c r="AT375" s="185" t="s">
        <v>170</v>
      </c>
      <c r="AU375" s="185" t="s">
        <v>80</v>
      </c>
      <c r="AV375" s="11" t="s">
        <v>80</v>
      </c>
      <c r="AW375" s="11" t="s">
        <v>36</v>
      </c>
      <c r="AX375" s="11" t="s">
        <v>11</v>
      </c>
      <c r="AY375" s="185" t="s">
        <v>161</v>
      </c>
    </row>
    <row r="376" spans="2:65" s="1" customFormat="1" ht="25.5" customHeight="1">
      <c r="B376" s="170"/>
      <c r="C376" s="208" t="s">
        <v>618</v>
      </c>
      <c r="D376" s="208" t="s">
        <v>276</v>
      </c>
      <c r="E376" s="209" t="s">
        <v>619</v>
      </c>
      <c r="F376" s="210" t="s">
        <v>907</v>
      </c>
      <c r="G376" s="211" t="s">
        <v>373</v>
      </c>
      <c r="H376" s="212">
        <v>6</v>
      </c>
      <c r="I376" s="213"/>
      <c r="J376" s="214">
        <f>ROUND(I376*H376,0)</f>
        <v>0</v>
      </c>
      <c r="K376" s="210" t="s">
        <v>5</v>
      </c>
      <c r="L376" s="215"/>
      <c r="M376" s="216" t="s">
        <v>5</v>
      </c>
      <c r="N376" s="217" t="s">
        <v>43</v>
      </c>
      <c r="O376" s="41"/>
      <c r="P376" s="180">
        <f>O376*H376</f>
        <v>0</v>
      </c>
      <c r="Q376" s="180">
        <v>0.05</v>
      </c>
      <c r="R376" s="180">
        <f>Q376*H376</f>
        <v>0.30000000000000004</v>
      </c>
      <c r="S376" s="180">
        <v>0</v>
      </c>
      <c r="T376" s="181">
        <f>S376*H376</f>
        <v>0</v>
      </c>
      <c r="AR376" s="23" t="s">
        <v>312</v>
      </c>
      <c r="AT376" s="23" t="s">
        <v>276</v>
      </c>
      <c r="AU376" s="23" t="s">
        <v>80</v>
      </c>
      <c r="AY376" s="23" t="s">
        <v>161</v>
      </c>
      <c r="BE376" s="182">
        <f>IF(N376="základní",J376,0)</f>
        <v>0</v>
      </c>
      <c r="BF376" s="182">
        <f>IF(N376="snížená",J376,0)</f>
        <v>0</v>
      </c>
      <c r="BG376" s="182">
        <f>IF(N376="zákl. přenesená",J376,0)</f>
        <v>0</v>
      </c>
      <c r="BH376" s="182">
        <f>IF(N376="sníž. přenesená",J376,0)</f>
        <v>0</v>
      </c>
      <c r="BI376" s="182">
        <f>IF(N376="nulová",J376,0)</f>
        <v>0</v>
      </c>
      <c r="BJ376" s="23" t="s">
        <v>11</v>
      </c>
      <c r="BK376" s="182">
        <f>ROUND(I376*H376,0)</f>
        <v>0</v>
      </c>
      <c r="BL376" s="23" t="s">
        <v>245</v>
      </c>
      <c r="BM376" s="23" t="s">
        <v>620</v>
      </c>
    </row>
    <row r="377" spans="2:51" s="11" customFormat="1" ht="13.5">
      <c r="B377" s="183"/>
      <c r="D377" s="184" t="s">
        <v>170</v>
      </c>
      <c r="E377" s="185" t="s">
        <v>5</v>
      </c>
      <c r="F377" s="186" t="s">
        <v>617</v>
      </c>
      <c r="H377" s="187">
        <v>6</v>
      </c>
      <c r="I377" s="188"/>
      <c r="L377" s="183"/>
      <c r="M377" s="189"/>
      <c r="N377" s="190"/>
      <c r="O377" s="190"/>
      <c r="P377" s="190"/>
      <c r="Q377" s="190"/>
      <c r="R377" s="190"/>
      <c r="S377" s="190"/>
      <c r="T377" s="191"/>
      <c r="AT377" s="185" t="s">
        <v>170</v>
      </c>
      <c r="AU377" s="185" t="s">
        <v>80</v>
      </c>
      <c r="AV377" s="11" t="s">
        <v>80</v>
      </c>
      <c r="AW377" s="11" t="s">
        <v>36</v>
      </c>
      <c r="AX377" s="11" t="s">
        <v>11</v>
      </c>
      <c r="AY377" s="185" t="s">
        <v>161</v>
      </c>
    </row>
    <row r="378" spans="2:65" s="1" customFormat="1" ht="16.5" customHeight="1">
      <c r="B378" s="170"/>
      <c r="C378" s="171" t="s">
        <v>621</v>
      </c>
      <c r="D378" s="171" t="s">
        <v>163</v>
      </c>
      <c r="E378" s="172" t="s">
        <v>622</v>
      </c>
      <c r="F378" s="173" t="s">
        <v>623</v>
      </c>
      <c r="G378" s="174" t="s">
        <v>355</v>
      </c>
      <c r="H378" s="175">
        <v>0.6</v>
      </c>
      <c r="I378" s="176"/>
      <c r="J378" s="177">
        <f>ROUND(I378*H378,0)</f>
        <v>0</v>
      </c>
      <c r="K378" s="173" t="s">
        <v>167</v>
      </c>
      <c r="L378" s="40"/>
      <c r="M378" s="178" t="s">
        <v>5</v>
      </c>
      <c r="N378" s="179" t="s">
        <v>43</v>
      </c>
      <c r="O378" s="41"/>
      <c r="P378" s="180">
        <f>O378*H378</f>
        <v>0</v>
      </c>
      <c r="Q378" s="180">
        <v>0</v>
      </c>
      <c r="R378" s="180">
        <f>Q378*H378</f>
        <v>0</v>
      </c>
      <c r="S378" s="180">
        <v>0</v>
      </c>
      <c r="T378" s="181">
        <f>S378*H378</f>
        <v>0</v>
      </c>
      <c r="AR378" s="23" t="s">
        <v>245</v>
      </c>
      <c r="AT378" s="23" t="s">
        <v>163</v>
      </c>
      <c r="AU378" s="23" t="s">
        <v>80</v>
      </c>
      <c r="AY378" s="23" t="s">
        <v>161</v>
      </c>
      <c r="BE378" s="182">
        <f>IF(N378="základní",J378,0)</f>
        <v>0</v>
      </c>
      <c r="BF378" s="182">
        <f>IF(N378="snížená",J378,0)</f>
        <v>0</v>
      </c>
      <c r="BG378" s="182">
        <f>IF(N378="zákl. přenesená",J378,0)</f>
        <v>0</v>
      </c>
      <c r="BH378" s="182">
        <f>IF(N378="sníž. přenesená",J378,0)</f>
        <v>0</v>
      </c>
      <c r="BI378" s="182">
        <f>IF(N378="nulová",J378,0)</f>
        <v>0</v>
      </c>
      <c r="BJ378" s="23" t="s">
        <v>11</v>
      </c>
      <c r="BK378" s="182">
        <f>ROUND(I378*H378,0)</f>
        <v>0</v>
      </c>
      <c r="BL378" s="23" t="s">
        <v>245</v>
      </c>
      <c r="BM378" s="23" t="s">
        <v>624</v>
      </c>
    </row>
    <row r="379" spans="2:63" s="10" customFormat="1" ht="29.25" customHeight="1">
      <c r="B379" s="157"/>
      <c r="D379" s="158" t="s">
        <v>71</v>
      </c>
      <c r="E379" s="168" t="s">
        <v>625</v>
      </c>
      <c r="F379" s="168" t="s">
        <v>626</v>
      </c>
      <c r="I379" s="160"/>
      <c r="J379" s="169">
        <f>BK379</f>
        <v>0</v>
      </c>
      <c r="L379" s="157"/>
      <c r="M379" s="162"/>
      <c r="N379" s="163"/>
      <c r="O379" s="163"/>
      <c r="P379" s="164">
        <f>SUM(P380:P389)</f>
        <v>0</v>
      </c>
      <c r="Q379" s="163"/>
      <c r="R379" s="164">
        <f>SUM(R380:R389)</f>
        <v>0.0076451708</v>
      </c>
      <c r="S379" s="163"/>
      <c r="T379" s="165">
        <f>SUM(T380:T389)</f>
        <v>0</v>
      </c>
      <c r="AR379" s="158" t="s">
        <v>80</v>
      </c>
      <c r="AT379" s="166" t="s">
        <v>71</v>
      </c>
      <c r="AU379" s="166" t="s">
        <v>11</v>
      </c>
      <c r="AY379" s="158" t="s">
        <v>161</v>
      </c>
      <c r="BK379" s="167">
        <f>SUM(BK380:BK389)</f>
        <v>0</v>
      </c>
    </row>
    <row r="380" spans="2:65" s="1" customFormat="1" ht="16.5" customHeight="1">
      <c r="B380" s="170"/>
      <c r="C380" s="171" t="s">
        <v>627</v>
      </c>
      <c r="D380" s="171" t="s">
        <v>163</v>
      </c>
      <c r="E380" s="172" t="s">
        <v>628</v>
      </c>
      <c r="F380" s="323" t="s">
        <v>891</v>
      </c>
      <c r="G380" s="174" t="s">
        <v>166</v>
      </c>
      <c r="H380" s="175">
        <v>6.568</v>
      </c>
      <c r="I380" s="324"/>
      <c r="J380" s="177">
        <f>ROUND(I380*H380,0)</f>
        <v>0</v>
      </c>
      <c r="K380" s="173" t="s">
        <v>167</v>
      </c>
      <c r="L380" s="40"/>
      <c r="M380" s="178" t="s">
        <v>5</v>
      </c>
      <c r="N380" s="179" t="s">
        <v>43</v>
      </c>
      <c r="O380" s="41"/>
      <c r="P380" s="180">
        <f>O380*H380</f>
        <v>0</v>
      </c>
      <c r="Q380" s="180">
        <v>6.7E-05</v>
      </c>
      <c r="R380" s="180">
        <f>Q380*H380</f>
        <v>0.000440056</v>
      </c>
      <c r="S380" s="180">
        <v>0</v>
      </c>
      <c r="T380" s="181">
        <f>S380*H380</f>
        <v>0</v>
      </c>
      <c r="AR380" s="23" t="s">
        <v>245</v>
      </c>
      <c r="AT380" s="23" t="s">
        <v>163</v>
      </c>
      <c r="AU380" s="23" t="s">
        <v>80</v>
      </c>
      <c r="AY380" s="23" t="s">
        <v>161</v>
      </c>
      <c r="BE380" s="182">
        <f>IF(N380="základní",J380,0)</f>
        <v>0</v>
      </c>
      <c r="BF380" s="182">
        <f>IF(N380="snížená",J380,0)</f>
        <v>0</v>
      </c>
      <c r="BG380" s="182">
        <f>IF(N380="zákl. přenesená",J380,0)</f>
        <v>0</v>
      </c>
      <c r="BH380" s="182">
        <f>IF(N380="sníž. přenesená",J380,0)</f>
        <v>0</v>
      </c>
      <c r="BI380" s="182">
        <f>IF(N380="nulová",J380,0)</f>
        <v>0</v>
      </c>
      <c r="BJ380" s="23" t="s">
        <v>11</v>
      </c>
      <c r="BK380" s="182">
        <f>ROUND(I380*H380,0)</f>
        <v>0</v>
      </c>
      <c r="BL380" s="23" t="s">
        <v>245</v>
      </c>
      <c r="BM380" s="23" t="s">
        <v>629</v>
      </c>
    </row>
    <row r="381" spans="2:51" s="11" customFormat="1" ht="13.5">
      <c r="B381" s="183"/>
      <c r="D381" s="184" t="s">
        <v>170</v>
      </c>
      <c r="E381" s="185" t="s">
        <v>5</v>
      </c>
      <c r="F381" s="186" t="s">
        <v>630</v>
      </c>
      <c r="H381" s="187">
        <v>6.568</v>
      </c>
      <c r="I381" s="188"/>
      <c r="L381" s="183"/>
      <c r="M381" s="189"/>
      <c r="N381" s="190"/>
      <c r="O381" s="190"/>
      <c r="P381" s="190"/>
      <c r="Q381" s="190"/>
      <c r="R381" s="190"/>
      <c r="S381" s="190"/>
      <c r="T381" s="191"/>
      <c r="AT381" s="185" t="s">
        <v>170</v>
      </c>
      <c r="AU381" s="185" t="s">
        <v>80</v>
      </c>
      <c r="AV381" s="11" t="s">
        <v>80</v>
      </c>
      <c r="AW381" s="11" t="s">
        <v>36</v>
      </c>
      <c r="AX381" s="11" t="s">
        <v>11</v>
      </c>
      <c r="AY381" s="185" t="s">
        <v>161</v>
      </c>
    </row>
    <row r="382" spans="2:65" s="1" customFormat="1" ht="16.5" customHeight="1">
      <c r="B382" s="170"/>
      <c r="C382" s="171" t="s">
        <v>631</v>
      </c>
      <c r="D382" s="171" t="s">
        <v>163</v>
      </c>
      <c r="E382" s="172" t="s">
        <v>632</v>
      </c>
      <c r="F382" s="323" t="s">
        <v>890</v>
      </c>
      <c r="G382" s="174" t="s">
        <v>166</v>
      </c>
      <c r="H382" s="175">
        <v>6.568</v>
      </c>
      <c r="I382" s="176"/>
      <c r="J382" s="177">
        <f>ROUND(I382*H382,0)</f>
        <v>0</v>
      </c>
      <c r="K382" s="173" t="s">
        <v>167</v>
      </c>
      <c r="L382" s="40"/>
      <c r="M382" s="178" t="s">
        <v>5</v>
      </c>
      <c r="N382" s="179" t="s">
        <v>43</v>
      </c>
      <c r="O382" s="41"/>
      <c r="P382" s="180">
        <f>O382*H382</f>
        <v>0</v>
      </c>
      <c r="Q382" s="180">
        <v>0</v>
      </c>
      <c r="R382" s="180">
        <f>Q382*H382</f>
        <v>0</v>
      </c>
      <c r="S382" s="180">
        <v>0</v>
      </c>
      <c r="T382" s="181">
        <f>S382*H382</f>
        <v>0</v>
      </c>
      <c r="AR382" s="23" t="s">
        <v>245</v>
      </c>
      <c r="AT382" s="23" t="s">
        <v>163</v>
      </c>
      <c r="AU382" s="23" t="s">
        <v>80</v>
      </c>
      <c r="AY382" s="23" t="s">
        <v>161</v>
      </c>
      <c r="BE382" s="182">
        <f>IF(N382="základní",J382,0)</f>
        <v>0</v>
      </c>
      <c r="BF382" s="182">
        <f>IF(N382="snížená",J382,0)</f>
        <v>0</v>
      </c>
      <c r="BG382" s="182">
        <f>IF(N382="zákl. přenesená",J382,0)</f>
        <v>0</v>
      </c>
      <c r="BH382" s="182">
        <f>IF(N382="sníž. přenesená",J382,0)</f>
        <v>0</v>
      </c>
      <c r="BI382" s="182">
        <f>IF(N382="nulová",J382,0)</f>
        <v>0</v>
      </c>
      <c r="BJ382" s="23" t="s">
        <v>11</v>
      </c>
      <c r="BK382" s="182">
        <f>ROUND(I382*H382,0)</f>
        <v>0</v>
      </c>
      <c r="BL382" s="23" t="s">
        <v>245</v>
      </c>
      <c r="BM382" s="23" t="s">
        <v>633</v>
      </c>
    </row>
    <row r="383" spans="2:51" s="11" customFormat="1" ht="13.5">
      <c r="B383" s="183"/>
      <c r="D383" s="184" t="s">
        <v>170</v>
      </c>
      <c r="E383" s="185" t="s">
        <v>5</v>
      </c>
      <c r="F383" s="186" t="s">
        <v>630</v>
      </c>
      <c r="H383" s="187">
        <v>6.568</v>
      </c>
      <c r="I383" s="188"/>
      <c r="L383" s="183"/>
      <c r="M383" s="189"/>
      <c r="N383" s="190"/>
      <c r="O383" s="190"/>
      <c r="P383" s="190"/>
      <c r="Q383" s="190"/>
      <c r="R383" s="190"/>
      <c r="S383" s="190"/>
      <c r="T383" s="191"/>
      <c r="AT383" s="185" t="s">
        <v>170</v>
      </c>
      <c r="AU383" s="185" t="s">
        <v>80</v>
      </c>
      <c r="AV383" s="11" t="s">
        <v>80</v>
      </c>
      <c r="AW383" s="11" t="s">
        <v>36</v>
      </c>
      <c r="AX383" s="11" t="s">
        <v>11</v>
      </c>
      <c r="AY383" s="185" t="s">
        <v>161</v>
      </c>
    </row>
    <row r="384" spans="2:65" s="1" customFormat="1" ht="16.5" customHeight="1">
      <c r="B384" s="170"/>
      <c r="C384" s="171" t="s">
        <v>634</v>
      </c>
      <c r="D384" s="171" t="s">
        <v>163</v>
      </c>
      <c r="E384" s="172" t="s">
        <v>635</v>
      </c>
      <c r="F384" s="173" t="s">
        <v>636</v>
      </c>
      <c r="G384" s="174" t="s">
        <v>166</v>
      </c>
      <c r="H384" s="175">
        <v>17.368</v>
      </c>
      <c r="I384" s="176"/>
      <c r="J384" s="177">
        <f>ROUND(I384*H384,0)</f>
        <v>0</v>
      </c>
      <c r="K384" s="173" t="s">
        <v>167</v>
      </c>
      <c r="L384" s="40"/>
      <c r="M384" s="178" t="s">
        <v>5</v>
      </c>
      <c r="N384" s="179" t="s">
        <v>43</v>
      </c>
      <c r="O384" s="41"/>
      <c r="P384" s="180">
        <f>O384*H384</f>
        <v>0</v>
      </c>
      <c r="Q384" s="180">
        <v>0.00016875</v>
      </c>
      <c r="R384" s="180">
        <f>Q384*H384</f>
        <v>0.00293085</v>
      </c>
      <c r="S384" s="180">
        <v>0</v>
      </c>
      <c r="T384" s="181">
        <f>S384*H384</f>
        <v>0</v>
      </c>
      <c r="AR384" s="23" t="s">
        <v>245</v>
      </c>
      <c r="AT384" s="23" t="s">
        <v>163</v>
      </c>
      <c r="AU384" s="23" t="s">
        <v>80</v>
      </c>
      <c r="AY384" s="23" t="s">
        <v>161</v>
      </c>
      <c r="BE384" s="182">
        <f>IF(N384="základní",J384,0)</f>
        <v>0</v>
      </c>
      <c r="BF384" s="182">
        <f>IF(N384="snížená",J384,0)</f>
        <v>0</v>
      </c>
      <c r="BG384" s="182">
        <f>IF(N384="zákl. přenesená",J384,0)</f>
        <v>0</v>
      </c>
      <c r="BH384" s="182">
        <f>IF(N384="sníž. přenesená",J384,0)</f>
        <v>0</v>
      </c>
      <c r="BI384" s="182">
        <f>IF(N384="nulová",J384,0)</f>
        <v>0</v>
      </c>
      <c r="BJ384" s="23" t="s">
        <v>11</v>
      </c>
      <c r="BK384" s="182">
        <f>ROUND(I384*H384,0)</f>
        <v>0</v>
      </c>
      <c r="BL384" s="23" t="s">
        <v>245</v>
      </c>
      <c r="BM384" s="23" t="s">
        <v>637</v>
      </c>
    </row>
    <row r="385" spans="2:51" s="11" customFormat="1" ht="13.5">
      <c r="B385" s="183"/>
      <c r="D385" s="184" t="s">
        <v>170</v>
      </c>
      <c r="E385" s="185" t="s">
        <v>5</v>
      </c>
      <c r="F385" s="186" t="s">
        <v>630</v>
      </c>
      <c r="H385" s="187">
        <v>6.568</v>
      </c>
      <c r="I385" s="188"/>
      <c r="L385" s="183"/>
      <c r="M385" s="189"/>
      <c r="N385" s="190"/>
      <c r="O385" s="190"/>
      <c r="P385" s="190"/>
      <c r="Q385" s="190"/>
      <c r="R385" s="190"/>
      <c r="S385" s="190"/>
      <c r="T385" s="191"/>
      <c r="AT385" s="185" t="s">
        <v>170</v>
      </c>
      <c r="AU385" s="185" t="s">
        <v>80</v>
      </c>
      <c r="AV385" s="11" t="s">
        <v>80</v>
      </c>
      <c r="AW385" s="11" t="s">
        <v>36</v>
      </c>
      <c r="AX385" s="11" t="s">
        <v>72</v>
      </c>
      <c r="AY385" s="185" t="s">
        <v>161</v>
      </c>
    </row>
    <row r="386" spans="2:51" s="11" customFormat="1" ht="13.5">
      <c r="B386" s="183"/>
      <c r="D386" s="184" t="s">
        <v>170</v>
      </c>
      <c r="E386" s="185" t="s">
        <v>5</v>
      </c>
      <c r="F386" s="186" t="s">
        <v>638</v>
      </c>
      <c r="H386" s="187">
        <v>10.8</v>
      </c>
      <c r="I386" s="188"/>
      <c r="L386" s="183"/>
      <c r="M386" s="189"/>
      <c r="N386" s="190"/>
      <c r="O386" s="190"/>
      <c r="P386" s="190"/>
      <c r="Q386" s="190"/>
      <c r="R386" s="190"/>
      <c r="S386" s="190"/>
      <c r="T386" s="191"/>
      <c r="AT386" s="185" t="s">
        <v>170</v>
      </c>
      <c r="AU386" s="185" t="s">
        <v>80</v>
      </c>
      <c r="AV386" s="11" t="s">
        <v>80</v>
      </c>
      <c r="AW386" s="11" t="s">
        <v>36</v>
      </c>
      <c r="AX386" s="11" t="s">
        <v>72</v>
      </c>
      <c r="AY386" s="185" t="s">
        <v>161</v>
      </c>
    </row>
    <row r="387" spans="2:51" s="12" customFormat="1" ht="13.5">
      <c r="B387" s="192"/>
      <c r="D387" s="184" t="s">
        <v>170</v>
      </c>
      <c r="E387" s="193" t="s">
        <v>5</v>
      </c>
      <c r="F387" s="194" t="s">
        <v>198</v>
      </c>
      <c r="H387" s="195">
        <v>17.368</v>
      </c>
      <c r="I387" s="196"/>
      <c r="L387" s="192"/>
      <c r="M387" s="197"/>
      <c r="N387" s="198"/>
      <c r="O387" s="198"/>
      <c r="P387" s="198"/>
      <c r="Q387" s="198"/>
      <c r="R387" s="198"/>
      <c r="S387" s="198"/>
      <c r="T387" s="199"/>
      <c r="AT387" s="193" t="s">
        <v>170</v>
      </c>
      <c r="AU387" s="193" t="s">
        <v>80</v>
      </c>
      <c r="AV387" s="12" t="s">
        <v>177</v>
      </c>
      <c r="AW387" s="12" t="s">
        <v>36</v>
      </c>
      <c r="AX387" s="12" t="s">
        <v>11</v>
      </c>
      <c r="AY387" s="193" t="s">
        <v>161</v>
      </c>
    </row>
    <row r="388" spans="2:65" s="1" customFormat="1" ht="16.5" customHeight="1">
      <c r="B388" s="170"/>
      <c r="C388" s="171" t="s">
        <v>639</v>
      </c>
      <c r="D388" s="171" t="s">
        <v>163</v>
      </c>
      <c r="E388" s="172" t="s">
        <v>640</v>
      </c>
      <c r="F388" s="173" t="s">
        <v>641</v>
      </c>
      <c r="G388" s="174" t="s">
        <v>166</v>
      </c>
      <c r="H388" s="175">
        <v>17.368</v>
      </c>
      <c r="I388" s="176"/>
      <c r="J388" s="177">
        <f>ROUND(I388*H388,0)</f>
        <v>0</v>
      </c>
      <c r="K388" s="173" t="s">
        <v>167</v>
      </c>
      <c r="L388" s="40"/>
      <c r="M388" s="178" t="s">
        <v>5</v>
      </c>
      <c r="N388" s="179" t="s">
        <v>43</v>
      </c>
      <c r="O388" s="41"/>
      <c r="P388" s="180">
        <f>O388*H388</f>
        <v>0</v>
      </c>
      <c r="Q388" s="180">
        <v>0.00012305</v>
      </c>
      <c r="R388" s="180">
        <f>Q388*H388</f>
        <v>0.0021371324</v>
      </c>
      <c r="S388" s="180">
        <v>0</v>
      </c>
      <c r="T388" s="181">
        <f>S388*H388</f>
        <v>0</v>
      </c>
      <c r="AR388" s="23" t="s">
        <v>245</v>
      </c>
      <c r="AT388" s="23" t="s">
        <v>163</v>
      </c>
      <c r="AU388" s="23" t="s">
        <v>80</v>
      </c>
      <c r="AY388" s="23" t="s">
        <v>161</v>
      </c>
      <c r="BE388" s="182">
        <f>IF(N388="základní",J388,0)</f>
        <v>0</v>
      </c>
      <c r="BF388" s="182">
        <f>IF(N388="snížená",J388,0)</f>
        <v>0</v>
      </c>
      <c r="BG388" s="182">
        <f>IF(N388="zákl. přenesená",J388,0)</f>
        <v>0</v>
      </c>
      <c r="BH388" s="182">
        <f>IF(N388="sníž. přenesená",J388,0)</f>
        <v>0</v>
      </c>
      <c r="BI388" s="182">
        <f>IF(N388="nulová",J388,0)</f>
        <v>0</v>
      </c>
      <c r="BJ388" s="23" t="s">
        <v>11</v>
      </c>
      <c r="BK388" s="182">
        <f>ROUND(I388*H388,0)</f>
        <v>0</v>
      </c>
      <c r="BL388" s="23" t="s">
        <v>245</v>
      </c>
      <c r="BM388" s="23" t="s">
        <v>642</v>
      </c>
    </row>
    <row r="389" spans="2:65" s="1" customFormat="1" ht="16.5" customHeight="1">
      <c r="B389" s="170"/>
      <c r="C389" s="171" t="s">
        <v>643</v>
      </c>
      <c r="D389" s="171" t="s">
        <v>163</v>
      </c>
      <c r="E389" s="172" t="s">
        <v>644</v>
      </c>
      <c r="F389" s="173" t="s">
        <v>645</v>
      </c>
      <c r="G389" s="174" t="s">
        <v>166</v>
      </c>
      <c r="H389" s="175">
        <v>17.368</v>
      </c>
      <c r="I389" s="176"/>
      <c r="J389" s="177">
        <f>ROUND(I389*H389,0)</f>
        <v>0</v>
      </c>
      <c r="K389" s="173" t="s">
        <v>167</v>
      </c>
      <c r="L389" s="40"/>
      <c r="M389" s="178" t="s">
        <v>5</v>
      </c>
      <c r="N389" s="218" t="s">
        <v>43</v>
      </c>
      <c r="O389" s="219"/>
      <c r="P389" s="220">
        <f>O389*H389</f>
        <v>0</v>
      </c>
      <c r="Q389" s="220">
        <v>0.00012305</v>
      </c>
      <c r="R389" s="220">
        <f>Q389*H389</f>
        <v>0.0021371324</v>
      </c>
      <c r="S389" s="220">
        <v>0</v>
      </c>
      <c r="T389" s="221">
        <f>S389*H389</f>
        <v>0</v>
      </c>
      <c r="AR389" s="23" t="s">
        <v>245</v>
      </c>
      <c r="AT389" s="23" t="s">
        <v>163</v>
      </c>
      <c r="AU389" s="23" t="s">
        <v>80</v>
      </c>
      <c r="AY389" s="23" t="s">
        <v>161</v>
      </c>
      <c r="BE389" s="182">
        <f>IF(N389="základní",J389,0)</f>
        <v>0</v>
      </c>
      <c r="BF389" s="182">
        <f>IF(N389="snížená",J389,0)</f>
        <v>0</v>
      </c>
      <c r="BG389" s="182">
        <f>IF(N389="zákl. přenesená",J389,0)</f>
        <v>0</v>
      </c>
      <c r="BH389" s="182">
        <f>IF(N389="sníž. přenesená",J389,0)</f>
        <v>0</v>
      </c>
      <c r="BI389" s="182">
        <f>IF(N389="nulová",J389,0)</f>
        <v>0</v>
      </c>
      <c r="BJ389" s="23" t="s">
        <v>11</v>
      </c>
      <c r="BK389" s="182">
        <f>ROUND(I389*H389,0)</f>
        <v>0</v>
      </c>
      <c r="BL389" s="23" t="s">
        <v>245</v>
      </c>
      <c r="BM389" s="23" t="s">
        <v>646</v>
      </c>
    </row>
    <row r="390" spans="2:12" s="1" customFormat="1" ht="6.75" customHeight="1">
      <c r="B390" s="55"/>
      <c r="C390" s="56"/>
      <c r="D390" s="56"/>
      <c r="E390" s="56"/>
      <c r="F390" s="56"/>
      <c r="G390" s="56"/>
      <c r="H390" s="56"/>
      <c r="I390" s="123"/>
      <c r="J390" s="56"/>
      <c r="K390" s="56"/>
      <c r="L390" s="40"/>
    </row>
  </sheetData>
  <sheetProtection/>
  <autoFilter ref="C89:K389"/>
  <mergeCells count="10">
    <mergeCell ref="J51:J52"/>
    <mergeCell ref="E80:H80"/>
    <mergeCell ref="E82:H82"/>
    <mergeCell ref="G1:H1"/>
    <mergeCell ref="E45:H45"/>
    <mergeCell ref="E47:H47"/>
    <mergeCell ref="L2:V2"/>
    <mergeCell ref="E7:H7"/>
    <mergeCell ref="E9:H9"/>
    <mergeCell ref="E24:H24"/>
  </mergeCells>
  <hyperlinks>
    <hyperlink ref="F1:G1" location="C2" display="1) Krycí list soupisu"/>
    <hyperlink ref="G1:H1" location="C54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5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8"/>
      <c r="C1" s="98"/>
      <c r="D1" s="99" t="s">
        <v>1</v>
      </c>
      <c r="E1" s="98"/>
      <c r="F1" s="100" t="s">
        <v>83</v>
      </c>
      <c r="G1" s="304" t="s">
        <v>84</v>
      </c>
      <c r="H1" s="304"/>
      <c r="I1" s="101"/>
      <c r="J1" s="100" t="s">
        <v>85</v>
      </c>
      <c r="K1" s="99" t="s">
        <v>86</v>
      </c>
      <c r="L1" s="100" t="s">
        <v>87</v>
      </c>
      <c r="M1" s="100"/>
      <c r="N1" s="100"/>
      <c r="O1" s="100"/>
      <c r="P1" s="100"/>
      <c r="Q1" s="100"/>
      <c r="R1" s="100"/>
      <c r="S1" s="100"/>
      <c r="T1" s="100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75" customHeight="1">
      <c r="L2" s="352" t="s">
        <v>8</v>
      </c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23" t="s">
        <v>82</v>
      </c>
    </row>
    <row r="3" spans="2:46" ht="6.7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80</v>
      </c>
    </row>
    <row r="4" spans="2:46" ht="36.75" customHeight="1">
      <c r="B4" s="27"/>
      <c r="C4" s="28"/>
      <c r="D4" s="29" t="s">
        <v>93</v>
      </c>
      <c r="E4" s="28"/>
      <c r="F4" s="28"/>
      <c r="G4" s="28"/>
      <c r="H4" s="28"/>
      <c r="I4" s="104"/>
      <c r="J4" s="28"/>
      <c r="K4" s="30"/>
      <c r="M4" s="31" t="s">
        <v>14</v>
      </c>
      <c r="AT4" s="23" t="s">
        <v>6</v>
      </c>
    </row>
    <row r="5" spans="2:11" ht="6.7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3.5">
      <c r="B6" s="27"/>
      <c r="C6" s="28"/>
      <c r="D6" s="36" t="s">
        <v>20</v>
      </c>
      <c r="E6" s="28"/>
      <c r="F6" s="28"/>
      <c r="G6" s="28"/>
      <c r="H6" s="28"/>
      <c r="I6" s="104"/>
      <c r="J6" s="28"/>
      <c r="K6" s="30"/>
    </row>
    <row r="7" spans="2:11" ht="16.5" customHeight="1">
      <c r="B7" s="27"/>
      <c r="C7" s="28"/>
      <c r="D7" s="28"/>
      <c r="E7" s="318" t="str">
        <f>'Rekapitulace stavby'!K6</f>
        <v>Prostor bývalé synagogy v Trutnově</v>
      </c>
      <c r="F7" s="319"/>
      <c r="G7" s="319"/>
      <c r="H7" s="319"/>
      <c r="I7" s="104"/>
      <c r="J7" s="28"/>
      <c r="K7" s="30"/>
    </row>
    <row r="8" spans="2:11" s="1" customFormat="1" ht="13.5">
      <c r="B8" s="40"/>
      <c r="C8" s="41"/>
      <c r="D8" s="36" t="s">
        <v>106</v>
      </c>
      <c r="E8" s="41"/>
      <c r="F8" s="41"/>
      <c r="G8" s="41"/>
      <c r="H8" s="41"/>
      <c r="I8" s="105"/>
      <c r="J8" s="41"/>
      <c r="K8" s="44"/>
    </row>
    <row r="9" spans="2:11" s="1" customFormat="1" ht="36.75" customHeight="1">
      <c r="B9" s="40"/>
      <c r="C9" s="41"/>
      <c r="D9" s="41"/>
      <c r="E9" s="320" t="s">
        <v>647</v>
      </c>
      <c r="F9" s="321"/>
      <c r="G9" s="321"/>
      <c r="H9" s="321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2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6" t="s">
        <v>23</v>
      </c>
      <c r="J11" s="34" t="s">
        <v>5</v>
      </c>
      <c r="K11" s="44"/>
    </row>
    <row r="12" spans="2:11" s="1" customFormat="1" ht="14.25" customHeight="1">
      <c r="B12" s="40"/>
      <c r="C12" s="41"/>
      <c r="D12" s="36" t="s">
        <v>24</v>
      </c>
      <c r="E12" s="41"/>
      <c r="F12" s="34" t="s">
        <v>25</v>
      </c>
      <c r="G12" s="41"/>
      <c r="H12" s="41"/>
      <c r="I12" s="106" t="s">
        <v>26</v>
      </c>
      <c r="J12" s="107" t="str">
        <f>'Rekapitulace stavby'!AN8</f>
        <v>3. 6. 2018</v>
      </c>
      <c r="K12" s="44"/>
    </row>
    <row r="13" spans="2:11" s="1" customFormat="1" ht="10.5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25" customHeight="1">
      <c r="B14" s="40"/>
      <c r="C14" s="41"/>
      <c r="D14" s="36" t="s">
        <v>28</v>
      </c>
      <c r="E14" s="41"/>
      <c r="F14" s="41"/>
      <c r="G14" s="41"/>
      <c r="H14" s="41"/>
      <c r="I14" s="106" t="s">
        <v>29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30</v>
      </c>
      <c r="F15" s="41"/>
      <c r="G15" s="41"/>
      <c r="H15" s="41"/>
      <c r="I15" s="106" t="s">
        <v>31</v>
      </c>
      <c r="J15" s="34" t="s">
        <v>5</v>
      </c>
      <c r="K15" s="44"/>
    </row>
    <row r="16" spans="2:11" s="1" customFormat="1" ht="6.7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25" customHeight="1">
      <c r="B17" s="40"/>
      <c r="C17" s="41"/>
      <c r="D17" s="36" t="s">
        <v>32</v>
      </c>
      <c r="E17" s="41"/>
      <c r="F17" s="41"/>
      <c r="G17" s="41"/>
      <c r="H17" s="41"/>
      <c r="I17" s="106" t="s">
        <v>29</v>
      </c>
      <c r="J17" s="34">
        <f>IF('Rekapitulace stavby'!AN13="Vyplň údaj","",IF('Rekapitulace stavby'!AN13="","",'Rekapitulace stavby'!AN13))</f>
      </c>
      <c r="K17" s="44"/>
    </row>
    <row r="18" spans="2:11" s="1" customFormat="1" ht="18" customHeight="1">
      <c r="B18" s="40"/>
      <c r="C18" s="41"/>
      <c r="D18" s="41"/>
      <c r="E18" s="34">
        <f>IF('Rekapitulace stavby'!E14="Vyplň údaj","",IF('Rekapitulace stavby'!E14="","",'Rekapitulace stavby'!E14))</f>
      </c>
      <c r="F18" s="41"/>
      <c r="G18" s="41"/>
      <c r="H18" s="41"/>
      <c r="I18" s="106" t="s">
        <v>31</v>
      </c>
      <c r="J18" s="34">
        <f>IF('Rekapitulace stavby'!AN14="Vyplň údaj","",IF('Rekapitulace stavby'!AN14="","",'Rekapitulace stavby'!AN14))</f>
      </c>
      <c r="K18" s="44"/>
    </row>
    <row r="19" spans="2:11" s="1" customFormat="1" ht="6.7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25" customHeight="1">
      <c r="B20" s="40"/>
      <c r="C20" s="41"/>
      <c r="D20" s="36" t="s">
        <v>34</v>
      </c>
      <c r="E20" s="41"/>
      <c r="F20" s="41"/>
      <c r="G20" s="41"/>
      <c r="H20" s="41"/>
      <c r="I20" s="106" t="s">
        <v>29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35</v>
      </c>
      <c r="F21" s="41"/>
      <c r="G21" s="41"/>
      <c r="H21" s="41"/>
      <c r="I21" s="106" t="s">
        <v>31</v>
      </c>
      <c r="J21" s="34" t="s">
        <v>5</v>
      </c>
      <c r="K21" s="44"/>
    </row>
    <row r="22" spans="2:11" s="1" customFormat="1" ht="6.7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25" customHeight="1">
      <c r="B23" s="40"/>
      <c r="C23" s="41"/>
      <c r="D23" s="36" t="s">
        <v>37</v>
      </c>
      <c r="E23" s="41"/>
      <c r="F23" s="41"/>
      <c r="G23" s="41"/>
      <c r="H23" s="41"/>
      <c r="I23" s="105"/>
      <c r="J23" s="41"/>
      <c r="K23" s="44"/>
    </row>
    <row r="24" spans="2:11" s="6" customFormat="1" ht="16.5" customHeight="1">
      <c r="B24" s="108"/>
      <c r="C24" s="109"/>
      <c r="D24" s="109"/>
      <c r="E24" s="335" t="s">
        <v>5</v>
      </c>
      <c r="F24" s="335"/>
      <c r="G24" s="335"/>
      <c r="H24" s="335"/>
      <c r="I24" s="110"/>
      <c r="J24" s="109"/>
      <c r="K24" s="111"/>
    </row>
    <row r="25" spans="2:11" s="1" customFormat="1" ht="6.7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7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5" customHeight="1">
      <c r="B27" s="40"/>
      <c r="C27" s="41"/>
      <c r="D27" s="114" t="s">
        <v>38</v>
      </c>
      <c r="E27" s="41"/>
      <c r="F27" s="41"/>
      <c r="G27" s="41"/>
      <c r="H27" s="41"/>
      <c r="I27" s="105"/>
      <c r="J27" s="115">
        <f>ROUND(J86,0)</f>
        <v>0</v>
      </c>
      <c r="K27" s="44"/>
    </row>
    <row r="28" spans="2:11" s="1" customFormat="1" ht="6.7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25" customHeight="1">
      <c r="B29" s="40"/>
      <c r="C29" s="41"/>
      <c r="D29" s="41"/>
      <c r="E29" s="41"/>
      <c r="F29" s="45" t="s">
        <v>40</v>
      </c>
      <c r="G29" s="41"/>
      <c r="H29" s="41"/>
      <c r="I29" s="116" t="s">
        <v>39</v>
      </c>
      <c r="J29" s="45" t="s">
        <v>41</v>
      </c>
      <c r="K29" s="44"/>
    </row>
    <row r="30" spans="2:11" s="1" customFormat="1" ht="14.25" customHeight="1">
      <c r="B30" s="40"/>
      <c r="C30" s="41"/>
      <c r="D30" s="48" t="s">
        <v>42</v>
      </c>
      <c r="E30" s="48" t="s">
        <v>43</v>
      </c>
      <c r="F30" s="117">
        <f>ROUND(SUM(BE86:BE114),0)</f>
        <v>0</v>
      </c>
      <c r="G30" s="41"/>
      <c r="H30" s="41"/>
      <c r="I30" s="118">
        <v>0.21</v>
      </c>
      <c r="J30" s="117">
        <f>ROUND(ROUND((SUM(BE86:BE114)),0)*I30,0)</f>
        <v>0</v>
      </c>
      <c r="K30" s="44"/>
    </row>
    <row r="31" spans="2:11" s="1" customFormat="1" ht="14.25" customHeight="1">
      <c r="B31" s="40"/>
      <c r="C31" s="41"/>
      <c r="D31" s="41"/>
      <c r="E31" s="48" t="s">
        <v>44</v>
      </c>
      <c r="F31" s="117">
        <f>ROUND(SUM(BF86:BF114),0)</f>
        <v>0</v>
      </c>
      <c r="G31" s="41"/>
      <c r="H31" s="41"/>
      <c r="I31" s="118">
        <v>0.15</v>
      </c>
      <c r="J31" s="117">
        <f>ROUND(ROUND((SUM(BF86:BF114)),0)*I31,0)</f>
        <v>0</v>
      </c>
      <c r="K31" s="44"/>
    </row>
    <row r="32" spans="2:11" s="1" customFormat="1" ht="14.25" customHeight="1" hidden="1">
      <c r="B32" s="40"/>
      <c r="C32" s="41"/>
      <c r="D32" s="41"/>
      <c r="E32" s="48" t="s">
        <v>45</v>
      </c>
      <c r="F32" s="117">
        <f>ROUND(SUM(BG86:BG114),0)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25" customHeight="1" hidden="1">
      <c r="B33" s="40"/>
      <c r="C33" s="41"/>
      <c r="D33" s="41"/>
      <c r="E33" s="48" t="s">
        <v>46</v>
      </c>
      <c r="F33" s="117">
        <f>ROUND(SUM(BH86:BH114),0)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25" customHeight="1" hidden="1">
      <c r="B34" s="40"/>
      <c r="C34" s="41"/>
      <c r="D34" s="41"/>
      <c r="E34" s="48" t="s">
        <v>47</v>
      </c>
      <c r="F34" s="117">
        <f>ROUND(SUM(BI86:BI114),0)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7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5" customHeight="1">
      <c r="B36" s="40"/>
      <c r="C36" s="50"/>
      <c r="D36" s="51" t="s">
        <v>48</v>
      </c>
      <c r="E36" s="52"/>
      <c r="F36" s="52"/>
      <c r="G36" s="119" t="s">
        <v>49</v>
      </c>
      <c r="H36" s="53" t="s">
        <v>50</v>
      </c>
      <c r="I36" s="120"/>
      <c r="J36" s="121">
        <f>SUM(J27:J34)</f>
        <v>0</v>
      </c>
      <c r="K36" s="122"/>
    </row>
    <row r="37" spans="2:11" s="1" customFormat="1" ht="14.25" customHeight="1">
      <c r="B37" s="55"/>
      <c r="C37" s="56"/>
      <c r="D37" s="56"/>
      <c r="E37" s="56"/>
      <c r="F37" s="56"/>
      <c r="G37" s="56"/>
      <c r="H37" s="56"/>
      <c r="I37" s="123"/>
      <c r="J37" s="56"/>
      <c r="K37" s="57"/>
    </row>
    <row r="41" spans="2:11" s="1" customFormat="1" ht="6.75" customHeight="1">
      <c r="B41" s="58"/>
      <c r="C41" s="59"/>
      <c r="D41" s="59"/>
      <c r="E41" s="59"/>
      <c r="F41" s="59"/>
      <c r="G41" s="59"/>
      <c r="H41" s="59"/>
      <c r="I41" s="124"/>
      <c r="J41" s="59"/>
      <c r="K41" s="125"/>
    </row>
    <row r="42" spans="2:11" s="1" customFormat="1" ht="36.75" customHeight="1">
      <c r="B42" s="40"/>
      <c r="C42" s="29" t="s">
        <v>126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7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25" customHeight="1">
      <c r="B44" s="40"/>
      <c r="C44" s="36" t="s">
        <v>20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16.5" customHeight="1">
      <c r="B45" s="40"/>
      <c r="C45" s="41"/>
      <c r="D45" s="41"/>
      <c r="E45" s="318" t="str">
        <f>E7</f>
        <v>Prostor bývalé synagogy v Trutnově</v>
      </c>
      <c r="F45" s="319"/>
      <c r="G45" s="319"/>
      <c r="H45" s="319"/>
      <c r="I45" s="105"/>
      <c r="J45" s="41"/>
      <c r="K45" s="44"/>
    </row>
    <row r="46" spans="2:11" s="1" customFormat="1" ht="14.25" customHeight="1">
      <c r="B46" s="40"/>
      <c r="C46" s="36" t="s">
        <v>106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17.25" customHeight="1">
      <c r="B47" s="40"/>
      <c r="C47" s="41"/>
      <c r="D47" s="41"/>
      <c r="E47" s="320" t="str">
        <f>E9</f>
        <v>2 - Vedlejší náklady</v>
      </c>
      <c r="F47" s="321"/>
      <c r="G47" s="321"/>
      <c r="H47" s="321"/>
      <c r="I47" s="105"/>
      <c r="J47" s="41"/>
      <c r="K47" s="44"/>
    </row>
    <row r="48" spans="2:11" s="1" customFormat="1" ht="6.7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24</v>
      </c>
      <c r="D49" s="41"/>
      <c r="E49" s="41"/>
      <c r="F49" s="34" t="str">
        <f>F12</f>
        <v>Trutnov</v>
      </c>
      <c r="G49" s="41"/>
      <c r="H49" s="41"/>
      <c r="I49" s="106" t="s">
        <v>26</v>
      </c>
      <c r="J49" s="107" t="str">
        <f>IF(J12="","",J12)</f>
        <v>3. 6. 2018</v>
      </c>
      <c r="K49" s="44"/>
    </row>
    <row r="50" spans="2:11" s="1" customFormat="1" ht="6.7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3.5">
      <c r="B51" s="40"/>
      <c r="C51" s="36" t="s">
        <v>28</v>
      </c>
      <c r="D51" s="41"/>
      <c r="E51" s="41"/>
      <c r="F51" s="34" t="str">
        <f>E15</f>
        <v>Město Trutnov, Slovanské nám. 165, Trutnov</v>
      </c>
      <c r="G51" s="41"/>
      <c r="H51" s="41"/>
      <c r="I51" s="106" t="s">
        <v>34</v>
      </c>
      <c r="J51" s="335" t="str">
        <f>E21</f>
        <v>ing.arch.Pavel Tomek, ing. Petr Vágner</v>
      </c>
      <c r="K51" s="44"/>
    </row>
    <row r="52" spans="2:11" s="1" customFormat="1" ht="14.25" customHeight="1">
      <c r="B52" s="40"/>
      <c r="C52" s="36" t="s">
        <v>32</v>
      </c>
      <c r="D52" s="41"/>
      <c r="E52" s="41"/>
      <c r="F52" s="34">
        <f>IF(E18="","",E18)</f>
      </c>
      <c r="G52" s="41"/>
      <c r="H52" s="41"/>
      <c r="I52" s="105"/>
      <c r="J52" s="322"/>
      <c r="K52" s="44"/>
    </row>
    <row r="53" spans="2:11" s="1" customFormat="1" ht="9.7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6" t="s">
        <v>127</v>
      </c>
      <c r="D54" s="50"/>
      <c r="E54" s="50"/>
      <c r="F54" s="50"/>
      <c r="G54" s="50"/>
      <c r="H54" s="50"/>
      <c r="I54" s="129"/>
      <c r="J54" s="130" t="s">
        <v>128</v>
      </c>
      <c r="K54" s="54"/>
    </row>
    <row r="55" spans="2:11" s="1" customFormat="1" ht="9.7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1" t="s">
        <v>129</v>
      </c>
      <c r="D56" s="41"/>
      <c r="E56" s="41"/>
      <c r="F56" s="41"/>
      <c r="G56" s="41"/>
      <c r="H56" s="41"/>
      <c r="I56" s="105"/>
      <c r="J56" s="115">
        <f>J86</f>
        <v>0</v>
      </c>
      <c r="K56" s="44"/>
      <c r="AU56" s="23" t="s">
        <v>130</v>
      </c>
    </row>
    <row r="57" spans="2:11" s="7" customFormat="1" ht="24.75" customHeight="1">
      <c r="B57" s="132"/>
      <c r="C57" s="133"/>
      <c r="D57" s="134" t="s">
        <v>648</v>
      </c>
      <c r="E57" s="135"/>
      <c r="F57" s="135"/>
      <c r="G57" s="135"/>
      <c r="H57" s="135"/>
      <c r="I57" s="136"/>
      <c r="J57" s="137">
        <f>J87</f>
        <v>0</v>
      </c>
      <c r="K57" s="138"/>
    </row>
    <row r="58" spans="2:11" s="8" customFormat="1" ht="19.5" customHeight="1">
      <c r="B58" s="139"/>
      <c r="C58" s="140"/>
      <c r="D58" s="141" t="s">
        <v>649</v>
      </c>
      <c r="E58" s="142"/>
      <c r="F58" s="142"/>
      <c r="G58" s="142"/>
      <c r="H58" s="142"/>
      <c r="I58" s="143"/>
      <c r="J58" s="144">
        <f>J88</f>
        <v>0</v>
      </c>
      <c r="K58" s="145"/>
    </row>
    <row r="59" spans="2:11" s="8" customFormat="1" ht="19.5" customHeight="1">
      <c r="B59" s="139"/>
      <c r="C59" s="140"/>
      <c r="D59" s="141" t="s">
        <v>650</v>
      </c>
      <c r="E59" s="142"/>
      <c r="F59" s="142"/>
      <c r="G59" s="142"/>
      <c r="H59" s="142"/>
      <c r="I59" s="143"/>
      <c r="J59" s="144">
        <f>J91</f>
        <v>0</v>
      </c>
      <c r="K59" s="145"/>
    </row>
    <row r="60" spans="2:11" s="8" customFormat="1" ht="19.5" customHeight="1">
      <c r="B60" s="139"/>
      <c r="C60" s="140"/>
      <c r="D60" s="141" t="s">
        <v>651</v>
      </c>
      <c r="E60" s="142"/>
      <c r="F60" s="142"/>
      <c r="G60" s="142"/>
      <c r="H60" s="142"/>
      <c r="I60" s="143"/>
      <c r="J60" s="144">
        <f>J94</f>
        <v>0</v>
      </c>
      <c r="K60" s="145"/>
    </row>
    <row r="61" spans="2:11" s="8" customFormat="1" ht="19.5" customHeight="1">
      <c r="B61" s="139"/>
      <c r="C61" s="140"/>
      <c r="D61" s="141" t="s">
        <v>652</v>
      </c>
      <c r="E61" s="142"/>
      <c r="F61" s="142"/>
      <c r="G61" s="142"/>
      <c r="H61" s="142"/>
      <c r="I61" s="143"/>
      <c r="J61" s="144">
        <f>J97</f>
        <v>0</v>
      </c>
      <c r="K61" s="145"/>
    </row>
    <row r="62" spans="2:11" s="8" customFormat="1" ht="19.5" customHeight="1">
      <c r="B62" s="139"/>
      <c r="C62" s="140"/>
      <c r="D62" s="141" t="s">
        <v>653</v>
      </c>
      <c r="E62" s="142"/>
      <c r="F62" s="142"/>
      <c r="G62" s="142"/>
      <c r="H62" s="142"/>
      <c r="I62" s="143"/>
      <c r="J62" s="144">
        <f>J100</f>
        <v>0</v>
      </c>
      <c r="K62" s="145"/>
    </row>
    <row r="63" spans="2:11" s="8" customFormat="1" ht="19.5" customHeight="1">
      <c r="B63" s="139"/>
      <c r="C63" s="140"/>
      <c r="D63" s="141" t="s">
        <v>654</v>
      </c>
      <c r="E63" s="142"/>
      <c r="F63" s="142"/>
      <c r="G63" s="142"/>
      <c r="H63" s="142"/>
      <c r="I63" s="143"/>
      <c r="J63" s="144">
        <f>J103</f>
        <v>0</v>
      </c>
      <c r="K63" s="145"/>
    </row>
    <row r="64" spans="2:11" s="8" customFormat="1" ht="19.5" customHeight="1">
      <c r="B64" s="139"/>
      <c r="C64" s="140"/>
      <c r="D64" s="141" t="s">
        <v>655</v>
      </c>
      <c r="E64" s="142"/>
      <c r="F64" s="142"/>
      <c r="G64" s="142"/>
      <c r="H64" s="142"/>
      <c r="I64" s="143"/>
      <c r="J64" s="144">
        <f>J106</f>
        <v>0</v>
      </c>
      <c r="K64" s="145"/>
    </row>
    <row r="65" spans="2:11" s="8" customFormat="1" ht="19.5" customHeight="1">
      <c r="B65" s="139"/>
      <c r="C65" s="140"/>
      <c r="D65" s="141" t="s">
        <v>656</v>
      </c>
      <c r="E65" s="142"/>
      <c r="F65" s="142"/>
      <c r="G65" s="142"/>
      <c r="H65" s="142"/>
      <c r="I65" s="143"/>
      <c r="J65" s="144">
        <f>J109</f>
        <v>0</v>
      </c>
      <c r="K65" s="145"/>
    </row>
    <row r="66" spans="2:11" s="8" customFormat="1" ht="19.5" customHeight="1">
      <c r="B66" s="139"/>
      <c r="C66" s="140"/>
      <c r="D66" s="141" t="s">
        <v>657</v>
      </c>
      <c r="E66" s="142"/>
      <c r="F66" s="142"/>
      <c r="G66" s="142"/>
      <c r="H66" s="142"/>
      <c r="I66" s="143"/>
      <c r="J66" s="144">
        <f>J112</f>
        <v>0</v>
      </c>
      <c r="K66" s="145"/>
    </row>
    <row r="67" spans="2:11" s="1" customFormat="1" ht="21.75" customHeight="1">
      <c r="B67" s="40"/>
      <c r="C67" s="41"/>
      <c r="D67" s="41"/>
      <c r="E67" s="41"/>
      <c r="F67" s="41"/>
      <c r="G67" s="41"/>
      <c r="H67" s="41"/>
      <c r="I67" s="105"/>
      <c r="J67" s="41"/>
      <c r="K67" s="44"/>
    </row>
    <row r="68" spans="2:11" s="1" customFormat="1" ht="6.75" customHeight="1">
      <c r="B68" s="55"/>
      <c r="C68" s="56"/>
      <c r="D68" s="56"/>
      <c r="E68" s="56"/>
      <c r="F68" s="56"/>
      <c r="G68" s="56"/>
      <c r="H68" s="56"/>
      <c r="I68" s="123"/>
      <c r="J68" s="56"/>
      <c r="K68" s="57"/>
    </row>
    <row r="72" spans="2:12" s="1" customFormat="1" ht="6.75" customHeight="1">
      <c r="B72" s="58"/>
      <c r="C72" s="59"/>
      <c r="D72" s="59"/>
      <c r="E72" s="59"/>
      <c r="F72" s="59"/>
      <c r="G72" s="59"/>
      <c r="H72" s="59"/>
      <c r="I72" s="124"/>
      <c r="J72" s="59"/>
      <c r="K72" s="59"/>
      <c r="L72" s="40"/>
    </row>
    <row r="73" spans="2:12" s="1" customFormat="1" ht="36.75" customHeight="1">
      <c r="B73" s="40"/>
      <c r="C73" s="60" t="s">
        <v>145</v>
      </c>
      <c r="L73" s="40"/>
    </row>
    <row r="74" spans="2:12" s="1" customFormat="1" ht="6.75" customHeight="1">
      <c r="B74" s="40"/>
      <c r="L74" s="40"/>
    </row>
    <row r="75" spans="2:12" s="1" customFormat="1" ht="14.25" customHeight="1">
      <c r="B75" s="40"/>
      <c r="C75" s="62" t="s">
        <v>20</v>
      </c>
      <c r="L75" s="40"/>
    </row>
    <row r="76" spans="2:12" s="1" customFormat="1" ht="16.5" customHeight="1">
      <c r="B76" s="40"/>
      <c r="E76" s="301" t="str">
        <f>E7</f>
        <v>Prostor bývalé synagogy v Trutnově</v>
      </c>
      <c r="F76" s="302"/>
      <c r="G76" s="302"/>
      <c r="H76" s="302"/>
      <c r="L76" s="40"/>
    </row>
    <row r="77" spans="2:12" s="1" customFormat="1" ht="14.25" customHeight="1">
      <c r="B77" s="40"/>
      <c r="C77" s="62" t="s">
        <v>106</v>
      </c>
      <c r="L77" s="40"/>
    </row>
    <row r="78" spans="2:12" s="1" customFormat="1" ht="17.25" customHeight="1">
      <c r="B78" s="40"/>
      <c r="E78" s="354" t="str">
        <f>E9</f>
        <v>2 - Vedlejší náklady</v>
      </c>
      <c r="F78" s="303"/>
      <c r="G78" s="303"/>
      <c r="H78" s="303"/>
      <c r="L78" s="40"/>
    </row>
    <row r="79" spans="2:12" s="1" customFormat="1" ht="6.75" customHeight="1">
      <c r="B79" s="40"/>
      <c r="L79" s="40"/>
    </row>
    <row r="80" spans="2:12" s="1" customFormat="1" ht="18" customHeight="1">
      <c r="B80" s="40"/>
      <c r="C80" s="62" t="s">
        <v>24</v>
      </c>
      <c r="F80" s="146" t="str">
        <f>F12</f>
        <v>Trutnov</v>
      </c>
      <c r="I80" s="147" t="s">
        <v>26</v>
      </c>
      <c r="J80" s="66" t="str">
        <f>IF(J12="","",J12)</f>
        <v>3. 6. 2018</v>
      </c>
      <c r="L80" s="40"/>
    </row>
    <row r="81" spans="2:12" s="1" customFormat="1" ht="6.75" customHeight="1">
      <c r="B81" s="40"/>
      <c r="L81" s="40"/>
    </row>
    <row r="82" spans="2:12" s="1" customFormat="1" ht="13.5">
      <c r="B82" s="40"/>
      <c r="C82" s="62" t="s">
        <v>28</v>
      </c>
      <c r="F82" s="146" t="str">
        <f>E15</f>
        <v>Město Trutnov, Slovanské nám. 165, Trutnov</v>
      </c>
      <c r="I82" s="147" t="s">
        <v>34</v>
      </c>
      <c r="J82" s="146" t="str">
        <f>E21</f>
        <v>ing.arch.Pavel Tomek, ing. Petr Vágner</v>
      </c>
      <c r="L82" s="40"/>
    </row>
    <row r="83" spans="2:12" s="1" customFormat="1" ht="14.25" customHeight="1">
      <c r="B83" s="40"/>
      <c r="C83" s="62" t="s">
        <v>32</v>
      </c>
      <c r="F83" s="146">
        <f>IF(E18="","",E18)</f>
      </c>
      <c r="L83" s="40"/>
    </row>
    <row r="84" spans="2:12" s="1" customFormat="1" ht="9.75" customHeight="1">
      <c r="B84" s="40"/>
      <c r="L84" s="40"/>
    </row>
    <row r="85" spans="2:20" s="9" customFormat="1" ht="29.25" customHeight="1">
      <c r="B85" s="148"/>
      <c r="C85" s="149" t="s">
        <v>146</v>
      </c>
      <c r="D85" s="150" t="s">
        <v>57</v>
      </c>
      <c r="E85" s="150" t="s">
        <v>53</v>
      </c>
      <c r="F85" s="150" t="s">
        <v>147</v>
      </c>
      <c r="G85" s="150" t="s">
        <v>148</v>
      </c>
      <c r="H85" s="150" t="s">
        <v>149</v>
      </c>
      <c r="I85" s="151" t="s">
        <v>150</v>
      </c>
      <c r="J85" s="150" t="s">
        <v>128</v>
      </c>
      <c r="K85" s="152" t="s">
        <v>151</v>
      </c>
      <c r="L85" s="148"/>
      <c r="M85" s="71" t="s">
        <v>152</v>
      </c>
      <c r="N85" s="72" t="s">
        <v>42</v>
      </c>
      <c r="O85" s="72" t="s">
        <v>153</v>
      </c>
      <c r="P85" s="72" t="s">
        <v>154</v>
      </c>
      <c r="Q85" s="72" t="s">
        <v>155</v>
      </c>
      <c r="R85" s="72" t="s">
        <v>156</v>
      </c>
      <c r="S85" s="72" t="s">
        <v>157</v>
      </c>
      <c r="T85" s="73" t="s">
        <v>158</v>
      </c>
    </row>
    <row r="86" spans="2:63" s="1" customFormat="1" ht="29.25" customHeight="1">
      <c r="B86" s="40"/>
      <c r="C86" s="75" t="s">
        <v>129</v>
      </c>
      <c r="J86" s="153">
        <f>BK86</f>
        <v>0</v>
      </c>
      <c r="L86" s="40"/>
      <c r="M86" s="74"/>
      <c r="N86" s="67"/>
      <c r="O86" s="67"/>
      <c r="P86" s="154">
        <f>P87</f>
        <v>0</v>
      </c>
      <c r="Q86" s="67"/>
      <c r="R86" s="154">
        <f>R87</f>
        <v>0</v>
      </c>
      <c r="S86" s="67"/>
      <c r="T86" s="155">
        <f>T87</f>
        <v>0</v>
      </c>
      <c r="AT86" s="23" t="s">
        <v>71</v>
      </c>
      <c r="AU86" s="23" t="s">
        <v>130</v>
      </c>
      <c r="BK86" s="156">
        <f>BK87</f>
        <v>0</v>
      </c>
    </row>
    <row r="87" spans="2:63" s="10" customFormat="1" ht="36.75" customHeight="1">
      <c r="B87" s="157"/>
      <c r="D87" s="158" t="s">
        <v>71</v>
      </c>
      <c r="E87" s="159" t="s">
        <v>658</v>
      </c>
      <c r="F87" s="159" t="s">
        <v>659</v>
      </c>
      <c r="I87" s="160"/>
      <c r="J87" s="161">
        <f>BK87</f>
        <v>0</v>
      </c>
      <c r="L87" s="157"/>
      <c r="M87" s="162"/>
      <c r="N87" s="163"/>
      <c r="O87" s="163"/>
      <c r="P87" s="164">
        <f>P88+P91+P94+P97+P100+P103+P106+P109+P112</f>
        <v>0</v>
      </c>
      <c r="Q87" s="163"/>
      <c r="R87" s="164">
        <f>R88+R91+R94+R97+R100+R103+R106+R109+R112</f>
        <v>0</v>
      </c>
      <c r="S87" s="163"/>
      <c r="T87" s="165">
        <f>T88+T91+T94+T97+T100+T103+T106+T109+T112</f>
        <v>0</v>
      </c>
      <c r="AR87" s="158" t="s">
        <v>186</v>
      </c>
      <c r="AT87" s="166" t="s">
        <v>71</v>
      </c>
      <c r="AU87" s="166" t="s">
        <v>72</v>
      </c>
      <c r="AY87" s="158" t="s">
        <v>161</v>
      </c>
      <c r="BK87" s="167">
        <f>BK88+BK91+BK94+BK97+BK100+BK103+BK106+BK109+BK112</f>
        <v>0</v>
      </c>
    </row>
    <row r="88" spans="2:63" s="10" customFormat="1" ht="19.5" customHeight="1">
      <c r="B88" s="157"/>
      <c r="D88" s="158" t="s">
        <v>71</v>
      </c>
      <c r="E88" s="168" t="s">
        <v>660</v>
      </c>
      <c r="F88" s="168" t="s">
        <v>661</v>
      </c>
      <c r="I88" s="160"/>
      <c r="J88" s="169">
        <f>BK88</f>
        <v>0</v>
      </c>
      <c r="L88" s="157"/>
      <c r="M88" s="162"/>
      <c r="N88" s="163"/>
      <c r="O88" s="163"/>
      <c r="P88" s="164">
        <f>SUM(P89:P90)</f>
        <v>0</v>
      </c>
      <c r="Q88" s="163"/>
      <c r="R88" s="164">
        <f>SUM(R89:R90)</f>
        <v>0</v>
      </c>
      <c r="S88" s="163"/>
      <c r="T88" s="165">
        <f>SUM(T89:T90)</f>
        <v>0</v>
      </c>
      <c r="AR88" s="158" t="s">
        <v>186</v>
      </c>
      <c r="AT88" s="166" t="s">
        <v>71</v>
      </c>
      <c r="AU88" s="166" t="s">
        <v>11</v>
      </c>
      <c r="AY88" s="158" t="s">
        <v>161</v>
      </c>
      <c r="BK88" s="167">
        <f>SUM(BK89:BK90)</f>
        <v>0</v>
      </c>
    </row>
    <row r="89" spans="2:65" s="1" customFormat="1" ht="16.5" customHeight="1">
      <c r="B89" s="170"/>
      <c r="C89" s="171" t="s">
        <v>11</v>
      </c>
      <c r="D89" s="171" t="s">
        <v>163</v>
      </c>
      <c r="E89" s="172" t="s">
        <v>662</v>
      </c>
      <c r="F89" s="173" t="s">
        <v>661</v>
      </c>
      <c r="G89" s="174" t="s">
        <v>663</v>
      </c>
      <c r="H89" s="175">
        <v>1</v>
      </c>
      <c r="I89" s="176"/>
      <c r="J89" s="177">
        <f>ROUND(I89*H89,0)</f>
        <v>0</v>
      </c>
      <c r="K89" s="173" t="s">
        <v>167</v>
      </c>
      <c r="L89" s="40"/>
      <c r="M89" s="178" t="s">
        <v>5</v>
      </c>
      <c r="N89" s="179" t="s">
        <v>43</v>
      </c>
      <c r="O89" s="41"/>
      <c r="P89" s="180">
        <f>O89*H89</f>
        <v>0</v>
      </c>
      <c r="Q89" s="180">
        <v>0</v>
      </c>
      <c r="R89" s="180">
        <f>Q89*H89</f>
        <v>0</v>
      </c>
      <c r="S89" s="180">
        <v>0</v>
      </c>
      <c r="T89" s="181">
        <f>S89*H89</f>
        <v>0</v>
      </c>
      <c r="AR89" s="23" t="s">
        <v>664</v>
      </c>
      <c r="AT89" s="23" t="s">
        <v>163</v>
      </c>
      <c r="AU89" s="23" t="s">
        <v>80</v>
      </c>
      <c r="AY89" s="23" t="s">
        <v>161</v>
      </c>
      <c r="BE89" s="182">
        <f>IF(N89="základní",J89,0)</f>
        <v>0</v>
      </c>
      <c r="BF89" s="182">
        <f>IF(N89="snížená",J89,0)</f>
        <v>0</v>
      </c>
      <c r="BG89" s="182">
        <f>IF(N89="zákl. přenesená",J89,0)</f>
        <v>0</v>
      </c>
      <c r="BH89" s="182">
        <f>IF(N89="sníž. přenesená",J89,0)</f>
        <v>0</v>
      </c>
      <c r="BI89" s="182">
        <f>IF(N89="nulová",J89,0)</f>
        <v>0</v>
      </c>
      <c r="BJ89" s="23" t="s">
        <v>11</v>
      </c>
      <c r="BK89" s="182">
        <f>ROUND(I89*H89,0)</f>
        <v>0</v>
      </c>
      <c r="BL89" s="23" t="s">
        <v>664</v>
      </c>
      <c r="BM89" s="23" t="s">
        <v>665</v>
      </c>
    </row>
    <row r="90" spans="2:51" s="11" customFormat="1" ht="27">
      <c r="B90" s="183"/>
      <c r="D90" s="184" t="s">
        <v>170</v>
      </c>
      <c r="E90" s="185" t="s">
        <v>5</v>
      </c>
      <c r="F90" s="186" t="s">
        <v>666</v>
      </c>
      <c r="H90" s="187">
        <v>1</v>
      </c>
      <c r="I90" s="188"/>
      <c r="L90" s="183"/>
      <c r="M90" s="189"/>
      <c r="N90" s="190"/>
      <c r="O90" s="190"/>
      <c r="P90" s="190"/>
      <c r="Q90" s="190"/>
      <c r="R90" s="190"/>
      <c r="S90" s="190"/>
      <c r="T90" s="191"/>
      <c r="AT90" s="185" t="s">
        <v>170</v>
      </c>
      <c r="AU90" s="185" t="s">
        <v>80</v>
      </c>
      <c r="AV90" s="11" t="s">
        <v>80</v>
      </c>
      <c r="AW90" s="11" t="s">
        <v>36</v>
      </c>
      <c r="AX90" s="11" t="s">
        <v>11</v>
      </c>
      <c r="AY90" s="185" t="s">
        <v>161</v>
      </c>
    </row>
    <row r="91" spans="2:63" s="10" customFormat="1" ht="29.25" customHeight="1">
      <c r="B91" s="157"/>
      <c r="D91" s="158" t="s">
        <v>71</v>
      </c>
      <c r="E91" s="168" t="s">
        <v>667</v>
      </c>
      <c r="F91" s="168" t="s">
        <v>668</v>
      </c>
      <c r="I91" s="160"/>
      <c r="J91" s="169">
        <f>BK91</f>
        <v>0</v>
      </c>
      <c r="L91" s="157"/>
      <c r="M91" s="162"/>
      <c r="N91" s="163"/>
      <c r="O91" s="163"/>
      <c r="P91" s="164">
        <f>SUM(P92:P93)</f>
        <v>0</v>
      </c>
      <c r="Q91" s="163"/>
      <c r="R91" s="164">
        <f>SUM(R92:R93)</f>
        <v>0</v>
      </c>
      <c r="S91" s="163"/>
      <c r="T91" s="165">
        <f>SUM(T92:T93)</f>
        <v>0</v>
      </c>
      <c r="AR91" s="158" t="s">
        <v>186</v>
      </c>
      <c r="AT91" s="166" t="s">
        <v>71</v>
      </c>
      <c r="AU91" s="166" t="s">
        <v>11</v>
      </c>
      <c r="AY91" s="158" t="s">
        <v>161</v>
      </c>
      <c r="BK91" s="167">
        <f>SUM(BK92:BK93)</f>
        <v>0</v>
      </c>
    </row>
    <row r="92" spans="2:65" s="1" customFormat="1" ht="16.5" customHeight="1">
      <c r="B92" s="170"/>
      <c r="C92" s="171" t="s">
        <v>80</v>
      </c>
      <c r="D92" s="171" t="s">
        <v>163</v>
      </c>
      <c r="E92" s="172" t="s">
        <v>669</v>
      </c>
      <c r="F92" s="173" t="s">
        <v>668</v>
      </c>
      <c r="G92" s="174" t="s">
        <v>663</v>
      </c>
      <c r="H92" s="175">
        <v>1</v>
      </c>
      <c r="I92" s="176"/>
      <c r="J92" s="177">
        <f>ROUND(I92*H92,0)</f>
        <v>0</v>
      </c>
      <c r="K92" s="173" t="s">
        <v>167</v>
      </c>
      <c r="L92" s="40"/>
      <c r="M92" s="178" t="s">
        <v>5</v>
      </c>
      <c r="N92" s="179" t="s">
        <v>43</v>
      </c>
      <c r="O92" s="41"/>
      <c r="P92" s="180">
        <f>O92*H92</f>
        <v>0</v>
      </c>
      <c r="Q92" s="180">
        <v>0</v>
      </c>
      <c r="R92" s="180">
        <f>Q92*H92</f>
        <v>0</v>
      </c>
      <c r="S92" s="180">
        <v>0</v>
      </c>
      <c r="T92" s="181">
        <f>S92*H92</f>
        <v>0</v>
      </c>
      <c r="AR92" s="23" t="s">
        <v>664</v>
      </c>
      <c r="AT92" s="23" t="s">
        <v>163</v>
      </c>
      <c r="AU92" s="23" t="s">
        <v>80</v>
      </c>
      <c r="AY92" s="23" t="s">
        <v>161</v>
      </c>
      <c r="BE92" s="182">
        <f>IF(N92="základní",J92,0)</f>
        <v>0</v>
      </c>
      <c r="BF92" s="182">
        <f>IF(N92="snížená",J92,0)</f>
        <v>0</v>
      </c>
      <c r="BG92" s="182">
        <f>IF(N92="zákl. přenesená",J92,0)</f>
        <v>0</v>
      </c>
      <c r="BH92" s="182">
        <f>IF(N92="sníž. přenesená",J92,0)</f>
        <v>0</v>
      </c>
      <c r="BI92" s="182">
        <f>IF(N92="nulová",J92,0)</f>
        <v>0</v>
      </c>
      <c r="BJ92" s="23" t="s">
        <v>11</v>
      </c>
      <c r="BK92" s="182">
        <f>ROUND(I92*H92,0)</f>
        <v>0</v>
      </c>
      <c r="BL92" s="23" t="s">
        <v>664</v>
      </c>
      <c r="BM92" s="23" t="s">
        <v>670</v>
      </c>
    </row>
    <row r="93" spans="2:51" s="11" customFormat="1" ht="27">
      <c r="B93" s="183"/>
      <c r="D93" s="184" t="s">
        <v>170</v>
      </c>
      <c r="E93" s="185" t="s">
        <v>5</v>
      </c>
      <c r="F93" s="186" t="s">
        <v>671</v>
      </c>
      <c r="H93" s="187">
        <v>1</v>
      </c>
      <c r="I93" s="188"/>
      <c r="L93" s="183"/>
      <c r="M93" s="189"/>
      <c r="N93" s="190"/>
      <c r="O93" s="190"/>
      <c r="P93" s="190"/>
      <c r="Q93" s="190"/>
      <c r="R93" s="190"/>
      <c r="S93" s="190"/>
      <c r="T93" s="191"/>
      <c r="AT93" s="185" t="s">
        <v>170</v>
      </c>
      <c r="AU93" s="185" t="s">
        <v>80</v>
      </c>
      <c r="AV93" s="11" t="s">
        <v>80</v>
      </c>
      <c r="AW93" s="11" t="s">
        <v>36</v>
      </c>
      <c r="AX93" s="11" t="s">
        <v>11</v>
      </c>
      <c r="AY93" s="185" t="s">
        <v>161</v>
      </c>
    </row>
    <row r="94" spans="2:63" s="10" customFormat="1" ht="29.25" customHeight="1">
      <c r="B94" s="157"/>
      <c r="D94" s="158" t="s">
        <v>71</v>
      </c>
      <c r="E94" s="168" t="s">
        <v>672</v>
      </c>
      <c r="F94" s="168" t="s">
        <v>673</v>
      </c>
      <c r="I94" s="160"/>
      <c r="J94" s="169">
        <f>BK94</f>
        <v>0</v>
      </c>
      <c r="L94" s="157"/>
      <c r="M94" s="162"/>
      <c r="N94" s="163"/>
      <c r="O94" s="163"/>
      <c r="P94" s="164">
        <f>SUM(P95:P96)</f>
        <v>0</v>
      </c>
      <c r="Q94" s="163"/>
      <c r="R94" s="164">
        <f>SUM(R95:R96)</f>
        <v>0</v>
      </c>
      <c r="S94" s="163"/>
      <c r="T94" s="165">
        <f>SUM(T95:T96)</f>
        <v>0</v>
      </c>
      <c r="AR94" s="158" t="s">
        <v>186</v>
      </c>
      <c r="AT94" s="166" t="s">
        <v>71</v>
      </c>
      <c r="AU94" s="166" t="s">
        <v>11</v>
      </c>
      <c r="AY94" s="158" t="s">
        <v>161</v>
      </c>
      <c r="BK94" s="167">
        <f>SUM(BK95:BK96)</f>
        <v>0</v>
      </c>
    </row>
    <row r="95" spans="2:65" s="1" customFormat="1" ht="16.5" customHeight="1">
      <c r="B95" s="170"/>
      <c r="C95" s="171" t="s">
        <v>177</v>
      </c>
      <c r="D95" s="171" t="s">
        <v>163</v>
      </c>
      <c r="E95" s="172" t="s">
        <v>674</v>
      </c>
      <c r="F95" s="173" t="s">
        <v>673</v>
      </c>
      <c r="G95" s="174" t="s">
        <v>663</v>
      </c>
      <c r="H95" s="175">
        <v>1</v>
      </c>
      <c r="I95" s="176"/>
      <c r="J95" s="177">
        <f>ROUND(I95*H95,0)</f>
        <v>0</v>
      </c>
      <c r="K95" s="173" t="s">
        <v>167</v>
      </c>
      <c r="L95" s="40"/>
      <c r="M95" s="178" t="s">
        <v>5</v>
      </c>
      <c r="N95" s="179" t="s">
        <v>43</v>
      </c>
      <c r="O95" s="41"/>
      <c r="P95" s="180">
        <f>O95*H95</f>
        <v>0</v>
      </c>
      <c r="Q95" s="180">
        <v>0</v>
      </c>
      <c r="R95" s="180">
        <f>Q95*H95</f>
        <v>0</v>
      </c>
      <c r="S95" s="180">
        <v>0</v>
      </c>
      <c r="T95" s="181">
        <f>S95*H95</f>
        <v>0</v>
      </c>
      <c r="AR95" s="23" t="s">
        <v>664</v>
      </c>
      <c r="AT95" s="23" t="s">
        <v>163</v>
      </c>
      <c r="AU95" s="23" t="s">
        <v>80</v>
      </c>
      <c r="AY95" s="23" t="s">
        <v>161</v>
      </c>
      <c r="BE95" s="182">
        <f>IF(N95="základní",J95,0)</f>
        <v>0</v>
      </c>
      <c r="BF95" s="182">
        <f>IF(N95="snížená",J95,0)</f>
        <v>0</v>
      </c>
      <c r="BG95" s="182">
        <f>IF(N95="zákl. přenesená",J95,0)</f>
        <v>0</v>
      </c>
      <c r="BH95" s="182">
        <f>IF(N95="sníž. přenesená",J95,0)</f>
        <v>0</v>
      </c>
      <c r="BI95" s="182">
        <f>IF(N95="nulová",J95,0)</f>
        <v>0</v>
      </c>
      <c r="BJ95" s="23" t="s">
        <v>11</v>
      </c>
      <c r="BK95" s="182">
        <f>ROUND(I95*H95,0)</f>
        <v>0</v>
      </c>
      <c r="BL95" s="23" t="s">
        <v>664</v>
      </c>
      <c r="BM95" s="23" t="s">
        <v>675</v>
      </c>
    </row>
    <row r="96" spans="2:51" s="11" customFormat="1" ht="27">
      <c r="B96" s="183"/>
      <c r="D96" s="184" t="s">
        <v>170</v>
      </c>
      <c r="E96" s="185" t="s">
        <v>5</v>
      </c>
      <c r="F96" s="186" t="s">
        <v>676</v>
      </c>
      <c r="H96" s="187">
        <v>1</v>
      </c>
      <c r="I96" s="188"/>
      <c r="L96" s="183"/>
      <c r="M96" s="189"/>
      <c r="N96" s="190"/>
      <c r="O96" s="190"/>
      <c r="P96" s="190"/>
      <c r="Q96" s="190"/>
      <c r="R96" s="190"/>
      <c r="S96" s="190"/>
      <c r="T96" s="191"/>
      <c r="AT96" s="185" t="s">
        <v>170</v>
      </c>
      <c r="AU96" s="185" t="s">
        <v>80</v>
      </c>
      <c r="AV96" s="11" t="s">
        <v>80</v>
      </c>
      <c r="AW96" s="11" t="s">
        <v>36</v>
      </c>
      <c r="AX96" s="11" t="s">
        <v>11</v>
      </c>
      <c r="AY96" s="185" t="s">
        <v>161</v>
      </c>
    </row>
    <row r="97" spans="2:63" s="10" customFormat="1" ht="29.25" customHeight="1">
      <c r="B97" s="157"/>
      <c r="D97" s="158" t="s">
        <v>71</v>
      </c>
      <c r="E97" s="168" t="s">
        <v>677</v>
      </c>
      <c r="F97" s="168" t="s">
        <v>678</v>
      </c>
      <c r="I97" s="160"/>
      <c r="J97" s="169">
        <f>BK97</f>
        <v>0</v>
      </c>
      <c r="L97" s="157"/>
      <c r="M97" s="162"/>
      <c r="N97" s="163"/>
      <c r="O97" s="163"/>
      <c r="P97" s="164">
        <f>SUM(P98:P99)</f>
        <v>0</v>
      </c>
      <c r="Q97" s="163"/>
      <c r="R97" s="164">
        <f>SUM(R98:R99)</f>
        <v>0</v>
      </c>
      <c r="S97" s="163"/>
      <c r="T97" s="165">
        <f>SUM(T98:T99)</f>
        <v>0</v>
      </c>
      <c r="AR97" s="158" t="s">
        <v>186</v>
      </c>
      <c r="AT97" s="166" t="s">
        <v>71</v>
      </c>
      <c r="AU97" s="166" t="s">
        <v>11</v>
      </c>
      <c r="AY97" s="158" t="s">
        <v>161</v>
      </c>
      <c r="BK97" s="167">
        <f>SUM(BK98:BK99)</f>
        <v>0</v>
      </c>
    </row>
    <row r="98" spans="2:65" s="1" customFormat="1" ht="16.5" customHeight="1">
      <c r="B98" s="170"/>
      <c r="C98" s="171" t="s">
        <v>168</v>
      </c>
      <c r="D98" s="171" t="s">
        <v>163</v>
      </c>
      <c r="E98" s="172" t="s">
        <v>679</v>
      </c>
      <c r="F98" s="173" t="s">
        <v>678</v>
      </c>
      <c r="G98" s="174" t="s">
        <v>663</v>
      </c>
      <c r="H98" s="175">
        <v>1</v>
      </c>
      <c r="I98" s="176"/>
      <c r="J98" s="177">
        <f>ROUND(I98*H98,0)</f>
        <v>0</v>
      </c>
      <c r="K98" s="173" t="s">
        <v>167</v>
      </c>
      <c r="L98" s="40"/>
      <c r="M98" s="178" t="s">
        <v>5</v>
      </c>
      <c r="N98" s="179" t="s">
        <v>43</v>
      </c>
      <c r="O98" s="41"/>
      <c r="P98" s="180">
        <f>O98*H98</f>
        <v>0</v>
      </c>
      <c r="Q98" s="180">
        <v>0</v>
      </c>
      <c r="R98" s="180">
        <f>Q98*H98</f>
        <v>0</v>
      </c>
      <c r="S98" s="180">
        <v>0</v>
      </c>
      <c r="T98" s="181">
        <f>S98*H98</f>
        <v>0</v>
      </c>
      <c r="AR98" s="23" t="s">
        <v>664</v>
      </c>
      <c r="AT98" s="23" t="s">
        <v>163</v>
      </c>
      <c r="AU98" s="23" t="s">
        <v>80</v>
      </c>
      <c r="AY98" s="23" t="s">
        <v>161</v>
      </c>
      <c r="BE98" s="182">
        <f>IF(N98="základní",J98,0)</f>
        <v>0</v>
      </c>
      <c r="BF98" s="182">
        <f>IF(N98="snížená",J98,0)</f>
        <v>0</v>
      </c>
      <c r="BG98" s="182">
        <f>IF(N98="zákl. přenesená",J98,0)</f>
        <v>0</v>
      </c>
      <c r="BH98" s="182">
        <f>IF(N98="sníž. přenesená",J98,0)</f>
        <v>0</v>
      </c>
      <c r="BI98" s="182">
        <f>IF(N98="nulová",J98,0)</f>
        <v>0</v>
      </c>
      <c r="BJ98" s="23" t="s">
        <v>11</v>
      </c>
      <c r="BK98" s="182">
        <f>ROUND(I98*H98,0)</f>
        <v>0</v>
      </c>
      <c r="BL98" s="23" t="s">
        <v>664</v>
      </c>
      <c r="BM98" s="23" t="s">
        <v>680</v>
      </c>
    </row>
    <row r="99" spans="2:51" s="11" customFormat="1" ht="27">
      <c r="B99" s="183"/>
      <c r="D99" s="184" t="s">
        <v>170</v>
      </c>
      <c r="E99" s="185" t="s">
        <v>5</v>
      </c>
      <c r="F99" s="186" t="s">
        <v>681</v>
      </c>
      <c r="H99" s="187">
        <v>1</v>
      </c>
      <c r="I99" s="188"/>
      <c r="L99" s="183"/>
      <c r="M99" s="189"/>
      <c r="N99" s="190"/>
      <c r="O99" s="190"/>
      <c r="P99" s="190"/>
      <c r="Q99" s="190"/>
      <c r="R99" s="190"/>
      <c r="S99" s="190"/>
      <c r="T99" s="191"/>
      <c r="AT99" s="185" t="s">
        <v>170</v>
      </c>
      <c r="AU99" s="185" t="s">
        <v>80</v>
      </c>
      <c r="AV99" s="11" t="s">
        <v>80</v>
      </c>
      <c r="AW99" s="11" t="s">
        <v>36</v>
      </c>
      <c r="AX99" s="11" t="s">
        <v>11</v>
      </c>
      <c r="AY99" s="185" t="s">
        <v>161</v>
      </c>
    </row>
    <row r="100" spans="2:63" s="10" customFormat="1" ht="29.25" customHeight="1">
      <c r="B100" s="157"/>
      <c r="D100" s="158" t="s">
        <v>71</v>
      </c>
      <c r="E100" s="168" t="s">
        <v>682</v>
      </c>
      <c r="F100" s="168" t="s">
        <v>683</v>
      </c>
      <c r="I100" s="160"/>
      <c r="J100" s="169">
        <f>BK100</f>
        <v>0</v>
      </c>
      <c r="L100" s="157"/>
      <c r="M100" s="162"/>
      <c r="N100" s="163"/>
      <c r="O100" s="163"/>
      <c r="P100" s="164">
        <f>SUM(P101:P102)</f>
        <v>0</v>
      </c>
      <c r="Q100" s="163"/>
      <c r="R100" s="164">
        <f>SUM(R101:R102)</f>
        <v>0</v>
      </c>
      <c r="S100" s="163"/>
      <c r="T100" s="165">
        <f>SUM(T101:T102)</f>
        <v>0</v>
      </c>
      <c r="AR100" s="158" t="s">
        <v>186</v>
      </c>
      <c r="AT100" s="166" t="s">
        <v>71</v>
      </c>
      <c r="AU100" s="166" t="s">
        <v>11</v>
      </c>
      <c r="AY100" s="158" t="s">
        <v>161</v>
      </c>
      <c r="BK100" s="167">
        <f>SUM(BK101:BK102)</f>
        <v>0</v>
      </c>
    </row>
    <row r="101" spans="2:65" s="1" customFormat="1" ht="16.5" customHeight="1">
      <c r="B101" s="170"/>
      <c r="C101" s="171" t="s">
        <v>186</v>
      </c>
      <c r="D101" s="171" t="s">
        <v>163</v>
      </c>
      <c r="E101" s="172" t="s">
        <v>684</v>
      </c>
      <c r="F101" s="173" t="s">
        <v>683</v>
      </c>
      <c r="G101" s="174" t="s">
        <v>663</v>
      </c>
      <c r="H101" s="175">
        <v>1</v>
      </c>
      <c r="I101" s="176"/>
      <c r="J101" s="177">
        <f>ROUND(I101*H101,0)</f>
        <v>0</v>
      </c>
      <c r="K101" s="173" t="s">
        <v>167</v>
      </c>
      <c r="L101" s="40"/>
      <c r="M101" s="178" t="s">
        <v>5</v>
      </c>
      <c r="N101" s="179" t="s">
        <v>43</v>
      </c>
      <c r="O101" s="41"/>
      <c r="P101" s="180">
        <f>O101*H101</f>
        <v>0</v>
      </c>
      <c r="Q101" s="180">
        <v>0</v>
      </c>
      <c r="R101" s="180">
        <f>Q101*H101</f>
        <v>0</v>
      </c>
      <c r="S101" s="180">
        <v>0</v>
      </c>
      <c r="T101" s="181">
        <f>S101*H101</f>
        <v>0</v>
      </c>
      <c r="AR101" s="23" t="s">
        <v>664</v>
      </c>
      <c r="AT101" s="23" t="s">
        <v>163</v>
      </c>
      <c r="AU101" s="23" t="s">
        <v>80</v>
      </c>
      <c r="AY101" s="23" t="s">
        <v>161</v>
      </c>
      <c r="BE101" s="182">
        <f>IF(N101="základní",J101,0)</f>
        <v>0</v>
      </c>
      <c r="BF101" s="182">
        <f>IF(N101="snížená",J101,0)</f>
        <v>0</v>
      </c>
      <c r="BG101" s="182">
        <f>IF(N101="zákl. přenesená",J101,0)</f>
        <v>0</v>
      </c>
      <c r="BH101" s="182">
        <f>IF(N101="sníž. přenesená",J101,0)</f>
        <v>0</v>
      </c>
      <c r="BI101" s="182">
        <f>IF(N101="nulová",J101,0)</f>
        <v>0</v>
      </c>
      <c r="BJ101" s="23" t="s">
        <v>11</v>
      </c>
      <c r="BK101" s="182">
        <f>ROUND(I101*H101,0)</f>
        <v>0</v>
      </c>
      <c r="BL101" s="23" t="s">
        <v>664</v>
      </c>
      <c r="BM101" s="23" t="s">
        <v>685</v>
      </c>
    </row>
    <row r="102" spans="2:51" s="11" customFormat="1" ht="27">
      <c r="B102" s="183"/>
      <c r="D102" s="184" t="s">
        <v>170</v>
      </c>
      <c r="E102" s="185" t="s">
        <v>5</v>
      </c>
      <c r="F102" s="186" t="s">
        <v>686</v>
      </c>
      <c r="H102" s="187">
        <v>1</v>
      </c>
      <c r="I102" s="188"/>
      <c r="L102" s="183"/>
      <c r="M102" s="189"/>
      <c r="N102" s="190"/>
      <c r="O102" s="190"/>
      <c r="P102" s="190"/>
      <c r="Q102" s="190"/>
      <c r="R102" s="190"/>
      <c r="S102" s="190"/>
      <c r="T102" s="191"/>
      <c r="AT102" s="185" t="s">
        <v>170</v>
      </c>
      <c r="AU102" s="185" t="s">
        <v>80</v>
      </c>
      <c r="AV102" s="11" t="s">
        <v>80</v>
      </c>
      <c r="AW102" s="11" t="s">
        <v>36</v>
      </c>
      <c r="AX102" s="11" t="s">
        <v>11</v>
      </c>
      <c r="AY102" s="185" t="s">
        <v>161</v>
      </c>
    </row>
    <row r="103" spans="2:63" s="10" customFormat="1" ht="29.25" customHeight="1">
      <c r="B103" s="157"/>
      <c r="D103" s="158" t="s">
        <v>71</v>
      </c>
      <c r="E103" s="168" t="s">
        <v>687</v>
      </c>
      <c r="F103" s="168" t="s">
        <v>688</v>
      </c>
      <c r="I103" s="160"/>
      <c r="J103" s="169">
        <f>BK103</f>
        <v>0</v>
      </c>
      <c r="L103" s="157"/>
      <c r="M103" s="162"/>
      <c r="N103" s="163"/>
      <c r="O103" s="163"/>
      <c r="P103" s="164">
        <f>SUM(P104:P105)</f>
        <v>0</v>
      </c>
      <c r="Q103" s="163"/>
      <c r="R103" s="164">
        <f>SUM(R104:R105)</f>
        <v>0</v>
      </c>
      <c r="S103" s="163"/>
      <c r="T103" s="165">
        <f>SUM(T104:T105)</f>
        <v>0</v>
      </c>
      <c r="AR103" s="158" t="s">
        <v>186</v>
      </c>
      <c r="AT103" s="166" t="s">
        <v>71</v>
      </c>
      <c r="AU103" s="166" t="s">
        <v>11</v>
      </c>
      <c r="AY103" s="158" t="s">
        <v>161</v>
      </c>
      <c r="BK103" s="167">
        <f>SUM(BK104:BK105)</f>
        <v>0</v>
      </c>
    </row>
    <row r="104" spans="2:65" s="1" customFormat="1" ht="16.5" customHeight="1">
      <c r="B104" s="170"/>
      <c r="C104" s="171" t="s">
        <v>90</v>
      </c>
      <c r="D104" s="171" t="s">
        <v>163</v>
      </c>
      <c r="E104" s="172" t="s">
        <v>689</v>
      </c>
      <c r="F104" s="173" t="s">
        <v>688</v>
      </c>
      <c r="G104" s="174" t="s">
        <v>663</v>
      </c>
      <c r="H104" s="175">
        <v>1</v>
      </c>
      <c r="I104" s="176"/>
      <c r="J104" s="177">
        <f>ROUND(I104*H104,0)</f>
        <v>0</v>
      </c>
      <c r="K104" s="173" t="s">
        <v>167</v>
      </c>
      <c r="L104" s="40"/>
      <c r="M104" s="178" t="s">
        <v>5</v>
      </c>
      <c r="N104" s="179" t="s">
        <v>43</v>
      </c>
      <c r="O104" s="41"/>
      <c r="P104" s="180">
        <f>O104*H104</f>
        <v>0</v>
      </c>
      <c r="Q104" s="180">
        <v>0</v>
      </c>
      <c r="R104" s="180">
        <f>Q104*H104</f>
        <v>0</v>
      </c>
      <c r="S104" s="180">
        <v>0</v>
      </c>
      <c r="T104" s="181">
        <f>S104*H104</f>
        <v>0</v>
      </c>
      <c r="AR104" s="23" t="s">
        <v>664</v>
      </c>
      <c r="AT104" s="23" t="s">
        <v>163</v>
      </c>
      <c r="AU104" s="23" t="s">
        <v>80</v>
      </c>
      <c r="AY104" s="23" t="s">
        <v>161</v>
      </c>
      <c r="BE104" s="182">
        <f>IF(N104="základní",J104,0)</f>
        <v>0</v>
      </c>
      <c r="BF104" s="182">
        <f>IF(N104="snížená",J104,0)</f>
        <v>0</v>
      </c>
      <c r="BG104" s="182">
        <f>IF(N104="zákl. přenesená",J104,0)</f>
        <v>0</v>
      </c>
      <c r="BH104" s="182">
        <f>IF(N104="sníž. přenesená",J104,0)</f>
        <v>0</v>
      </c>
      <c r="BI104" s="182">
        <f>IF(N104="nulová",J104,0)</f>
        <v>0</v>
      </c>
      <c r="BJ104" s="23" t="s">
        <v>11</v>
      </c>
      <c r="BK104" s="182">
        <f>ROUND(I104*H104,0)</f>
        <v>0</v>
      </c>
      <c r="BL104" s="23" t="s">
        <v>664</v>
      </c>
      <c r="BM104" s="23" t="s">
        <v>690</v>
      </c>
    </row>
    <row r="105" spans="2:51" s="11" customFormat="1" ht="27">
      <c r="B105" s="183"/>
      <c r="D105" s="184" t="s">
        <v>170</v>
      </c>
      <c r="E105" s="185" t="s">
        <v>5</v>
      </c>
      <c r="F105" s="186" t="s">
        <v>691</v>
      </c>
      <c r="H105" s="187">
        <v>1</v>
      </c>
      <c r="I105" s="188"/>
      <c r="L105" s="183"/>
      <c r="M105" s="189"/>
      <c r="N105" s="190"/>
      <c r="O105" s="190"/>
      <c r="P105" s="190"/>
      <c r="Q105" s="190"/>
      <c r="R105" s="190"/>
      <c r="S105" s="190"/>
      <c r="T105" s="191"/>
      <c r="AT105" s="185" t="s">
        <v>170</v>
      </c>
      <c r="AU105" s="185" t="s">
        <v>80</v>
      </c>
      <c r="AV105" s="11" t="s">
        <v>80</v>
      </c>
      <c r="AW105" s="11" t="s">
        <v>36</v>
      </c>
      <c r="AX105" s="11" t="s">
        <v>11</v>
      </c>
      <c r="AY105" s="185" t="s">
        <v>161</v>
      </c>
    </row>
    <row r="106" spans="2:63" s="10" customFormat="1" ht="29.25" customHeight="1">
      <c r="B106" s="157"/>
      <c r="D106" s="158" t="s">
        <v>71</v>
      </c>
      <c r="E106" s="168" t="s">
        <v>692</v>
      </c>
      <c r="F106" s="168" t="s">
        <v>693</v>
      </c>
      <c r="I106" s="160"/>
      <c r="J106" s="169">
        <f>BK106</f>
        <v>0</v>
      </c>
      <c r="L106" s="157"/>
      <c r="M106" s="162"/>
      <c r="N106" s="163"/>
      <c r="O106" s="163"/>
      <c r="P106" s="164">
        <f>SUM(P107:P108)</f>
        <v>0</v>
      </c>
      <c r="Q106" s="163"/>
      <c r="R106" s="164">
        <f>SUM(R107:R108)</f>
        <v>0</v>
      </c>
      <c r="S106" s="163"/>
      <c r="T106" s="165">
        <f>SUM(T107:T108)</f>
        <v>0</v>
      </c>
      <c r="AR106" s="158" t="s">
        <v>186</v>
      </c>
      <c r="AT106" s="166" t="s">
        <v>71</v>
      </c>
      <c r="AU106" s="166" t="s">
        <v>11</v>
      </c>
      <c r="AY106" s="158" t="s">
        <v>161</v>
      </c>
      <c r="BK106" s="167">
        <f>SUM(BK107:BK108)</f>
        <v>0</v>
      </c>
    </row>
    <row r="107" spans="2:65" s="1" customFormat="1" ht="16.5" customHeight="1">
      <c r="B107" s="170"/>
      <c r="C107" s="171" t="s">
        <v>199</v>
      </c>
      <c r="D107" s="171" t="s">
        <v>163</v>
      </c>
      <c r="E107" s="172" t="s">
        <v>694</v>
      </c>
      <c r="F107" s="173" t="s">
        <v>693</v>
      </c>
      <c r="G107" s="174" t="s">
        <v>663</v>
      </c>
      <c r="H107" s="175">
        <v>1</v>
      </c>
      <c r="I107" s="176"/>
      <c r="J107" s="177">
        <f>ROUND(I107*H107,0)</f>
        <v>0</v>
      </c>
      <c r="K107" s="173" t="s">
        <v>167</v>
      </c>
      <c r="L107" s="40"/>
      <c r="M107" s="178" t="s">
        <v>5</v>
      </c>
      <c r="N107" s="179" t="s">
        <v>43</v>
      </c>
      <c r="O107" s="41"/>
      <c r="P107" s="180">
        <f>O107*H107</f>
        <v>0</v>
      </c>
      <c r="Q107" s="180">
        <v>0</v>
      </c>
      <c r="R107" s="180">
        <f>Q107*H107</f>
        <v>0</v>
      </c>
      <c r="S107" s="180">
        <v>0</v>
      </c>
      <c r="T107" s="181">
        <f>S107*H107</f>
        <v>0</v>
      </c>
      <c r="AR107" s="23" t="s">
        <v>664</v>
      </c>
      <c r="AT107" s="23" t="s">
        <v>163</v>
      </c>
      <c r="AU107" s="23" t="s">
        <v>80</v>
      </c>
      <c r="AY107" s="23" t="s">
        <v>161</v>
      </c>
      <c r="BE107" s="182">
        <f>IF(N107="základní",J107,0)</f>
        <v>0</v>
      </c>
      <c r="BF107" s="182">
        <f>IF(N107="snížená",J107,0)</f>
        <v>0</v>
      </c>
      <c r="BG107" s="182">
        <f>IF(N107="zákl. přenesená",J107,0)</f>
        <v>0</v>
      </c>
      <c r="BH107" s="182">
        <f>IF(N107="sníž. přenesená",J107,0)</f>
        <v>0</v>
      </c>
      <c r="BI107" s="182">
        <f>IF(N107="nulová",J107,0)</f>
        <v>0</v>
      </c>
      <c r="BJ107" s="23" t="s">
        <v>11</v>
      </c>
      <c r="BK107" s="182">
        <f>ROUND(I107*H107,0)</f>
        <v>0</v>
      </c>
      <c r="BL107" s="23" t="s">
        <v>664</v>
      </c>
      <c r="BM107" s="23" t="s">
        <v>695</v>
      </c>
    </row>
    <row r="108" spans="2:51" s="11" customFormat="1" ht="27">
      <c r="B108" s="183"/>
      <c r="D108" s="184" t="s">
        <v>170</v>
      </c>
      <c r="E108" s="185" t="s">
        <v>5</v>
      </c>
      <c r="F108" s="186" t="s">
        <v>696</v>
      </c>
      <c r="H108" s="187">
        <v>1</v>
      </c>
      <c r="I108" s="188"/>
      <c r="L108" s="183"/>
      <c r="M108" s="189"/>
      <c r="N108" s="190"/>
      <c r="O108" s="190"/>
      <c r="P108" s="190"/>
      <c r="Q108" s="190"/>
      <c r="R108" s="190"/>
      <c r="S108" s="190"/>
      <c r="T108" s="191"/>
      <c r="AT108" s="185" t="s">
        <v>170</v>
      </c>
      <c r="AU108" s="185" t="s">
        <v>80</v>
      </c>
      <c r="AV108" s="11" t="s">
        <v>80</v>
      </c>
      <c r="AW108" s="11" t="s">
        <v>36</v>
      </c>
      <c r="AX108" s="11" t="s">
        <v>11</v>
      </c>
      <c r="AY108" s="185" t="s">
        <v>161</v>
      </c>
    </row>
    <row r="109" spans="2:63" s="10" customFormat="1" ht="29.25" customHeight="1">
      <c r="B109" s="157"/>
      <c r="D109" s="158" t="s">
        <v>71</v>
      </c>
      <c r="E109" s="168" t="s">
        <v>697</v>
      </c>
      <c r="F109" s="168" t="s">
        <v>698</v>
      </c>
      <c r="I109" s="160"/>
      <c r="J109" s="169">
        <f>BK109</f>
        <v>0</v>
      </c>
      <c r="L109" s="157"/>
      <c r="M109" s="162"/>
      <c r="N109" s="163"/>
      <c r="O109" s="163"/>
      <c r="P109" s="164">
        <f>SUM(P110:P111)</f>
        <v>0</v>
      </c>
      <c r="Q109" s="163"/>
      <c r="R109" s="164">
        <f>SUM(R110:R111)</f>
        <v>0</v>
      </c>
      <c r="S109" s="163"/>
      <c r="T109" s="165">
        <f>SUM(T110:T111)</f>
        <v>0</v>
      </c>
      <c r="AR109" s="158" t="s">
        <v>186</v>
      </c>
      <c r="AT109" s="166" t="s">
        <v>71</v>
      </c>
      <c r="AU109" s="166" t="s">
        <v>11</v>
      </c>
      <c r="AY109" s="158" t="s">
        <v>161</v>
      </c>
      <c r="BK109" s="167">
        <f>SUM(BK110:BK111)</f>
        <v>0</v>
      </c>
    </row>
    <row r="110" spans="2:65" s="1" customFormat="1" ht="16.5" customHeight="1">
      <c r="B110" s="170"/>
      <c r="C110" s="171" t="s">
        <v>203</v>
      </c>
      <c r="D110" s="171" t="s">
        <v>163</v>
      </c>
      <c r="E110" s="172" t="s">
        <v>699</v>
      </c>
      <c r="F110" s="173" t="s">
        <v>700</v>
      </c>
      <c r="G110" s="174" t="s">
        <v>663</v>
      </c>
      <c r="H110" s="175">
        <v>1</v>
      </c>
      <c r="I110" s="176"/>
      <c r="J110" s="177">
        <f>ROUND(I110*H110,0)</f>
        <v>0</v>
      </c>
      <c r="K110" s="173" t="s">
        <v>167</v>
      </c>
      <c r="L110" s="40"/>
      <c r="M110" s="178" t="s">
        <v>5</v>
      </c>
      <c r="N110" s="179" t="s">
        <v>43</v>
      </c>
      <c r="O110" s="41"/>
      <c r="P110" s="180">
        <f>O110*H110</f>
        <v>0</v>
      </c>
      <c r="Q110" s="180">
        <v>0</v>
      </c>
      <c r="R110" s="180">
        <f>Q110*H110</f>
        <v>0</v>
      </c>
      <c r="S110" s="180">
        <v>0</v>
      </c>
      <c r="T110" s="181">
        <f>S110*H110</f>
        <v>0</v>
      </c>
      <c r="AR110" s="23" t="s">
        <v>664</v>
      </c>
      <c r="AT110" s="23" t="s">
        <v>163</v>
      </c>
      <c r="AU110" s="23" t="s">
        <v>80</v>
      </c>
      <c r="AY110" s="23" t="s">
        <v>161</v>
      </c>
      <c r="BE110" s="182">
        <f>IF(N110="základní",J110,0)</f>
        <v>0</v>
      </c>
      <c r="BF110" s="182">
        <f>IF(N110="snížená",J110,0)</f>
        <v>0</v>
      </c>
      <c r="BG110" s="182">
        <f>IF(N110="zákl. přenesená",J110,0)</f>
        <v>0</v>
      </c>
      <c r="BH110" s="182">
        <f>IF(N110="sníž. přenesená",J110,0)</f>
        <v>0</v>
      </c>
      <c r="BI110" s="182">
        <f>IF(N110="nulová",J110,0)</f>
        <v>0</v>
      </c>
      <c r="BJ110" s="23" t="s">
        <v>11</v>
      </c>
      <c r="BK110" s="182">
        <f>ROUND(I110*H110,0)</f>
        <v>0</v>
      </c>
      <c r="BL110" s="23" t="s">
        <v>664</v>
      </c>
      <c r="BM110" s="23" t="s">
        <v>701</v>
      </c>
    </row>
    <row r="111" spans="2:51" s="11" customFormat="1" ht="27">
      <c r="B111" s="183"/>
      <c r="D111" s="184" t="s">
        <v>170</v>
      </c>
      <c r="E111" s="185" t="s">
        <v>5</v>
      </c>
      <c r="F111" s="186" t="s">
        <v>702</v>
      </c>
      <c r="H111" s="187">
        <v>1</v>
      </c>
      <c r="I111" s="188"/>
      <c r="L111" s="183"/>
      <c r="M111" s="189"/>
      <c r="N111" s="190"/>
      <c r="O111" s="190"/>
      <c r="P111" s="190"/>
      <c r="Q111" s="190"/>
      <c r="R111" s="190"/>
      <c r="S111" s="190"/>
      <c r="T111" s="191"/>
      <c r="AT111" s="185" t="s">
        <v>170</v>
      </c>
      <c r="AU111" s="185" t="s">
        <v>80</v>
      </c>
      <c r="AV111" s="11" t="s">
        <v>80</v>
      </c>
      <c r="AW111" s="11" t="s">
        <v>36</v>
      </c>
      <c r="AX111" s="11" t="s">
        <v>11</v>
      </c>
      <c r="AY111" s="185" t="s">
        <v>161</v>
      </c>
    </row>
    <row r="112" spans="2:63" s="10" customFormat="1" ht="29.25" customHeight="1">
      <c r="B112" s="157"/>
      <c r="D112" s="158" t="s">
        <v>71</v>
      </c>
      <c r="E112" s="168" t="s">
        <v>703</v>
      </c>
      <c r="F112" s="168" t="s">
        <v>704</v>
      </c>
      <c r="I112" s="160"/>
      <c r="J112" s="169">
        <f>BK112</f>
        <v>0</v>
      </c>
      <c r="L112" s="157"/>
      <c r="M112" s="162"/>
      <c r="N112" s="163"/>
      <c r="O112" s="163"/>
      <c r="P112" s="164">
        <f>SUM(P113:P114)</f>
        <v>0</v>
      </c>
      <c r="Q112" s="163"/>
      <c r="R112" s="164">
        <f>SUM(R113:R114)</f>
        <v>0</v>
      </c>
      <c r="S112" s="163"/>
      <c r="T112" s="165">
        <f>SUM(T113:T114)</f>
        <v>0</v>
      </c>
      <c r="AR112" s="158" t="s">
        <v>186</v>
      </c>
      <c r="AT112" s="166" t="s">
        <v>71</v>
      </c>
      <c r="AU112" s="166" t="s">
        <v>11</v>
      </c>
      <c r="AY112" s="158" t="s">
        <v>161</v>
      </c>
      <c r="BK112" s="167">
        <f>SUM(BK113:BK114)</f>
        <v>0</v>
      </c>
    </row>
    <row r="113" spans="2:65" s="1" customFormat="1" ht="16.5" customHeight="1">
      <c r="B113" s="170"/>
      <c r="C113" s="171" t="s">
        <v>105</v>
      </c>
      <c r="D113" s="171" t="s">
        <v>163</v>
      </c>
      <c r="E113" s="172" t="s">
        <v>705</v>
      </c>
      <c r="F113" s="173" t="s">
        <v>704</v>
      </c>
      <c r="G113" s="174" t="s">
        <v>663</v>
      </c>
      <c r="H113" s="175">
        <v>1</v>
      </c>
      <c r="I113" s="176"/>
      <c r="J113" s="177">
        <f>ROUND(I113*H113,0)</f>
        <v>0</v>
      </c>
      <c r="K113" s="173" t="s">
        <v>167</v>
      </c>
      <c r="L113" s="40"/>
      <c r="M113" s="178" t="s">
        <v>5</v>
      </c>
      <c r="N113" s="179" t="s">
        <v>43</v>
      </c>
      <c r="O113" s="41"/>
      <c r="P113" s="180">
        <f>O113*H113</f>
        <v>0</v>
      </c>
      <c r="Q113" s="180">
        <v>0</v>
      </c>
      <c r="R113" s="180">
        <f>Q113*H113</f>
        <v>0</v>
      </c>
      <c r="S113" s="180">
        <v>0</v>
      </c>
      <c r="T113" s="181">
        <f>S113*H113</f>
        <v>0</v>
      </c>
      <c r="AR113" s="23" t="s">
        <v>664</v>
      </c>
      <c r="AT113" s="23" t="s">
        <v>163</v>
      </c>
      <c r="AU113" s="23" t="s">
        <v>80</v>
      </c>
      <c r="AY113" s="23" t="s">
        <v>161</v>
      </c>
      <c r="BE113" s="182">
        <f>IF(N113="základní",J113,0)</f>
        <v>0</v>
      </c>
      <c r="BF113" s="182">
        <f>IF(N113="snížená",J113,0)</f>
        <v>0</v>
      </c>
      <c r="BG113" s="182">
        <f>IF(N113="zákl. přenesená",J113,0)</f>
        <v>0</v>
      </c>
      <c r="BH113" s="182">
        <f>IF(N113="sníž. přenesená",J113,0)</f>
        <v>0</v>
      </c>
      <c r="BI113" s="182">
        <f>IF(N113="nulová",J113,0)</f>
        <v>0</v>
      </c>
      <c r="BJ113" s="23" t="s">
        <v>11</v>
      </c>
      <c r="BK113" s="182">
        <f>ROUND(I113*H113,0)</f>
        <v>0</v>
      </c>
      <c r="BL113" s="23" t="s">
        <v>664</v>
      </c>
      <c r="BM113" s="23" t="s">
        <v>706</v>
      </c>
    </row>
    <row r="114" spans="2:51" s="11" customFormat="1" ht="27">
      <c r="B114" s="183"/>
      <c r="D114" s="184" t="s">
        <v>170</v>
      </c>
      <c r="E114" s="185" t="s">
        <v>5</v>
      </c>
      <c r="F114" s="186" t="s">
        <v>707</v>
      </c>
      <c r="H114" s="187">
        <v>1</v>
      </c>
      <c r="I114" s="188"/>
      <c r="L114" s="183"/>
      <c r="M114" s="222"/>
      <c r="N114" s="223"/>
      <c r="O114" s="223"/>
      <c r="P114" s="223"/>
      <c r="Q114" s="223"/>
      <c r="R114" s="223"/>
      <c r="S114" s="223"/>
      <c r="T114" s="224"/>
      <c r="AT114" s="185" t="s">
        <v>170</v>
      </c>
      <c r="AU114" s="185" t="s">
        <v>80</v>
      </c>
      <c r="AV114" s="11" t="s">
        <v>80</v>
      </c>
      <c r="AW114" s="11" t="s">
        <v>36</v>
      </c>
      <c r="AX114" s="11" t="s">
        <v>11</v>
      </c>
      <c r="AY114" s="185" t="s">
        <v>161</v>
      </c>
    </row>
    <row r="115" spans="2:12" s="1" customFormat="1" ht="6.75" customHeight="1">
      <c r="B115" s="55"/>
      <c r="C115" s="56"/>
      <c r="D115" s="56"/>
      <c r="E115" s="56"/>
      <c r="F115" s="56"/>
      <c r="G115" s="56"/>
      <c r="H115" s="56"/>
      <c r="I115" s="123"/>
      <c r="J115" s="56"/>
      <c r="K115" s="56"/>
      <c r="L115" s="40"/>
    </row>
  </sheetData>
  <sheetProtection/>
  <autoFilter ref="C85:K114"/>
  <mergeCells count="10">
    <mergeCell ref="J51:J52"/>
    <mergeCell ref="E76:H76"/>
    <mergeCell ref="E78:H78"/>
    <mergeCell ref="G1:H1"/>
    <mergeCell ref="E45:H45"/>
    <mergeCell ref="E47:H47"/>
    <mergeCell ref="L2:V2"/>
    <mergeCell ref="E7:H7"/>
    <mergeCell ref="E9:H9"/>
    <mergeCell ref="E24:H24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25" customWidth="1"/>
    <col min="2" max="2" width="1.66796875" style="225" customWidth="1"/>
    <col min="3" max="4" width="5" style="225" customWidth="1"/>
    <col min="5" max="5" width="11.66015625" style="225" customWidth="1"/>
    <col min="6" max="6" width="9.16015625" style="225" customWidth="1"/>
    <col min="7" max="7" width="5" style="225" customWidth="1"/>
    <col min="8" max="8" width="77.83203125" style="225" customWidth="1"/>
    <col min="9" max="10" width="20" style="225" customWidth="1"/>
    <col min="11" max="11" width="1.66796875" style="225" customWidth="1"/>
  </cols>
  <sheetData>
    <row r="1" ht="37.5" customHeight="1"/>
    <row r="2" spans="2:11" ht="7.5" customHeight="1">
      <c r="B2" s="226"/>
      <c r="C2" s="227"/>
      <c r="D2" s="227"/>
      <c r="E2" s="227"/>
      <c r="F2" s="227"/>
      <c r="G2" s="227"/>
      <c r="H2" s="227"/>
      <c r="I2" s="227"/>
      <c r="J2" s="227"/>
      <c r="K2" s="228"/>
    </row>
    <row r="3" spans="2:11" s="14" customFormat="1" ht="45" customHeight="1">
      <c r="B3" s="229"/>
      <c r="C3" s="310" t="s">
        <v>708</v>
      </c>
      <c r="D3" s="310"/>
      <c r="E3" s="310"/>
      <c r="F3" s="310"/>
      <c r="G3" s="310"/>
      <c r="H3" s="310"/>
      <c r="I3" s="310"/>
      <c r="J3" s="310"/>
      <c r="K3" s="230"/>
    </row>
    <row r="4" spans="2:11" ht="25.5" customHeight="1">
      <c r="B4" s="231"/>
      <c r="C4" s="356" t="s">
        <v>709</v>
      </c>
      <c r="D4" s="356"/>
      <c r="E4" s="356"/>
      <c r="F4" s="356"/>
      <c r="G4" s="356"/>
      <c r="H4" s="356"/>
      <c r="I4" s="356"/>
      <c r="J4" s="356"/>
      <c r="K4" s="232"/>
    </row>
    <row r="5" spans="2:11" ht="5.25" customHeight="1">
      <c r="B5" s="231"/>
      <c r="C5" s="233"/>
      <c r="D5" s="233"/>
      <c r="E5" s="233"/>
      <c r="F5" s="233"/>
      <c r="G5" s="233"/>
      <c r="H5" s="233"/>
      <c r="I5" s="233"/>
      <c r="J5" s="233"/>
      <c r="K5" s="232"/>
    </row>
    <row r="6" spans="2:11" ht="15" customHeight="1">
      <c r="B6" s="231"/>
      <c r="C6" s="307" t="s">
        <v>710</v>
      </c>
      <c r="D6" s="307"/>
      <c r="E6" s="307"/>
      <c r="F6" s="307"/>
      <c r="G6" s="307"/>
      <c r="H6" s="307"/>
      <c r="I6" s="307"/>
      <c r="J6" s="307"/>
      <c r="K6" s="232"/>
    </row>
    <row r="7" spans="2:11" ht="15" customHeight="1">
      <c r="B7" s="235"/>
      <c r="C7" s="307" t="s">
        <v>711</v>
      </c>
      <c r="D7" s="307"/>
      <c r="E7" s="307"/>
      <c r="F7" s="307"/>
      <c r="G7" s="307"/>
      <c r="H7" s="307"/>
      <c r="I7" s="307"/>
      <c r="J7" s="307"/>
      <c r="K7" s="232"/>
    </row>
    <row r="8" spans="2:11" ht="12.75" customHeight="1">
      <c r="B8" s="235"/>
      <c r="C8" s="234"/>
      <c r="D8" s="234"/>
      <c r="E8" s="234"/>
      <c r="F8" s="234"/>
      <c r="G8" s="234"/>
      <c r="H8" s="234"/>
      <c r="I8" s="234"/>
      <c r="J8" s="234"/>
      <c r="K8" s="232"/>
    </row>
    <row r="9" spans="2:11" ht="15" customHeight="1">
      <c r="B9" s="235"/>
      <c r="C9" s="307" t="s">
        <v>712</v>
      </c>
      <c r="D9" s="307"/>
      <c r="E9" s="307"/>
      <c r="F9" s="307"/>
      <c r="G9" s="307"/>
      <c r="H9" s="307"/>
      <c r="I9" s="307"/>
      <c r="J9" s="307"/>
      <c r="K9" s="232"/>
    </row>
    <row r="10" spans="2:11" ht="15" customHeight="1">
      <c r="B10" s="235"/>
      <c r="C10" s="234"/>
      <c r="D10" s="307" t="s">
        <v>713</v>
      </c>
      <c r="E10" s="307"/>
      <c r="F10" s="307"/>
      <c r="G10" s="307"/>
      <c r="H10" s="307"/>
      <c r="I10" s="307"/>
      <c r="J10" s="307"/>
      <c r="K10" s="232"/>
    </row>
    <row r="11" spans="2:11" ht="15" customHeight="1">
      <c r="B11" s="235"/>
      <c r="C11" s="236"/>
      <c r="D11" s="307" t="s">
        <v>714</v>
      </c>
      <c r="E11" s="307"/>
      <c r="F11" s="307"/>
      <c r="G11" s="307"/>
      <c r="H11" s="307"/>
      <c r="I11" s="307"/>
      <c r="J11" s="307"/>
      <c r="K11" s="232"/>
    </row>
    <row r="12" spans="2:11" ht="12.75" customHeight="1">
      <c r="B12" s="235"/>
      <c r="C12" s="236"/>
      <c r="D12" s="236"/>
      <c r="E12" s="236"/>
      <c r="F12" s="236"/>
      <c r="G12" s="236"/>
      <c r="H12" s="236"/>
      <c r="I12" s="236"/>
      <c r="J12" s="236"/>
      <c r="K12" s="232"/>
    </row>
    <row r="13" spans="2:11" ht="15" customHeight="1">
      <c r="B13" s="235"/>
      <c r="C13" s="236"/>
      <c r="D13" s="307" t="s">
        <v>715</v>
      </c>
      <c r="E13" s="307"/>
      <c r="F13" s="307"/>
      <c r="G13" s="307"/>
      <c r="H13" s="307"/>
      <c r="I13" s="307"/>
      <c r="J13" s="307"/>
      <c r="K13" s="232"/>
    </row>
    <row r="14" spans="2:11" ht="15" customHeight="1">
      <c r="B14" s="235"/>
      <c r="C14" s="236"/>
      <c r="D14" s="307" t="s">
        <v>716</v>
      </c>
      <c r="E14" s="307"/>
      <c r="F14" s="307"/>
      <c r="G14" s="307"/>
      <c r="H14" s="307"/>
      <c r="I14" s="307"/>
      <c r="J14" s="307"/>
      <c r="K14" s="232"/>
    </row>
    <row r="15" spans="2:11" ht="15" customHeight="1">
      <c r="B15" s="235"/>
      <c r="C15" s="236"/>
      <c r="D15" s="307" t="s">
        <v>717</v>
      </c>
      <c r="E15" s="307"/>
      <c r="F15" s="307"/>
      <c r="G15" s="307"/>
      <c r="H15" s="307"/>
      <c r="I15" s="307"/>
      <c r="J15" s="307"/>
      <c r="K15" s="232"/>
    </row>
    <row r="16" spans="2:11" ht="15" customHeight="1">
      <c r="B16" s="235"/>
      <c r="C16" s="236"/>
      <c r="D16" s="236"/>
      <c r="E16" s="237" t="s">
        <v>78</v>
      </c>
      <c r="F16" s="307" t="s">
        <v>718</v>
      </c>
      <c r="G16" s="307"/>
      <c r="H16" s="307"/>
      <c r="I16" s="307"/>
      <c r="J16" s="307"/>
      <c r="K16" s="232"/>
    </row>
    <row r="17" spans="2:11" ht="15" customHeight="1">
      <c r="B17" s="235"/>
      <c r="C17" s="236"/>
      <c r="D17" s="236"/>
      <c r="E17" s="237" t="s">
        <v>719</v>
      </c>
      <c r="F17" s="307" t="s">
        <v>720</v>
      </c>
      <c r="G17" s="307"/>
      <c r="H17" s="307"/>
      <c r="I17" s="307"/>
      <c r="J17" s="307"/>
      <c r="K17" s="232"/>
    </row>
    <row r="18" spans="2:11" ht="15" customHeight="1">
      <c r="B18" s="235"/>
      <c r="C18" s="236"/>
      <c r="D18" s="236"/>
      <c r="E18" s="237" t="s">
        <v>721</v>
      </c>
      <c r="F18" s="307" t="s">
        <v>722</v>
      </c>
      <c r="G18" s="307"/>
      <c r="H18" s="307"/>
      <c r="I18" s="307"/>
      <c r="J18" s="307"/>
      <c r="K18" s="232"/>
    </row>
    <row r="19" spans="2:11" ht="15" customHeight="1">
      <c r="B19" s="235"/>
      <c r="C19" s="236"/>
      <c r="D19" s="236"/>
      <c r="E19" s="237" t="s">
        <v>723</v>
      </c>
      <c r="F19" s="307" t="s">
        <v>724</v>
      </c>
      <c r="G19" s="307"/>
      <c r="H19" s="307"/>
      <c r="I19" s="307"/>
      <c r="J19" s="307"/>
      <c r="K19" s="232"/>
    </row>
    <row r="20" spans="2:11" ht="15" customHeight="1">
      <c r="B20" s="235"/>
      <c r="C20" s="236"/>
      <c r="D20" s="236"/>
      <c r="E20" s="237" t="s">
        <v>725</v>
      </c>
      <c r="F20" s="307" t="s">
        <v>726</v>
      </c>
      <c r="G20" s="307"/>
      <c r="H20" s="307"/>
      <c r="I20" s="307"/>
      <c r="J20" s="307"/>
      <c r="K20" s="232"/>
    </row>
    <row r="21" spans="2:11" ht="15" customHeight="1">
      <c r="B21" s="235"/>
      <c r="C21" s="236"/>
      <c r="D21" s="236"/>
      <c r="E21" s="237" t="s">
        <v>727</v>
      </c>
      <c r="F21" s="307" t="s">
        <v>728</v>
      </c>
      <c r="G21" s="307"/>
      <c r="H21" s="307"/>
      <c r="I21" s="307"/>
      <c r="J21" s="307"/>
      <c r="K21" s="232"/>
    </row>
    <row r="22" spans="2:11" ht="12.75" customHeight="1">
      <c r="B22" s="235"/>
      <c r="C22" s="236"/>
      <c r="D22" s="236"/>
      <c r="E22" s="236"/>
      <c r="F22" s="236"/>
      <c r="G22" s="236"/>
      <c r="H22" s="236"/>
      <c r="I22" s="236"/>
      <c r="J22" s="236"/>
      <c r="K22" s="232"/>
    </row>
    <row r="23" spans="2:11" ht="15" customHeight="1">
      <c r="B23" s="235"/>
      <c r="C23" s="307" t="s">
        <v>729</v>
      </c>
      <c r="D23" s="307"/>
      <c r="E23" s="307"/>
      <c r="F23" s="307"/>
      <c r="G23" s="307"/>
      <c r="H23" s="307"/>
      <c r="I23" s="307"/>
      <c r="J23" s="307"/>
      <c r="K23" s="232"/>
    </row>
    <row r="24" spans="2:11" ht="15" customHeight="1">
      <c r="B24" s="235"/>
      <c r="C24" s="307" t="s">
        <v>730</v>
      </c>
      <c r="D24" s="307"/>
      <c r="E24" s="307"/>
      <c r="F24" s="307"/>
      <c r="G24" s="307"/>
      <c r="H24" s="307"/>
      <c r="I24" s="307"/>
      <c r="J24" s="307"/>
      <c r="K24" s="232"/>
    </row>
    <row r="25" spans="2:11" ht="15" customHeight="1">
      <c r="B25" s="235"/>
      <c r="C25" s="234"/>
      <c r="D25" s="307" t="s">
        <v>731</v>
      </c>
      <c r="E25" s="307"/>
      <c r="F25" s="307"/>
      <c r="G25" s="307"/>
      <c r="H25" s="307"/>
      <c r="I25" s="307"/>
      <c r="J25" s="307"/>
      <c r="K25" s="232"/>
    </row>
    <row r="26" spans="2:11" ht="15" customHeight="1">
      <c r="B26" s="235"/>
      <c r="C26" s="236"/>
      <c r="D26" s="307" t="s">
        <v>732</v>
      </c>
      <c r="E26" s="307"/>
      <c r="F26" s="307"/>
      <c r="G26" s="307"/>
      <c r="H26" s="307"/>
      <c r="I26" s="307"/>
      <c r="J26" s="307"/>
      <c r="K26" s="232"/>
    </row>
    <row r="27" spans="2:11" ht="12.75" customHeight="1">
      <c r="B27" s="235"/>
      <c r="C27" s="236"/>
      <c r="D27" s="236"/>
      <c r="E27" s="236"/>
      <c r="F27" s="236"/>
      <c r="G27" s="236"/>
      <c r="H27" s="236"/>
      <c r="I27" s="236"/>
      <c r="J27" s="236"/>
      <c r="K27" s="232"/>
    </row>
    <row r="28" spans="2:11" ht="15" customHeight="1">
      <c r="B28" s="235"/>
      <c r="C28" s="236"/>
      <c r="D28" s="307" t="s">
        <v>733</v>
      </c>
      <c r="E28" s="307"/>
      <c r="F28" s="307"/>
      <c r="G28" s="307"/>
      <c r="H28" s="307"/>
      <c r="I28" s="307"/>
      <c r="J28" s="307"/>
      <c r="K28" s="232"/>
    </row>
    <row r="29" spans="2:11" ht="15" customHeight="1">
      <c r="B29" s="235"/>
      <c r="C29" s="236"/>
      <c r="D29" s="307" t="s">
        <v>734</v>
      </c>
      <c r="E29" s="307"/>
      <c r="F29" s="307"/>
      <c r="G29" s="307"/>
      <c r="H29" s="307"/>
      <c r="I29" s="307"/>
      <c r="J29" s="307"/>
      <c r="K29" s="232"/>
    </row>
    <row r="30" spans="2:11" ht="12.75" customHeight="1">
      <c r="B30" s="235"/>
      <c r="C30" s="236"/>
      <c r="D30" s="236"/>
      <c r="E30" s="236"/>
      <c r="F30" s="236"/>
      <c r="G30" s="236"/>
      <c r="H30" s="236"/>
      <c r="I30" s="236"/>
      <c r="J30" s="236"/>
      <c r="K30" s="232"/>
    </row>
    <row r="31" spans="2:11" ht="15" customHeight="1">
      <c r="B31" s="235"/>
      <c r="C31" s="236"/>
      <c r="D31" s="307" t="s">
        <v>735</v>
      </c>
      <c r="E31" s="307"/>
      <c r="F31" s="307"/>
      <c r="G31" s="307"/>
      <c r="H31" s="307"/>
      <c r="I31" s="307"/>
      <c r="J31" s="307"/>
      <c r="K31" s="232"/>
    </row>
    <row r="32" spans="2:11" ht="15" customHeight="1">
      <c r="B32" s="235"/>
      <c r="C32" s="236"/>
      <c r="D32" s="307" t="s">
        <v>736</v>
      </c>
      <c r="E32" s="307"/>
      <c r="F32" s="307"/>
      <c r="G32" s="307"/>
      <c r="H32" s="307"/>
      <c r="I32" s="307"/>
      <c r="J32" s="307"/>
      <c r="K32" s="232"/>
    </row>
    <row r="33" spans="2:11" ht="15" customHeight="1">
      <c r="B33" s="235"/>
      <c r="C33" s="236"/>
      <c r="D33" s="307" t="s">
        <v>737</v>
      </c>
      <c r="E33" s="307"/>
      <c r="F33" s="307"/>
      <c r="G33" s="307"/>
      <c r="H33" s="307"/>
      <c r="I33" s="307"/>
      <c r="J33" s="307"/>
      <c r="K33" s="232"/>
    </row>
    <row r="34" spans="2:11" ht="15" customHeight="1">
      <c r="B34" s="235"/>
      <c r="C34" s="236"/>
      <c r="D34" s="234"/>
      <c r="E34" s="238" t="s">
        <v>146</v>
      </c>
      <c r="F34" s="234"/>
      <c r="G34" s="307" t="s">
        <v>738</v>
      </c>
      <c r="H34" s="307"/>
      <c r="I34" s="307"/>
      <c r="J34" s="307"/>
      <c r="K34" s="232"/>
    </row>
    <row r="35" spans="2:11" ht="30.75" customHeight="1">
      <c r="B35" s="235"/>
      <c r="C35" s="236"/>
      <c r="D35" s="234"/>
      <c r="E35" s="238" t="s">
        <v>739</v>
      </c>
      <c r="F35" s="234"/>
      <c r="G35" s="307" t="s">
        <v>740</v>
      </c>
      <c r="H35" s="307"/>
      <c r="I35" s="307"/>
      <c r="J35" s="307"/>
      <c r="K35" s="232"/>
    </row>
    <row r="36" spans="2:11" ht="15" customHeight="1">
      <c r="B36" s="235"/>
      <c r="C36" s="236"/>
      <c r="D36" s="234"/>
      <c r="E36" s="238" t="s">
        <v>53</v>
      </c>
      <c r="F36" s="234"/>
      <c r="G36" s="307" t="s">
        <v>741</v>
      </c>
      <c r="H36" s="307"/>
      <c r="I36" s="307"/>
      <c r="J36" s="307"/>
      <c r="K36" s="232"/>
    </row>
    <row r="37" spans="2:11" ht="15" customHeight="1">
      <c r="B37" s="235"/>
      <c r="C37" s="236"/>
      <c r="D37" s="234"/>
      <c r="E37" s="238" t="s">
        <v>147</v>
      </c>
      <c r="F37" s="234"/>
      <c r="G37" s="307" t="s">
        <v>742</v>
      </c>
      <c r="H37" s="307"/>
      <c r="I37" s="307"/>
      <c r="J37" s="307"/>
      <c r="K37" s="232"/>
    </row>
    <row r="38" spans="2:11" ht="15" customHeight="1">
      <c r="B38" s="235"/>
      <c r="C38" s="236"/>
      <c r="D38" s="234"/>
      <c r="E38" s="238" t="s">
        <v>148</v>
      </c>
      <c r="F38" s="234"/>
      <c r="G38" s="307" t="s">
        <v>743</v>
      </c>
      <c r="H38" s="307"/>
      <c r="I38" s="307"/>
      <c r="J38" s="307"/>
      <c r="K38" s="232"/>
    </row>
    <row r="39" spans="2:11" ht="15" customHeight="1">
      <c r="B39" s="235"/>
      <c r="C39" s="236"/>
      <c r="D39" s="234"/>
      <c r="E39" s="238" t="s">
        <v>149</v>
      </c>
      <c r="F39" s="234"/>
      <c r="G39" s="307" t="s">
        <v>744</v>
      </c>
      <c r="H39" s="307"/>
      <c r="I39" s="307"/>
      <c r="J39" s="307"/>
      <c r="K39" s="232"/>
    </row>
    <row r="40" spans="2:11" ht="15" customHeight="1">
      <c r="B40" s="235"/>
      <c r="C40" s="236"/>
      <c r="D40" s="234"/>
      <c r="E40" s="238" t="s">
        <v>745</v>
      </c>
      <c r="F40" s="234"/>
      <c r="G40" s="307" t="s">
        <v>746</v>
      </c>
      <c r="H40" s="307"/>
      <c r="I40" s="307"/>
      <c r="J40" s="307"/>
      <c r="K40" s="232"/>
    </row>
    <row r="41" spans="2:11" ht="15" customHeight="1">
      <c r="B41" s="235"/>
      <c r="C41" s="236"/>
      <c r="D41" s="234"/>
      <c r="E41" s="238"/>
      <c r="F41" s="234"/>
      <c r="G41" s="307" t="s">
        <v>747</v>
      </c>
      <c r="H41" s="307"/>
      <c r="I41" s="307"/>
      <c r="J41" s="307"/>
      <c r="K41" s="232"/>
    </row>
    <row r="42" spans="2:11" ht="15" customHeight="1">
      <c r="B42" s="235"/>
      <c r="C42" s="236"/>
      <c r="D42" s="234"/>
      <c r="E42" s="238" t="s">
        <v>748</v>
      </c>
      <c r="F42" s="234"/>
      <c r="G42" s="307" t="s">
        <v>749</v>
      </c>
      <c r="H42" s="307"/>
      <c r="I42" s="307"/>
      <c r="J42" s="307"/>
      <c r="K42" s="232"/>
    </row>
    <row r="43" spans="2:11" ht="15" customHeight="1">
      <c r="B43" s="235"/>
      <c r="C43" s="236"/>
      <c r="D43" s="234"/>
      <c r="E43" s="238" t="s">
        <v>151</v>
      </c>
      <c r="F43" s="234"/>
      <c r="G43" s="307" t="s">
        <v>750</v>
      </c>
      <c r="H43" s="307"/>
      <c r="I43" s="307"/>
      <c r="J43" s="307"/>
      <c r="K43" s="232"/>
    </row>
    <row r="44" spans="2:11" ht="12.75" customHeight="1">
      <c r="B44" s="235"/>
      <c r="C44" s="236"/>
      <c r="D44" s="234"/>
      <c r="E44" s="234"/>
      <c r="F44" s="234"/>
      <c r="G44" s="234"/>
      <c r="H44" s="234"/>
      <c r="I44" s="234"/>
      <c r="J44" s="234"/>
      <c r="K44" s="232"/>
    </row>
    <row r="45" spans="2:11" ht="15" customHeight="1">
      <c r="B45" s="235"/>
      <c r="C45" s="236"/>
      <c r="D45" s="307" t="s">
        <v>751</v>
      </c>
      <c r="E45" s="307"/>
      <c r="F45" s="307"/>
      <c r="G45" s="307"/>
      <c r="H45" s="307"/>
      <c r="I45" s="307"/>
      <c r="J45" s="307"/>
      <c r="K45" s="232"/>
    </row>
    <row r="46" spans="2:11" ht="15" customHeight="1">
      <c r="B46" s="235"/>
      <c r="C46" s="236"/>
      <c r="D46" s="236"/>
      <c r="E46" s="307" t="s">
        <v>752</v>
      </c>
      <c r="F46" s="307"/>
      <c r="G46" s="307"/>
      <c r="H46" s="307"/>
      <c r="I46" s="307"/>
      <c r="J46" s="307"/>
      <c r="K46" s="232"/>
    </row>
    <row r="47" spans="2:11" ht="15" customHeight="1">
      <c r="B47" s="235"/>
      <c r="C47" s="236"/>
      <c r="D47" s="236"/>
      <c r="E47" s="307" t="s">
        <v>753</v>
      </c>
      <c r="F47" s="307"/>
      <c r="G47" s="307"/>
      <c r="H47" s="307"/>
      <c r="I47" s="307"/>
      <c r="J47" s="307"/>
      <c r="K47" s="232"/>
    </row>
    <row r="48" spans="2:11" ht="15" customHeight="1">
      <c r="B48" s="235"/>
      <c r="C48" s="236"/>
      <c r="D48" s="236"/>
      <c r="E48" s="307" t="s">
        <v>754</v>
      </c>
      <c r="F48" s="307"/>
      <c r="G48" s="307"/>
      <c r="H48" s="307"/>
      <c r="I48" s="307"/>
      <c r="J48" s="307"/>
      <c r="K48" s="232"/>
    </row>
    <row r="49" spans="2:11" ht="15" customHeight="1">
      <c r="B49" s="235"/>
      <c r="C49" s="236"/>
      <c r="D49" s="307" t="s">
        <v>755</v>
      </c>
      <c r="E49" s="307"/>
      <c r="F49" s="307"/>
      <c r="G49" s="307"/>
      <c r="H49" s="307"/>
      <c r="I49" s="307"/>
      <c r="J49" s="307"/>
      <c r="K49" s="232"/>
    </row>
    <row r="50" spans="2:11" ht="25.5" customHeight="1">
      <c r="B50" s="231"/>
      <c r="C50" s="356" t="s">
        <v>756</v>
      </c>
      <c r="D50" s="356"/>
      <c r="E50" s="356"/>
      <c r="F50" s="356"/>
      <c r="G50" s="356"/>
      <c r="H50" s="356"/>
      <c r="I50" s="356"/>
      <c r="J50" s="356"/>
      <c r="K50" s="232"/>
    </row>
    <row r="51" spans="2:11" ht="5.25" customHeight="1">
      <c r="B51" s="231"/>
      <c r="C51" s="233"/>
      <c r="D51" s="233"/>
      <c r="E51" s="233"/>
      <c r="F51" s="233"/>
      <c r="G51" s="233"/>
      <c r="H51" s="233"/>
      <c r="I51" s="233"/>
      <c r="J51" s="233"/>
      <c r="K51" s="232"/>
    </row>
    <row r="52" spans="2:11" ht="15" customHeight="1">
      <c r="B52" s="231"/>
      <c r="C52" s="307" t="s">
        <v>757</v>
      </c>
      <c r="D52" s="307"/>
      <c r="E52" s="307"/>
      <c r="F52" s="307"/>
      <c r="G52" s="307"/>
      <c r="H52" s="307"/>
      <c r="I52" s="307"/>
      <c r="J52" s="307"/>
      <c r="K52" s="232"/>
    </row>
    <row r="53" spans="2:11" ht="15" customHeight="1">
      <c r="B53" s="231"/>
      <c r="C53" s="307" t="s">
        <v>758</v>
      </c>
      <c r="D53" s="307"/>
      <c r="E53" s="307"/>
      <c r="F53" s="307"/>
      <c r="G53" s="307"/>
      <c r="H53" s="307"/>
      <c r="I53" s="307"/>
      <c r="J53" s="307"/>
      <c r="K53" s="232"/>
    </row>
    <row r="54" spans="2:11" ht="12.75" customHeight="1">
      <c r="B54" s="231"/>
      <c r="C54" s="234"/>
      <c r="D54" s="234"/>
      <c r="E54" s="234"/>
      <c r="F54" s="234"/>
      <c r="G54" s="234"/>
      <c r="H54" s="234"/>
      <c r="I54" s="234"/>
      <c r="J54" s="234"/>
      <c r="K54" s="232"/>
    </row>
    <row r="55" spans="2:11" ht="15" customHeight="1">
      <c r="B55" s="231"/>
      <c r="C55" s="307" t="s">
        <v>759</v>
      </c>
      <c r="D55" s="307"/>
      <c r="E55" s="307"/>
      <c r="F55" s="307"/>
      <c r="G55" s="307"/>
      <c r="H55" s="307"/>
      <c r="I55" s="307"/>
      <c r="J55" s="307"/>
      <c r="K55" s="232"/>
    </row>
    <row r="56" spans="2:11" ht="15" customHeight="1">
      <c r="B56" s="231"/>
      <c r="C56" s="236"/>
      <c r="D56" s="307" t="s">
        <v>760</v>
      </c>
      <c r="E56" s="307"/>
      <c r="F56" s="307"/>
      <c r="G56" s="307"/>
      <c r="H56" s="307"/>
      <c r="I56" s="307"/>
      <c r="J56" s="307"/>
      <c r="K56" s="232"/>
    </row>
    <row r="57" spans="2:11" ht="15" customHeight="1">
      <c r="B57" s="231"/>
      <c r="C57" s="236"/>
      <c r="D57" s="307" t="s">
        <v>761</v>
      </c>
      <c r="E57" s="307"/>
      <c r="F57" s="307"/>
      <c r="G57" s="307"/>
      <c r="H57" s="307"/>
      <c r="I57" s="307"/>
      <c r="J57" s="307"/>
      <c r="K57" s="232"/>
    </row>
    <row r="58" spans="2:11" ht="15" customHeight="1">
      <c r="B58" s="231"/>
      <c r="C58" s="236"/>
      <c r="D58" s="307" t="s">
        <v>762</v>
      </c>
      <c r="E58" s="307"/>
      <c r="F58" s="307"/>
      <c r="G58" s="307"/>
      <c r="H58" s="307"/>
      <c r="I58" s="307"/>
      <c r="J58" s="307"/>
      <c r="K58" s="232"/>
    </row>
    <row r="59" spans="2:11" ht="15" customHeight="1">
      <c r="B59" s="231"/>
      <c r="C59" s="236"/>
      <c r="D59" s="307" t="s">
        <v>763</v>
      </c>
      <c r="E59" s="307"/>
      <c r="F59" s="307"/>
      <c r="G59" s="307"/>
      <c r="H59" s="307"/>
      <c r="I59" s="307"/>
      <c r="J59" s="307"/>
      <c r="K59" s="232"/>
    </row>
    <row r="60" spans="2:11" ht="15" customHeight="1">
      <c r="B60" s="231"/>
      <c r="C60" s="236"/>
      <c r="D60" s="355" t="s">
        <v>764</v>
      </c>
      <c r="E60" s="355"/>
      <c r="F60" s="355"/>
      <c r="G60" s="355"/>
      <c r="H60" s="355"/>
      <c r="I60" s="355"/>
      <c r="J60" s="355"/>
      <c r="K60" s="232"/>
    </row>
    <row r="61" spans="2:11" ht="15" customHeight="1">
      <c r="B61" s="231"/>
      <c r="C61" s="236"/>
      <c r="D61" s="307" t="s">
        <v>765</v>
      </c>
      <c r="E61" s="307"/>
      <c r="F61" s="307"/>
      <c r="G61" s="307"/>
      <c r="H61" s="307"/>
      <c r="I61" s="307"/>
      <c r="J61" s="307"/>
      <c r="K61" s="232"/>
    </row>
    <row r="62" spans="2:11" ht="12.75" customHeight="1">
      <c r="B62" s="231"/>
      <c r="C62" s="236"/>
      <c r="D62" s="236"/>
      <c r="E62" s="239"/>
      <c r="F62" s="236"/>
      <c r="G62" s="236"/>
      <c r="H62" s="236"/>
      <c r="I62" s="236"/>
      <c r="J62" s="236"/>
      <c r="K62" s="232"/>
    </row>
    <row r="63" spans="2:11" ht="15" customHeight="1">
      <c r="B63" s="231"/>
      <c r="C63" s="236"/>
      <c r="D63" s="307" t="s">
        <v>766</v>
      </c>
      <c r="E63" s="307"/>
      <c r="F63" s="307"/>
      <c r="G63" s="307"/>
      <c r="H63" s="307"/>
      <c r="I63" s="307"/>
      <c r="J63" s="307"/>
      <c r="K63" s="232"/>
    </row>
    <row r="64" spans="2:11" ht="15" customHeight="1">
      <c r="B64" s="231"/>
      <c r="C64" s="236"/>
      <c r="D64" s="355" t="s">
        <v>767</v>
      </c>
      <c r="E64" s="355"/>
      <c r="F64" s="355"/>
      <c r="G64" s="355"/>
      <c r="H64" s="355"/>
      <c r="I64" s="355"/>
      <c r="J64" s="355"/>
      <c r="K64" s="232"/>
    </row>
    <row r="65" spans="2:11" ht="15" customHeight="1">
      <c r="B65" s="231"/>
      <c r="C65" s="236"/>
      <c r="D65" s="307" t="s">
        <v>768</v>
      </c>
      <c r="E65" s="307"/>
      <c r="F65" s="307"/>
      <c r="G65" s="307"/>
      <c r="H65" s="307"/>
      <c r="I65" s="307"/>
      <c r="J65" s="307"/>
      <c r="K65" s="232"/>
    </row>
    <row r="66" spans="2:11" ht="15" customHeight="1">
      <c r="B66" s="231"/>
      <c r="C66" s="236"/>
      <c r="D66" s="307" t="s">
        <v>769</v>
      </c>
      <c r="E66" s="307"/>
      <c r="F66" s="307"/>
      <c r="G66" s="307"/>
      <c r="H66" s="307"/>
      <c r="I66" s="307"/>
      <c r="J66" s="307"/>
      <c r="K66" s="232"/>
    </row>
    <row r="67" spans="2:11" ht="15" customHeight="1">
      <c r="B67" s="231"/>
      <c r="C67" s="236"/>
      <c r="D67" s="307" t="s">
        <v>770</v>
      </c>
      <c r="E67" s="307"/>
      <c r="F67" s="307"/>
      <c r="G67" s="307"/>
      <c r="H67" s="307"/>
      <c r="I67" s="307"/>
      <c r="J67" s="307"/>
      <c r="K67" s="232"/>
    </row>
    <row r="68" spans="2:11" ht="15" customHeight="1">
      <c r="B68" s="231"/>
      <c r="C68" s="236"/>
      <c r="D68" s="307" t="s">
        <v>771</v>
      </c>
      <c r="E68" s="307"/>
      <c r="F68" s="307"/>
      <c r="G68" s="307"/>
      <c r="H68" s="307"/>
      <c r="I68" s="307"/>
      <c r="J68" s="307"/>
      <c r="K68" s="232"/>
    </row>
    <row r="69" spans="2:11" ht="12.75" customHeight="1">
      <c r="B69" s="240"/>
      <c r="C69" s="241"/>
      <c r="D69" s="241"/>
      <c r="E69" s="241"/>
      <c r="F69" s="241"/>
      <c r="G69" s="241"/>
      <c r="H69" s="241"/>
      <c r="I69" s="241"/>
      <c r="J69" s="241"/>
      <c r="K69" s="242"/>
    </row>
    <row r="70" spans="2:11" ht="18.75" customHeight="1">
      <c r="B70" s="243"/>
      <c r="C70" s="243"/>
      <c r="D70" s="243"/>
      <c r="E70" s="243"/>
      <c r="F70" s="243"/>
      <c r="G70" s="243"/>
      <c r="H70" s="243"/>
      <c r="I70" s="243"/>
      <c r="J70" s="243"/>
      <c r="K70" s="244"/>
    </row>
    <row r="71" spans="2:11" ht="18.75" customHeight="1"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  <row r="72" spans="2:11" ht="7.5" customHeight="1">
      <c r="B72" s="245"/>
      <c r="C72" s="246"/>
      <c r="D72" s="246"/>
      <c r="E72" s="246"/>
      <c r="F72" s="246"/>
      <c r="G72" s="246"/>
      <c r="H72" s="246"/>
      <c r="I72" s="246"/>
      <c r="J72" s="246"/>
      <c r="K72" s="247"/>
    </row>
    <row r="73" spans="2:11" ht="45" customHeight="1">
      <c r="B73" s="248"/>
      <c r="C73" s="308" t="s">
        <v>87</v>
      </c>
      <c r="D73" s="308"/>
      <c r="E73" s="308"/>
      <c r="F73" s="308"/>
      <c r="G73" s="308"/>
      <c r="H73" s="308"/>
      <c r="I73" s="308"/>
      <c r="J73" s="308"/>
      <c r="K73" s="249"/>
    </row>
    <row r="74" spans="2:11" ht="17.25" customHeight="1">
      <c r="B74" s="248"/>
      <c r="C74" s="250" t="s">
        <v>772</v>
      </c>
      <c r="D74" s="250"/>
      <c r="E74" s="250"/>
      <c r="F74" s="250" t="s">
        <v>773</v>
      </c>
      <c r="G74" s="251"/>
      <c r="H74" s="250" t="s">
        <v>147</v>
      </c>
      <c r="I74" s="250" t="s">
        <v>57</v>
      </c>
      <c r="J74" s="250" t="s">
        <v>774</v>
      </c>
      <c r="K74" s="249"/>
    </row>
    <row r="75" spans="2:11" ht="17.25" customHeight="1">
      <c r="B75" s="248"/>
      <c r="C75" s="252" t="s">
        <v>775</v>
      </c>
      <c r="D75" s="252"/>
      <c r="E75" s="252"/>
      <c r="F75" s="253" t="s">
        <v>776</v>
      </c>
      <c r="G75" s="254"/>
      <c r="H75" s="252"/>
      <c r="I75" s="252"/>
      <c r="J75" s="252" t="s">
        <v>777</v>
      </c>
      <c r="K75" s="249"/>
    </row>
    <row r="76" spans="2:11" ht="5.25" customHeight="1">
      <c r="B76" s="248"/>
      <c r="C76" s="255"/>
      <c r="D76" s="255"/>
      <c r="E76" s="255"/>
      <c r="F76" s="255"/>
      <c r="G76" s="256"/>
      <c r="H76" s="255"/>
      <c r="I76" s="255"/>
      <c r="J76" s="255"/>
      <c r="K76" s="249"/>
    </row>
    <row r="77" spans="2:11" ht="15" customHeight="1">
      <c r="B77" s="248"/>
      <c r="C77" s="238" t="s">
        <v>53</v>
      </c>
      <c r="D77" s="255"/>
      <c r="E77" s="255"/>
      <c r="F77" s="257" t="s">
        <v>778</v>
      </c>
      <c r="G77" s="256"/>
      <c r="H77" s="238" t="s">
        <v>779</v>
      </c>
      <c r="I77" s="238" t="s">
        <v>780</v>
      </c>
      <c r="J77" s="238">
        <v>20</v>
      </c>
      <c r="K77" s="249"/>
    </row>
    <row r="78" spans="2:11" ht="15" customHeight="1">
      <c r="B78" s="248"/>
      <c r="C78" s="238" t="s">
        <v>781</v>
      </c>
      <c r="D78" s="238"/>
      <c r="E78" s="238"/>
      <c r="F78" s="257" t="s">
        <v>778</v>
      </c>
      <c r="G78" s="256"/>
      <c r="H78" s="238" t="s">
        <v>782</v>
      </c>
      <c r="I78" s="238" t="s">
        <v>780</v>
      </c>
      <c r="J78" s="238">
        <v>120</v>
      </c>
      <c r="K78" s="249"/>
    </row>
    <row r="79" spans="2:11" ht="15" customHeight="1">
      <c r="B79" s="258"/>
      <c r="C79" s="238" t="s">
        <v>783</v>
      </c>
      <c r="D79" s="238"/>
      <c r="E79" s="238"/>
      <c r="F79" s="257" t="s">
        <v>784</v>
      </c>
      <c r="G79" s="256"/>
      <c r="H79" s="238" t="s">
        <v>785</v>
      </c>
      <c r="I79" s="238" t="s">
        <v>780</v>
      </c>
      <c r="J79" s="238">
        <v>50</v>
      </c>
      <c r="K79" s="249"/>
    </row>
    <row r="80" spans="2:11" ht="15" customHeight="1">
      <c r="B80" s="258"/>
      <c r="C80" s="238" t="s">
        <v>786</v>
      </c>
      <c r="D80" s="238"/>
      <c r="E80" s="238"/>
      <c r="F80" s="257" t="s">
        <v>778</v>
      </c>
      <c r="G80" s="256"/>
      <c r="H80" s="238" t="s">
        <v>787</v>
      </c>
      <c r="I80" s="238" t="s">
        <v>788</v>
      </c>
      <c r="J80" s="238"/>
      <c r="K80" s="249"/>
    </row>
    <row r="81" spans="2:11" ht="15" customHeight="1">
      <c r="B81" s="258"/>
      <c r="C81" s="259" t="s">
        <v>789</v>
      </c>
      <c r="D81" s="259"/>
      <c r="E81" s="259"/>
      <c r="F81" s="260" t="s">
        <v>784</v>
      </c>
      <c r="G81" s="259"/>
      <c r="H81" s="259" t="s">
        <v>790</v>
      </c>
      <c r="I81" s="259" t="s">
        <v>780</v>
      </c>
      <c r="J81" s="259">
        <v>15</v>
      </c>
      <c r="K81" s="249"/>
    </row>
    <row r="82" spans="2:11" ht="15" customHeight="1">
      <c r="B82" s="258"/>
      <c r="C82" s="259" t="s">
        <v>791</v>
      </c>
      <c r="D82" s="259"/>
      <c r="E82" s="259"/>
      <c r="F82" s="260" t="s">
        <v>784</v>
      </c>
      <c r="G82" s="259"/>
      <c r="H82" s="259" t="s">
        <v>792</v>
      </c>
      <c r="I82" s="259" t="s">
        <v>780</v>
      </c>
      <c r="J82" s="259">
        <v>15</v>
      </c>
      <c r="K82" s="249"/>
    </row>
    <row r="83" spans="2:11" ht="15" customHeight="1">
      <c r="B83" s="258"/>
      <c r="C83" s="259" t="s">
        <v>793</v>
      </c>
      <c r="D83" s="259"/>
      <c r="E83" s="259"/>
      <c r="F83" s="260" t="s">
        <v>784</v>
      </c>
      <c r="G83" s="259"/>
      <c r="H83" s="259" t="s">
        <v>794</v>
      </c>
      <c r="I83" s="259" t="s">
        <v>780</v>
      </c>
      <c r="J83" s="259">
        <v>20</v>
      </c>
      <c r="K83" s="249"/>
    </row>
    <row r="84" spans="2:11" ht="15" customHeight="1">
      <c r="B84" s="258"/>
      <c r="C84" s="259" t="s">
        <v>795</v>
      </c>
      <c r="D84" s="259"/>
      <c r="E84" s="259"/>
      <c r="F84" s="260" t="s">
        <v>784</v>
      </c>
      <c r="G84" s="259"/>
      <c r="H84" s="259" t="s">
        <v>796</v>
      </c>
      <c r="I84" s="259" t="s">
        <v>780</v>
      </c>
      <c r="J84" s="259">
        <v>20</v>
      </c>
      <c r="K84" s="249"/>
    </row>
    <row r="85" spans="2:11" ht="15" customHeight="1">
      <c r="B85" s="258"/>
      <c r="C85" s="238" t="s">
        <v>797</v>
      </c>
      <c r="D85" s="238"/>
      <c r="E85" s="238"/>
      <c r="F85" s="257" t="s">
        <v>784</v>
      </c>
      <c r="G85" s="256"/>
      <c r="H85" s="238" t="s">
        <v>798</v>
      </c>
      <c r="I85" s="238" t="s">
        <v>780</v>
      </c>
      <c r="J85" s="238">
        <v>50</v>
      </c>
      <c r="K85" s="249"/>
    </row>
    <row r="86" spans="2:11" ht="15" customHeight="1">
      <c r="B86" s="258"/>
      <c r="C86" s="238" t="s">
        <v>799</v>
      </c>
      <c r="D86" s="238"/>
      <c r="E86" s="238"/>
      <c r="F86" s="257" t="s">
        <v>784</v>
      </c>
      <c r="G86" s="256"/>
      <c r="H86" s="238" t="s">
        <v>800</v>
      </c>
      <c r="I86" s="238" t="s">
        <v>780</v>
      </c>
      <c r="J86" s="238">
        <v>20</v>
      </c>
      <c r="K86" s="249"/>
    </row>
    <row r="87" spans="2:11" ht="15" customHeight="1">
      <c r="B87" s="258"/>
      <c r="C87" s="238" t="s">
        <v>801</v>
      </c>
      <c r="D87" s="238"/>
      <c r="E87" s="238"/>
      <c r="F87" s="257" t="s">
        <v>784</v>
      </c>
      <c r="G87" s="256"/>
      <c r="H87" s="238" t="s">
        <v>802</v>
      </c>
      <c r="I87" s="238" t="s">
        <v>780</v>
      </c>
      <c r="J87" s="238">
        <v>20</v>
      </c>
      <c r="K87" s="249"/>
    </row>
    <row r="88" spans="2:11" ht="15" customHeight="1">
      <c r="B88" s="258"/>
      <c r="C88" s="238" t="s">
        <v>803</v>
      </c>
      <c r="D88" s="238"/>
      <c r="E88" s="238"/>
      <c r="F88" s="257" t="s">
        <v>784</v>
      </c>
      <c r="G88" s="256"/>
      <c r="H88" s="238" t="s">
        <v>804</v>
      </c>
      <c r="I88" s="238" t="s">
        <v>780</v>
      </c>
      <c r="J88" s="238">
        <v>50</v>
      </c>
      <c r="K88" s="249"/>
    </row>
    <row r="89" spans="2:11" ht="15" customHeight="1">
      <c r="B89" s="258"/>
      <c r="C89" s="238" t="s">
        <v>805</v>
      </c>
      <c r="D89" s="238"/>
      <c r="E89" s="238"/>
      <c r="F89" s="257" t="s">
        <v>784</v>
      </c>
      <c r="G89" s="256"/>
      <c r="H89" s="238" t="s">
        <v>805</v>
      </c>
      <c r="I89" s="238" t="s">
        <v>780</v>
      </c>
      <c r="J89" s="238">
        <v>50</v>
      </c>
      <c r="K89" s="249"/>
    </row>
    <row r="90" spans="2:11" ht="15" customHeight="1">
      <c r="B90" s="258"/>
      <c r="C90" s="238" t="s">
        <v>152</v>
      </c>
      <c r="D90" s="238"/>
      <c r="E90" s="238"/>
      <c r="F90" s="257" t="s">
        <v>784</v>
      </c>
      <c r="G90" s="256"/>
      <c r="H90" s="238" t="s">
        <v>806</v>
      </c>
      <c r="I90" s="238" t="s">
        <v>780</v>
      </c>
      <c r="J90" s="238">
        <v>255</v>
      </c>
      <c r="K90" s="249"/>
    </row>
    <row r="91" spans="2:11" ht="15" customHeight="1">
      <c r="B91" s="258"/>
      <c r="C91" s="238" t="s">
        <v>807</v>
      </c>
      <c r="D91" s="238"/>
      <c r="E91" s="238"/>
      <c r="F91" s="257" t="s">
        <v>778</v>
      </c>
      <c r="G91" s="256"/>
      <c r="H91" s="238" t="s">
        <v>808</v>
      </c>
      <c r="I91" s="238" t="s">
        <v>809</v>
      </c>
      <c r="J91" s="238"/>
      <c r="K91" s="249"/>
    </row>
    <row r="92" spans="2:11" ht="15" customHeight="1">
      <c r="B92" s="258"/>
      <c r="C92" s="238" t="s">
        <v>810</v>
      </c>
      <c r="D92" s="238"/>
      <c r="E92" s="238"/>
      <c r="F92" s="257" t="s">
        <v>778</v>
      </c>
      <c r="G92" s="256"/>
      <c r="H92" s="238" t="s">
        <v>811</v>
      </c>
      <c r="I92" s="238" t="s">
        <v>812</v>
      </c>
      <c r="J92" s="238"/>
      <c r="K92" s="249"/>
    </row>
    <row r="93" spans="2:11" ht="15" customHeight="1">
      <c r="B93" s="258"/>
      <c r="C93" s="238" t="s">
        <v>813</v>
      </c>
      <c r="D93" s="238"/>
      <c r="E93" s="238"/>
      <c r="F93" s="257" t="s">
        <v>778</v>
      </c>
      <c r="G93" s="256"/>
      <c r="H93" s="238" t="s">
        <v>813</v>
      </c>
      <c r="I93" s="238" t="s">
        <v>812</v>
      </c>
      <c r="J93" s="238"/>
      <c r="K93" s="249"/>
    </row>
    <row r="94" spans="2:11" ht="15" customHeight="1">
      <c r="B94" s="258"/>
      <c r="C94" s="238" t="s">
        <v>38</v>
      </c>
      <c r="D94" s="238"/>
      <c r="E94" s="238"/>
      <c r="F94" s="257" t="s">
        <v>778</v>
      </c>
      <c r="G94" s="256"/>
      <c r="H94" s="238" t="s">
        <v>814</v>
      </c>
      <c r="I94" s="238" t="s">
        <v>812</v>
      </c>
      <c r="J94" s="238"/>
      <c r="K94" s="249"/>
    </row>
    <row r="95" spans="2:11" ht="15" customHeight="1">
      <c r="B95" s="258"/>
      <c r="C95" s="238" t="s">
        <v>48</v>
      </c>
      <c r="D95" s="238"/>
      <c r="E95" s="238"/>
      <c r="F95" s="257" t="s">
        <v>778</v>
      </c>
      <c r="G95" s="256"/>
      <c r="H95" s="238" t="s">
        <v>815</v>
      </c>
      <c r="I95" s="238" t="s">
        <v>812</v>
      </c>
      <c r="J95" s="238"/>
      <c r="K95" s="249"/>
    </row>
    <row r="96" spans="2:11" ht="15" customHeight="1">
      <c r="B96" s="261"/>
      <c r="C96" s="262"/>
      <c r="D96" s="262"/>
      <c r="E96" s="262"/>
      <c r="F96" s="262"/>
      <c r="G96" s="262"/>
      <c r="H96" s="262"/>
      <c r="I96" s="262"/>
      <c r="J96" s="262"/>
      <c r="K96" s="263"/>
    </row>
    <row r="97" spans="2:11" ht="18.75" customHeight="1">
      <c r="B97" s="264"/>
      <c r="C97" s="265"/>
      <c r="D97" s="265"/>
      <c r="E97" s="265"/>
      <c r="F97" s="265"/>
      <c r="G97" s="265"/>
      <c r="H97" s="265"/>
      <c r="I97" s="265"/>
      <c r="J97" s="265"/>
      <c r="K97" s="264"/>
    </row>
    <row r="98" spans="2:11" ht="18.75" customHeight="1">
      <c r="B98" s="244"/>
      <c r="C98" s="244"/>
      <c r="D98" s="244"/>
      <c r="E98" s="244"/>
      <c r="F98" s="244"/>
      <c r="G98" s="244"/>
      <c r="H98" s="244"/>
      <c r="I98" s="244"/>
      <c r="J98" s="244"/>
      <c r="K98" s="244"/>
    </row>
    <row r="99" spans="2:11" ht="7.5" customHeight="1">
      <c r="B99" s="245"/>
      <c r="C99" s="246"/>
      <c r="D99" s="246"/>
      <c r="E99" s="246"/>
      <c r="F99" s="246"/>
      <c r="G99" s="246"/>
      <c r="H99" s="246"/>
      <c r="I99" s="246"/>
      <c r="J99" s="246"/>
      <c r="K99" s="247"/>
    </row>
    <row r="100" spans="2:11" ht="45" customHeight="1">
      <c r="B100" s="248"/>
      <c r="C100" s="308" t="s">
        <v>816</v>
      </c>
      <c r="D100" s="308"/>
      <c r="E100" s="308"/>
      <c r="F100" s="308"/>
      <c r="G100" s="308"/>
      <c r="H100" s="308"/>
      <c r="I100" s="308"/>
      <c r="J100" s="308"/>
      <c r="K100" s="249"/>
    </row>
    <row r="101" spans="2:11" ht="17.25" customHeight="1">
      <c r="B101" s="248"/>
      <c r="C101" s="250" t="s">
        <v>772</v>
      </c>
      <c r="D101" s="250"/>
      <c r="E101" s="250"/>
      <c r="F101" s="250" t="s">
        <v>773</v>
      </c>
      <c r="G101" s="251"/>
      <c r="H101" s="250" t="s">
        <v>147</v>
      </c>
      <c r="I101" s="250" t="s">
        <v>57</v>
      </c>
      <c r="J101" s="250" t="s">
        <v>774</v>
      </c>
      <c r="K101" s="249"/>
    </row>
    <row r="102" spans="2:11" ht="17.25" customHeight="1">
      <c r="B102" s="248"/>
      <c r="C102" s="252" t="s">
        <v>775</v>
      </c>
      <c r="D102" s="252"/>
      <c r="E102" s="252"/>
      <c r="F102" s="253" t="s">
        <v>776</v>
      </c>
      <c r="G102" s="254"/>
      <c r="H102" s="252"/>
      <c r="I102" s="252"/>
      <c r="J102" s="252" t="s">
        <v>777</v>
      </c>
      <c r="K102" s="249"/>
    </row>
    <row r="103" spans="2:11" ht="5.25" customHeight="1">
      <c r="B103" s="248"/>
      <c r="C103" s="250"/>
      <c r="D103" s="250"/>
      <c r="E103" s="250"/>
      <c r="F103" s="250"/>
      <c r="G103" s="266"/>
      <c r="H103" s="250"/>
      <c r="I103" s="250"/>
      <c r="J103" s="250"/>
      <c r="K103" s="249"/>
    </row>
    <row r="104" spans="2:11" ht="15" customHeight="1">
      <c r="B104" s="248"/>
      <c r="C104" s="238" t="s">
        <v>53</v>
      </c>
      <c r="D104" s="255"/>
      <c r="E104" s="255"/>
      <c r="F104" s="257" t="s">
        <v>778</v>
      </c>
      <c r="G104" s="266"/>
      <c r="H104" s="238" t="s">
        <v>817</v>
      </c>
      <c r="I104" s="238" t="s">
        <v>780</v>
      </c>
      <c r="J104" s="238">
        <v>20</v>
      </c>
      <c r="K104" s="249"/>
    </row>
    <row r="105" spans="2:11" ht="15" customHeight="1">
      <c r="B105" s="248"/>
      <c r="C105" s="238" t="s">
        <v>781</v>
      </c>
      <c r="D105" s="238"/>
      <c r="E105" s="238"/>
      <c r="F105" s="257" t="s">
        <v>778</v>
      </c>
      <c r="G105" s="238"/>
      <c r="H105" s="238" t="s">
        <v>817</v>
      </c>
      <c r="I105" s="238" t="s">
        <v>780</v>
      </c>
      <c r="J105" s="238">
        <v>120</v>
      </c>
      <c r="K105" s="249"/>
    </row>
    <row r="106" spans="2:11" ht="15" customHeight="1">
      <c r="B106" s="258"/>
      <c r="C106" s="238" t="s">
        <v>783</v>
      </c>
      <c r="D106" s="238"/>
      <c r="E106" s="238"/>
      <c r="F106" s="257" t="s">
        <v>784</v>
      </c>
      <c r="G106" s="238"/>
      <c r="H106" s="238" t="s">
        <v>817</v>
      </c>
      <c r="I106" s="238" t="s">
        <v>780</v>
      </c>
      <c r="J106" s="238">
        <v>50</v>
      </c>
      <c r="K106" s="249"/>
    </row>
    <row r="107" spans="2:11" ht="15" customHeight="1">
      <c r="B107" s="258"/>
      <c r="C107" s="238" t="s">
        <v>786</v>
      </c>
      <c r="D107" s="238"/>
      <c r="E107" s="238"/>
      <c r="F107" s="257" t="s">
        <v>778</v>
      </c>
      <c r="G107" s="238"/>
      <c r="H107" s="238" t="s">
        <v>817</v>
      </c>
      <c r="I107" s="238" t="s">
        <v>788</v>
      </c>
      <c r="J107" s="238"/>
      <c r="K107" s="249"/>
    </row>
    <row r="108" spans="2:11" ht="15" customHeight="1">
      <c r="B108" s="258"/>
      <c r="C108" s="238" t="s">
        <v>797</v>
      </c>
      <c r="D108" s="238"/>
      <c r="E108" s="238"/>
      <c r="F108" s="257" t="s">
        <v>784</v>
      </c>
      <c r="G108" s="238"/>
      <c r="H108" s="238" t="s">
        <v>817</v>
      </c>
      <c r="I108" s="238" t="s">
        <v>780</v>
      </c>
      <c r="J108" s="238">
        <v>50</v>
      </c>
      <c r="K108" s="249"/>
    </row>
    <row r="109" spans="2:11" ht="15" customHeight="1">
      <c r="B109" s="258"/>
      <c r="C109" s="238" t="s">
        <v>805</v>
      </c>
      <c r="D109" s="238"/>
      <c r="E109" s="238"/>
      <c r="F109" s="257" t="s">
        <v>784</v>
      </c>
      <c r="G109" s="238"/>
      <c r="H109" s="238" t="s">
        <v>817</v>
      </c>
      <c r="I109" s="238" t="s">
        <v>780</v>
      </c>
      <c r="J109" s="238">
        <v>50</v>
      </c>
      <c r="K109" s="249"/>
    </row>
    <row r="110" spans="2:11" ht="15" customHeight="1">
      <c r="B110" s="258"/>
      <c r="C110" s="238" t="s">
        <v>803</v>
      </c>
      <c r="D110" s="238"/>
      <c r="E110" s="238"/>
      <c r="F110" s="257" t="s">
        <v>784</v>
      </c>
      <c r="G110" s="238"/>
      <c r="H110" s="238" t="s">
        <v>817</v>
      </c>
      <c r="I110" s="238" t="s">
        <v>780</v>
      </c>
      <c r="J110" s="238">
        <v>50</v>
      </c>
      <c r="K110" s="249"/>
    </row>
    <row r="111" spans="2:11" ht="15" customHeight="1">
      <c r="B111" s="258"/>
      <c r="C111" s="238" t="s">
        <v>53</v>
      </c>
      <c r="D111" s="238"/>
      <c r="E111" s="238"/>
      <c r="F111" s="257" t="s">
        <v>778</v>
      </c>
      <c r="G111" s="238"/>
      <c r="H111" s="238" t="s">
        <v>818</v>
      </c>
      <c r="I111" s="238" t="s">
        <v>780</v>
      </c>
      <c r="J111" s="238">
        <v>20</v>
      </c>
      <c r="K111" s="249"/>
    </row>
    <row r="112" spans="2:11" ht="15" customHeight="1">
      <c r="B112" s="258"/>
      <c r="C112" s="238" t="s">
        <v>819</v>
      </c>
      <c r="D112" s="238"/>
      <c r="E112" s="238"/>
      <c r="F112" s="257" t="s">
        <v>778</v>
      </c>
      <c r="G112" s="238"/>
      <c r="H112" s="238" t="s">
        <v>820</v>
      </c>
      <c r="I112" s="238" t="s">
        <v>780</v>
      </c>
      <c r="J112" s="238">
        <v>120</v>
      </c>
      <c r="K112" s="249"/>
    </row>
    <row r="113" spans="2:11" ht="15" customHeight="1">
      <c r="B113" s="258"/>
      <c r="C113" s="238" t="s">
        <v>38</v>
      </c>
      <c r="D113" s="238"/>
      <c r="E113" s="238"/>
      <c r="F113" s="257" t="s">
        <v>778</v>
      </c>
      <c r="G113" s="238"/>
      <c r="H113" s="238" t="s">
        <v>821</v>
      </c>
      <c r="I113" s="238" t="s">
        <v>812</v>
      </c>
      <c r="J113" s="238"/>
      <c r="K113" s="249"/>
    </row>
    <row r="114" spans="2:11" ht="15" customHeight="1">
      <c r="B114" s="258"/>
      <c r="C114" s="238" t="s">
        <v>48</v>
      </c>
      <c r="D114" s="238"/>
      <c r="E114" s="238"/>
      <c r="F114" s="257" t="s">
        <v>778</v>
      </c>
      <c r="G114" s="238"/>
      <c r="H114" s="238" t="s">
        <v>822</v>
      </c>
      <c r="I114" s="238" t="s">
        <v>812</v>
      </c>
      <c r="J114" s="238"/>
      <c r="K114" s="249"/>
    </row>
    <row r="115" spans="2:11" ht="15" customHeight="1">
      <c r="B115" s="258"/>
      <c r="C115" s="238" t="s">
        <v>57</v>
      </c>
      <c r="D115" s="238"/>
      <c r="E115" s="238"/>
      <c r="F115" s="257" t="s">
        <v>778</v>
      </c>
      <c r="G115" s="238"/>
      <c r="H115" s="238" t="s">
        <v>823</v>
      </c>
      <c r="I115" s="238" t="s">
        <v>824</v>
      </c>
      <c r="J115" s="238"/>
      <c r="K115" s="249"/>
    </row>
    <row r="116" spans="2:11" ht="15" customHeight="1">
      <c r="B116" s="261"/>
      <c r="C116" s="267"/>
      <c r="D116" s="267"/>
      <c r="E116" s="267"/>
      <c r="F116" s="267"/>
      <c r="G116" s="267"/>
      <c r="H116" s="267"/>
      <c r="I116" s="267"/>
      <c r="J116" s="267"/>
      <c r="K116" s="263"/>
    </row>
    <row r="117" spans="2:11" ht="18.75" customHeight="1">
      <c r="B117" s="268"/>
      <c r="C117" s="234"/>
      <c r="D117" s="234"/>
      <c r="E117" s="234"/>
      <c r="F117" s="269"/>
      <c r="G117" s="234"/>
      <c r="H117" s="234"/>
      <c r="I117" s="234"/>
      <c r="J117" s="234"/>
      <c r="K117" s="268"/>
    </row>
    <row r="118" spans="2:11" ht="18.75" customHeight="1">
      <c r="B118" s="244"/>
      <c r="C118" s="244"/>
      <c r="D118" s="244"/>
      <c r="E118" s="244"/>
      <c r="F118" s="244"/>
      <c r="G118" s="244"/>
      <c r="H118" s="244"/>
      <c r="I118" s="244"/>
      <c r="J118" s="244"/>
      <c r="K118" s="244"/>
    </row>
    <row r="119" spans="2:11" ht="7.5" customHeight="1">
      <c r="B119" s="270"/>
      <c r="C119" s="271"/>
      <c r="D119" s="271"/>
      <c r="E119" s="271"/>
      <c r="F119" s="271"/>
      <c r="G119" s="271"/>
      <c r="H119" s="271"/>
      <c r="I119" s="271"/>
      <c r="J119" s="271"/>
      <c r="K119" s="272"/>
    </row>
    <row r="120" spans="2:11" ht="45" customHeight="1">
      <c r="B120" s="273"/>
      <c r="C120" s="310" t="s">
        <v>825</v>
      </c>
      <c r="D120" s="310"/>
      <c r="E120" s="310"/>
      <c r="F120" s="310"/>
      <c r="G120" s="310"/>
      <c r="H120" s="310"/>
      <c r="I120" s="310"/>
      <c r="J120" s="310"/>
      <c r="K120" s="274"/>
    </row>
    <row r="121" spans="2:11" ht="17.25" customHeight="1">
      <c r="B121" s="275"/>
      <c r="C121" s="250" t="s">
        <v>772</v>
      </c>
      <c r="D121" s="250"/>
      <c r="E121" s="250"/>
      <c r="F121" s="250" t="s">
        <v>773</v>
      </c>
      <c r="G121" s="251"/>
      <c r="H121" s="250" t="s">
        <v>147</v>
      </c>
      <c r="I121" s="250" t="s">
        <v>57</v>
      </c>
      <c r="J121" s="250" t="s">
        <v>774</v>
      </c>
      <c r="K121" s="276"/>
    </row>
    <row r="122" spans="2:11" ht="17.25" customHeight="1">
      <c r="B122" s="275"/>
      <c r="C122" s="252" t="s">
        <v>775</v>
      </c>
      <c r="D122" s="252"/>
      <c r="E122" s="252"/>
      <c r="F122" s="253" t="s">
        <v>776</v>
      </c>
      <c r="G122" s="254"/>
      <c r="H122" s="252"/>
      <c r="I122" s="252"/>
      <c r="J122" s="252" t="s">
        <v>777</v>
      </c>
      <c r="K122" s="276"/>
    </row>
    <row r="123" spans="2:11" ht="5.25" customHeight="1">
      <c r="B123" s="277"/>
      <c r="C123" s="255"/>
      <c r="D123" s="255"/>
      <c r="E123" s="255"/>
      <c r="F123" s="255"/>
      <c r="G123" s="238"/>
      <c r="H123" s="255"/>
      <c r="I123" s="255"/>
      <c r="J123" s="255"/>
      <c r="K123" s="278"/>
    </row>
    <row r="124" spans="2:11" ht="15" customHeight="1">
      <c r="B124" s="277"/>
      <c r="C124" s="238" t="s">
        <v>781</v>
      </c>
      <c r="D124" s="255"/>
      <c r="E124" s="255"/>
      <c r="F124" s="257" t="s">
        <v>778</v>
      </c>
      <c r="G124" s="238"/>
      <c r="H124" s="238" t="s">
        <v>817</v>
      </c>
      <c r="I124" s="238" t="s">
        <v>780</v>
      </c>
      <c r="J124" s="238">
        <v>120</v>
      </c>
      <c r="K124" s="279"/>
    </row>
    <row r="125" spans="2:11" ht="15" customHeight="1">
      <c r="B125" s="277"/>
      <c r="C125" s="238" t="s">
        <v>826</v>
      </c>
      <c r="D125" s="238"/>
      <c r="E125" s="238"/>
      <c r="F125" s="257" t="s">
        <v>778</v>
      </c>
      <c r="G125" s="238"/>
      <c r="H125" s="238" t="s">
        <v>827</v>
      </c>
      <c r="I125" s="238" t="s">
        <v>780</v>
      </c>
      <c r="J125" s="238" t="s">
        <v>828</v>
      </c>
      <c r="K125" s="279"/>
    </row>
    <row r="126" spans="2:11" ht="15" customHeight="1">
      <c r="B126" s="277"/>
      <c r="C126" s="238" t="s">
        <v>727</v>
      </c>
      <c r="D126" s="238"/>
      <c r="E126" s="238"/>
      <c r="F126" s="257" t="s">
        <v>778</v>
      </c>
      <c r="G126" s="238"/>
      <c r="H126" s="238" t="s">
        <v>829</v>
      </c>
      <c r="I126" s="238" t="s">
        <v>780</v>
      </c>
      <c r="J126" s="238" t="s">
        <v>828</v>
      </c>
      <c r="K126" s="279"/>
    </row>
    <row r="127" spans="2:11" ht="15" customHeight="1">
      <c r="B127" s="277"/>
      <c r="C127" s="238" t="s">
        <v>789</v>
      </c>
      <c r="D127" s="238"/>
      <c r="E127" s="238"/>
      <c r="F127" s="257" t="s">
        <v>784</v>
      </c>
      <c r="G127" s="238"/>
      <c r="H127" s="238" t="s">
        <v>790</v>
      </c>
      <c r="I127" s="238" t="s">
        <v>780</v>
      </c>
      <c r="J127" s="238">
        <v>15</v>
      </c>
      <c r="K127" s="279"/>
    </row>
    <row r="128" spans="2:11" ht="15" customHeight="1">
      <c r="B128" s="277"/>
      <c r="C128" s="259" t="s">
        <v>791</v>
      </c>
      <c r="D128" s="259"/>
      <c r="E128" s="259"/>
      <c r="F128" s="260" t="s">
        <v>784</v>
      </c>
      <c r="G128" s="259"/>
      <c r="H128" s="259" t="s">
        <v>792</v>
      </c>
      <c r="I128" s="259" t="s">
        <v>780</v>
      </c>
      <c r="J128" s="259">
        <v>15</v>
      </c>
      <c r="K128" s="279"/>
    </row>
    <row r="129" spans="2:11" ht="15" customHeight="1">
      <c r="B129" s="277"/>
      <c r="C129" s="259" t="s">
        <v>793</v>
      </c>
      <c r="D129" s="259"/>
      <c r="E129" s="259"/>
      <c r="F129" s="260" t="s">
        <v>784</v>
      </c>
      <c r="G129" s="259"/>
      <c r="H129" s="259" t="s">
        <v>794</v>
      </c>
      <c r="I129" s="259" t="s">
        <v>780</v>
      </c>
      <c r="J129" s="259">
        <v>20</v>
      </c>
      <c r="K129" s="279"/>
    </row>
    <row r="130" spans="2:11" ht="15" customHeight="1">
      <c r="B130" s="277"/>
      <c r="C130" s="259" t="s">
        <v>795</v>
      </c>
      <c r="D130" s="259"/>
      <c r="E130" s="259"/>
      <c r="F130" s="260" t="s">
        <v>784</v>
      </c>
      <c r="G130" s="259"/>
      <c r="H130" s="259" t="s">
        <v>796</v>
      </c>
      <c r="I130" s="259" t="s">
        <v>780</v>
      </c>
      <c r="J130" s="259">
        <v>20</v>
      </c>
      <c r="K130" s="279"/>
    </row>
    <row r="131" spans="2:11" ht="15" customHeight="1">
      <c r="B131" s="277"/>
      <c r="C131" s="238" t="s">
        <v>783</v>
      </c>
      <c r="D131" s="238"/>
      <c r="E131" s="238"/>
      <c r="F131" s="257" t="s">
        <v>784</v>
      </c>
      <c r="G131" s="238"/>
      <c r="H131" s="238" t="s">
        <v>817</v>
      </c>
      <c r="I131" s="238" t="s">
        <v>780</v>
      </c>
      <c r="J131" s="238">
        <v>50</v>
      </c>
      <c r="K131" s="279"/>
    </row>
    <row r="132" spans="2:11" ht="15" customHeight="1">
      <c r="B132" s="277"/>
      <c r="C132" s="238" t="s">
        <v>797</v>
      </c>
      <c r="D132" s="238"/>
      <c r="E132" s="238"/>
      <c r="F132" s="257" t="s">
        <v>784</v>
      </c>
      <c r="G132" s="238"/>
      <c r="H132" s="238" t="s">
        <v>817</v>
      </c>
      <c r="I132" s="238" t="s">
        <v>780</v>
      </c>
      <c r="J132" s="238">
        <v>50</v>
      </c>
      <c r="K132" s="279"/>
    </row>
    <row r="133" spans="2:11" ht="15" customHeight="1">
      <c r="B133" s="277"/>
      <c r="C133" s="238" t="s">
        <v>803</v>
      </c>
      <c r="D133" s="238"/>
      <c r="E133" s="238"/>
      <c r="F133" s="257" t="s">
        <v>784</v>
      </c>
      <c r="G133" s="238"/>
      <c r="H133" s="238" t="s">
        <v>817</v>
      </c>
      <c r="I133" s="238" t="s">
        <v>780</v>
      </c>
      <c r="J133" s="238">
        <v>50</v>
      </c>
      <c r="K133" s="279"/>
    </row>
    <row r="134" spans="2:11" ht="15" customHeight="1">
      <c r="B134" s="277"/>
      <c r="C134" s="238" t="s">
        <v>805</v>
      </c>
      <c r="D134" s="238"/>
      <c r="E134" s="238"/>
      <c r="F134" s="257" t="s">
        <v>784</v>
      </c>
      <c r="G134" s="238"/>
      <c r="H134" s="238" t="s">
        <v>817</v>
      </c>
      <c r="I134" s="238" t="s">
        <v>780</v>
      </c>
      <c r="J134" s="238">
        <v>50</v>
      </c>
      <c r="K134" s="279"/>
    </row>
    <row r="135" spans="2:11" ht="15" customHeight="1">
      <c r="B135" s="277"/>
      <c r="C135" s="238" t="s">
        <v>152</v>
      </c>
      <c r="D135" s="238"/>
      <c r="E135" s="238"/>
      <c r="F135" s="257" t="s">
        <v>784</v>
      </c>
      <c r="G135" s="238"/>
      <c r="H135" s="238" t="s">
        <v>830</v>
      </c>
      <c r="I135" s="238" t="s">
        <v>780</v>
      </c>
      <c r="J135" s="238">
        <v>255</v>
      </c>
      <c r="K135" s="279"/>
    </row>
    <row r="136" spans="2:11" ht="15" customHeight="1">
      <c r="B136" s="277"/>
      <c r="C136" s="238" t="s">
        <v>807</v>
      </c>
      <c r="D136" s="238"/>
      <c r="E136" s="238"/>
      <c r="F136" s="257" t="s">
        <v>778</v>
      </c>
      <c r="G136" s="238"/>
      <c r="H136" s="238" t="s">
        <v>831</v>
      </c>
      <c r="I136" s="238" t="s">
        <v>809</v>
      </c>
      <c r="J136" s="238"/>
      <c r="K136" s="279"/>
    </row>
    <row r="137" spans="2:11" ht="15" customHeight="1">
      <c r="B137" s="277"/>
      <c r="C137" s="238" t="s">
        <v>810</v>
      </c>
      <c r="D137" s="238"/>
      <c r="E137" s="238"/>
      <c r="F137" s="257" t="s">
        <v>778</v>
      </c>
      <c r="G137" s="238"/>
      <c r="H137" s="238" t="s">
        <v>832</v>
      </c>
      <c r="I137" s="238" t="s">
        <v>812</v>
      </c>
      <c r="J137" s="238"/>
      <c r="K137" s="279"/>
    </row>
    <row r="138" spans="2:11" ht="15" customHeight="1">
      <c r="B138" s="277"/>
      <c r="C138" s="238" t="s">
        <v>813</v>
      </c>
      <c r="D138" s="238"/>
      <c r="E138" s="238"/>
      <c r="F138" s="257" t="s">
        <v>778</v>
      </c>
      <c r="G138" s="238"/>
      <c r="H138" s="238" t="s">
        <v>813</v>
      </c>
      <c r="I138" s="238" t="s">
        <v>812</v>
      </c>
      <c r="J138" s="238"/>
      <c r="K138" s="279"/>
    </row>
    <row r="139" spans="2:11" ht="15" customHeight="1">
      <c r="B139" s="277"/>
      <c r="C139" s="238" t="s">
        <v>38</v>
      </c>
      <c r="D139" s="238"/>
      <c r="E139" s="238"/>
      <c r="F139" s="257" t="s">
        <v>778</v>
      </c>
      <c r="G139" s="238"/>
      <c r="H139" s="238" t="s">
        <v>833</v>
      </c>
      <c r="I139" s="238" t="s">
        <v>812</v>
      </c>
      <c r="J139" s="238"/>
      <c r="K139" s="279"/>
    </row>
    <row r="140" spans="2:11" ht="15" customHeight="1">
      <c r="B140" s="277"/>
      <c r="C140" s="238" t="s">
        <v>834</v>
      </c>
      <c r="D140" s="238"/>
      <c r="E140" s="238"/>
      <c r="F140" s="257" t="s">
        <v>778</v>
      </c>
      <c r="G140" s="238"/>
      <c r="H140" s="238" t="s">
        <v>835</v>
      </c>
      <c r="I140" s="238" t="s">
        <v>812</v>
      </c>
      <c r="J140" s="238"/>
      <c r="K140" s="279"/>
    </row>
    <row r="141" spans="2:11" ht="15" customHeight="1">
      <c r="B141" s="280"/>
      <c r="C141" s="281"/>
      <c r="D141" s="281"/>
      <c r="E141" s="281"/>
      <c r="F141" s="281"/>
      <c r="G141" s="281"/>
      <c r="H141" s="281"/>
      <c r="I141" s="281"/>
      <c r="J141" s="281"/>
      <c r="K141" s="282"/>
    </row>
    <row r="142" spans="2:11" ht="18.75" customHeight="1">
      <c r="B142" s="234"/>
      <c r="C142" s="234"/>
      <c r="D142" s="234"/>
      <c r="E142" s="234"/>
      <c r="F142" s="269"/>
      <c r="G142" s="234"/>
      <c r="H142" s="234"/>
      <c r="I142" s="234"/>
      <c r="J142" s="234"/>
      <c r="K142" s="234"/>
    </row>
    <row r="143" spans="2:11" ht="18.75" customHeight="1">
      <c r="B143" s="244"/>
      <c r="C143" s="244"/>
      <c r="D143" s="244"/>
      <c r="E143" s="244"/>
      <c r="F143" s="244"/>
      <c r="G143" s="244"/>
      <c r="H143" s="244"/>
      <c r="I143" s="244"/>
      <c r="J143" s="244"/>
      <c r="K143" s="244"/>
    </row>
    <row r="144" spans="2:11" ht="7.5" customHeight="1">
      <c r="B144" s="245"/>
      <c r="C144" s="246"/>
      <c r="D144" s="246"/>
      <c r="E144" s="246"/>
      <c r="F144" s="246"/>
      <c r="G144" s="246"/>
      <c r="H144" s="246"/>
      <c r="I144" s="246"/>
      <c r="J144" s="246"/>
      <c r="K144" s="247"/>
    </row>
    <row r="145" spans="2:11" ht="45" customHeight="1">
      <c r="B145" s="248"/>
      <c r="C145" s="308" t="s">
        <v>836</v>
      </c>
      <c r="D145" s="308"/>
      <c r="E145" s="308"/>
      <c r="F145" s="308"/>
      <c r="G145" s="308"/>
      <c r="H145" s="308"/>
      <c r="I145" s="308"/>
      <c r="J145" s="308"/>
      <c r="K145" s="249"/>
    </row>
    <row r="146" spans="2:11" ht="17.25" customHeight="1">
      <c r="B146" s="248"/>
      <c r="C146" s="250" t="s">
        <v>772</v>
      </c>
      <c r="D146" s="250"/>
      <c r="E146" s="250"/>
      <c r="F146" s="250" t="s">
        <v>773</v>
      </c>
      <c r="G146" s="251"/>
      <c r="H146" s="250" t="s">
        <v>147</v>
      </c>
      <c r="I146" s="250" t="s">
        <v>57</v>
      </c>
      <c r="J146" s="250" t="s">
        <v>774</v>
      </c>
      <c r="K146" s="249"/>
    </row>
    <row r="147" spans="2:11" ht="17.25" customHeight="1">
      <c r="B147" s="248"/>
      <c r="C147" s="252" t="s">
        <v>775</v>
      </c>
      <c r="D147" s="252"/>
      <c r="E147" s="252"/>
      <c r="F147" s="253" t="s">
        <v>776</v>
      </c>
      <c r="G147" s="254"/>
      <c r="H147" s="252"/>
      <c r="I147" s="252"/>
      <c r="J147" s="252" t="s">
        <v>777</v>
      </c>
      <c r="K147" s="249"/>
    </row>
    <row r="148" spans="2:11" ht="5.25" customHeight="1">
      <c r="B148" s="258"/>
      <c r="C148" s="255"/>
      <c r="D148" s="255"/>
      <c r="E148" s="255"/>
      <c r="F148" s="255"/>
      <c r="G148" s="256"/>
      <c r="H148" s="255"/>
      <c r="I148" s="255"/>
      <c r="J148" s="255"/>
      <c r="K148" s="279"/>
    </row>
    <row r="149" spans="2:11" ht="15" customHeight="1">
      <c r="B149" s="258"/>
      <c r="C149" s="128" t="s">
        <v>781</v>
      </c>
      <c r="D149" s="238"/>
      <c r="E149" s="238"/>
      <c r="F149" s="283" t="s">
        <v>778</v>
      </c>
      <c r="G149" s="238"/>
      <c r="H149" s="128" t="s">
        <v>817</v>
      </c>
      <c r="I149" s="128" t="s">
        <v>780</v>
      </c>
      <c r="J149" s="128">
        <v>120</v>
      </c>
      <c r="K149" s="279"/>
    </row>
    <row r="150" spans="2:11" ht="15" customHeight="1">
      <c r="B150" s="258"/>
      <c r="C150" s="128" t="s">
        <v>826</v>
      </c>
      <c r="D150" s="238"/>
      <c r="E150" s="238"/>
      <c r="F150" s="283" t="s">
        <v>778</v>
      </c>
      <c r="G150" s="238"/>
      <c r="H150" s="128" t="s">
        <v>837</v>
      </c>
      <c r="I150" s="128" t="s">
        <v>780</v>
      </c>
      <c r="J150" s="128" t="s">
        <v>828</v>
      </c>
      <c r="K150" s="279"/>
    </row>
    <row r="151" spans="2:11" ht="15" customHeight="1">
      <c r="B151" s="258"/>
      <c r="C151" s="128" t="s">
        <v>727</v>
      </c>
      <c r="D151" s="238"/>
      <c r="E151" s="238"/>
      <c r="F151" s="283" t="s">
        <v>778</v>
      </c>
      <c r="G151" s="238"/>
      <c r="H151" s="128" t="s">
        <v>838</v>
      </c>
      <c r="I151" s="128" t="s">
        <v>780</v>
      </c>
      <c r="J151" s="128" t="s">
        <v>828</v>
      </c>
      <c r="K151" s="279"/>
    </row>
    <row r="152" spans="2:11" ht="15" customHeight="1">
      <c r="B152" s="258"/>
      <c r="C152" s="128" t="s">
        <v>783</v>
      </c>
      <c r="D152" s="238"/>
      <c r="E152" s="238"/>
      <c r="F152" s="283" t="s">
        <v>784</v>
      </c>
      <c r="G152" s="238"/>
      <c r="H152" s="128" t="s">
        <v>817</v>
      </c>
      <c r="I152" s="128" t="s">
        <v>780</v>
      </c>
      <c r="J152" s="128">
        <v>50</v>
      </c>
      <c r="K152" s="279"/>
    </row>
    <row r="153" spans="2:11" ht="15" customHeight="1">
      <c r="B153" s="258"/>
      <c r="C153" s="128" t="s">
        <v>786</v>
      </c>
      <c r="D153" s="238"/>
      <c r="E153" s="238"/>
      <c r="F153" s="283" t="s">
        <v>778</v>
      </c>
      <c r="G153" s="238"/>
      <c r="H153" s="128" t="s">
        <v>817</v>
      </c>
      <c r="I153" s="128" t="s">
        <v>788</v>
      </c>
      <c r="J153" s="128"/>
      <c r="K153" s="279"/>
    </row>
    <row r="154" spans="2:11" ht="15" customHeight="1">
      <c r="B154" s="258"/>
      <c r="C154" s="128" t="s">
        <v>797</v>
      </c>
      <c r="D154" s="238"/>
      <c r="E154" s="238"/>
      <c r="F154" s="283" t="s">
        <v>784</v>
      </c>
      <c r="G154" s="238"/>
      <c r="H154" s="128" t="s">
        <v>817</v>
      </c>
      <c r="I154" s="128" t="s">
        <v>780</v>
      </c>
      <c r="J154" s="128">
        <v>50</v>
      </c>
      <c r="K154" s="279"/>
    </row>
    <row r="155" spans="2:11" ht="15" customHeight="1">
      <c r="B155" s="258"/>
      <c r="C155" s="128" t="s">
        <v>805</v>
      </c>
      <c r="D155" s="238"/>
      <c r="E155" s="238"/>
      <c r="F155" s="283" t="s">
        <v>784</v>
      </c>
      <c r="G155" s="238"/>
      <c r="H155" s="128" t="s">
        <v>817</v>
      </c>
      <c r="I155" s="128" t="s">
        <v>780</v>
      </c>
      <c r="J155" s="128">
        <v>50</v>
      </c>
      <c r="K155" s="279"/>
    </row>
    <row r="156" spans="2:11" ht="15" customHeight="1">
      <c r="B156" s="258"/>
      <c r="C156" s="128" t="s">
        <v>803</v>
      </c>
      <c r="D156" s="238"/>
      <c r="E156" s="238"/>
      <c r="F156" s="283" t="s">
        <v>784</v>
      </c>
      <c r="G156" s="238"/>
      <c r="H156" s="128" t="s">
        <v>817</v>
      </c>
      <c r="I156" s="128" t="s">
        <v>780</v>
      </c>
      <c r="J156" s="128">
        <v>50</v>
      </c>
      <c r="K156" s="279"/>
    </row>
    <row r="157" spans="2:11" ht="15" customHeight="1">
      <c r="B157" s="258"/>
      <c r="C157" s="128" t="s">
        <v>127</v>
      </c>
      <c r="D157" s="238"/>
      <c r="E157" s="238"/>
      <c r="F157" s="283" t="s">
        <v>778</v>
      </c>
      <c r="G157" s="238"/>
      <c r="H157" s="128" t="s">
        <v>839</v>
      </c>
      <c r="I157" s="128" t="s">
        <v>780</v>
      </c>
      <c r="J157" s="128" t="s">
        <v>840</v>
      </c>
      <c r="K157" s="279"/>
    </row>
    <row r="158" spans="2:11" ht="15" customHeight="1">
      <c r="B158" s="258"/>
      <c r="C158" s="128" t="s">
        <v>841</v>
      </c>
      <c r="D158" s="238"/>
      <c r="E158" s="238"/>
      <c r="F158" s="283" t="s">
        <v>778</v>
      </c>
      <c r="G158" s="238"/>
      <c r="H158" s="128" t="s">
        <v>842</v>
      </c>
      <c r="I158" s="128" t="s">
        <v>812</v>
      </c>
      <c r="J158" s="128"/>
      <c r="K158" s="279"/>
    </row>
    <row r="159" spans="2:11" ht="15" customHeight="1">
      <c r="B159" s="284"/>
      <c r="C159" s="267"/>
      <c r="D159" s="267"/>
      <c r="E159" s="267"/>
      <c r="F159" s="267"/>
      <c r="G159" s="267"/>
      <c r="H159" s="267"/>
      <c r="I159" s="267"/>
      <c r="J159" s="267"/>
      <c r="K159" s="285"/>
    </row>
    <row r="160" spans="2:11" ht="18.75" customHeight="1">
      <c r="B160" s="234"/>
      <c r="C160" s="238"/>
      <c r="D160" s="238"/>
      <c r="E160" s="238"/>
      <c r="F160" s="257"/>
      <c r="G160" s="238"/>
      <c r="H160" s="238"/>
      <c r="I160" s="238"/>
      <c r="J160" s="238"/>
      <c r="K160" s="234"/>
    </row>
    <row r="161" spans="2:11" ht="18.75" customHeight="1">
      <c r="B161" s="244"/>
      <c r="C161" s="244"/>
      <c r="D161" s="244"/>
      <c r="E161" s="244"/>
      <c r="F161" s="244"/>
      <c r="G161" s="244"/>
      <c r="H161" s="244"/>
      <c r="I161" s="244"/>
      <c r="J161" s="244"/>
      <c r="K161" s="244"/>
    </row>
    <row r="162" spans="2:11" ht="7.5" customHeight="1">
      <c r="B162" s="226"/>
      <c r="C162" s="227"/>
      <c r="D162" s="227"/>
      <c r="E162" s="227"/>
      <c r="F162" s="227"/>
      <c r="G162" s="227"/>
      <c r="H162" s="227"/>
      <c r="I162" s="227"/>
      <c r="J162" s="227"/>
      <c r="K162" s="228"/>
    </row>
    <row r="163" spans="2:11" ht="45" customHeight="1">
      <c r="B163" s="229"/>
      <c r="C163" s="310" t="s">
        <v>843</v>
      </c>
      <c r="D163" s="310"/>
      <c r="E163" s="310"/>
      <c r="F163" s="310"/>
      <c r="G163" s="310"/>
      <c r="H163" s="310"/>
      <c r="I163" s="310"/>
      <c r="J163" s="310"/>
      <c r="K163" s="230"/>
    </row>
    <row r="164" spans="2:11" ht="17.25" customHeight="1">
      <c r="B164" s="229"/>
      <c r="C164" s="250" t="s">
        <v>772</v>
      </c>
      <c r="D164" s="250"/>
      <c r="E164" s="250"/>
      <c r="F164" s="250" t="s">
        <v>773</v>
      </c>
      <c r="G164" s="286"/>
      <c r="H164" s="287" t="s">
        <v>147</v>
      </c>
      <c r="I164" s="287" t="s">
        <v>57</v>
      </c>
      <c r="J164" s="250" t="s">
        <v>774</v>
      </c>
      <c r="K164" s="230"/>
    </row>
    <row r="165" spans="2:11" ht="17.25" customHeight="1">
      <c r="B165" s="231"/>
      <c r="C165" s="252" t="s">
        <v>775</v>
      </c>
      <c r="D165" s="252"/>
      <c r="E165" s="252"/>
      <c r="F165" s="253" t="s">
        <v>776</v>
      </c>
      <c r="G165" s="288"/>
      <c r="H165" s="289"/>
      <c r="I165" s="289"/>
      <c r="J165" s="252" t="s">
        <v>777</v>
      </c>
      <c r="K165" s="232"/>
    </row>
    <row r="166" spans="2:11" ht="5.25" customHeight="1">
      <c r="B166" s="258"/>
      <c r="C166" s="255"/>
      <c r="D166" s="255"/>
      <c r="E166" s="255"/>
      <c r="F166" s="255"/>
      <c r="G166" s="256"/>
      <c r="H166" s="255"/>
      <c r="I166" s="255"/>
      <c r="J166" s="255"/>
      <c r="K166" s="279"/>
    </row>
    <row r="167" spans="2:11" ht="15" customHeight="1">
      <c r="B167" s="258"/>
      <c r="C167" s="238" t="s">
        <v>781</v>
      </c>
      <c r="D167" s="238"/>
      <c r="E167" s="238"/>
      <c r="F167" s="257" t="s">
        <v>778</v>
      </c>
      <c r="G167" s="238"/>
      <c r="H167" s="238" t="s">
        <v>817</v>
      </c>
      <c r="I167" s="238" t="s">
        <v>780</v>
      </c>
      <c r="J167" s="238">
        <v>120</v>
      </c>
      <c r="K167" s="279"/>
    </row>
    <row r="168" spans="2:11" ht="15" customHeight="1">
      <c r="B168" s="258"/>
      <c r="C168" s="238" t="s">
        <v>826</v>
      </c>
      <c r="D168" s="238"/>
      <c r="E168" s="238"/>
      <c r="F168" s="257" t="s">
        <v>778</v>
      </c>
      <c r="G168" s="238"/>
      <c r="H168" s="238" t="s">
        <v>827</v>
      </c>
      <c r="I168" s="238" t="s">
        <v>780</v>
      </c>
      <c r="J168" s="238" t="s">
        <v>828</v>
      </c>
      <c r="K168" s="279"/>
    </row>
    <row r="169" spans="2:11" ht="15" customHeight="1">
      <c r="B169" s="258"/>
      <c r="C169" s="238" t="s">
        <v>727</v>
      </c>
      <c r="D169" s="238"/>
      <c r="E169" s="238"/>
      <c r="F169" s="257" t="s">
        <v>778</v>
      </c>
      <c r="G169" s="238"/>
      <c r="H169" s="238" t="s">
        <v>844</v>
      </c>
      <c r="I169" s="238" t="s">
        <v>780</v>
      </c>
      <c r="J169" s="238" t="s">
        <v>828</v>
      </c>
      <c r="K169" s="279"/>
    </row>
    <row r="170" spans="2:11" ht="15" customHeight="1">
      <c r="B170" s="258"/>
      <c r="C170" s="238" t="s">
        <v>783</v>
      </c>
      <c r="D170" s="238"/>
      <c r="E170" s="238"/>
      <c r="F170" s="257" t="s">
        <v>784</v>
      </c>
      <c r="G170" s="238"/>
      <c r="H170" s="238" t="s">
        <v>844</v>
      </c>
      <c r="I170" s="238" t="s">
        <v>780</v>
      </c>
      <c r="J170" s="238">
        <v>50</v>
      </c>
      <c r="K170" s="279"/>
    </row>
    <row r="171" spans="2:11" ht="15" customHeight="1">
      <c r="B171" s="258"/>
      <c r="C171" s="238" t="s">
        <v>786</v>
      </c>
      <c r="D171" s="238"/>
      <c r="E171" s="238"/>
      <c r="F171" s="257" t="s">
        <v>778</v>
      </c>
      <c r="G171" s="238"/>
      <c r="H171" s="238" t="s">
        <v>844</v>
      </c>
      <c r="I171" s="238" t="s">
        <v>788</v>
      </c>
      <c r="J171" s="238"/>
      <c r="K171" s="279"/>
    </row>
    <row r="172" spans="2:11" ht="15" customHeight="1">
      <c r="B172" s="258"/>
      <c r="C172" s="238" t="s">
        <v>797</v>
      </c>
      <c r="D172" s="238"/>
      <c r="E172" s="238"/>
      <c r="F172" s="257" t="s">
        <v>784</v>
      </c>
      <c r="G172" s="238"/>
      <c r="H172" s="238" t="s">
        <v>844</v>
      </c>
      <c r="I172" s="238" t="s">
        <v>780</v>
      </c>
      <c r="J172" s="238">
        <v>50</v>
      </c>
      <c r="K172" s="279"/>
    </row>
    <row r="173" spans="2:11" ht="15" customHeight="1">
      <c r="B173" s="258"/>
      <c r="C173" s="238" t="s">
        <v>805</v>
      </c>
      <c r="D173" s="238"/>
      <c r="E173" s="238"/>
      <c r="F173" s="257" t="s">
        <v>784</v>
      </c>
      <c r="G173" s="238"/>
      <c r="H173" s="238" t="s">
        <v>844</v>
      </c>
      <c r="I173" s="238" t="s">
        <v>780</v>
      </c>
      <c r="J173" s="238">
        <v>50</v>
      </c>
      <c r="K173" s="279"/>
    </row>
    <row r="174" spans="2:11" ht="15" customHeight="1">
      <c r="B174" s="258"/>
      <c r="C174" s="238" t="s">
        <v>803</v>
      </c>
      <c r="D174" s="238"/>
      <c r="E174" s="238"/>
      <c r="F174" s="257" t="s">
        <v>784</v>
      </c>
      <c r="G174" s="238"/>
      <c r="H174" s="238" t="s">
        <v>844</v>
      </c>
      <c r="I174" s="238" t="s">
        <v>780</v>
      </c>
      <c r="J174" s="238">
        <v>50</v>
      </c>
      <c r="K174" s="279"/>
    </row>
    <row r="175" spans="2:11" ht="15" customHeight="1">
      <c r="B175" s="258"/>
      <c r="C175" s="238" t="s">
        <v>146</v>
      </c>
      <c r="D175" s="238"/>
      <c r="E175" s="238"/>
      <c r="F175" s="257" t="s">
        <v>778</v>
      </c>
      <c r="G175" s="238"/>
      <c r="H175" s="238" t="s">
        <v>845</v>
      </c>
      <c r="I175" s="238" t="s">
        <v>846</v>
      </c>
      <c r="J175" s="238"/>
      <c r="K175" s="279"/>
    </row>
    <row r="176" spans="2:11" ht="15" customHeight="1">
      <c r="B176" s="258"/>
      <c r="C176" s="238" t="s">
        <v>57</v>
      </c>
      <c r="D176" s="238"/>
      <c r="E176" s="238"/>
      <c r="F176" s="257" t="s">
        <v>778</v>
      </c>
      <c r="G176" s="238"/>
      <c r="H176" s="238" t="s">
        <v>847</v>
      </c>
      <c r="I176" s="238" t="s">
        <v>848</v>
      </c>
      <c r="J176" s="238">
        <v>1</v>
      </c>
      <c r="K176" s="279"/>
    </row>
    <row r="177" spans="2:11" ht="15" customHeight="1">
      <c r="B177" s="258"/>
      <c r="C177" s="238" t="s">
        <v>53</v>
      </c>
      <c r="D177" s="238"/>
      <c r="E177" s="238"/>
      <c r="F177" s="257" t="s">
        <v>778</v>
      </c>
      <c r="G177" s="238"/>
      <c r="H177" s="238" t="s">
        <v>849</v>
      </c>
      <c r="I177" s="238" t="s">
        <v>780</v>
      </c>
      <c r="J177" s="238">
        <v>20</v>
      </c>
      <c r="K177" s="279"/>
    </row>
    <row r="178" spans="2:11" ht="15" customHeight="1">
      <c r="B178" s="258"/>
      <c r="C178" s="238" t="s">
        <v>147</v>
      </c>
      <c r="D178" s="238"/>
      <c r="E178" s="238"/>
      <c r="F178" s="257" t="s">
        <v>778</v>
      </c>
      <c r="G178" s="238"/>
      <c r="H178" s="238" t="s">
        <v>850</v>
      </c>
      <c r="I178" s="238" t="s">
        <v>780</v>
      </c>
      <c r="J178" s="238">
        <v>255</v>
      </c>
      <c r="K178" s="279"/>
    </row>
    <row r="179" spans="2:11" ht="15" customHeight="1">
      <c r="B179" s="258"/>
      <c r="C179" s="238" t="s">
        <v>148</v>
      </c>
      <c r="D179" s="238"/>
      <c r="E179" s="238"/>
      <c r="F179" s="257" t="s">
        <v>778</v>
      </c>
      <c r="G179" s="238"/>
      <c r="H179" s="238" t="s">
        <v>743</v>
      </c>
      <c r="I179" s="238" t="s">
        <v>780</v>
      </c>
      <c r="J179" s="238">
        <v>10</v>
      </c>
      <c r="K179" s="279"/>
    </row>
    <row r="180" spans="2:11" ht="15" customHeight="1">
      <c r="B180" s="258"/>
      <c r="C180" s="238" t="s">
        <v>149</v>
      </c>
      <c r="D180" s="238"/>
      <c r="E180" s="238"/>
      <c r="F180" s="257" t="s">
        <v>778</v>
      </c>
      <c r="G180" s="238"/>
      <c r="H180" s="238" t="s">
        <v>851</v>
      </c>
      <c r="I180" s="238" t="s">
        <v>812</v>
      </c>
      <c r="J180" s="238"/>
      <c r="K180" s="279"/>
    </row>
    <row r="181" spans="2:11" ht="15" customHeight="1">
      <c r="B181" s="258"/>
      <c r="C181" s="238" t="s">
        <v>852</v>
      </c>
      <c r="D181" s="238"/>
      <c r="E181" s="238"/>
      <c r="F181" s="257" t="s">
        <v>778</v>
      </c>
      <c r="G181" s="238"/>
      <c r="H181" s="238" t="s">
        <v>853</v>
      </c>
      <c r="I181" s="238" t="s">
        <v>812</v>
      </c>
      <c r="J181" s="238"/>
      <c r="K181" s="279"/>
    </row>
    <row r="182" spans="2:11" ht="15" customHeight="1">
      <c r="B182" s="258"/>
      <c r="C182" s="238" t="s">
        <v>841</v>
      </c>
      <c r="D182" s="238"/>
      <c r="E182" s="238"/>
      <c r="F182" s="257" t="s">
        <v>778</v>
      </c>
      <c r="G182" s="238"/>
      <c r="H182" s="238" t="s">
        <v>854</v>
      </c>
      <c r="I182" s="238" t="s">
        <v>812</v>
      </c>
      <c r="J182" s="238"/>
      <c r="K182" s="279"/>
    </row>
    <row r="183" spans="2:11" ht="15" customHeight="1">
      <c r="B183" s="258"/>
      <c r="C183" s="238" t="s">
        <v>151</v>
      </c>
      <c r="D183" s="238"/>
      <c r="E183" s="238"/>
      <c r="F183" s="257" t="s">
        <v>784</v>
      </c>
      <c r="G183" s="238"/>
      <c r="H183" s="238" t="s">
        <v>855</v>
      </c>
      <c r="I183" s="238" t="s">
        <v>780</v>
      </c>
      <c r="J183" s="238">
        <v>50</v>
      </c>
      <c r="K183" s="279"/>
    </row>
    <row r="184" spans="2:11" ht="15" customHeight="1">
      <c r="B184" s="258"/>
      <c r="C184" s="238" t="s">
        <v>856</v>
      </c>
      <c r="D184" s="238"/>
      <c r="E184" s="238"/>
      <c r="F184" s="257" t="s">
        <v>784</v>
      </c>
      <c r="G184" s="238"/>
      <c r="H184" s="238" t="s">
        <v>857</v>
      </c>
      <c r="I184" s="238" t="s">
        <v>858</v>
      </c>
      <c r="J184" s="238"/>
      <c r="K184" s="279"/>
    </row>
    <row r="185" spans="2:11" ht="15" customHeight="1">
      <c r="B185" s="258"/>
      <c r="C185" s="238" t="s">
        <v>859</v>
      </c>
      <c r="D185" s="238"/>
      <c r="E185" s="238"/>
      <c r="F185" s="257" t="s">
        <v>784</v>
      </c>
      <c r="G185" s="238"/>
      <c r="H185" s="238" t="s">
        <v>860</v>
      </c>
      <c r="I185" s="238" t="s">
        <v>858</v>
      </c>
      <c r="J185" s="238"/>
      <c r="K185" s="279"/>
    </row>
    <row r="186" spans="2:11" ht="15" customHeight="1">
      <c r="B186" s="258"/>
      <c r="C186" s="238" t="s">
        <v>861</v>
      </c>
      <c r="D186" s="238"/>
      <c r="E186" s="238"/>
      <c r="F186" s="257" t="s">
        <v>784</v>
      </c>
      <c r="G186" s="238"/>
      <c r="H186" s="238" t="s">
        <v>862</v>
      </c>
      <c r="I186" s="238" t="s">
        <v>858</v>
      </c>
      <c r="J186" s="238"/>
      <c r="K186" s="279"/>
    </row>
    <row r="187" spans="2:11" ht="15" customHeight="1">
      <c r="B187" s="258"/>
      <c r="C187" s="290" t="s">
        <v>863</v>
      </c>
      <c r="D187" s="238"/>
      <c r="E187" s="238"/>
      <c r="F187" s="257" t="s">
        <v>784</v>
      </c>
      <c r="G187" s="238"/>
      <c r="H187" s="238" t="s">
        <v>864</v>
      </c>
      <c r="I187" s="238" t="s">
        <v>865</v>
      </c>
      <c r="J187" s="291" t="s">
        <v>866</v>
      </c>
      <c r="K187" s="279"/>
    </row>
    <row r="188" spans="2:11" ht="15" customHeight="1">
      <c r="B188" s="258"/>
      <c r="C188" s="243" t="s">
        <v>42</v>
      </c>
      <c r="D188" s="238"/>
      <c r="E188" s="238"/>
      <c r="F188" s="257" t="s">
        <v>778</v>
      </c>
      <c r="G188" s="238"/>
      <c r="H188" s="234" t="s">
        <v>867</v>
      </c>
      <c r="I188" s="238" t="s">
        <v>868</v>
      </c>
      <c r="J188" s="238"/>
      <c r="K188" s="279"/>
    </row>
    <row r="189" spans="2:11" ht="15" customHeight="1">
      <c r="B189" s="258"/>
      <c r="C189" s="243" t="s">
        <v>869</v>
      </c>
      <c r="D189" s="238"/>
      <c r="E189" s="238"/>
      <c r="F189" s="257" t="s">
        <v>778</v>
      </c>
      <c r="G189" s="238"/>
      <c r="H189" s="238" t="s">
        <v>870</v>
      </c>
      <c r="I189" s="238" t="s">
        <v>812</v>
      </c>
      <c r="J189" s="238"/>
      <c r="K189" s="279"/>
    </row>
    <row r="190" spans="2:11" ht="15" customHeight="1">
      <c r="B190" s="258"/>
      <c r="C190" s="243" t="s">
        <v>871</v>
      </c>
      <c r="D190" s="238"/>
      <c r="E190" s="238"/>
      <c r="F190" s="257" t="s">
        <v>778</v>
      </c>
      <c r="G190" s="238"/>
      <c r="H190" s="238" t="s">
        <v>872</v>
      </c>
      <c r="I190" s="238" t="s">
        <v>812</v>
      </c>
      <c r="J190" s="238"/>
      <c r="K190" s="279"/>
    </row>
    <row r="191" spans="2:11" ht="15" customHeight="1">
      <c r="B191" s="258"/>
      <c r="C191" s="243" t="s">
        <v>873</v>
      </c>
      <c r="D191" s="238"/>
      <c r="E191" s="238"/>
      <c r="F191" s="257" t="s">
        <v>784</v>
      </c>
      <c r="G191" s="238"/>
      <c r="H191" s="238" t="s">
        <v>874</v>
      </c>
      <c r="I191" s="238" t="s">
        <v>812</v>
      </c>
      <c r="J191" s="238"/>
      <c r="K191" s="279"/>
    </row>
    <row r="192" spans="2:11" ht="15" customHeight="1">
      <c r="B192" s="284"/>
      <c r="C192" s="292"/>
      <c r="D192" s="267"/>
      <c r="E192" s="267"/>
      <c r="F192" s="267"/>
      <c r="G192" s="267"/>
      <c r="H192" s="267"/>
      <c r="I192" s="267"/>
      <c r="J192" s="267"/>
      <c r="K192" s="285"/>
    </row>
    <row r="193" spans="2:11" ht="18.75" customHeight="1">
      <c r="B193" s="234"/>
      <c r="C193" s="238"/>
      <c r="D193" s="238"/>
      <c r="E193" s="238"/>
      <c r="F193" s="257"/>
      <c r="G193" s="238"/>
      <c r="H193" s="238"/>
      <c r="I193" s="238"/>
      <c r="J193" s="238"/>
      <c r="K193" s="234"/>
    </row>
    <row r="194" spans="2:11" ht="18.75" customHeight="1">
      <c r="B194" s="234"/>
      <c r="C194" s="238"/>
      <c r="D194" s="238"/>
      <c r="E194" s="238"/>
      <c r="F194" s="257"/>
      <c r="G194" s="238"/>
      <c r="H194" s="238"/>
      <c r="I194" s="238"/>
      <c r="J194" s="238"/>
      <c r="K194" s="234"/>
    </row>
    <row r="195" spans="2:11" ht="18.75" customHeight="1">
      <c r="B195" s="244"/>
      <c r="C195" s="244"/>
      <c r="D195" s="244"/>
      <c r="E195" s="244"/>
      <c r="F195" s="244"/>
      <c r="G195" s="244"/>
      <c r="H195" s="244"/>
      <c r="I195" s="244"/>
      <c r="J195" s="244"/>
      <c r="K195" s="244"/>
    </row>
    <row r="196" spans="2:11" ht="13.5">
      <c r="B196" s="226"/>
      <c r="C196" s="227"/>
      <c r="D196" s="227"/>
      <c r="E196" s="227"/>
      <c r="F196" s="227"/>
      <c r="G196" s="227"/>
      <c r="H196" s="227"/>
      <c r="I196" s="227"/>
      <c r="J196" s="227"/>
      <c r="K196" s="228"/>
    </row>
    <row r="197" spans="2:11" ht="21">
      <c r="B197" s="229"/>
      <c r="C197" s="310" t="s">
        <v>875</v>
      </c>
      <c r="D197" s="310"/>
      <c r="E197" s="310"/>
      <c r="F197" s="310"/>
      <c r="G197" s="310"/>
      <c r="H197" s="310"/>
      <c r="I197" s="310"/>
      <c r="J197" s="310"/>
      <c r="K197" s="230"/>
    </row>
    <row r="198" spans="2:11" ht="25.5" customHeight="1">
      <c r="B198" s="229"/>
      <c r="C198" s="127" t="s">
        <v>876</v>
      </c>
      <c r="D198" s="127"/>
      <c r="E198" s="127"/>
      <c r="F198" s="127" t="s">
        <v>877</v>
      </c>
      <c r="G198" s="293"/>
      <c r="H198" s="309" t="s">
        <v>878</v>
      </c>
      <c r="I198" s="309"/>
      <c r="J198" s="309"/>
      <c r="K198" s="230"/>
    </row>
    <row r="199" spans="2:11" ht="5.25" customHeight="1">
      <c r="B199" s="258"/>
      <c r="C199" s="255"/>
      <c r="D199" s="255"/>
      <c r="E199" s="255"/>
      <c r="F199" s="255"/>
      <c r="G199" s="238"/>
      <c r="H199" s="255"/>
      <c r="I199" s="255"/>
      <c r="J199" s="255"/>
      <c r="K199" s="279"/>
    </row>
    <row r="200" spans="2:11" ht="15" customHeight="1">
      <c r="B200" s="258"/>
      <c r="C200" s="238" t="s">
        <v>868</v>
      </c>
      <c r="D200" s="238"/>
      <c r="E200" s="238"/>
      <c r="F200" s="257" t="s">
        <v>43</v>
      </c>
      <c r="G200" s="238"/>
      <c r="H200" s="305" t="s">
        <v>879</v>
      </c>
      <c r="I200" s="305"/>
      <c r="J200" s="305"/>
      <c r="K200" s="279"/>
    </row>
    <row r="201" spans="2:11" ht="15" customHeight="1">
      <c r="B201" s="258"/>
      <c r="C201" s="264"/>
      <c r="D201" s="238"/>
      <c r="E201" s="238"/>
      <c r="F201" s="257" t="s">
        <v>44</v>
      </c>
      <c r="G201" s="238"/>
      <c r="H201" s="305" t="s">
        <v>880</v>
      </c>
      <c r="I201" s="305"/>
      <c r="J201" s="305"/>
      <c r="K201" s="279"/>
    </row>
    <row r="202" spans="2:11" ht="15" customHeight="1">
      <c r="B202" s="258"/>
      <c r="C202" s="264"/>
      <c r="D202" s="238"/>
      <c r="E202" s="238"/>
      <c r="F202" s="257" t="s">
        <v>47</v>
      </c>
      <c r="G202" s="238"/>
      <c r="H202" s="305" t="s">
        <v>881</v>
      </c>
      <c r="I202" s="305"/>
      <c r="J202" s="305"/>
      <c r="K202" s="279"/>
    </row>
    <row r="203" spans="2:11" ht="15" customHeight="1">
      <c r="B203" s="258"/>
      <c r="C203" s="238"/>
      <c r="D203" s="238"/>
      <c r="E203" s="238"/>
      <c r="F203" s="257" t="s">
        <v>45</v>
      </c>
      <c r="G203" s="238"/>
      <c r="H203" s="305" t="s">
        <v>882</v>
      </c>
      <c r="I203" s="305"/>
      <c r="J203" s="305"/>
      <c r="K203" s="279"/>
    </row>
    <row r="204" spans="2:11" ht="15" customHeight="1">
      <c r="B204" s="258"/>
      <c r="C204" s="238"/>
      <c r="D204" s="238"/>
      <c r="E204" s="238"/>
      <c r="F204" s="257" t="s">
        <v>46</v>
      </c>
      <c r="G204" s="238"/>
      <c r="H204" s="305" t="s">
        <v>883</v>
      </c>
      <c r="I204" s="305"/>
      <c r="J204" s="305"/>
      <c r="K204" s="279"/>
    </row>
    <row r="205" spans="2:11" ht="15" customHeight="1">
      <c r="B205" s="258"/>
      <c r="C205" s="238"/>
      <c r="D205" s="238"/>
      <c r="E205" s="238"/>
      <c r="F205" s="257"/>
      <c r="G205" s="238"/>
      <c r="H205" s="238"/>
      <c r="I205" s="238"/>
      <c r="J205" s="238"/>
      <c r="K205" s="279"/>
    </row>
    <row r="206" spans="2:11" ht="15" customHeight="1">
      <c r="B206" s="258"/>
      <c r="C206" s="238" t="s">
        <v>824</v>
      </c>
      <c r="D206" s="238"/>
      <c r="E206" s="238"/>
      <c r="F206" s="257" t="s">
        <v>78</v>
      </c>
      <c r="G206" s="238"/>
      <c r="H206" s="305" t="s">
        <v>884</v>
      </c>
      <c r="I206" s="305"/>
      <c r="J206" s="305"/>
      <c r="K206" s="279"/>
    </row>
    <row r="207" spans="2:11" ht="15" customHeight="1">
      <c r="B207" s="258"/>
      <c r="C207" s="264"/>
      <c r="D207" s="238"/>
      <c r="E207" s="238"/>
      <c r="F207" s="257" t="s">
        <v>721</v>
      </c>
      <c r="G207" s="238"/>
      <c r="H207" s="305" t="s">
        <v>722</v>
      </c>
      <c r="I207" s="305"/>
      <c r="J207" s="305"/>
      <c r="K207" s="279"/>
    </row>
    <row r="208" spans="2:11" ht="15" customHeight="1">
      <c r="B208" s="258"/>
      <c r="C208" s="238"/>
      <c r="D208" s="238"/>
      <c r="E208" s="238"/>
      <c r="F208" s="257" t="s">
        <v>719</v>
      </c>
      <c r="G208" s="238"/>
      <c r="H208" s="305" t="s">
        <v>885</v>
      </c>
      <c r="I208" s="305"/>
      <c r="J208" s="305"/>
      <c r="K208" s="279"/>
    </row>
    <row r="209" spans="2:11" ht="15" customHeight="1">
      <c r="B209" s="294"/>
      <c r="C209" s="264"/>
      <c r="D209" s="264"/>
      <c r="E209" s="264"/>
      <c r="F209" s="257" t="s">
        <v>723</v>
      </c>
      <c r="G209" s="243"/>
      <c r="H209" s="306" t="s">
        <v>724</v>
      </c>
      <c r="I209" s="306"/>
      <c r="J209" s="306"/>
      <c r="K209" s="295"/>
    </row>
    <row r="210" spans="2:11" ht="15" customHeight="1">
      <c r="B210" s="294"/>
      <c r="C210" s="264"/>
      <c r="D210" s="264"/>
      <c r="E210" s="264"/>
      <c r="F210" s="257" t="s">
        <v>725</v>
      </c>
      <c r="G210" s="243"/>
      <c r="H210" s="306" t="s">
        <v>704</v>
      </c>
      <c r="I210" s="306"/>
      <c r="J210" s="306"/>
      <c r="K210" s="295"/>
    </row>
    <row r="211" spans="2:11" ht="15" customHeight="1">
      <c r="B211" s="294"/>
      <c r="C211" s="264"/>
      <c r="D211" s="264"/>
      <c r="E211" s="264"/>
      <c r="F211" s="296"/>
      <c r="G211" s="243"/>
      <c r="H211" s="297"/>
      <c r="I211" s="297"/>
      <c r="J211" s="297"/>
      <c r="K211" s="295"/>
    </row>
    <row r="212" spans="2:11" ht="15" customHeight="1">
      <c r="B212" s="294"/>
      <c r="C212" s="238" t="s">
        <v>848</v>
      </c>
      <c r="D212" s="264"/>
      <c r="E212" s="264"/>
      <c r="F212" s="257">
        <v>1</v>
      </c>
      <c r="G212" s="243"/>
      <c r="H212" s="306" t="s">
        <v>886</v>
      </c>
      <c r="I212" s="306"/>
      <c r="J212" s="306"/>
      <c r="K212" s="295"/>
    </row>
    <row r="213" spans="2:11" ht="15" customHeight="1">
      <c r="B213" s="294"/>
      <c r="C213" s="264"/>
      <c r="D213" s="264"/>
      <c r="E213" s="264"/>
      <c r="F213" s="257">
        <v>2</v>
      </c>
      <c r="G213" s="243"/>
      <c r="H213" s="306" t="s">
        <v>887</v>
      </c>
      <c r="I213" s="306"/>
      <c r="J213" s="306"/>
      <c r="K213" s="295"/>
    </row>
    <row r="214" spans="2:11" ht="15" customHeight="1">
      <c r="B214" s="294"/>
      <c r="C214" s="264"/>
      <c r="D214" s="264"/>
      <c r="E214" s="264"/>
      <c r="F214" s="257">
        <v>3</v>
      </c>
      <c r="G214" s="243"/>
      <c r="H214" s="306" t="s">
        <v>888</v>
      </c>
      <c r="I214" s="306"/>
      <c r="J214" s="306"/>
      <c r="K214" s="295"/>
    </row>
    <row r="215" spans="2:11" ht="15" customHeight="1">
      <c r="B215" s="294"/>
      <c r="C215" s="264"/>
      <c r="D215" s="264"/>
      <c r="E215" s="264"/>
      <c r="F215" s="257">
        <v>4</v>
      </c>
      <c r="G215" s="243"/>
      <c r="H215" s="306" t="s">
        <v>889</v>
      </c>
      <c r="I215" s="306"/>
      <c r="J215" s="306"/>
      <c r="K215" s="295"/>
    </row>
    <row r="216" spans="2:11" ht="12.75" customHeight="1">
      <c r="B216" s="298"/>
      <c r="C216" s="299"/>
      <c r="D216" s="299"/>
      <c r="E216" s="299"/>
      <c r="F216" s="299"/>
      <c r="G216" s="299"/>
      <c r="H216" s="299"/>
      <c r="I216" s="299"/>
      <c r="J216" s="299"/>
      <c r="K216" s="300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E46:J46"/>
    <mergeCell ref="E47:J4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12:J212"/>
    <mergeCell ref="H214:J214"/>
    <mergeCell ref="H207:J207"/>
    <mergeCell ref="H208:J208"/>
    <mergeCell ref="H203:J203"/>
    <mergeCell ref="H201:J201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Lenovo-PC\Svehla</dc:creator>
  <cp:keywords/>
  <dc:description/>
  <cp:lastModifiedBy>Grof</cp:lastModifiedBy>
  <dcterms:created xsi:type="dcterms:W3CDTF">2018-06-07T13:45:43Z</dcterms:created>
  <dcterms:modified xsi:type="dcterms:W3CDTF">2018-06-08T14:53:05Z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