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Rekapitulace" sheetId="1" r:id="rId1"/>
    <sheet name="SO 000" sheetId="2" r:id="rId2"/>
    <sheet name="SO 101" sheetId="3" r:id="rId3"/>
    <sheet name="SO 102" sheetId="4" r:id="rId4"/>
    <sheet name="SO 103" sheetId="5" r:id="rId5"/>
    <sheet name="SO 104" sheetId="6" r:id="rId6"/>
    <sheet name="SO 181" sheetId="7" r:id="rId7"/>
    <sheet name="SO 182" sheetId="8" r:id="rId8"/>
    <sheet name="SO 191" sheetId="9" r:id="rId9"/>
    <sheet name="SO 192" sheetId="10" r:id="rId10"/>
    <sheet name="SO 431" sheetId="11" r:id="rId11"/>
    <sheet name="SO 432" sheetId="12" r:id="rId12"/>
    <sheet name="SO 801" sheetId="13" r:id="rId13"/>
  </sheets>
  <definedNames/>
  <calcPr fullCalcOnLoad="1"/>
</workbook>
</file>

<file path=xl/sharedStrings.xml><?xml version="1.0" encoding="utf-8"?>
<sst xmlns="http://schemas.openxmlformats.org/spreadsheetml/2006/main" count="5595" uniqueCount="1088">
  <si>
    <t>Firma: Transconsult s.r.o</t>
  </si>
  <si>
    <t>Soupis objektů s DPH</t>
  </si>
  <si>
    <t>Stavba: 384 - Cyklotrasa KČT 22 Trutnov - Horní Staré Město</t>
  </si>
  <si>
    <t>Varianta: I - Základní řešení</t>
  </si>
  <si>
    <t>Odbytová cena:</t>
  </si>
  <si>
    <t>OC+DPH:</t>
  </si>
  <si>
    <t>Objekt</t>
  </si>
  <si>
    <t>Popis</t>
  </si>
  <si>
    <t>OC</t>
  </si>
  <si>
    <t>DPH</t>
  </si>
  <si>
    <t>OC+DPH</t>
  </si>
  <si>
    <t>ASPE10</t>
  </si>
  <si>
    <t>S</t>
  </si>
  <si>
    <t>Příloha k formuláři pro ocenění nabídky</t>
  </si>
  <si>
    <t>Stavba:</t>
  </si>
  <si>
    <t>384</t>
  </si>
  <si>
    <t>Cyklotrasa KČT 22 Trutnov - Horní Staré Město</t>
  </si>
  <si>
    <t>O</t>
  </si>
  <si>
    <t>Rozpočet:</t>
  </si>
  <si>
    <t>0,00</t>
  </si>
  <si>
    <t>15,00</t>
  </si>
  <si>
    <t>21,00</t>
  </si>
  <si>
    <t>2</t>
  </si>
  <si>
    <t>SO 000</t>
  </si>
  <si>
    <t>Všeobecné a předběžné položky</t>
  </si>
  <si>
    <t>Typ</t>
  </si>
  <si>
    <t>0</t>
  </si>
  <si>
    <t>Poř. číslo</t>
  </si>
  <si>
    <t>1</t>
  </si>
  <si>
    <t>Kód položky</t>
  </si>
  <si>
    <t>Varianta</t>
  </si>
  <si>
    <t>3</t>
  </si>
  <si>
    <t>Název položky</t>
  </si>
  <si>
    <t>4</t>
  </si>
  <si>
    <t>MJ</t>
  </si>
  <si>
    <t>5</t>
  </si>
  <si>
    <t>Množství</t>
  </si>
  <si>
    <t>6</t>
  </si>
  <si>
    <t>Cena</t>
  </si>
  <si>
    <t>Jednotková</t>
  </si>
  <si>
    <t>9</t>
  </si>
  <si>
    <t>Celkem</t>
  </si>
  <si>
    <t>10</t>
  </si>
  <si>
    <t>SD</t>
  </si>
  <si>
    <t>VŠEOBECNÉ KONSTRUKCE A PRÁCE</t>
  </si>
  <si>
    <t>P</t>
  </si>
  <si>
    <t>02911</t>
  </si>
  <si>
    <t/>
  </si>
  <si>
    <t>OSTATNÍ POŽADAVKY - GEODETICKÉ ZAMĚŘENÍ</t>
  </si>
  <si>
    <t>KPL</t>
  </si>
  <si>
    <t>PP</t>
  </si>
  <si>
    <t>veškerá geodetická zaměření prováděná oprávněným geodetem – vytyčení stavby (3x tištěná, 3x CD), vytyčení obvodu staveniště a vytyčení během stavby, zřízení vytyčovací sítě stavby, vytyčení stávajících ing sítí, zaměření skutečného provedení stavby (3x tištěná, 3x CD),vč. zaměření skutečného provedení stavby pro předávání dílčích částí stavebnímu dozoru a konečné zaměření jednotlivých SO</t>
  </si>
  <si>
    <t>VV</t>
  </si>
  <si>
    <t>TS</t>
  </si>
  <si>
    <t>zahrnuje veškeré náklady spojené s objednatelem požadovanými pracemi</t>
  </si>
  <si>
    <t>02940</t>
  </si>
  <si>
    <t>OSTATNÍ POŽADAVKY - VYPRACOVÁNÍ DOKUMENTACE</t>
  </si>
  <si>
    <t>Zajištění dopravně inženýrského opatření během stavby a trvalého dopravní značení, včetně projednání s DOSSy a stanovení přechodné a místní úpravy na PK</t>
  </si>
  <si>
    <t>02944</t>
  </si>
  <si>
    <t>OSTAT POŽADAVKY - DOKUMENTACE SKUTEČ PROVEDENÍ V DIGIT FORMĚ</t>
  </si>
  <si>
    <t>dokumentace skutečného provedení veškerých stavebních objektů stavby DSPS 
součástí dokladů při předání dokončeného díla budou rovněž veškeré atesty, prohlášení o shodě, certifikáty na použité materiály a výrobky a protokoly o výsledcích provedených zkoušek 
- 4x tištěná, 4x CD 
- včetně závěřené zprávy</t>
  </si>
  <si>
    <t>02946</t>
  </si>
  <si>
    <t>OSTAT POŽADAVKY - FOTODOKUMENTACE</t>
  </si>
  <si>
    <t>Fotodokumentace stavby a zpráva o průběhu výstavby, foto budou řazeny dle objektů a chronologicky dle postupu výstavby  
- 1x měsíčně sada barevných fotografií v tištěné i elektronické formě - 1x tisk + 1x CD 
- závěřečná fotodokumentace v albu s popisem v tištěné i elektronické formě - 3x tisk + 3x CD</t>
  </si>
  <si>
    <t>položka zahrnuje: 
- fotodokumentaci zadavatelem požadovaného děje a konstrukcí v požadovaných časových intervalech 
- zadavatelem specifikované výstupy (fotografie v papírovém a digitálním formátu) v požadovaném počtu</t>
  </si>
  <si>
    <t>02991</t>
  </si>
  <si>
    <t>a</t>
  </si>
  <si>
    <t>OSTATNÍ POŽADAVKY - INFORMAČNÍ TABULE</t>
  </si>
  <si>
    <t>KUS</t>
  </si>
  <si>
    <t>náklady na zřízení informačních tabulí s údaji o stavbě s textem dle vzoru objednatele</t>
  </si>
  <si>
    <t>položka zahrnuje: 
- dodání a osazení informačních tabulí v předepsaném provedení a množství s obsahem předepsaným zadavatelem 
- veškeré nosné a upevňovací konstrukce 
- základové konstrukce včetně nutných zemních prací 
- demontáž a odvoz po skončení platnosti 
- případně nutné opravy poškozených čátí během platnosti</t>
  </si>
  <si>
    <t>b</t>
  </si>
  <si>
    <t>náklady na zřízení informačních tabulí s údaji o stavbě s textem dle vzoru dotačního programu</t>
  </si>
  <si>
    <t>7</t>
  </si>
  <si>
    <t>03710</t>
  </si>
  <si>
    <t>POMOC PRÁCE ZAJIŠŤ NEBO ZŘÍZ OBJÍŽĎKY A PŘÍSTUP CESTY</t>
  </si>
  <si>
    <t>vyznačení náhradních tras pro pěší během uzavírek chodníků dle konkrétních podmínek v místě</t>
  </si>
  <si>
    <t>zahrnuje objednatelem povolené náklady na požadovaná zařízení zhotovitele</t>
  </si>
  <si>
    <t>8</t>
  </si>
  <si>
    <t>03720</t>
  </si>
  <si>
    <t>POMOC PRÁCE ZAJIŠŤ NEBO ZŘÍZ REGULACI A OCHRANU DOPRAVY</t>
  </si>
  <si>
    <t>částka vyplývající z požadavků BOZP na zajištění staveniště</t>
  </si>
  <si>
    <t>03730</t>
  </si>
  <si>
    <t>POMOC PRÁCE ZAJIŠŤ NEBO ZŘÍZ OCHRANU INŽENÝRSKÝCH SÍTÍ</t>
  </si>
  <si>
    <t>Případná dodatečná ochrana stávajících inženýrských sítí při realizaci výkopových prací v souladu s požadavky jednotlivých správců sítí</t>
  </si>
  <si>
    <t>SO 101</t>
  </si>
  <si>
    <t>Stavební úpravy v Mladobucké a Rýchorské ulici</t>
  </si>
  <si>
    <t>014101</t>
  </si>
  <si>
    <t>POPLATKY ZA SKLÁDKU</t>
  </si>
  <si>
    <t>M3</t>
  </si>
  <si>
    <t>skládkovné - zemina a nestmelené vrstvy</t>
  </si>
  <si>
    <t>16.3+3.04+9 +14.5m3</t>
  </si>
  <si>
    <t>zahrnuje veškeré poplatky provozovateli skládky související s uložením odpadu na skládce.</t>
  </si>
  <si>
    <t>skládkovné - betonová suť</t>
  </si>
  <si>
    <t>1.7+7.8+19*0.05 + 49.5*0.15 + 3*0.05 + 21*0.025 + 16*0.025+2</t>
  </si>
  <si>
    <t>ZEMNÍ PRÁCE</t>
  </si>
  <si>
    <t>11120</t>
  </si>
  <si>
    <t>ODSTRANĚNÍ KŘOVIN</t>
  </si>
  <si>
    <t>M2</t>
  </si>
  <si>
    <t>odstranění a ořezání části živého plotu, včetně likvidace křovin v režii zhotovitele 
výkres C.1.3</t>
  </si>
  <si>
    <t>plocha odečtena z CAD</t>
  </si>
  <si>
    <t>odstranění křovin a stromů do průměru 100 mm doprava dřevin bez ohledu na vzdálenost spálení na hromadách nebo štěpkování</t>
  </si>
  <si>
    <t>11318</t>
  </si>
  <si>
    <t>ODSTRANĚNÍ KRYTU ZPEVNĚNÝCH PLOCH Z DLAŽDIC</t>
  </si>
  <si>
    <t>rozebrání stávající dlažby z betonových dlaždic 
- včetně naložení, odvozu na skládku odpadu a uložení na skládce odpadu 
výkres C.1.4, C.1.5</t>
  </si>
  <si>
    <t>13+18+3 m2 *0.05 m = 1.7 m3</t>
  </si>
  <si>
    <t>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</si>
  <si>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11332</t>
  </si>
  <si>
    <t>ODSTRANĚNÍ PODKLADŮ ZPEVNĚNÝCH PLOCH Z KAMENIVA NESTMELENÉHO</t>
  </si>
  <si>
    <t>odstranění nestmelených podkladních vrstev chodníků 
včetně naložení a odvozu na skládku odpadu a složení na skládce 
výkres C.1.6</t>
  </si>
  <si>
    <t>8m2 * 0.19m + 13m2 * 0.24m + 34 m2 * 0.29 m = 14.5 m3</t>
  </si>
  <si>
    <t>11334</t>
  </si>
  <si>
    <t>ODSTRANĚNÍ PODKLADU ZPEVNĚNÝCH PLOCH S CEMENT POJIVEM</t>
  </si>
  <si>
    <t>odstranění stmelených podkladních vrstev vozovky, předpokládaná tl. 150 mm 
- včetně naložení, odvozu a uložení na skládce odpadu 
výkres C.1.6</t>
  </si>
  <si>
    <t>0.15 m * 52 m2</t>
  </si>
  <si>
    <t>11351</t>
  </si>
  <si>
    <t>ODSTRANĚNÍ ZÁHONOVÝCH OBRUBNÍKŮ</t>
  </si>
  <si>
    <t>M</t>
  </si>
  <si>
    <t>vybourání betonových záhonových obrubníků, včetně betonového lože 
včetně naložení a odvozu na skládku odpadu 
výkres C.1.4, C.1.5</t>
  </si>
  <si>
    <t>7+7+5</t>
  </si>
  <si>
    <t>11352</t>
  </si>
  <si>
    <t>ODSTRANĚNÍ CHODNÍKOVÝCH OBRUBNÍKŮ BETONOVÝCH</t>
  </si>
  <si>
    <t>vybourání betonových silničních obrubníků, včetně betonového lože 
včetně naložení a odvozu na skládku odpadu 
výkres C.1.4, C.1.5</t>
  </si>
  <si>
    <t>8.5+7+28+6 m</t>
  </si>
  <si>
    <t>11354</t>
  </si>
  <si>
    <t>ODSTRANĚNÍ OBRUB Z KRAJNÍKŮ</t>
  </si>
  <si>
    <t>vybourání přídlažby z betonových desek 0.5x0.25x0.08 m poškozené při bourání stáv. obrub 
včetně betonového lože 
včetně naložení a odvozu na skládku odpadu 
výkres C.1.4, C.1.5</t>
  </si>
  <si>
    <t>odhad 3 m</t>
  </si>
  <si>
    <t>11356</t>
  </si>
  <si>
    <t>ODSTRANĚNÍ OBRUB Z DLAŽEBNÍCH KOSTEK DVOJITÝCH</t>
  </si>
  <si>
    <t>vybourání přídlažby ze dvou řad žulových kostek drobných, včetně betonového lože 
včetně očištění kostek a uložení na mezideponii zhotovitele pro opětovné použití v rámci stavby 
včetně naložení a odvozu vybouraného lože na skládku odpadu 
výkres C.1.4, C.1.5</t>
  </si>
  <si>
    <t>délka odečtena z CAD</t>
  </si>
  <si>
    <t>11</t>
  </si>
  <si>
    <t>11372</t>
  </si>
  <si>
    <t>FRÉZOVÁNÍ ZPEVNĚNÝCH PLOCH ASFALTOVÝCH</t>
  </si>
  <si>
    <t>vybourání stávajících asfaltových ploch vozovky a chodníku, včetně zaříznutí a odstranění náběhů válce 
recyklát bude přednostně využit v rámci stavby jako podkladní vrstva stezky pro cyklisty (0.8 m3) 
přebytečný recyklát bude odvezen do skladu Technických služeb Trutnov 
výkres C.1.4, C.1.5</t>
  </si>
  <si>
    <t>vozovka = 0.15 m * (40+12) m2 = 7.8 m3 
chodník = 0.1 m * (13+8) m2 = 2.1 m3</t>
  </si>
  <si>
    <t>12</t>
  </si>
  <si>
    <t>12110</t>
  </si>
  <si>
    <t>SEJMUTÍ ORNICE NEBO LESNÍ PŮDY</t>
  </si>
  <si>
    <t>sejmutí humózní vrstvy ze stávajících zelených ploch, tl. 150 mm   
včetně uložení sejmuté humózní zeminy na mezideponii zhotovitele pro opětovné použití v rámci stavby a likvidace drnu v režii zhotovitele 
výkres C.1.4, C.1.5</t>
  </si>
  <si>
    <t>(12+41) m2 * 0.15 m = 7.95 m3</t>
  </si>
  <si>
    <t>položka zahrnuje sejmutí ornice bez ohledu na tloušťku vrstvy a její vodorovnou dopravu nezahrnuje uložení na trvalou skládku</t>
  </si>
  <si>
    <t>13</t>
  </si>
  <si>
    <t>12373</t>
  </si>
  <si>
    <t>ODKOP PRO SPOD STAVBU SILNIC A ŽELEZNIC TŘ. I</t>
  </si>
  <si>
    <t>odkop pro sanační vrstvy v předepsané třídě těžitelnosti 
včetně naložení a odvozu na skládku odpadu 
výkres C.1.6</t>
  </si>
  <si>
    <t>(31.5+33.5+16.5) m2 * 0.2 m =16.3 m3</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</si>
  <si>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</si>
  <si>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14</t>
  </si>
  <si>
    <t>13173</t>
  </si>
  <si>
    <t>HLOUBENÍ JAM ZAPAŽ I NEPAŽ TŘ. I</t>
  </si>
  <si>
    <t>hloubení jam pro uliční vpusť v předepsané třídě těžitelnosti 
včetně naložení a odvozu na skládku odpadu 
výkres C.1.5</t>
  </si>
  <si>
    <t>1.5*1.5*1.35 m</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</si>
  <si>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</si>
  <si>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15</t>
  </si>
  <si>
    <t>13273</t>
  </si>
  <si>
    <t>HLOUBENÍ RÝH ŠÍŘ DO 2M PAŽ I NEPAŽ TŘ. I</t>
  </si>
  <si>
    <t>hloubení rýhy v předepsané třídě těžitelnosti pro přípojku vpusti 
včetně naložení a odvozu na skládku odpadu 
výkres C.1.5</t>
  </si>
  <si>
    <t>12*1.0*0.75 m</t>
  </si>
  <si>
    <t>16</t>
  </si>
  <si>
    <t>17110</t>
  </si>
  <si>
    <t>ULOŽENÍ SYPANINY DO NÁSYPŮ SE ZHUTNĚNÍM</t>
  </si>
  <si>
    <t>dosypání plochy po odstraněné konstrukci vozovky v prostoru navržené zelené plochy pod ohumusováním 
výkres C.1.5</t>
  </si>
  <si>
    <t>11 m2 * 0.15 m</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</si>
  <si>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</si>
  <si>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t>
  </si>
  <si>
    <t>17120</t>
  </si>
  <si>
    <t>ULOŽENÍ SYPANINY DO NÁSYPŮ A NA SKLÁDKY BEZ ZHUTNĚNÍ</t>
  </si>
  <si>
    <t>uložení výkopku na skládce odpadu</t>
  </si>
  <si>
    <t>16.3+3.04+9 m3</t>
  </si>
  <si>
    <t>položka zahrnuje: 
- kompletní provedení zemní konstrukce do předepsaného tvaru 
- ošetření úložiště po celou dobu práce v něm vč. klimatických opatření 
- ztížení v okolí vedení, konstrukcí a objektů a jejich dočasné zajištění 
- ztížení provádění ve ztížených podmínkách a stísněných prostorech 
- ztížené ukládání sypaniny pod vodu 
- ukládání po vrstvách a po jiných nutných částech (figurách) vč. dosypávek 
- spouštění a nošení materiálu 
- úprava, očištění a ochrana podloží a svahů 
- svahování,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</si>
  <si>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18</t>
  </si>
  <si>
    <t>17481</t>
  </si>
  <si>
    <t>ZÁSYP JAM A RÝH Z NAKUPOVANÝCH MATERIÁLŮ</t>
  </si>
  <si>
    <t>zásyp rýhy potrubí do úrovně silniční pláně 
štěrkodrť 0/32 
výkres C.1.5</t>
  </si>
  <si>
    <t>12*1*(1.2-0.1-0.5-0.45) = 1.8 m3</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</si>
  <si>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</si>
  <si>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19</t>
  </si>
  <si>
    <t>17581</t>
  </si>
  <si>
    <t>OBSYP POTRUBÍ A OBJEKTŮ Z NAKUPOVANÝCH MATERIÁLŮ</t>
  </si>
  <si>
    <t>obsyp a zásyp potrubí do výšky 30 cm nad vrchol potrubí 
štěrkopísek 0/22 
výkres C.1.5</t>
  </si>
  <si>
    <t>12*1.0*0.5-12*(3.14*0.1*0.1) = 5.63 m3</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</si>
  <si>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zemina vytlačená potrubím o DN do 180mm se od kubatury obsypů neodečítá</t>
  </si>
  <si>
    <t>20</t>
  </si>
  <si>
    <t>obsyp a zásyp uliční vpusti z vhodného materiálu 
včetně pořízení materiálu 
výkres C.1.5</t>
  </si>
  <si>
    <t>1.5*1.5*1.35 - 3.14*0.275*0.275*1.15 - 0.65*0.65*0.2 = 2.68 m3</t>
  </si>
  <si>
    <t>21</t>
  </si>
  <si>
    <t>18110</t>
  </si>
  <si>
    <t>ÚPRAVA PLÁNĚ SE ZHUTNĚNÍM V HORNINĚ TŘ. I</t>
  </si>
  <si>
    <t>urovnání a zhutnění pláně chodníku na předepsaný modul přetvárnosti Edef2 = 30 Mpa 
výkres C.1.4, C.1.5, C.1.6</t>
  </si>
  <si>
    <t>31.5+33.5+16.5 m2 = 81.5 m2</t>
  </si>
  <si>
    <t>položka zahrnuje úpravu pláně včetně vyrovnání výškových rozdílů. Míru zhutnění určuje projekt.</t>
  </si>
  <si>
    <t>22</t>
  </si>
  <si>
    <t>urovnání a zhutnění pláně chodníku na předepsaný modul přetvárnosti Edef2 = 45 Mpa (překop pro UV a přípojku) 
výkres C.1.4, C.1.5, C.1.6</t>
  </si>
  <si>
    <t>23</t>
  </si>
  <si>
    <t>18232</t>
  </si>
  <si>
    <t>ROZPROSTŘENÍ ORNICE V ROVINĚ V TL DO 0,15M</t>
  </si>
  <si>
    <t>ohumusování navržených zelených ploch 
použije se humózní zemina získaná v rámci sejmutí ornice ve stavbě 
včetně dopravy z mezideponie a veškeré manipulace 
výkres C.1.4, C.1.5, C.1.6</t>
  </si>
  <si>
    <t>položka zahrnuje: nutné přemístění ornice z dočasných skládek vzdálených do 50m rozprostření ornice v předepsané tloušťce v rovině a ve svahu do 1:5</t>
  </si>
  <si>
    <t>24</t>
  </si>
  <si>
    <t>18241</t>
  </si>
  <si>
    <t>ZALOŽENÍ TRÁVNÍKU RUČNÍM VÝSEVEM</t>
  </si>
  <si>
    <t>parková travní směs pro středně zátěžový trávník 
současně s výsadbou hnojení granulovaným trávníkovým hnojivem v dávce dle doporučení konkrétního výrobce 
výsevek 20-25 g/m2 
výkres C.1.4, C.1.5, C.1.6</t>
  </si>
  <si>
    <t>Zahrnuje dodání předepsané travní směsi, její výsev na ornici, zalévání, první pokosení, to vše bez ohledu na sklon terénu</t>
  </si>
  <si>
    <t>25</t>
  </si>
  <si>
    <t>18247</t>
  </si>
  <si>
    <t>OŠETŘOVÁNÍ TRÁVNÍKU</t>
  </si>
  <si>
    <t>provedení 3x  
kosení, vyhrabání a odvoz posečené hmoty 
TZ C.11.1</t>
  </si>
  <si>
    <t>3*53 m2</t>
  </si>
  <si>
    <t>Zahrnuje pokosení se shrabáním, naložení shrabků na dopravní prostředek, s odvozem a se složením, to vše bez ohledu na sklon terénu zahrnuje nutné zalití a hnojení</t>
  </si>
  <si>
    <t>26</t>
  </si>
  <si>
    <t>183511</t>
  </si>
  <si>
    <t>CHEMICKÉ ODPLEVELENÍ CELOPLOŠNÉ</t>
  </si>
  <si>
    <t>položka bude čerpána, pokud před založením trávníku dojde k zaplevelení pozemku  
nové vegetační plochy, provedení 1,5x 
TZ C.11.1</t>
  </si>
  <si>
    <t>53 m2 * 1.5</t>
  </si>
  <si>
    <t>položka zahrnuje celoplošný postřik a chemickou likvidace nežádoucích rostlin nebo jejích částí a zabránění jejich dalšímu růstu na urovnaném volném terénu</t>
  </si>
  <si>
    <t>27</t>
  </si>
  <si>
    <t>183512</t>
  </si>
  <si>
    <t>CHEMICKÉ ODPLEVELENÍ VÝBĚROVÉ</t>
  </si>
  <si>
    <t>na ložiska vytrvalých plevelů, provede se 3x  
předpoklad 5% vegetačních ploch  
TZ C.11.1</t>
  </si>
  <si>
    <t>53 m2 *0.05*3</t>
  </si>
  <si>
    <t>položka zahrnuje bodový postřik a lokální chemickou likvidace nežádoucích rostlin nebo jejích částí a zabránění jejich dalšímu růstu v omezeném prostoru</t>
  </si>
  <si>
    <t>28</t>
  </si>
  <si>
    <t>18600</t>
  </si>
  <si>
    <t>ZALÉVÁNÍ VODOU</t>
  </si>
  <si>
    <t>dovoz vody pro zálivku  
trávníky 1x10 l/m2 + 3x 5 l/m2  
TZ C.11.1</t>
  </si>
  <si>
    <t>(53 * 10 + 53*3*5) / 1000</t>
  </si>
  <si>
    <t>položka zahrnuje veškerý materiál, výrobky a polotovary, včetně mimostaveništní a vnitrostaveništní dopravy (rovněž přesuny), včetně naložení a složení, případně s uložením</t>
  </si>
  <si>
    <t>ZÁKLADY</t>
  </si>
  <si>
    <t>29</t>
  </si>
  <si>
    <t>21452</t>
  </si>
  <si>
    <t>SANAČNÍ VRSTVY Z KAMENIVA DRCENÉHO</t>
  </si>
  <si>
    <t>sanační vrstva v případě nedosažení modulu přetvárnosti pláně Edef,2 min. 30 Mpa 
vrstva Šda 0/63, tl. 200 mm 
výkres C.1.6</t>
  </si>
  <si>
    <t>položka zahrnuje dodávku předepsaného kameniva, mimostaveništní a vnitrostaveništní dopravu a jeho uložení není-li v zadávací dokumentaci uvedeno jinak, jedná se o nakupovaný materiál</t>
  </si>
  <si>
    <t>VODOROVNÉ KONSTRUKCE</t>
  </si>
  <si>
    <t>30</t>
  </si>
  <si>
    <t>451312</t>
  </si>
  <si>
    <t>PODKLADNÍ A VÝPLŇOVÉ VRSTVY Z PROSTÉHO BETONU C12/15</t>
  </si>
  <si>
    <t>podkladní beton pod uliční vpust 
C12/15, tl. 200 mm 
výkres C.1.5</t>
  </si>
  <si>
    <t>0.65*0.65*0.20 m</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</si>
  <si>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</si>
  <si>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31</t>
  </si>
  <si>
    <t>45157</t>
  </si>
  <si>
    <t>PODKLADNÍ A VÝPLŇOVÉ VRSTVY Z KAMENIVA TĚŽENÉHO</t>
  </si>
  <si>
    <t>pískové lože přípojky uliční vpusti, tl. 100 mm 
výkres C.1.5</t>
  </si>
  <si>
    <t>12*1.0*0.1 m</t>
  </si>
  <si>
    <t>KOMUNIKACE</t>
  </si>
  <si>
    <t>32</t>
  </si>
  <si>
    <t>561431</t>
  </si>
  <si>
    <t>KAMENIVO ZPEVNĚNÉ CEMENTEM TŘ. I TL. DO 150MM</t>
  </si>
  <si>
    <t>oprava vozovky po překopu pro vpusť a přípojku UV 
SC C8/10, tl. 150 mm 
výkres C.1.6</t>
  </si>
  <si>
    <t>- dodání směsi v požadované kvalitě 
- očištění podkladu 
- uložení směsi dle předepsaného technologického předpisu a zhutnění vrstvy v předepsané tloušťce 
- zřízení vrstvy bez rozlišení šířky, pokládání vrstvy po etapách, včetně pracovních spar a spojů 
- úpravu napojení, ukončení 
- úpravu dilatačních spar včetně předepsané výztuže 
- nezahrnuje postřiky, nátěry 
- nezahrnuje úpravu povrchu krytu</t>
  </si>
  <si>
    <t>33</t>
  </si>
  <si>
    <t>sjezd v ul. Rýchorská  
SC C8/10, tl. 120 mm 
výkres C.1.6</t>
  </si>
  <si>
    <t>34</t>
  </si>
  <si>
    <t>56332</t>
  </si>
  <si>
    <t>VOZOVKOVÉ VRSTVY ZE ŠTĚRKODRTI TL. DO 100MM</t>
  </si>
  <si>
    <t>podkladní vrstva chodníku s krytem z dlaždic 
Šda 8/16, tl. 80 mm 
výkres C.1.6</t>
  </si>
  <si>
    <t>- dodání kameniva předepsané kvality a zrnitosti 
- rozprostření a zhutnění vrstvy v předepsané tloušťce 
- zřízení vrstvy bez rozlišení šířky, pokládání vrstvy po etapách 
- nezahrnuje postřiky, nátěry</t>
  </si>
  <si>
    <t>35</t>
  </si>
  <si>
    <t>56334</t>
  </si>
  <si>
    <t>VOZOVKOVÉ VRSTVY ZE ŠTĚRKODRTI TL. DO 200MM</t>
  </si>
  <si>
    <t>ochranná vrstva chodníku s krytem z dlaždic 
Šda 0/32, min. tl. 170 mm 
výkres C.1.6</t>
  </si>
  <si>
    <t>36</t>
  </si>
  <si>
    <t>oprava vozovky po překopu pro vpusť a přípojku UV 
Šda 0/63, tl. 200 mm 
výkres C.1.6</t>
  </si>
  <si>
    <t>37</t>
  </si>
  <si>
    <t>c</t>
  </si>
  <si>
    <t>sjezd v ul. Rýchorská  
ochranná vrstva Šda 0/63, min. tl. 150 mm 
výkres C.1.6</t>
  </si>
  <si>
    <t>38</t>
  </si>
  <si>
    <t>56335</t>
  </si>
  <si>
    <t>VOZOVKOVÉ VRSTVY ZE ŠTĚRKODRTI TL. DO 250MM</t>
  </si>
  <si>
    <t>chodník s asfaltovým krytem 
ochranná vrstva Šda 0/63, min. tl. 220 mm 
výkres C.1.6</t>
  </si>
  <si>
    <t>39</t>
  </si>
  <si>
    <t>56362</t>
  </si>
  <si>
    <t>VOZOVKOVÉ VRSTVY Z RECYKLOVANÉHO MATERIÁLU TL DO 100MM</t>
  </si>
  <si>
    <t>chodník s asfaltovým krytem 
asfaltový recyklát 40 RA 0/8, tl. 60 mm 
přednostně se použit výzisk ze stavby 
výkres C.1.6</t>
  </si>
  <si>
    <t>- dodání recyklátu v požadované kvalitě 
- očištění podkladu 
- uložení recyklátu dle předepsaného technologického předpisu, zhutnění vrstvy v předepsané tloušťce 
- zřízení vrstvy bez rozlišení šířky, pokládání vrstvy po etapách, včetně pracovních spar a spojů 
- úpravu napojení, ukončení  
- nezahrnuje postřiky, nátěry</t>
  </si>
  <si>
    <t>40</t>
  </si>
  <si>
    <t>572123</t>
  </si>
  <si>
    <t>INFILTRAČNÍ POSTŘIK Z EMULZE DO 1,0KG/M2</t>
  </si>
  <si>
    <t>oprava vozovky po překopu pro vpusť a přípojku UV 
PI-E 1.00 kg/m2 
výkres C.1.6</t>
  </si>
  <si>
    <t>- dodání všech předepsaných materiálů pro postřiky v předepsaném množství 
- provedení dle předepsaného technologického předpisu 
- zřízení vrstvy bez rozlišení šířky, pokládání vrstvy po etapách 
- úpravu napojení, ukončení</t>
  </si>
  <si>
    <t>41</t>
  </si>
  <si>
    <t>572213</t>
  </si>
  <si>
    <t>SPOJOVACÍ POSTŘIK Z EMULZE DO 0,5KG/M2</t>
  </si>
  <si>
    <t>oprava vozovky po překopu pro vpusť a přípojku UV 
PS-E 0.25 kg/m2 
výkres C.1.6</t>
  </si>
  <si>
    <t>42</t>
  </si>
  <si>
    <t>574A03</t>
  </si>
  <si>
    <t>ASFALTOVÝ BETON PRO OBRUSNÉ VRSTVY ACO 11</t>
  </si>
  <si>
    <t>chodník s asfaltovým krytem 
ACO 11 50/70, tl. 60 mm 
výkres C.1.6</t>
  </si>
  <si>
    <t>13 m2 * 0.06 m = 0.78 m3</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</si>
  <si>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</si>
  <si>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43</t>
  </si>
  <si>
    <t>574A34</t>
  </si>
  <si>
    <t>ASFALTOVÝ BETON PRO OBRUSNÉ VRSTVY ACO 11+, 11S TL. 40MM</t>
  </si>
  <si>
    <t>oprava vozovky po překopu pro vpusť a přípojku UV 
ACO 11+ 50/70, 40 mm 
výkres C.1.6</t>
  </si>
  <si>
    <t>44</t>
  </si>
  <si>
    <t>574E56</t>
  </si>
  <si>
    <t>ASFALTOVÝ BETON PRO PODKLADNÍ VRSTVY ACP 16+, 16S TL. 60MM</t>
  </si>
  <si>
    <t>oprava vozovky po překopu pro vpusť a přípojku UV 
ACP 16+ 50/70, 60 mm 
výkres C.1.6</t>
  </si>
  <si>
    <t>45</t>
  </si>
  <si>
    <t>58251</t>
  </si>
  <si>
    <t>DLÁŽDĚNÉ KRYTY Z BETONOVÝCH DLAŽDIC DO LOŽE Z KAMENIVA</t>
  </si>
  <si>
    <t>přechod v ul. Mladobucká - betonové dlaždice 300x300x50 mm, šedá barva, včetně lože z drcenného kameniva fr. 4/8, tl. 40 mm 
výkres C.1.6</t>
  </si>
  <si>
    <t>-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</si>
  <si>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46</t>
  </si>
  <si>
    <t>582612</t>
  </si>
  <si>
    <t>KRYTY Z BETON DLAŽDIC SE ZÁMKEM ŠEDÝCH TL 80MM DO LOŽE Z KAM</t>
  </si>
  <si>
    <t>sjezd v ul. Rýchorská k č.p. 163 
betonová zámková dlažba 200x165x80 mm, tvar Íčko, šedá barva 
včetně lože z drcenného kameniva fr. 4/8, tl. 40 mm 
výkres C.1.6</t>
  </si>
  <si>
    <t>47</t>
  </si>
  <si>
    <t>58262A</t>
  </si>
  <si>
    <t>KRYTY Z BETON DLAŽDIC SE ZÁMKEM BAREV RELIÉF TL 60MM DO LOŽE Z MC</t>
  </si>
  <si>
    <t>varovné, signální pásy ze zámkové dlažby červené barvy s hmatovou úpravou pro nevidomé, včetně lože z betonu C25/30nXF3, osazení v ulici Mladobucká a v ul. Rýchorská v části s asfaltovým krytem 
výkres C.1.4, C.1.5, C.1.6</t>
  </si>
  <si>
    <t>7.5+7 m</t>
  </si>
  <si>
    <t>48</t>
  </si>
  <si>
    <t>58262B</t>
  </si>
  <si>
    <t>KRYTY Z BETON DLAŽDIC SE ZÁMKEM BAREV RELIÉF TL 80MM DO LOŽE Z MC</t>
  </si>
  <si>
    <t>varovné, signální pásy ze zámkové dlažby červené barvy s hmatovou úpravou pro nevidomé, včetně lože z betonu C25/30nXF3, osazení v ul. Rýchorská ve sjezdu k č.p. 163 
výkres C.1.4, C.1.5, C.1.6</t>
  </si>
  <si>
    <t>49</t>
  </si>
  <si>
    <t>58920</t>
  </si>
  <si>
    <t>VÝPLŇ SPAR MODIFIKOVANÝM ASFALTEM</t>
  </si>
  <si>
    <t>Trvale pružná modifikovaná asfaltová zálivka za horka dle ČSN 14188-1, včetně adhézního nátěru  
- šířka spáry 12 mm, hloubka 20 mm  
výkres C.1.4, C.15</t>
  </si>
  <si>
    <t>35+3+12+12 m</t>
  </si>
  <si>
    <t>položka zahrnuje: 
- dodávku předepsaného materiálu 
- vyčištění a výplň spar tímto materiálem</t>
  </si>
  <si>
    <t>PŘIDRUŽENÁ STAVEBNÍ VÝROBA</t>
  </si>
  <si>
    <t>50</t>
  </si>
  <si>
    <t>711116</t>
  </si>
  <si>
    <t>IZOLACE BĚŽN KONSTR PROTI ZEM VLHK Z MĚKČ PVC</t>
  </si>
  <si>
    <t>izolace z měkčeného PVC tl. 5 mm, zatažení 0.5 m na pláň uložení podél podezdívky oplocení a domu č.p. 163 
výkres C.1.6</t>
  </si>
  <si>
    <t>(16+5+2) m * 0.85 m = 19.55 m2</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</si>
  <si>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geotextilii</t>
  </si>
  <si>
    <t>POTRUBÍ</t>
  </si>
  <si>
    <t>51</t>
  </si>
  <si>
    <t>87434</t>
  </si>
  <si>
    <t>POTRUBÍ Z TRUB PLASTOVÝCH ODPADNÍCH DN DO 200MM</t>
  </si>
  <si>
    <t>připojovací potrubí od vpustí PVC DN 200, SN 8, včetně tvarovek  
výkres C.1.5</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</si>
  <si>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nezahrnuje zkoušky vodotěsnosti a televizní prohlídku</t>
  </si>
  <si>
    <t>52</t>
  </si>
  <si>
    <t>89712</t>
  </si>
  <si>
    <t>VPUSŤ KANALIZAČNÍ ULIČNÍ KOMPLETNÍ Z BETONOVÝCH DÍLCŮ</t>
  </si>
  <si>
    <t>kompletní vpust z betonových prefabrikátů, včetně mříže D400, s košem na splavniny a s kalovým prostorem  
výkres C.1.5</t>
  </si>
  <si>
    <t>položka zahrnuje: 
- dodávku a osazení předepsaných dílů včetně mříže 
- výplň, těsnění  a tmelení spar a spojů, 
- opatření  povrchů  betonu  izolací  proti zemní vlhkosti v částech, kde přijdou do styku se zeminou nebo kamenivem, 
- předepsané podkladní konstrukce</t>
  </si>
  <si>
    <t>53</t>
  </si>
  <si>
    <t>89923</t>
  </si>
  <si>
    <t>VÝŠKOVÁ ÚPRAVA KRYCÍCH HRNCŮ</t>
  </si>
  <si>
    <t>výkres C.1.4, C.1.5</t>
  </si>
  <si>
    <t>počet odečten z CAD</t>
  </si>
  <si>
    <t>- položka výškové úpravy zahrnuje všechny nutné práce a materiály pro zvýšení nebo snížení zařízení (včetně nutné úpravy stávajícího povrchu vozovky nebo chodníku).</t>
  </si>
  <si>
    <t>OSTATNÍ PRÁCE</t>
  </si>
  <si>
    <t>54</t>
  </si>
  <si>
    <t>917211</t>
  </si>
  <si>
    <t>ZÁHONOVÉ OBRUBY Z BETONOVÝCH OBRUBNÍKŮ ŠÍŘ 50MM</t>
  </si>
  <si>
    <t>betonový záhonový obrubník 50x200x500/1000 mm, včetně betonového lože s boční opěrou, beton C25/30nXF3, min. tl. 100 mm 
výkres C.1.4, C.1.5, C.1.6</t>
  </si>
  <si>
    <t>5+7+5+5 m</t>
  </si>
  <si>
    <t>Položka zahrnuje: dodání a pokládku betonových obrubníků o rozměrech předepsaných zadávací dokumentací betonové lože i boční betonovou opěrku.</t>
  </si>
  <si>
    <t>55</t>
  </si>
  <si>
    <t>917212</t>
  </si>
  <si>
    <t>ZÁHONOVÉ OBRUBY Z BETONOVÝCH OBRUBNÍKŮ ŠÍŘ 80MM</t>
  </si>
  <si>
    <t>betonový chodníkový obrubník 80x250x1000 mm, včetně betonového lože s boční opěrou, beton C25/30nXF3, min. tl. 100 mm, osazení ve sjezdu v Rýchorské ulici 
výkres C.1.4, C.1.5, C.1.6</t>
  </si>
  <si>
    <t>56</t>
  </si>
  <si>
    <t>917224</t>
  </si>
  <si>
    <t>SILNIČNÍ A CHODNÍKOVÉ OBRUBY Z BETONOVÝCH OBRUBNÍKŮ ŠÍŘ 150MM</t>
  </si>
  <si>
    <t>betonový silniční obrubník 150x250x1000 mm, včetně lože z betonu s boční opěrou, beton C25/30nXF3, min. tl. 100 mm 
podsázka 0.15 m 
výkres C.1.4, C.1.5, C.1.6</t>
  </si>
  <si>
    <t>1+1.5+1+5+2+15 m</t>
  </si>
  <si>
    <t>57</t>
  </si>
  <si>
    <t>betonový silniční obrubník  nájezdový 150x150x1000 mm, včetně lože z betonu s boční opěrou, beton C25/30nXF3, min. tl. 100 mm 
podsázka 0.02 m 
výkres C.1.4, C.1.5, C.1.6</t>
  </si>
  <si>
    <t>4+4+4+4 m</t>
  </si>
  <si>
    <t>58</t>
  </si>
  <si>
    <t>betonový silniční obrubník přechodový 150-250x250x1000 mm, včetně lože z betonu s boční opěrou, beton C25/30nXF3, min. tl. 100 mm 
výkres C.1.4, C.1.5, C.1.6</t>
  </si>
  <si>
    <t>8 * 1 m</t>
  </si>
  <si>
    <t>59</t>
  </si>
  <si>
    <t>91723</t>
  </si>
  <si>
    <t>OBRUBY Z BETON KRAJNÍKŮ</t>
  </si>
  <si>
    <t>výměna poškozené přídlažby z betonových krajníků 500x250x80 mm, včetně lože z betonu s boční opěrou C25/30nXF3, min. tl. 100 mm 
výkres C.1.4, C.1.5</t>
  </si>
  <si>
    <t>Položka zahrnuje: dodání a pokládku betonových krajníků o rozměrech předepsaných zadávací dokumentací betonové lože i boční betonovou opěrku.</t>
  </si>
  <si>
    <t>60</t>
  </si>
  <si>
    <t>91772</t>
  </si>
  <si>
    <t>OBRUBA Z DLAŽEBNÍCH KOSTEK DROBNÝCH</t>
  </si>
  <si>
    <t>nová přídlažba ze dvou řad žulových kostek drobných, včetně lože z betonu C25/30nXF3, min. tl. 150 mm 
- použijí se vybourané a očištěné kostky 
výkres C.1.4, C.1.5, C.1.6</t>
  </si>
  <si>
    <t>Položka zahrnuje: dodání a pokládku jedné řady dlažebních kostek o rozměrech předepsaných zadávací dokumentací betonové lože i boční betonovou opěrku.</t>
  </si>
  <si>
    <t>61</t>
  </si>
  <si>
    <t>nová přídlažba ze dvou řad žulových kostek drobných, včetně lože z betonu C25/30nXF3, min. tl. 150 mm 
- včetně pořízení nových kostek 
výkres C.1.4, C.1.5, C.1.6</t>
  </si>
  <si>
    <t>62</t>
  </si>
  <si>
    <t>91785</t>
  </si>
  <si>
    <t>VÝŠKOVÁ ÚPRAVA OBRUB Z DLAŽEB KOSTEK DROBNÝCH</t>
  </si>
  <si>
    <t>znovuosazení přídlažby ze dvou řad žulových kostek drobných, poškozených během trhání obrubníků 
včetně nového betonového lože C25/30nXF3, min. tl. 100 mm 
výkres C.1.4, C.1.5</t>
  </si>
  <si>
    <t>odhad 8 m * 2 řady = 16 m</t>
  </si>
  <si>
    <t>Položka výšková úprava obrub zahrnuje jejich vytrhání, očištění, manipulaci, nové betonové lože a osazení. Případné nutné doplnění novými obrubami se uvede v položkách 9172 až 9177.</t>
  </si>
  <si>
    <t>63</t>
  </si>
  <si>
    <t>919111</t>
  </si>
  <si>
    <t>ŘEZÁNÍ ASFALTOVÉHO KRYTU VOZOVEK TL DO 50MM</t>
  </si>
  <si>
    <t>řezaná spára pro zalití modifikovanou asfaltovou zálivkou za horka   
v místech napojení na stávající vozovku 
výkres C.1.4, C.1.5</t>
  </si>
  <si>
    <t>položka zahrnuje řezání vozovkové vrstvy v předepsané tloušťce, včetně spotřeby vody</t>
  </si>
  <si>
    <t>64</t>
  </si>
  <si>
    <t>919123</t>
  </si>
  <si>
    <t>ŘEZÁNÍ BETONOVÉHO KRYTU VOZOVEK TL DO 150MM</t>
  </si>
  <si>
    <t>řezání betonového lože mezi bouranými obrubníky a stávající přídlažbou 
výkres C.1.4, C.1.5</t>
  </si>
  <si>
    <t>8.5+7+6+3.5 m</t>
  </si>
  <si>
    <t>65</t>
  </si>
  <si>
    <t>96615</t>
  </si>
  <si>
    <t>BOURÁNÍ KONSTRUKCÍ Z PROSTÉHO BETONU</t>
  </si>
  <si>
    <t>vybourání betonových kostrukcí na povrchu a pod povrchem (nájezdy na obrubník, obetonování inženýrských sítí, apod)</t>
  </si>
  <si>
    <t>položka zahrnuje: 
- rozbourání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</si>
  <si>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SO 102</t>
  </si>
  <si>
    <t>Cyklotrasa podél Horské ulice</t>
  </si>
  <si>
    <t>79.84+24.98+1.88+3.04+8.1+7.65+74.96</t>
  </si>
  <si>
    <t>1.44+6.36+8.25+80*0.05+42*0.15+35*0.05+4+5.7+4.62</t>
  </si>
  <si>
    <t>11316</t>
  </si>
  <si>
    <t>ODSTRANĚNÍ KRYTU ZPEVNĚNÝCH PLOCH ZE SILNIČNÍCH DÍLCŮ</t>
  </si>
  <si>
    <t>odstranění stávajících silničních panelů v prostoru chodníku, včetně naložení, odvozu a uložení na skládce odpadu 
výkres C.2.4, C.2.5</t>
  </si>
  <si>
    <t>8 m2 * 0.18 m = 1.44 m3</t>
  </si>
  <si>
    <t>rozebrání stávající zámkové dlažby 
- včetně naložení, odvozu na skládku odpadu a uložení na skládce odpadu 
výkres C.2.4, C.2.5</t>
  </si>
  <si>
    <t>(71+35) m2 * 0.06 m</t>
  </si>
  <si>
    <t>odstranění nestmelených podkladních vrstev chodníků 
včetně naložení a odvozu na skládku odpadu a složení na skládce 
výkres C.2.6</t>
  </si>
  <si>
    <t>odstranění podkladů pod navrženými zpevněnými plochami: 
pod stáv. AC vozovkou 16m2 * 0.24m = 3.84 m3 
pod stáv. Panely = 7m2 * 0.16 m = 1.12 m3 
pod stáv. AC chodníkem = 190 m2 * 0.24 m =45.6  m3 
pod stáv. dlážděným chodníkem = 80 m2 * 0.28 m =22.4 m3 
odstranění podkladů pod navrženými zelenými plochami   
pod stáv. dlážděným chodníkem= 22 m2 * 0.09 m = 2.0m3</t>
  </si>
  <si>
    <t>odstranění stmelených podkladních vrstev vozovky, předpokládaná tl. 150 mm 
- včetně naložení, odvozu a uložení na skládce odpadu 
výkres C.2.6</t>
  </si>
  <si>
    <t>55 m2 * 0.15 m = 8.25 m3</t>
  </si>
  <si>
    <t>vybourání betonových záhonových obrubníků, včetně betonového lože 
včetně naložení a odvozu na skládku odpadu 
výkres C.2.4, C.2.5</t>
  </si>
  <si>
    <t>vybourání betonových silničních obrubníků, včetně betonového lože 
včetně naložení a odvozu na skládku odpadu 
výkres C.2.4, C.2.5</t>
  </si>
  <si>
    <t>vybourání přídlažby z betonových desek 0.5x0.25x0.08 m poškozené při bourání stáv. Obrub a v rušeném úseku 
včetně betonového lože 
včetně naložení a odvozu na skládku odpadu 
výkres C.2.4, C.2.5</t>
  </si>
  <si>
    <t>vybourání stávajících asfaltových ploch vozovky a chodníku, včetně zaříznutí a odstranění náběhů válce 
recyklát bude přednostně využit v rámci stavby jako podkladní vrstva stezky pro cyklisty (18.96 m3) 
přebytečný recyklát bude odvezen do skladu Technických služeb Trutnov 
výkres C.2.4, C.2.5</t>
  </si>
  <si>
    <t>vozovka = 0.15 m * 55 m2 = 8.25 m3 
chodník = 0.1 m * (104+85) m2 =18.9 m3</t>
  </si>
  <si>
    <t>sejmutí humózní vrstvy ze stávajících zelených ploch, tl. 150 mm   
včetně uložení sejmuté humózní zeminy na mezideponii zhotovitele pro opětovné použití v rámci stavby a likvidace drnu v režii zhotovitele 
výkres C.2.4, C.2.5</t>
  </si>
  <si>
    <t>(18+66+9+56) m2 * 0.15 m = 22.35 m3 
z toho pro opětovné použití 14.7 m3</t>
  </si>
  <si>
    <t>sejmutí humózní vrstvy ze stávajících zelených ploch, tl. 150 mm   
včetně naložení a odvozu na skládku odpadu 
výkres C.2.4, C.2.5</t>
  </si>
  <si>
    <t>(18+66+9+56) m2 * 0.15 m = 22.35 m3 
přebytečná zemina na skládku = 22.35-14.7 = 7.65 m3</t>
  </si>
  <si>
    <t>odkop pro konstrukční vrstvy v předepsané třídě těžitelnosti v místech stávajících zelených ploch, včetně naložení a odvozu na skládku odpadu 
výkres C.2.6</t>
  </si>
  <si>
    <t>110 m2 * 0.19 m+(5.6-0.8)*(3.3-0.8)*0.34</t>
  </si>
  <si>
    <t>odkop pro sanační vrstvy v předepsané třídě těžitelnosti 
včetně naložení a odvozu na skládku odpadu 
výkres C.2.6</t>
  </si>
  <si>
    <t>(48.1+351.1)m2 * 0.20 m = 79.84 m3</t>
  </si>
  <si>
    <t>hloubení jam pro uliční vpusť v předepsané třídě těžitelnosti 
včetně naložení a odvozu na skládku odpadu 
výkres C.2.4</t>
  </si>
  <si>
    <t>hloubení rýhy v předepsané třídě těžitelnosti pro přípojku vpusti 
včetně naložení a odvozu na skládku odpadu 
výkres C.2.4</t>
  </si>
  <si>
    <t>2.5*1.0*0.75 m</t>
  </si>
  <si>
    <t>hloubení rýh v předepsané třídě těžitelnosti pro základové pasy stánku a pro podsyp desky stánku 
včetně naložení a odvozu na skládku odpadu 
výkres C.2.4</t>
  </si>
  <si>
    <t>(5.6+3.3+5.6+3.3)*0.4*0.8 m + (5.6-0.8)*(3.3-0.8)*0.2 m</t>
  </si>
  <si>
    <t>dosypání plochy po odstraněné konstrukci vozovky v prostoru navržené zelené plochy pod ohumusováním 
výkres C.2.4, C.2.5</t>
  </si>
  <si>
    <t>40 m2 * 0.3 m = 12 m3</t>
  </si>
  <si>
    <t>79.84+24.98+1.88+3.04+8.1+7.65</t>
  </si>
  <si>
    <t>17310</t>
  </si>
  <si>
    <t>ZEMNÍ KRAJNICE A DOSYPÁVKY SE ZHUTNĚNÍM</t>
  </si>
  <si>
    <t>dosypávka za záhonovým obrubníkem pod vrstvou ohumusování 
použije se vhodný materiál získaný v rámci odstranění stávajících konstrukčních vrstev a odkopů 
výkres C.2.4, C.2.5</t>
  </si>
  <si>
    <t>138 m * 0.02 m2</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</si>
  <si>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svahování, hutnění a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</si>
  <si>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zásyp rýhy potrubí do úrovně silniční pláně, zásyp po odstraněných základech stánku 
štěrkodrť 0/32 
výkres C.2.4</t>
  </si>
  <si>
    <t>2.5*1*(1.2-0.1-0.5-0.15) = 1.13 m3 
(5.6+3.3+5.6+3.3)*0.4*(0.8-0.34) = 3.28 m3</t>
  </si>
  <si>
    <t>obsyp a zásyp potrubí do výšky 30 cm nad vrchol potrubí 
štěrkopísek 0/22 
výkres C.2.4</t>
  </si>
  <si>
    <t>2.5*1.0*0.5-2.5*(3.14*0.1*0.1)</t>
  </si>
  <si>
    <t>obsyp a zásyp uliční vpusti z vhodného materiálu 
včetně pořízení materiálu 
výkres C.2.4</t>
  </si>
  <si>
    <t>1.5*1.5*1.35-3.14*0.275*0.275*1.15-0.65*0.65*0.2</t>
  </si>
  <si>
    <t>urovnání a zhutnění pláně chodníku na předepsaný modul přetvárnosti Edef2 = 30 Mpa 
výkres C.2.6</t>
  </si>
  <si>
    <t>322.3+7.3+3+18.51+48.1 m2</t>
  </si>
  <si>
    <t>ohumusování navržených zelených ploch 
použije se humózní zemina získaná v rámci sejmutí ornice ve stavbě 
včetně dopravy z mezideponie a veškeré manipulace 
výkres C.2.4, C.2.5</t>
  </si>
  <si>
    <t>parková travní směs pro středně zátěžový trávník 
současně s výsadbou hnojení granulovaným trávníkovým hnojivem v dávce dle doporučení konkrétního výrobce 
výsevek 20-25 g/m2 
výkres C.2.4, C.2.5</t>
  </si>
  <si>
    <t>3*98 m2</t>
  </si>
  <si>
    <t>98 m2 * 1.5</t>
  </si>
  <si>
    <t>98 m2 *0.05*3</t>
  </si>
  <si>
    <t>(98 * 10 + 98*3*5) / 1000</t>
  </si>
  <si>
    <t>sanační vrstva v případě nedosažení modulu přetvárnosti pláně Edef,2 min. 30 Mpa 
vrstva Šda 0/63, tl. 200 mm 
výkres C.2.6</t>
  </si>
  <si>
    <t>272313</t>
  </si>
  <si>
    <t>ZÁKLADY Z PROSTÉHO BETONU DO C16/20 (B20)</t>
  </si>
  <si>
    <t>základové pasy stánku po obvodě, rozměr 0.4x0.8 m 
beton C16/20 
výkres C.2.4</t>
  </si>
  <si>
    <t>0.4*0.8*(5.6+3.3+5.6+3.3) = 5.7 m3</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</si>
  <si>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</si>
  <si>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272324</t>
  </si>
  <si>
    <t>ZÁKLADY ZE ŽELEZOBETONU DO C25/30 (B30)</t>
  </si>
  <si>
    <t>základová deska pod stánek z betonu C25/30 XF3, tl. 0.15 m, vyztužená KARI sítí 
výkres C.2.4</t>
  </si>
  <si>
    <t>5.6*3.3*0.15</t>
  </si>
  <si>
    <t>272366</t>
  </si>
  <si>
    <t>VÝZTUŽ ZÁKLADŮ Z KARI SÍTÍ</t>
  </si>
  <si>
    <t>T</t>
  </si>
  <si>
    <t>výztuž základové desky stánku, 1 vrstva KARI 8/150 x 8/150 
výkres C.2.4</t>
  </si>
  <si>
    <t>5.6*3.3 * 5.4 kg/m2 / 1000</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</si>
  <si>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</si>
  <si>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podkladní beton pod uliční vpust 
C12/15, tl. 200 mm 
výkres C.2.4</t>
  </si>
  <si>
    <t>45152</t>
  </si>
  <si>
    <t>PODKLADNÍ A VÝPLŇOVÉ VRSTVY Z KAMENIVA DRCENÉHO</t>
  </si>
  <si>
    <t>podsyp ze štěrkodrti pod betonovou desku stánku 
ŠD 0/32, tl. 200 mm 
výkres C.2.4</t>
  </si>
  <si>
    <t>(5.6-0.8)*(3.3-0.8)*0.2 = 2.4 m3</t>
  </si>
  <si>
    <t>pískové lože přípojky uliční vpusti, tl. 100 mm 
výkres C.2.4</t>
  </si>
  <si>
    <t>2.5*0.1*1.0 m</t>
  </si>
  <si>
    <t>Šda 8/16, tl. 70 mm 
výkres C.2.6</t>
  </si>
  <si>
    <t>Šda 0/32, min. tl. 170 mm 
výkres C.2.6</t>
  </si>
  <si>
    <t>31+5.1+12 m2</t>
  </si>
  <si>
    <t>ochranná vrstva Šda 0/63, min. tl. 220 mm 
výkres C.2.6</t>
  </si>
  <si>
    <t>316 m2 + rozšíření oproti obrusné vrstvě 0.45 * 14 m</t>
  </si>
  <si>
    <t>asfaltový recyklát 40 RA 0/8, tl. 60 mm 
výkres C.2.6</t>
  </si>
  <si>
    <t>ACO 11 50/70, tl. 60 mm 
výkres C.2.4, C.2.5, C.2.6</t>
  </si>
  <si>
    <t>316 m2 * 0.06 m</t>
  </si>
  <si>
    <t>582611</t>
  </si>
  <si>
    <t>KRYTY Z BETON DLAŽDIC SE ZÁMKEM ŠEDÝCH TL 60MM DO LOŽE Z KAM</t>
  </si>
  <si>
    <t>betonová zámková dlažba 200x165x60 mm, tvar Íčko, šedá barva 
včetně lože z drcenného kameniva fr. 4/8, tl. 40 mm 
výkres C.2.4, C.2.5, C.2.6</t>
  </si>
  <si>
    <t>23+8 m2</t>
  </si>
  <si>
    <t>varovné, signální pásy ze zámkové dlažby červené barvy s hmatovou úpravou pro nevidomé, včetně lože z betonu C25/30nXF3 
výkres C.2.4, C.2.5, C.2.6</t>
  </si>
  <si>
    <t>5.1+7.3+3+18.5+12 m2</t>
  </si>
  <si>
    <t>umělá vodící linie schváleného typu, červená barva, včetně lože z betonu C25/30nXF3 
výkres C.2.4, C.2.5, C.2.6</t>
  </si>
  <si>
    <t>20*0.4 m</t>
  </si>
  <si>
    <t>Trvale pružná modifikovaná asfaltová zálivka za horka dle ČSN 14188-1, včetně adhézního nátěru  
- šířka spáry 12 mm, hloubka 20 mm  
výkres C.2.4, C.2.5</t>
  </si>
  <si>
    <t>připojovací potrubí od vpustí PVC DN 200, SN 8, včetně tvarovek , včetně napojení na stávající potrubí rušené uliční vpusti 
výkres C.2.4</t>
  </si>
  <si>
    <t>kompletní vpust z betonových prefabrikátů, včetně mříže D400, s košem na splavniny a s kalovým prostorem  
výkres C.2.4</t>
  </si>
  <si>
    <t>89921</t>
  </si>
  <si>
    <t>VÝŠKOVÁ ÚPRAVA POKLOPŮ</t>
  </si>
  <si>
    <t>výkres C.2.4, C.2.5</t>
  </si>
  <si>
    <t>915211</t>
  </si>
  <si>
    <t>VODOROVNÉ DOPRAVNÍ ZNAČENÍ PLASTEM HLADKÉ - DODÁVKA A POKLÁDKA</t>
  </si>
  <si>
    <t>dvousložkový protismykový plast za studena, barva RAL 3020 
výkres C.2.4, C.2.5</t>
  </si>
  <si>
    <t>položka zahrnuje: 
- dodání a pokládku nátěrového materiálu (měří se pouze natíraná plocha) 
- předznačení a reflexní úpravu</t>
  </si>
  <si>
    <t>betonový záhonový obrubník 50x200x500/1000 mm, včetně betonového lože s boční opěrou, beton C25/30nXF3, min. tl. 100 mm 
výkres C.2.4, C.2.5, C.2.6</t>
  </si>
  <si>
    <t>5+5+5+11+21+6+23+15+47 m</t>
  </si>
  <si>
    <t>betonový silniční obrubník 150x250x1000 mm, včetně lože z betonu s boční opěrou, beton C25/30nXF3, min. tl. 100 mm 
podsázka 0.15 m 
výkres C.2.4, C.2.5, C.2.6</t>
  </si>
  <si>
    <t>2+2+4+2+11+9+1 m</t>
  </si>
  <si>
    <t>betonový silniční obrubník  nájezdový 150x150x1000 mm, včetně lože z betonu s boční opěrou, beton C25/30nXF3, min. tl. 100 mm 
podsázka 0.02 m 
výkres C.2.4, C.2.5, C.2.6</t>
  </si>
  <si>
    <t>5x 1.0 m</t>
  </si>
  <si>
    <t>betonový silniční obrubník přechodový 150-250x250x1000 mm, včetně lože z betonu s boční opěrou, beton C25/30nXF3, min. tl. 100 mm 
výkres C.2.4, C.2.5, C.2.6</t>
  </si>
  <si>
    <t>3+3+4 m</t>
  </si>
  <si>
    <t>výměna poškozené přídlažby z betonových krajníků 500x250x80 mm, včetně lože z betonu s boční opěrou C25/30nXF3, min. tl. 100 mm 
výkres C.2.4, C.2.5</t>
  </si>
  <si>
    <t>řezaná spára pro zalití modifikovanou asfaltovou zálivkou za horka   
v místech napojení na stávající vozovku 
výkres C.2.4, C.2.5</t>
  </si>
  <si>
    <t>řezání betonového lože mezi bouranými obrubníky a stávající přídlažbou 
výkres C.2.4, C.2.5</t>
  </si>
  <si>
    <t>5+5+5 m</t>
  </si>
  <si>
    <t>919144</t>
  </si>
  <si>
    <t>ŘEZÁNÍ ŽELEZOBETONOVÝCH KONSTRUKCÍ TL DO 200MM</t>
  </si>
  <si>
    <t>řezání silničních panelů na rozhraní nově navržených ploch a stávajícího krytu z panelů 
výkres C.2.4, C.2.5</t>
  </si>
  <si>
    <t>2.5+2+2 m</t>
  </si>
  <si>
    <t>položka zahrnuje řezání železobetonových konstrukcí v předepsané tloušťce, včetně spotřeby vody</t>
  </si>
  <si>
    <t>931331</t>
  </si>
  <si>
    <t>TĚSNĚNÍ DILATAČNÍCH SPAR POLYURETANOVÝM TMELEM PRŮŘEZU DO 100MM2</t>
  </si>
  <si>
    <t>těsnění spar na rozhraní silničních panelů a nově navržených ploch  
výkres C.2.4, C.2.5</t>
  </si>
  <si>
    <t>položka zahrnuje dodávku a osazení předepsaného materiálu, očištění ploch spáry před úpravou, očištění okolí spáry po úpravě nezahrnuje těsnící profil</t>
  </si>
  <si>
    <t>vybourání základových pasů stánku z prostého betonu, včetně naložení, odvozu a uložení betonové suti na skládku odpadu 
výkres C.2.4</t>
  </si>
  <si>
    <t>(5.6+3.3+5.6+3.3)*0.4*0.8 m</t>
  </si>
  <si>
    <t>96616</t>
  </si>
  <si>
    <t>BOURÁNÍ KONSTRUKCÍ ZE ŽELEZOBETONU</t>
  </si>
  <si>
    <t>vybourání ŽB desky pod stánkem, včetně naložení, odvozu a uložení betonové suti na skládku odpadu 
výkres C.2.4</t>
  </si>
  <si>
    <t>5.6*3.3*0.25 m</t>
  </si>
  <si>
    <t>96687</t>
  </si>
  <si>
    <t>VYBOURÁNÍ ULIČNÍCH VPUSTÍ KOMPLETNÍCH</t>
  </si>
  <si>
    <t>vybourání stávající uliční vpusti, včetně veškeré manipulace se sutí, odvozu na skládku a poplatku za uložení odpadu na skládce 
připojovací potrubí bude využito pro přípojku nové uliční vpusti 
včetně zásypu po odstraněné vpusti 
výkres C.2.4</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</si>
  <si>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t>
  </si>
  <si>
    <t>98901</t>
  </si>
  <si>
    <t>PŘEMÍSTĚNÍ DROBNÝCH STAVEB</t>
  </si>
  <si>
    <t>přesunutí stávajícího prodejního stánku do nové polohy 
- zahrnuje zejména odpojení od inženýrských sítí, oddělení od základové desky, samotné přemístění na nový základ, včetně ukotvení k základu 
(demolice základových konstrukcí a nové základy  jsou vykázány samostatně) 
- včetně likvidace veškeré případné sutě vzniklé při přesunu, včetně poplatků za skládku 
výkres C.2.4</t>
  </si>
  <si>
    <t>- položka zahrnuje veškerou manipulaci s objektem 
- položka zahrnuje veškeré další práce plynoucí z technologického předpisu a z platných předpisů  
- kropení a vytváření vodní clony 
- bezpečnostní opatření, vyplývající z předpisů o bezpečnosti práce 
- podpěrné konstrukce jakékoli výšky 
- odpojení od sousedních nedemolovaných objektů 
- jakékoli lešení a práce bez pevné pracovní podlahy 
- ochranná ohrazení a sítě 
- ochranná zařízení proti poškození okolních objektů 
- eventuelní nutnou asistenci požárních či bezpečnostních sborů</t>
  </si>
  <si>
    <t>SO 103</t>
  </si>
  <si>
    <t>Cyklistická stezka podél Horské ulice</t>
  </si>
  <si>
    <t>61.37+68.1+44.77+12.06</t>
  </si>
  <si>
    <t>0.99+5*0.15+5*0.05+27*0.05+3</t>
  </si>
  <si>
    <t>rozebrání stávající zámkové dlažby 
- včetně naložení, odvozu na skládku odpadu a uložení na skládce odpadu 
výkres C.3.3</t>
  </si>
  <si>
    <t>(7.5+9) m2 * 0.06 m</t>
  </si>
  <si>
    <t>odstranění nestmelených podkladních vrstev chodníků 
včetně naložení a odvozu na skládku odpadu a složení na skládce 
výkres C.3.5</t>
  </si>
  <si>
    <t>(7.5+9) m2 * 0.28 m + 31 m2 * 0.24 m = 12.06 m3</t>
  </si>
  <si>
    <t>vybourání betonových záhonových obrubníků, včetně betonového lože 
včetně naložení a odvozu na skládku odpadu 
výkres C.3.3</t>
  </si>
  <si>
    <t>vybourání betonových silničních obrubníků, včetně betonového lože 
včetně naložení a odvozu na skládku odpadu 
výkres C.3.3</t>
  </si>
  <si>
    <t>vybourání přídlažby z betonových desek 0.5x0.25x0.08 m poškozené při bourání stáv. Obrub 
včetně betonového lože 
včetně naložení a odvozu na skládku odpadu 
výkres C.3.3</t>
  </si>
  <si>
    <t>vybourání stávajících asfaltových ploch vozovky a chodníku, včetně zaříznutí a odstranění náběhů válce 
recyklát bude přednostně využit v rámci stavby jako podkladní vrstva stezky pro cyklisty 
výkres C.3.3</t>
  </si>
  <si>
    <t>31 m2 * 0.10 m</t>
  </si>
  <si>
    <t>sejmutí humózní vrstvy ze stávajících zelených ploch, tl. 150 mm   
včetně uložení sejmuté humózní zeminy na mezideponii zhotovitele pro opětovné použití v rámci stavby a likvidace drnu v režii zhotovitele 
výkres C.3.3</t>
  </si>
  <si>
    <t>(82+261+16+15) m2 * 0.15 m = 56.1 m3 
z toho pro opětovné použití = 11.33 m3</t>
  </si>
  <si>
    <t>sejmutí humózní vrstvy ze stávajících zelených ploch, tl. 150 mm   
včetně naložení a odvozu na skládku odpadu 
výkres C.3.3</t>
  </si>
  <si>
    <t>(82+261+16+15) m2 * 0.15 m = 56.1 m3 
přebytečná zemina  = 56.1 - 11.33 = 44.77 m3</t>
  </si>
  <si>
    <t>odkop pro konstrukční vrstvy v předepsané třídě těžitelnosti v místech stávajících zelených ploch, včetně naložení a odvozu na skládku odpadu 
výkres C.3.5</t>
  </si>
  <si>
    <t>(0.34-0.15)*(6+10+235+72) = 61.37 m3</t>
  </si>
  <si>
    <t>odkop pro sanační vrstvy v předepsané třídě těžitelnosti 
včetně naložení a odvozu na skládku odpadu 
výkres C.3.5</t>
  </si>
  <si>
    <t>340.5 m2 * 0.20 m</t>
  </si>
  <si>
    <t>61.37+68.1+44.77</t>
  </si>
  <si>
    <t>dosypávka za záhonovým obrubníkem pod vrstvou ohumusování 
použije se vhodný materiál získaný v rámci odstranění stávajících konstrukčních vrstev a odkopů 
výkres C.3.5</t>
  </si>
  <si>
    <t>245m * 0.02 m2</t>
  </si>
  <si>
    <t>urovnání a zhutnění pláně chodníku na předepsaný modul přetvárnosti Edef2 = 30 Mpa 
výkres C.3.5</t>
  </si>
  <si>
    <t>334+6.5 m2</t>
  </si>
  <si>
    <t>ohumusování navržených zelených ploch 
použije se humózní zemina získaná v rámci sejmutí ornice ve stavbě 
včetně dopravy z mezideponie a veškeré manipulace 
výkres C.3.3</t>
  </si>
  <si>
    <t>62+6+7.5 m2</t>
  </si>
  <si>
    <t>parková travní směs pro středně zátěžový trávník 
současně s výsadbou hnojení granulovaným trávníkovým hnojivem v dávce dle doporučení konkrétního výrobce 
výsevek 20-25 g/m2 
výkres C.3.3</t>
  </si>
  <si>
    <t>3*75.5 m2</t>
  </si>
  <si>
    <t>75.5 m2 * 1.5</t>
  </si>
  <si>
    <t>75.5 m2 *0.05*3</t>
  </si>
  <si>
    <t>(75.5 * 10 + 75.5*3*5) / 1000</t>
  </si>
  <si>
    <t>sanační vrstva v případě nedosažení modulu přetvárnosti pláně Edef,2 min. 30 Mpa 
vrstva Šda 0/63, tl. 200 mm 
výkres C.3.5</t>
  </si>
  <si>
    <t>(334+6.5) m2 * 0.20 m</t>
  </si>
  <si>
    <t>ochranná vrstva Šda 0/63, min. tl. 220 mm 
výkres C.3.5</t>
  </si>
  <si>
    <t>asfaltový recyklát 40 RA 0/8, tl. 60 mm 
výkres C.3.5</t>
  </si>
  <si>
    <t>ACO 11 50/70, tl. 60 mm 
výkres C.3.3, C.3.5</t>
  </si>
  <si>
    <t>334 m2 * 0.06 m</t>
  </si>
  <si>
    <t>varovné, signální pásy ze zámkové dlažby červené barvy s hmatovou úpravou pro nevidomé, včetně lože z betonu C25/30nXF3 
výkres C.3.3, C.3.5</t>
  </si>
  <si>
    <t>Trvale pružná modifikovaná asfaltová zálivka za horka dle ČSN 14188-1, včetně adhézního nátěru  
- šířka spáry 12 mm, hloubka 20 mm  
výkres C.3.3</t>
  </si>
  <si>
    <t>dvousložkový protismykový plast za studena, barva RAL 3020 
výkres C.3.3, C.3.5</t>
  </si>
  <si>
    <t>36+298 m2</t>
  </si>
  <si>
    <t>betonový záhonový obrubník 50x200x500/1000 mm, včetně betonového lože s boční opěrou, beton C25/30nXF3, min. tl. 100 mm 
výkres C.3.3, C.3.5</t>
  </si>
  <si>
    <t>17+5+85+32+22+84</t>
  </si>
  <si>
    <t>betonový silniční obrubník  nájezdový 150x150x1000 mm, včetně lože z betonu s boční opěrou, beton C25/30nXF3, min. tl. 100 mm 
podsázka 0.02 m 
výkres C.3.3, C.3.5</t>
  </si>
  <si>
    <t>2.5+2.5 m</t>
  </si>
  <si>
    <t>betonový silniční obrubník přechodový 150-250x250x1000 mm, včetně lože z betonu s boční opěrou, beton C25/30nXF3, min. tl. 100 mm 
výkres C.3.3, C.3.5</t>
  </si>
  <si>
    <t>1+1 m</t>
  </si>
  <si>
    <t>výměna poškozené přídlažby z betonových krajníků 500x250x80 mm, včetně lože z betonu s boční opěrou C25/30nXF3, min. tl. 100 mm 
výkres C.3.3</t>
  </si>
  <si>
    <t>řezaná spára pro zalití modifikovanou asfaltovou zálivkou za horka   
v místech napojení na stávající vozovku 
výkres C.3.3</t>
  </si>
  <si>
    <t>SO 104</t>
  </si>
  <si>
    <t>Cyklotrasa v Kopretinové ulici</t>
  </si>
  <si>
    <t>25.05+54.25+217.9+8.25+3.04+171.58</t>
  </si>
  <si>
    <t>28.5+48.15+259*0.05+118*0.15+78*0.05+6+2.6</t>
  </si>
  <si>
    <t>odstranění stávajících silničních panelů v prostoru chodníku, včetně naložení, odvozu a uložení na skládce odpadu 
výkres C.4.3, C.4.4</t>
  </si>
  <si>
    <t>(4.8+4.6+5)*0.18</t>
  </si>
  <si>
    <t>rozebrání stávající betonové dlažby 
- včetně naložení, odvozu na skládku odpadu a uložení na skládce odpadu 
výkres C.4.3, C.4.4</t>
  </si>
  <si>
    <t>475 m2 * 0.06 m</t>
  </si>
  <si>
    <t>odstranění nestmelených podkladních vrstev 
včetně naložení a odvozu na skládku odpadu a složení na skládce 
výkres C.4.5</t>
  </si>
  <si>
    <t>odstranění podkladů pod navrženými zelenými  plochami: 
pod stáv. dlažbou = 0.09 m * 70 m2 = 6.3 m3 
pod stáv. AC chodníkem = 0.05 m * 25 m2 =1.25 m3  
odstranění podkladů pod navrženými zpevněnými plochami: 
pod stáv. dlažbou = 0.28 m * 405 m2 =113 m3 
pod betonovým krytem = (4.8+4.6+5)*0.17 = 2.5 m3 
pod stáv. AC chodníkem = 0.24 m * 157 m2 = 37.68 m3 
pod stáv. AC vozovkou = 0.07 m * 155m2 = 10.85m3</t>
  </si>
  <si>
    <t>odstranění stmelených podkladních vrstev vozovky, sjezdů a kontejnerových ploch 
- včetně naložení, odvozu a uložení na skládce odpadu 
výkres C.4.5</t>
  </si>
  <si>
    <t>sjezdy = 120 m2 *0.10 m = 12 m3 
vozovka = 241 m2 * 0.15 m = 36.15 m3</t>
  </si>
  <si>
    <t>vybourání betonových záhonových obrubníků, včetně betonového lože 
včetně naložení a odvozu na skládku odpadu 
výkres C.4.3, C.4.4</t>
  </si>
  <si>
    <t>vybourání betonových silničních obrubníků, včetně betonového lože 
včetně naložení a odvozu na skládku odpadu 
výkres C.4.3, C.4.4</t>
  </si>
  <si>
    <t>vybourání přídlažby z betonových desek 0.5x0.25x0.08 m poškozené při bourání stáv. Obrub a v místech přesunu obrubníků 
včetně betonového lože 
včetně naložení a odvozu na skládku odpadu 
výkres C.4.3, C.4.4</t>
  </si>
  <si>
    <t>vybourání stávajících asfaltových ploch vozovky a chodníku, včetně zaříznutí a odstranění náběhů válce 
recyklát bude přednostně využit v rámci stavby jako podkladní vrstva stezky pro cyklisty 9.84 m3) 
přebytečný recyklát bude odvezen do skladu Technických služeb Trutnov 
výkres C.4.3, C.4.4</t>
  </si>
  <si>
    <t>vozovka = 0.15 m * 241 m2 = 36.15 m3 
chodník = 0.1 m * 182 m2 = 18.2 m3</t>
  </si>
  <si>
    <t>sejmutí humózní vrstvy ze stávajících zelených ploch, tl. 150 mm   
včetně uložení sejmuté humózní zeminy na mezideponii zhotovitele pro opětovné použití v rámci stavby a likvidace drnu v režii zhotovitele 
výkres C.4.3, C.4.4</t>
  </si>
  <si>
    <t>358 m2 * 0.15 m = 53.7 m3 
z toho pro opětovné použití = 28.65 m3</t>
  </si>
  <si>
    <t>sejmutí humózní vrstvy ze stávajících zelených ploch, tl. 150 mm   
včetně naložení a odvozu na skládku odpadu 
výkres C.4.3, C.4.4</t>
  </si>
  <si>
    <t>358 m2 * 0.15 m = 53.7 m3 
přebytečná zemina  = 53.7-28.65 = 25.05 m3</t>
  </si>
  <si>
    <t>odkop pro konstrukční vrstvy v předepsané třídě těžitelnosti 
včetně naložení a odvozu na skládku odpadu 
výkres C.4.5</t>
  </si>
  <si>
    <t>285.5 m2 * 0.19 m</t>
  </si>
  <si>
    <t>odkop pro sanační vrstvy v předepsané třídě těžitelnosti 
včetně naložení a odvozu na skládku odpadu 
výkres C.4.5</t>
  </si>
  <si>
    <t>(696.5+167+88+88+50 m2) * 0.20 m</t>
  </si>
  <si>
    <t>hloubení jam pro uliční vpusť v předepsané třídě těžitelnosti 
včetně naložení a odvozu na skládku odpadu 
výkres C.4.3</t>
  </si>
  <si>
    <t>2*1.5*1.5*1.35 m</t>
  </si>
  <si>
    <t>hloubení rýhy v předepsané třídě těžitelnosti pro přípojku vpusti 
včetně naložení a odvozu na skládku odpadu 
výkres C.4.3</t>
  </si>
  <si>
    <t>18*1.0*0.75 m</t>
  </si>
  <si>
    <t>dosypání plochy po odstraněné konstrukci vozovky v prostoru navržené zelené plochy pod ohumusováním 
výkres C.4.3, C.4.4</t>
  </si>
  <si>
    <t>násyp pro chodník po odstraněné kci silnice = 70 m2 * 0.11 m = 7.7 m3 
násypy pod ohumusování = 12 m2 * 0.30 m = 3.6 m3</t>
  </si>
  <si>
    <t>217.9+54.25+25.05+8.25+3.04</t>
  </si>
  <si>
    <t>dosypávka za záhonovým obrubníkem pod vrstvou ohumusování 
použije se vhodný materiál získaný v rámci odstranění stávajících konstrukčních vrstev a odkopů 
výkres C.4.5</t>
  </si>
  <si>
    <t>293 m * 0.02 m2</t>
  </si>
  <si>
    <t>zásyp rýhy potrubí do úrovně silniční pláně 
štěrkodrť 0/32 
výkres C.4.3</t>
  </si>
  <si>
    <t>18*1*(1.2-0.1-0.5-0.45) = 2.7 m3</t>
  </si>
  <si>
    <t>obsyp a zásyp potrubí do výšky 30 cm nad vrchol potrubí 
štěrkopísek 0/22 
výkres C.4.3</t>
  </si>
  <si>
    <t>18*1.0*0.5-18*(3.14*0.1*0.1) =8.44 m3</t>
  </si>
  <si>
    <t>obsyp a zásyp uliční vpusti z vhodného materiálu 
včetně pořízení materiálu 
výkres C.4.3</t>
  </si>
  <si>
    <t>2*(1.5*1.5*1.35 - 3.14*0.275*0.275*1.15 - 0.65*0.65*0.2)= 5.36 m3</t>
  </si>
  <si>
    <t>urovnání a zhutnění pláně chodníku na předepsaný modul přetvárnosti Edef2 = 30 Mpa 
výkres C.4.5</t>
  </si>
  <si>
    <t>167+696.5 m2</t>
  </si>
  <si>
    <t>urovnání a zhutnění pláně chodníku na předepsaný modul přetvárnosti Edef2 = 45 Mpa 
výkres C.4.5</t>
  </si>
  <si>
    <t>50+88+88 m2</t>
  </si>
  <si>
    <t>ohumusování navržených zelených ploch 
použije se humózní zemina získaná v rámci sejmutí ornice ve stavbě 
včetně dopravy z mezideponie a veškeré manipulace 
výkres C.4.3, C.4.4</t>
  </si>
  <si>
    <t>parková travní směs pro středně zátěžový trávník 
současně s výsadbou hnojení granulovaným trávníkovým hnojivem v dávce dle doporučení konkrétního výrobce 
výsevek 20-25 g/m2 
výkres C.4.3, C.4.4</t>
  </si>
  <si>
    <t>3*191 m2</t>
  </si>
  <si>
    <t>191 m2 * 1.5</t>
  </si>
  <si>
    <t>191 m2 *0.05*3</t>
  </si>
  <si>
    <t>(191 * 10 +191*3*5) / 1000</t>
  </si>
  <si>
    <t>sanační vrstva v případě nedosažení modulu přetvárnosti pláně Edef,2 min. 30 Mpa 
vrstva Šda 0/63, tl. 200 mm 
výkres C.4.5</t>
  </si>
  <si>
    <t>podkladní beton pod uliční vpust 
C12/15, tl. 200 mm 
výkres C.4.3</t>
  </si>
  <si>
    <t>2*0.65*0.65*0.20 m</t>
  </si>
  <si>
    <t>pískové lože přípojky uliční vpusti, tl. 100 mm 
výkres C.4.3</t>
  </si>
  <si>
    <t>18*1.0*0.1 m</t>
  </si>
  <si>
    <t>SC C8/10, tl. 120 mm 
výkres C.4.5</t>
  </si>
  <si>
    <t>43 m2 + 80 m2</t>
  </si>
  <si>
    <t>SC C8/10, tl. 130 mm 
výkres C.4.5</t>
  </si>
  <si>
    <t>Šda 8/16, tl. 70 mm 
výkres C.4.5</t>
  </si>
  <si>
    <t>56333</t>
  </si>
  <si>
    <t>VOZOVKOVÉ VRSTVY ZE ŠTĚRKODRTI TL. DO 150MM</t>
  </si>
  <si>
    <t>oprava chodníku po překopu pro VO 
Šda 0/32, tl. 150 mm 
výkres C.4.5</t>
  </si>
  <si>
    <t>3+1 m2</t>
  </si>
  <si>
    <t>Šda 0/32, min. tl. 170 mm 
výkres C.4.5</t>
  </si>
  <si>
    <t>638+54+4.5</t>
  </si>
  <si>
    <t>ochranná vrstva Šda 0/63, min. tl. 150 mm 
výkres C.4.5</t>
  </si>
  <si>
    <t>48 + 88 + 88 m2</t>
  </si>
  <si>
    <t>ochranná vrstva Šda 0/63, min. tl. 220 mm 
výkres C.4.5</t>
  </si>
  <si>
    <t>asfaltový recyklát 40 RA 0/8, tl. 60 mm 
přednostně se použit výzisk ze stavby 
výkres C.4.5</t>
  </si>
  <si>
    <t>PI-E 1.00 kg/m2 
výkres C.4.5</t>
  </si>
  <si>
    <t>PS-E 0.25 kg/m2 
výkres C.4.5</t>
  </si>
  <si>
    <t>ACO 11 50/70, tl. 60 mm 
výkres C.4.5</t>
  </si>
  <si>
    <t>164m2 * 0.06 m</t>
  </si>
  <si>
    <t>ACO 11+ 50/70, 40 mm 
výkres C.4.5</t>
  </si>
  <si>
    <t>ACP 16+ 50/70, 60 mm 
výkres C.4.5</t>
  </si>
  <si>
    <t>581143</t>
  </si>
  <si>
    <t>CEMENTOBETONOVÝ KRYT NEVYZTUŽENÝ TŘ.II TL. DO 200MM</t>
  </si>
  <si>
    <t>oprava betonového krytu chodníku po překopu veřejného osvětlení 
beton C25/30 XF3, tl. 200 mm 
výkres C.4.5</t>
  </si>
  <si>
    <t>- dodání směsi v požadované kvalitě 
- očištění podkladu 
- uložení směsi dle předepsaného technologického předpisu a zhutnění vrstvy v předepsané tloušťce 
- zřízení vrstvy bez rozlišení šířky, pokládání vrstvy po etapách, včetně pracovních spar a spojů 
- úpravu napojení, ukončení 
- úpravu dilatačních spar včetně předepsané výztuže 
- úpravu povrchu krytu uvedenou v kapitole 7.10 ČSN 73 6123-1 
- navrtání otvorů a osazení kotev a kluzných trnů v napojovacích spárách 
- nezahrnuje postřiky, nátěry</t>
  </si>
  <si>
    <t>betonová zámková dlažba 200x165x60 mm, tvar Íčko, šedá barva 
včetně lože z drcenného kameniva fr. 4/8, tl. 40 mm 
výkres C.4.5</t>
  </si>
  <si>
    <t>582613</t>
  </si>
  <si>
    <t>KRYTY Z BETON DLAŽDIC SE ZÁMKEM ŠEDÝCH TL 100MM DO LOŽE Z KAM</t>
  </si>
  <si>
    <t>zpomalovací prahy  
zámková dlažba s dvojitým zámkem 220x112x100 mm, šedá barva, včetně lože z HDK 4/8 
výkres C.4.5</t>
  </si>
  <si>
    <t>varovné, signální pásy ze zámkové dlažby červené barvy s hmatovou úpravou pro nevidomé, včetně lože z betonu C25/30nXF3 
výkres C.4.3, C.4.4, C.4.5</t>
  </si>
  <si>
    <t>umělá vodící linie schváleného typu, červená barva, včetně lože z betonu C25/30nXF3 
výkres C.4.3, C.4.4</t>
  </si>
  <si>
    <t>587206</t>
  </si>
  <si>
    <t>PŘEDLÁŽDĚNÍ KRYTU Z BETONOVÝCH DLAŽDIC SE ZÁMKEM</t>
  </si>
  <si>
    <t>předláždění krytu chodníku ze zámkové dlažby v prostoru překopu pro veřejné osvětlení 
včetně nového lože z HDK 4/8, tl. 40 mm 
výkres C.4.3, C.4.4</t>
  </si>
  <si>
    <t>- pod pojmem *předláždění* se rozumí rozebrání stávající dlažby a pokládka dlažby ze stávajícího dlažebního materiálu (bez dodávky nového) 
- zahrnuje nezbytnou manipulaci s tímto materiálem (nakládání, doprava, složení, očištění) 
- dodání a rozprostření materiálu pro lože a jeho tloušťku předepsanou dokumentací a pro předepsanou výplň spar 
- eventuelní doplnění plochy s použitím nového materiálu se vykazuje v položce č.582</t>
  </si>
  <si>
    <t>Trvale pružná modifikovaná asfaltová zálivka za horka dle ČSN 14188-1, včetně adhézního nátěru  
- šířka spáry 12 mm, hloubka 20 mm  
výkres C.4.3, C.4.4</t>
  </si>
  <si>
    <t>2.3+4.5+3.5+10+7+5.5+3.5+3.5+6+6.3+6+18+6.2</t>
  </si>
  <si>
    <t>připojovací potrubí od vpustí PVC DN 200, SN 8, včetně tvarovek  
výkres C.4.3</t>
  </si>
  <si>
    <t>kompletní vpust z betonových prefabrikátů, včetně mříže D400, s košem na splavniny a s kalovým prostorem  
výkres C.4.3</t>
  </si>
  <si>
    <t>výkres C.4.3, C.4.4</t>
  </si>
  <si>
    <t>89922</t>
  </si>
  <si>
    <t>VÝŠKOVÁ ÚPRAVA MŘÍŽÍ</t>
  </si>
  <si>
    <t>dvousložkový protismykový plast za studena, barva RAL 3020 
výkres C.4.3</t>
  </si>
  <si>
    <t>betonový záhonový obrubník 50x200x500/1000 mm, včetně betonového lože s boční opěrou, beton C25/30nXF3, min. tl. 100 mm 
výkres C.4.3, C.4.4, C.4.5</t>
  </si>
  <si>
    <t>8+20+7+15+10+17+6+7+28+8+28+54+21+9+15+40 m</t>
  </si>
  <si>
    <t>betonový silniční obrubník 150x250x1000 mm, včetně lože z betonu s boční opěrou, beton C25/30nXF3, min. tl. 100 mm 
podsázka 0.15 m 
výkres C.4.3, C.4.4, C.4.5</t>
  </si>
  <si>
    <t>4.5+4.5+7+7+11+11+29+17</t>
  </si>
  <si>
    <t>betonový silniční obrubník  nájezdový 150x150x1000 mm, včetně lože z betonu s boční opěrou, beton C25/30nXF3, min. tl. 100 mm 
podsázka 0.02 m 
výkres C.4.3, C.4.4, C.4.5</t>
  </si>
  <si>
    <t>1.5+18+12+3+3+3+2</t>
  </si>
  <si>
    <t>betonový silniční obrubník přechodový 150-250x250x1000 mm, včetně lože z betonu s boční opěrou, beton C25/30nXF3, min. tl. 100 mm 
výkres C.4.3, C.4.4, C.4.5</t>
  </si>
  <si>
    <t>14x1.0 m</t>
  </si>
  <si>
    <t>výměna poškozené přídlažby z betonových krajníků 500x250x80 mm, včetně lože z betonu s boční opěrou C25/30nXF3, min. tl. 100 mm 
výkres C.4.3, C.4.4</t>
  </si>
  <si>
    <t>91795</t>
  </si>
  <si>
    <t>ZPOMALOVACÍ PRAHY Z DLAŽEB KOSTEK DROBNÝCH</t>
  </si>
  <si>
    <t>rampy zpomalovacích prahů 
žulové kostky drobné 9/11, včetně lože z cementové malty M25nXF4 tl. 30 mm 
výkres C.4.3, C.4.4, C.4.5</t>
  </si>
  <si>
    <t>Položka zahrnuje: dodání a pokládku dlažebních kostek v rozměrech předepsaných zadávací dokumentací předepsané podkladní vrstvy výplň spar materiálem předepsaným zadávací dokumentací</t>
  </si>
  <si>
    <t>66</t>
  </si>
  <si>
    <t>řezaná spára pro zalití modifikovanou asfaltovou zálivkou za horka   
v místech napojení na stávající vozovku 
výkres C.4.3, C.4.4</t>
  </si>
  <si>
    <t>67</t>
  </si>
  <si>
    <t>řezání betonového lože mezi bouranými obrubníky a stávající přídlažbou 
výkres C.4.3, C.4.4</t>
  </si>
  <si>
    <t>68</t>
  </si>
  <si>
    <t>řezání silničních panelů na rozhraní nově navržených ploch a stávajícího krytu z panelů 
výkres C.4.3, C.4.4</t>
  </si>
  <si>
    <t>6+6+2+2+4+2.5+2.5 m</t>
  </si>
  <si>
    <t>69</t>
  </si>
  <si>
    <t>těsnění spar na rozhraní silničních panelů a nově navržených ploch  
výkres C.4.3, C.4.4</t>
  </si>
  <si>
    <t>70</t>
  </si>
  <si>
    <t>SO 181</t>
  </si>
  <si>
    <t>Dopravně inženýrské opatření v Mladobucké a Rýchorské ulici</t>
  </si>
  <si>
    <t>914122</t>
  </si>
  <si>
    <t>DOPRAVNÍ ZNAČKY ZÁKLADNÍ VELIKOSTI OCELOVÉ FÓLIE TŘ 1 - MONTÁŽ S PŘEMÍSTĚNÍM</t>
  </si>
  <si>
    <t>včetně všech konstrukcí, upevňovadel a jejich údržba po dobu platnosti dopravního opatření 
značky A15 
výkres C.5.2, C.5.3</t>
  </si>
  <si>
    <t>položka zahrnuje: 
- dopravu demontované značky z dočasné skládky 
- osazení a montáž značky na místě určeném projektem 
- nutnou opravu poškozených částí nezahrnuje dodávku značky</t>
  </si>
  <si>
    <t>914123</t>
  </si>
  <si>
    <t>DOPRAVNÍ ZNAČKY ZÁKLADNÍ VELIKOSTI OCELOVÉ FÓLIE TŘ 1 - DEMONTÁŽ</t>
  </si>
  <si>
    <t>Položka zahrnuje odstranění, demontáž a odklizení materiálu s odvozem na předepsané místo</t>
  </si>
  <si>
    <t>914129</t>
  </si>
  <si>
    <t>DOPRAV ZNAČKY ZÁKLAD VEL OCEL FÓLIE TŘ 1 - NÁJEMNÉ</t>
  </si>
  <si>
    <t>KSDEN</t>
  </si>
  <si>
    <t>předpoklad 2 měsíce</t>
  </si>
  <si>
    <t>4 ks * 60 dní</t>
  </si>
  <si>
    <t>položka zahrnuje sazbu za pronájem dopravních značek a zařízení, počet jednotek je určen jako součin počtu značek a počtu dní použití</t>
  </si>
  <si>
    <t>916112</t>
  </si>
  <si>
    <t>DOPRAV SVĚTLO VÝSTRAŽ SAMOSTATNÉ - MONTÁŽ S PŘESUNEM</t>
  </si>
  <si>
    <t>kompletní včetně zdroje a údržby po dob u platnosti dopravního opatření 
osazení na SDZ A15 
výkres C.5.2, C.5.3</t>
  </si>
  <si>
    <t>položka zahrnuje: 
- přemístění zařízení z dočasné skládky a jeho osazení a montáž na místě určeném projektem 
- údržbu po celou dobu trvání funkce, náhradu zničených nebo ztracených kusů, nutnou opravu poškozených částí 
- napájení z baterie včetně záložní baterie</t>
  </si>
  <si>
    <t>916113</t>
  </si>
  <si>
    <t>DOPRAV SVĚTLO VÝSTRAŽ SAMOSTATNÉ - DEMONTÁŽ</t>
  </si>
  <si>
    <t>Položka zahrnuje odstranění, demontáž a odklizení zařízení s odvozem na předepsané místo</t>
  </si>
  <si>
    <t>916119</t>
  </si>
  <si>
    <t>DOPRAV SVĚTLO VÝSTRAŽ SAMOSTATNÉ - NÁJEMNÉ</t>
  </si>
  <si>
    <t>položka zahrnuje sazbu za pronájem zařízení. Počet měrných jednotek se určí jako součin počtu zařízení a počtu dní použití.</t>
  </si>
  <si>
    <t>916122</t>
  </si>
  <si>
    <t>DOPRAV SVĚTLO VÝSTRAŽ SOUPRAVA 3KS - MONTÁŽ S PŘESUNEM</t>
  </si>
  <si>
    <t>kompletní včetně zdroje a údržby po dob u platnosti dopravního opatření 
osazení na 3 směrovací desky za sebou 
výkres C.5.2, C.5.3</t>
  </si>
  <si>
    <t>916123</t>
  </si>
  <si>
    <t>DOPRAV SVĚTLO VÝSTRAŽ SOUPRAVA 3KS - DEMONTÁŽ</t>
  </si>
  <si>
    <t>916129</t>
  </si>
  <si>
    <t>DOPRAV SVĚTLO VÝSTRAŽ SOUPRAVA 3KS - NÁJEMNÉ</t>
  </si>
  <si>
    <t>916352</t>
  </si>
  <si>
    <t>SMĚROVACÍ DESKY Z4 OBOUSTR S FÓLIÍ TŘ 1 - MONTÁŽ S PŘESUNEM</t>
  </si>
  <si>
    <t>včetně všech konstrukcí, upevňovadel a jejich údržba po dobu platnosti dopravního opatření 
výkres C.5.2, C.5.3</t>
  </si>
  <si>
    <t>položka zahrnuje: 
- přemístění zařízení z dočasné skládky a jeho osazení a montáž na místě určeném projektem 
- údržbu po celou dobu trvání funkce, náhradu zničených nebo ztracených kusů, nutnou opravu poškozených částí</t>
  </si>
  <si>
    <t>916353</t>
  </si>
  <si>
    <t>SMĚROVACÍ DESKY Z4 OBOUSTR S FÓLIÍ TŘ 1 - DEMONTÁŽ</t>
  </si>
  <si>
    <t>916359</t>
  </si>
  <si>
    <t>SMĚROVACÍ DESKY Z4 OBOUSTR S FÓLIÍ TŘ 1 - NÁJEMNÉ</t>
  </si>
  <si>
    <t>27 ks * 60 dní</t>
  </si>
  <si>
    <t>SO 182</t>
  </si>
  <si>
    <t>Dopravně inženýrské opatření v úseku Slovenská - Kopretinová ulice</t>
  </si>
  <si>
    <t>91400</t>
  </si>
  <si>
    <t>DOČASNÉ ZAKRYTÍ NEBO OTOČENÍ STÁVAJÍCÍCH DOPRAVNÍCH ZNAČEK</t>
  </si>
  <si>
    <t>výkres C.6.2, C.6.3, C.6.4</t>
  </si>
  <si>
    <t>ul Kopretinová - 3 ks</t>
  </si>
  <si>
    <t>zahrnuje zakrytí dočasně neplatných svislých dopravních značek (nebo jejich částí) bez ohledu na způsob a na jejich velikost (zakrytí neprůhledným materiálem nebo otočení značky) a jeho následné odstranění</t>
  </si>
  <si>
    <t>včetně všech konstrukcí, upevňovadel a jejich údržba po dobu platnosti dopravního opatření 
výkres C.6.2, C.6.3, C.6.4</t>
  </si>
  <si>
    <t>podél ul. Horské 
A15 - 6 ks 
B 20 - 7 ks 
E3a - 1 ks 
E7 - 1 ks 
Ul. Kopretinová: 
IS 11b - 2 ks 
A5 - 5 ks 
E7 - 2 ks 
B30 - 9 ks 
B1 - 5 ks 
B28 - 4 ks 
P8 - 1 ks 
A9 - 3 ks 
P7 - 1 ks 
IS 11c - 2 ks 
IP 10b - 4 ks 
IP 10a - 2 ks 
A6b - 2 ks 
B24a - 2 ks 
B24b - 2 ks 
B20a - 4 ks 
E13  - 4 ks</t>
  </si>
  <si>
    <t>podél ul. Horské - předpoklad 80 dní 
ul. Kopretinová - předpoklad 160 dní</t>
  </si>
  <si>
    <t>podél ul. Horské =15 ks * 80 dní 
ul. Kopretinová = 54 ks * 160 dní</t>
  </si>
  <si>
    <t>kompletní včetně zdroje a údržby po dob u platnosti dopravního opatření 
osazení na SDZ A15 
výkres C.6.2, C.6.3, C.6.4</t>
  </si>
  <si>
    <t>podél ul. Horské - 7 ks 
ul. Kopretinová - 5 ks</t>
  </si>
  <si>
    <t>podél ul. Horské - 7 ks * 80 dní 
ul. Kopretinová - 5 ks * 160 dní</t>
  </si>
  <si>
    <t>kompletní včetně zdroje a údržby po dob u platnosti dopravního opatření 
osazení na 3 směrovací desky za sebou a na příčné zábrany Z2 
výkres C.6.2, C.6.3, C.6.4</t>
  </si>
  <si>
    <t>podél ul. Horské - 6 ks 
ul. Kopretinová - 7 ks</t>
  </si>
  <si>
    <t>podél ul. Horské - 6 ks * 80 dní 
ul. Kopretinová - 7 ks * 160 dní</t>
  </si>
  <si>
    <t>podél ul. Horské - 27 ks 
ul. Kopretinová - 42 ks</t>
  </si>
  <si>
    <t>podél ul. Horské - 27 ks * 80 dní 
ul. Kopretinová - 42 ks * 160 dní</t>
  </si>
  <si>
    <t>SO 191</t>
  </si>
  <si>
    <t>Dopravní značení v Mladobucké a Rýchorské ulici</t>
  </si>
  <si>
    <t>914121</t>
  </si>
  <si>
    <t>DOPRAVNÍ ZNAČKY ZÁKLADNÍ VELIKOSTI OCELOVÉ FÓLIE TŘ 1 - DODÁVKA A MONTÁŽ</t>
  </si>
  <si>
    <t>Dopravní značky základní velikosti  
s dvojitým ohybem z pozinkovaného plechu, retroreflexivní třída RA1 
jednotlivé typy značek jsou patrné ze situace  
- včetně veškerého spojovacího materiálu a objímek z Al slitin a případných výložníků u značek upevněných na VO 
výkres C.7.2, C.7.3</t>
  </si>
  <si>
    <t>IP6 - 4 ks - upevnění na VO 
IS 21a - 2 ks 
IS 21b - 1 ks  - upevnění na VO 
IS 21c - 1 ks  - upevnění na VO</t>
  </si>
  <si>
    <t>položka zahrnuje: 
- dodávku a montáž značek v požadovaném provedení</t>
  </si>
  <si>
    <t>demontáž stávajících svislých dopravních značek, včetně likvidace značek v režii zhotovitele</t>
  </si>
  <si>
    <t>IJ4a - 1 ks 
IP6 - 2 ks</t>
  </si>
  <si>
    <t>914913</t>
  </si>
  <si>
    <t>SLOUPKY A STOJKY DZ Z OCEL TRUBEK ZABETON DEMONTÁŽ</t>
  </si>
  <si>
    <t>odstranění stávajících sloupků rušených či přemistovaných značek, včetně vybourání betonového základu 
včetně odvozu a likvidace veškeré suti s tím spojené, včetně poplatku za skládku</t>
  </si>
  <si>
    <t>914921</t>
  </si>
  <si>
    <t>SLOUPKY A STOJKY DOPRAVNÍCH ZNAČEK Z OCEL TRUBEK DO PATKY - DODÁVKA A MONTÁŽ</t>
  </si>
  <si>
    <t>ocelové pozinkované sloupky průměru 60 mm, tl. Stěny 3 mm, včetně AL patky, betonového základu C16/20nXF1 a všech upevňovadel a úchytek 
výkres C.7.2, C.7.3</t>
  </si>
  <si>
    <t>položka zahrnuje: 
- sloupky a upevňovací zařízení včetně jejich osazení (betonová patka, zemní práce)</t>
  </si>
  <si>
    <t>915111</t>
  </si>
  <si>
    <t>VODOROVNÉ DOPRAVNÍ ZNAČENÍ BARVOU HLADKÉ - DODÁVKA A POKLÁDKA</t>
  </si>
  <si>
    <t>vodorovné dopravní značení nástřikem barvou v reflexním provedení hladké, dle ČSN EN 1436  
barva bílá 
výkres C.7.2, C.7.3</t>
  </si>
  <si>
    <t>V1a 0.125 = 80+177+21+112+68 m = 57.25 m2 
V2a 3/6/0.125 = 206+36 m = 10.1 m2 
V2b 3/1.5/0.125 = 50+10+18+50+50+6 m = 15.2 m2 
V2b 1.5/1.5/0.25 = 12+21+11+20 m = 8 m2 
V2b 3/1.5/0.25 = 49+21+21 m = 15.2 m2 
V3 3/1.5/0.125 = 30+30+30 m = 18.75 m2 
V4 0.25 = 65+25+37 m = 31.75 
V4 0.5/0.5/0.25 = 15+26+34+13+10+9+12+5 m = 15.5 m2 
V7a  = 0.5*4.0*(8+7) m2 = 30 m2 
V11a = 7.5+7+7+7 m = 28.5 m2 
V13a = 7.5 m2 
V20 = 0.65*214 ks = 139.1 m2</t>
  </si>
  <si>
    <t>vodorovné dopravní značení z jednosložkového termoplastu v nehlučné úpravě, barva bílá 
výkres C.7.2, C.7.3</t>
  </si>
  <si>
    <t>V1a 0.125 = 80+177+21+112+68 m = 57.25 m2 
V2a 3/6/0.125 = 206+36 m = 10.1 m2 
V2b 3/1.5/0.125 = 50+10+18+50+50+6 m = 15.2 m2 
V2b 1.5/1.5/0.25 = 12+21+11+20 m = 8 m2 
V2b 3/1.5/0.25 = 49+21+21 m = 15.2 m2 
V3 3/1.5/0.125 = 30+30+30 m = 18.75 m2 
V7a  = 0.5*4.0*(8+7) m2 = 30 m2 
V11a = 7.5+7+7+7 m = 28.5 m2 
V13a = 7.5 m2 
V20 = 0.65*214 ks = 139.1 m2</t>
  </si>
  <si>
    <t>915231</t>
  </si>
  <si>
    <t>VODOR DOPRAV ZNAČ PLASTEM PROFIL ZVUČÍCÍ - DOD A POKLÁDKA</t>
  </si>
  <si>
    <t>vodorovné dopravní značení z jednosložkového termoplastu ve zvučící úpravě, barva bílá 
výkres C.7.2, C.7.3</t>
  </si>
  <si>
    <t>V4 0.25 = 65+25+37 m = 31.75 
V4 0.5/0.5/0.25 = 15+26+34+13+10+9+12+5 m = 15.5 m2</t>
  </si>
  <si>
    <t>SO 192</t>
  </si>
  <si>
    <t>Dopravní značení v úseku Slovenská - Kopretinová ulice</t>
  </si>
  <si>
    <t>Dopravní značky základní velikosti  
s dvojitým ohybem z pozinkovaného plechu, retroreflexivní třída RA1 
jednotlivé typy značek jsou patrné ze situace  
- včetně veškerého spojovacího materiálu a objímek z Al slitin a případných výložníků u značek upevněných na VO 
výkres C.8.2, C.8.3</t>
  </si>
  <si>
    <t>IP6 - 10 ks  
IS 21a -7 ks 
IS 21b - 3 ks   
IS 21c - 4 ks   
B2 - 3 ks 
C9a- 15 ks 
C9b - 11 ks 
IP 7 - 6 ks 
C8a - 2 ks 
C10a - 5 ks  
C7a - 2 ks 
P4 - 3 ks  
B24a - 1 ks 
C10a - 1 ks 
IZ8b - 2 ks 
P2 - 1 ks 
B28 - 1 ks</t>
  </si>
  <si>
    <t>ocelové pozinkované sloupky průměru 60 mm, tl. Stěny 3 mm, včetně AL patky, betonového základu C16/20nXF1 a všech upevňovadel a úchytek 
výkres C.8.2, C.8.3</t>
  </si>
  <si>
    <t>vodorovné dopravní značení nástřikem barvou v reflexním provedení hladké, dle ČSN EN 1436  
barva bílá 
výkres C.8.2, C.8.3</t>
  </si>
  <si>
    <t>V1a 0.125 =  49+39+10+19+20 m = 17.13 m2 
V2b 3/1.5/0.125 = 13+10 m = 1.92 m2 
V2b 3/1.5/0.25 = 23+18+10+11+7.5+9+53.5+28+21+31 m = 35.34 m2 
V7a  = 24.75 m2 
V8a = 22.75 m2 
V8c = 56,5 m2 
V13a = 4 m2 = 4 m2 
V14 = 0.45 m2 * 22 ks m2 = 9.9 m2 
V20 = 0.65 m2 * 77 ks m2 = 50.05 m2</t>
  </si>
  <si>
    <t>vodorovné dopravní značení z jednosložkového termoplastu v nehlučné úpravě, barva bílá 
výkres C.8.2, C.8.3</t>
  </si>
  <si>
    <t>SO 431</t>
  </si>
  <si>
    <t>Osvětlení přechodů pro chodce v Mladobucké a Rýchorské ulici</t>
  </si>
  <si>
    <t>zajištění stávajících kabelů při odkrytí a zajištění proti jejich poškození</t>
  </si>
  <si>
    <t>12573</t>
  </si>
  <si>
    <t>VYKOPÁVKY ZE ZEMNÍKŮ A SKLÁDEK TŘ. I</t>
  </si>
  <si>
    <t>naložení a odovoz odkopané zeminy na skládku určenou zhotovitelem 
výkres C.9.2</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</si>
  <si>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ruční vykopávky, odstranění kořenů a napadávek 
- pažení, vzepření a rozepření vč. přepažování (vyjma štětových stěn) 
- úpravu, ochranu a očištění dna, základové spáry, stěn a svahů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položka nezahrnuje: 
- práce spojené s otvírkou zemníku</t>
  </si>
  <si>
    <t>131735</t>
  </si>
  <si>
    <t>HLOUBENÍ JAM ZAPAŽ I NEPAŽ TŘ. I, ODVOZ DO 8KM</t>
  </si>
  <si>
    <t>jámy pro hloubení základů přechodových stožárů Z1 - Z4, včetně odkrytí stávajících základů stožárů VO pro připojení 
výkres C.9.2</t>
  </si>
  <si>
    <t>4 * 1,57+2*1</t>
  </si>
  <si>
    <t>cílové a startovací jámy 
výkres C.9.2</t>
  </si>
  <si>
    <t>4*(1,5*1,5*1,5)</t>
  </si>
  <si>
    <t>132735</t>
  </si>
  <si>
    <t>HLOUBENÍ RÝH ŠÍŘ DO 2M PAŽ I NEPAŽ TŘ. I, ODVOZ DO 8KM</t>
  </si>
  <si>
    <t>rýha 40/80 cm - 14,0 m, rýha 50/90 cm - 3,0 m,  rýha 40/50 cm - 26,0 m, rýha 60/130 cm - 3,5 m 
výkres C.9.2</t>
  </si>
  <si>
    <t>0,4*0,8*14+0,5*0,9*3+0,4*0,5*26+0,6*1,3*3,5</t>
  </si>
  <si>
    <t>14173</t>
  </si>
  <si>
    <t>PROTLAČOVÁNÍ POTRUBÍ Z PLAST HMOT DN DO 200MM</t>
  </si>
  <si>
    <t>protlaky chráničkami PE 160/136 
výkres C.9.2</t>
  </si>
  <si>
    <t>9+11</t>
  </si>
  <si>
    <t>položka zahrnuje dodávku protlačovaného potrubí a veškeré pomocné práce (startovací zařízení, startovací a cílová jáma, opěrné a vodící bloky a pod.)</t>
  </si>
  <si>
    <t>uložení odkopané zeminy na skládku</t>
  </si>
  <si>
    <t>17411</t>
  </si>
  <si>
    <t>ZÁSYP JAM A RÝH ZEMINOU SE ZHUTNĚNÍM</t>
  </si>
  <si>
    <t>zásyp vhodným materiálem</t>
  </si>
  <si>
    <t>4*0,79+13,5+0,4*0,6*14+0,5*0,7*3+0,4*0,3*26+0,6*1*3,5</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</si>
  <si>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</si>
  <si>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272314</t>
  </si>
  <si>
    <t>ZÁKLADY Z PROSTÉHO BETONU DO C25/30 (B30)</t>
  </si>
  <si>
    <t>základy pro stožáry - beton C25/30 XF3, případná oprava stávajících základů při připojovaní do stávajících svítidel 
výkres C.9.2</t>
  </si>
  <si>
    <t>4*0,67+2*0,5</t>
  </si>
  <si>
    <t>701001</t>
  </si>
  <si>
    <t>OZNAČOVACÍ ŠTÍTEK KABELOVÉHO VEDENÍ, SPOJKY NEBO KABELOVÉ SKŘÍNĚ (VČETNĚ OBJÍMKY)</t>
  </si>
  <si>
    <t>označení kabelů ve stožárových svorkovnicích 
výkres C.9.2</t>
  </si>
  <si>
    <t>2*(1+2+1)</t>
  </si>
  <si>
    <t>1. Položka obsahuje:  – pomocné mechanismy 
2. Položka neobsahuje:  X 3. Způsob měření: Měří se plocha v metrech čtverečných.</t>
  </si>
  <si>
    <t>702112</t>
  </si>
  <si>
    <t>KABELOVÝ ŽLAB ZEMNÍ VČETNĚ KRYTU SVĚTLÉ ŠÍŘKY PŘES 120 DO 250 MM</t>
  </si>
  <si>
    <t>kabelový žlab včetně víka a uložení 
výkres C.9.2</t>
  </si>
  <si>
    <t>3+3</t>
  </si>
  <si>
    <t>1. Položka obsahuje:  – kompletní montáž, rozměření, upevnění, řezání, spojování a pod.   – veškerý spojovací a montážní materiál vč. upevňovacího materiálu ( držáky apod.)  – pomocné mechanismy 
2. Položka neobsahuje:  X 3. Způsob měření: Měří se metr délkový.</t>
  </si>
  <si>
    <t>702212</t>
  </si>
  <si>
    <t>KABELOVÁ CHRÁNIČKA ZEMNÍ DN PŘES 100 DO 200 MM</t>
  </si>
  <si>
    <t>PE 160/136 
výkres C.9.2</t>
  </si>
  <si>
    <t>1. Položka obsahuje:  – proražení otvoru zdivem o průřezu od 0,01 do 0,025m2  – úpravu a začištění omítky po montáži vedení  – pomocné mechanismy 
2. Položka neobsahuje:  – protipožární ucpávku 3. Způsob měření: Udává se počet kusů kompletní konstrukce nebo práce.</t>
  </si>
  <si>
    <t>PE 160/136 pro protlaky 
výkres C.9.2</t>
  </si>
  <si>
    <t>702231</t>
  </si>
  <si>
    <t>KABELOVÁ CHRÁNIČKA ZEMNÍ DĚLENÁ DN DO 100 MM</t>
  </si>
  <si>
    <t>dělená chránička při případné ochraně v základech stožárů 
výkres C.9.2</t>
  </si>
  <si>
    <t>2*(2*3)</t>
  </si>
  <si>
    <t>702311</t>
  </si>
  <si>
    <t>ZAKRYTÍ KABELŮ VÝSTRAŽNOU FÓLIÍ ŠÍŘKY DO 20 CM</t>
  </si>
  <si>
    <t>červená 
výkres C.9.2</t>
  </si>
  <si>
    <t>14+3+6+20</t>
  </si>
  <si>
    <t>1. Položka obsahuje:  – kompletní montáž, návrh, rozměření, upevnění, začištění, sváření, vrtání, řezání, spojování a pod.   – veškerý spojovací a montážní materiál vč. upevňovacího materiálu  – sestavení a upevnění konstrukce na stanovišti  – pomocné mechanismy a povrchovou úpravu 
2. Položka neobsahuje:  X 3. Způsob měření: Udává se počet sad, které se skládají z předepsaných dílů, jež tvoří požadovaný celek, za každý započatý měsíc pronájmu.</t>
  </si>
  <si>
    <t>702901</t>
  </si>
  <si>
    <t>ZASYPÁNÍ KABELOVÉHO ŽLABU VRSTVOU Z PŘESÁTÉHO PÍSKU SVĚTLÉ ŠÍŘKY DO 120 MM</t>
  </si>
  <si>
    <t>výkres C.9.2</t>
  </si>
  <si>
    <t>703431</t>
  </si>
  <si>
    <t>ELEKTROINSTALAČNÍ TRUBKA PRO ULOŽENÍ DO BETONU VČETNĚ UPEVNĚNÍ A PŘÍSLUŠENSTVÍ DN PRŮMĚRU DO 25 MM</t>
  </si>
  <si>
    <t>chránička do základů stožárů pro odvod kondenzátu 
výkres C.9.2</t>
  </si>
  <si>
    <t>4*0,5</t>
  </si>
  <si>
    <t>1. Položka obsahuje:  – přípravu podkladu pro osazení 
2. Položka neobsahuje:  X 3. Způsob měření: Měří se metr délkový.</t>
  </si>
  <si>
    <t>703432</t>
  </si>
  <si>
    <t>ELEKTROINSTALAČNÍ TRUBKA PRO ULOŽENÍ DO BETONU VČETNĚ UPEVNĚNÍ A PŘÍSLUŠENSTVÍ DN PRŮMĚRU PŘES 25 DO 40 MM</t>
  </si>
  <si>
    <t>chránička do základů stožárů, včetně nastavení chrániček do stávajících stožárů 
výkres C.9.2</t>
  </si>
  <si>
    <t>2*(2*3)+2+2</t>
  </si>
  <si>
    <t>709400</t>
  </si>
  <si>
    <t>ZATAŽENÍ LANKA DO CHRÁNIČKY NEBO ŽLABU</t>
  </si>
  <si>
    <t>4+6+20+16</t>
  </si>
  <si>
    <t>1. Položka obsahuje:  – všechny náklady na demontáž stávajícího zařízení včetně pomocných doplňujících úprav pro jeho likvidaci  – naložení vybouraného materiálu na dopravní prostředek  
2. Položka neobsahuje:  – odvoz vybouraného materiálu  – poplatek za likvidaci odpadů (nacení se dle SSD 0) 3. Způsob měření: Měří se metr délkový.</t>
  </si>
  <si>
    <t>741811</t>
  </si>
  <si>
    <t>UZEMŇOVACÍ VODIČ NA POVRCHU FEZN DO 120 MM2</t>
  </si>
  <si>
    <t>uzemňovací vodič připojeny na uzem. pásek s ukončením na stožáru 
výkres C.9.2</t>
  </si>
  <si>
    <t>4*2</t>
  </si>
  <si>
    <t>1. Položka obsahuje:  – uchycení vodiče na povrch vč. podpěr, konzol, svorek a pod.  – měření, dělení, spojování  – nátěr 
2. Položka neobsahuje:  X 3. Způsob měření: Měří se metr délkový.</t>
  </si>
  <si>
    <t>741911</t>
  </si>
  <si>
    <t>UZEMŇOVACÍ VODIČ V ZEMI FEZN DO 120 MM2</t>
  </si>
  <si>
    <t>FeZn 30 x 4 mm 
výkres C.9.2</t>
  </si>
  <si>
    <t>14+3+20+6+20+4</t>
  </si>
  <si>
    <t>1. Položka obsahuje:  – přípravu podkladu pro osazení  – měření, dělení, spojování, tvarování  – ochranný nátěr spojů a při průchodu vodiče nad terén apod. dle příslušných norem 
2. Položka neobsahuje:  – zemní práce  – ochranu vodiče 
- chráničky apod. 3. Způsob měření: Měří se metr délkový.</t>
  </si>
  <si>
    <t>741c02</t>
  </si>
  <si>
    <t>UZEMŇOVACÍ SVORKA</t>
  </si>
  <si>
    <t>propojení zemnícího pásku mezi sebou a na stávající zem.pásek</t>
  </si>
  <si>
    <t>1. Položka obsahuje:  – veškeré příslušenství 
2. Položka neobsahuje:  X 3. Způsob měření: Udává se počet kusů kompletní konstrukce nebo práce.</t>
  </si>
  <si>
    <t>741c05</t>
  </si>
  <si>
    <t>SPOJOVÁNÍ UZEMŇOVACÍCH VODIČŮ</t>
  </si>
  <si>
    <t>propojení zemnícího vodiče s páskem</t>
  </si>
  <si>
    <t>2+2</t>
  </si>
  <si>
    <t>1. Položka obsahuje:  – tvarování, přípravu spojů  – svařování  – ochranný nátěr spoje dle příslušných norem 
2. Položka neobsahuje:  X 3. Způsob měření: Udává se počet kusů kompletní konstrukce nebo práce.</t>
  </si>
  <si>
    <t>742h11</t>
  </si>
  <si>
    <t>KABEL NN ČTYŘ- A PĚTIŽÍLOVÝ CU S PLASTOVOU IZOLACÍ DO 2,5 MM2</t>
  </si>
  <si>
    <t>CYKY – J 3 x 1,5 mm2 mezi stožárovou svorkovnici a svítidlem 
výkres C.9.2</t>
  </si>
  <si>
    <t>7+7,5+8+7</t>
  </si>
  <si>
    <t>1. Položka obsahuje:  – manipulace a uložení kabelu (do země, chráničky, kanálu, na rošty, na TV a pod.) 
2. Položka neobsahuje:  – příchytky, spojky, koncovky, chráničky apod. 3. Způsob měření: Měří se metr délkový.</t>
  </si>
  <si>
    <t>742h12</t>
  </si>
  <si>
    <t>KABEL NN ČTYŘ- A PĚTIŽÍLOVÝ CU S PLASTOVOU IZOLACÍ OD 4 DO 16 MM2</t>
  </si>
  <si>
    <t>CYKY – J 4 x 4 mm2, uložení vč. kabelového lože, u stožárů bude kabelová rezerva 1,5 m 
výkres C.9.2</t>
  </si>
  <si>
    <t>(33+14)+(35+14)</t>
  </si>
  <si>
    <t>742l11</t>
  </si>
  <si>
    <t>UKONČENÍ DVOU AŽ PĚTIŽÍLOVÉHO KABELU V ROZVADĚČI NEBO NA PŘÍSTROJI DO 2,5 MM2</t>
  </si>
  <si>
    <t>propojení mezi stožárovou svorkovnicí a svítidlem 
výkres C.9.2</t>
  </si>
  <si>
    <t>1. Položka obsahuje:  – všechny práce spojené s úpravou kabelů pro montáž včetně veškerého příslušentsví  
2. Položka neobsahuje:  X 3. Způsob měření: Udává se počet kusů kompletní konstrukce nebo práce.</t>
  </si>
  <si>
    <t>742l12</t>
  </si>
  <si>
    <t>UKONČENÍ DVOU AŽ PĚTIŽÍLOVÉHO KABELU V ROZVADĚČI NEBO NA PŘÍSTROJI OD 4 DO 16 MM2</t>
  </si>
  <si>
    <t>ukončení kabelů ve stožárových svorkovnicích, včetně připojení do stávajících stožárů 
výkres C.9.2</t>
  </si>
  <si>
    <t>742p11</t>
  </si>
  <si>
    <t>ODJUTOVÁNÍ A OČIŠTĚNÍ KABELU PRŮŘEZU DO 300 MM2</t>
  </si>
  <si>
    <t>1. Položka obsahuje:  – všechny práce spojené s úpravou kabelů pro montáž včetně veškerého příslušentsví  
2. Položka neobsahuje:  X 3. Způsob měření: Měří se metr délkový.</t>
  </si>
  <si>
    <t>742p13</t>
  </si>
  <si>
    <t>ZATAŽENÍ KABELU DO CHRÁNIČKY - KABEL DO 4 KG/M</t>
  </si>
  <si>
    <t>zatažení kabelu do chráničky a uložení do kabelových žlabů</t>
  </si>
  <si>
    <t>3+9+11+4+16</t>
  </si>
  <si>
    <t>1. Položka obsahuje:  – montáž kabelu o váze do 4 kg/m do chráničky/ kolektoru 
2. Položka neobsahuje:  X 3. Způsob měření: Měří se metr délkový.</t>
  </si>
  <si>
    <t>743141</t>
  </si>
  <si>
    <t>OSVĚTLOVACÍ STOŽÁR  PŘECHODOVÝ DÉLKY DO 8 M</t>
  </si>
  <si>
    <t>přechodový stožár výšky 6,0 m (159/133/114) Z1-Z4 
výkres C.9.2</t>
  </si>
  <si>
    <t>1. Položka obsahuje:  – základovou konstrukci a veškeré příslušenství  – připojovací svorkovnici ve třídě izolace II ( pro 2x svítidlo ) a kabelové vedení ke svítidlům  – uzavírací nátěr, technický popis viz. projektová dokumentace 
2. Položka neobsahuje:  – zemní práce,  betonový základ, svítidlo, výložník 3. Způsob měření: Udává se počet kusů kompletní konstrukce nebo práce.</t>
  </si>
  <si>
    <t>743142</t>
  </si>
  <si>
    <t>OSVĚTLOVACÍ STOŽÁR  PŘECHODOVÝ - VÝLOŽNÍK S DÉLKOU VYLOŽENÍ DO 3 M</t>
  </si>
  <si>
    <t>výložník délky 2,0 m/0° na stožáru Z3 
výkres C.9.2</t>
  </si>
  <si>
    <t>1. Položka obsahuje:  – veškeré příslušenství a uzavírací nátěr, technický popis viz. projektová dokumentace  
2. Položka neobsahuje:  X 3. Způsob měření: Udává se počet kusů kompletní konstrukce nebo práce.</t>
  </si>
  <si>
    <t>výložník délky 1,5 m/0° na stožáru Z2 
výkres C.9.2</t>
  </si>
  <si>
    <t>výložník délky 1,0 m/0° na stožáru Z1, Z4 
výkres C.9.2</t>
  </si>
  <si>
    <t>743152</t>
  </si>
  <si>
    <t>OSVĚTLOVACÍ STOŽÁR  - STOŽÁROVÁ ROZVODNICE S 3-4 JISTÍCÍMI PRVKY</t>
  </si>
  <si>
    <t>stožárové svorkovnice s proměnlivým počtem výstupních a vstupních kabelů, výměna svorkovnic ve stávajících stožárach S1,S2 (včetně 2ks stožárových patic) 
výkres C.9.2</t>
  </si>
  <si>
    <t>2+1+2+1</t>
  </si>
  <si>
    <t>1. Položka obsahuje:  – veškeré příslušenství, technický popis viz. projektová dokumentace  
2. Položka neobsahuje:  X 3. Způsob měření: Udává se počet kusů kompletní konstrukce nebo práce.</t>
  </si>
  <si>
    <t>743532</t>
  </si>
  <si>
    <t>SVÍTIDLO VENKOVNÍ VŠEOBECNÉ PRO OSVĚTLENÍ PŘECHODU PRO CHODCE PŘES 150 DO 250 W</t>
  </si>
  <si>
    <t>přechodová svítidla dle přiloženého světleného výpočtu 
výkres C.9.2</t>
  </si>
  <si>
    <t>1. Položka obsahuje:  – zdroj a veškeré příslušenství  – technický popis viz. projektová dokumentace 
2. Položka neobsahuje:  X 3. Způsob měření: Udává se počet kusů kompletní konstrukce nebo práce.</t>
  </si>
  <si>
    <t>743566</t>
  </si>
  <si>
    <t>SVÍTIDLO VENKOVNÍ VŠEOBECNÉ - MONTÁŽ SVÍTIDLA</t>
  </si>
  <si>
    <t>montáž svítidel na výložníky nebo na dřík stožáru 
výkres C.9.2</t>
  </si>
  <si>
    <t>1. Položka obsahuje:  – veškeré příslušenství  – technický popis viz. projektová dokumentace 
2. Položka neobsahuje:  X 3. Způsob měření: Udává se počet kusů kompletní konstrukce nebo práce.</t>
  </si>
  <si>
    <t>743z31</t>
  </si>
  <si>
    <t>DEMONTÁŽ ELEKTROVÝZBROJE OSVĚTLOVACÍHO STOŽÁRU VÝŠKY DO 15 M</t>
  </si>
  <si>
    <t>výměny ve stávajících stožárech S1, S2 
výkres C.9.2</t>
  </si>
  <si>
    <t>1. Položka obsahuje:  – všechny náklady na demontáž stávajícího zařízení se všemi pomocnými doplňujícími úpravami pro jeho likvidaci  – naložení vybouraného materiálu na dopravní prostředek 
2. Položka neobsahuje:  – odvoz vybouraného materiálu  – poplatek za likvidaci odpadů (nacení se dle SSD 0) 3. Způsob měření: Udává se počet kusů kompletní konstrukce nebo práce.</t>
  </si>
  <si>
    <t>747211</t>
  </si>
  <si>
    <t>CELKOVÁ PROHLÍDKA, ZKOUŠENÍ, MĚŘENÍ A VYHOTOVENÍ VÝCHOZÍ REVIZNÍ ZPRÁVY, PRO OBJEM IN DO 100 TIS. KČ</t>
  </si>
  <si>
    <t>vystavení výstupní revizní správy a celková prohlídka 
výkres C.9.2</t>
  </si>
  <si>
    <t>1. Položka obsahuje:  – cenu za celkovou prohlídku zařízení PS/SO, vč. měření, komplexních zkoušek a revizi zařízení tohoto PS/SO autorizovaným revizním technikem na silnoproudá zařízení podle požadavku ČSN, včetně hodnocení a vyhotovení celkové revizní zprávy 
2. Položka neobsahuje:  X 3. Způsob měření: Udává se počet kusů kompletní konstrukce nebo práce.</t>
  </si>
  <si>
    <t>747541</t>
  </si>
  <si>
    <t>MĚŘENÍ INTENZITY OSVĚTLENÍ INSTALOVANÉHO V ROZSAHU TOHOTO SO/PS</t>
  </si>
  <si>
    <t>1. Položka obsahuje:  – cenu za měření dle příslušných norem a předpisů, včetně vystavení protokolu 
2. Položka neobsahuje:  X 3. Způsob měření: Udává se počet kusů kompletní konstrukce nebo práce.</t>
  </si>
  <si>
    <t>748241</t>
  </si>
  <si>
    <t>PÍSMENA A ČÍSLICE VÝŠKY DO 40 MM</t>
  </si>
  <si>
    <t>označení dle správce VO, štítek včetně uchycení 
výkres C.9.2</t>
  </si>
  <si>
    <t>1. Položka obsahuje:  – zhotovení nápisu barvou pomocí šablon vč. podružného materiálu, rozměření, dodání barvy a ředidla 
2. Položka neobsahuje:  X 3. Způsob měření: Udává se počet kusů kompletní konstrukce nebo práce.</t>
  </si>
  <si>
    <t>74f411</t>
  </si>
  <si>
    <t>DEMONTÁŽ BETONOVÝCH ZÁKLADŮ TV</t>
  </si>
  <si>
    <t>úprava stožárových základů při vkládání nového nap. Kabelu 
výkres C.9.2</t>
  </si>
  <si>
    <t>1. Položka obsahuje:  – demontáž stávajícího betonového základu se všemi pomocnými doplňujícími úpravami pro uvedení do požadovaného stavu a s přepravou a dovozem potřebných mechanizmů k uvedené činnosti  – naložení vybouraného materiálu na dopravní prostředek 
2. Položka neobsahuje:  – odvoz vybouraného materiálu  – poplatek za likvidaci odpadů (nacení se dle SSD 0) 3. Způsob měření: Měří se metr krychlový.</t>
  </si>
  <si>
    <t>899522</t>
  </si>
  <si>
    <t>OBETONOVÁNÍ POTRUBÍ Z PROSTÉHO BETONU DO C12/15 (B15)</t>
  </si>
  <si>
    <t>obetonování chrániček 
výkres C.9.2</t>
  </si>
  <si>
    <t>0,6*0,3*4</t>
  </si>
  <si>
    <t>SO 432</t>
  </si>
  <si>
    <t>Osvětlení přechodů pro chodce v úseku Slovenská – Kopretinová ulice</t>
  </si>
  <si>
    <t>jámy pro hloubení základů přechodových stožárů Z5 - Z14, včetně odkrytí stávajících základů stožárů VO pro připojení, včetně nového základu pro přesunutý stožár N1, výkop mpro základ přemístěného rozváděče SR1</t>
  </si>
  <si>
    <t>4*(2*1,57)+1,57+6*0,5+1,08</t>
  </si>
  <si>
    <t>cílové a startovací jámy</t>
  </si>
  <si>
    <t>4*2*(1,5*1,5*1,5)</t>
  </si>
  <si>
    <t>jámy pro spojky</t>
  </si>
  <si>
    <t>2*(1,5*1,5*1)</t>
  </si>
  <si>
    <t>odkrytí stávající trasy napájecích kabelů u přemístěného stožáru N1 v délce cca 4,0 m na každou stranu</t>
  </si>
  <si>
    <t>0,4*0,8*8</t>
  </si>
  <si>
    <t>rýha 40/80 cm - 46,0 m, rýha 50/90 cm - 6,0 m,  rýha 40/50 cm - 55,0 m</t>
  </si>
  <si>
    <t>0,4*0,8*46+0,5*0,9*6+0,4*0,5*55</t>
  </si>
  <si>
    <t>protlaky chráničkami PE 160/136</t>
  </si>
  <si>
    <t>10+12+8+8</t>
  </si>
  <si>
    <t>naložení a odovoz odkopané zeminy na skládku určenou zhotovitelem</t>
  </si>
  <si>
    <t>0,4*0,2*46+0,5*0,3*6+0,4*0,2*55+4*(2*0,78)+0,78+0,44</t>
  </si>
  <si>
    <t>uložení odkopané zeminy na skládku určenou zhotovitelem</t>
  </si>
  <si>
    <t>0,4*0,6*46*0,5*0,6*6+0,4*0,3*55+4*(2*0,79)+0,79+0,64+6*0,5+4,5+27+2,56</t>
  </si>
  <si>
    <t>základy pro stožáry - beton C25/30 XF3, případná oprava stávajících základů při připojovaní do stávajících svítidel, nový základ pro přemístěný stožár N1, základ pro přemístěný rozváděč SR1 
výkres C.10.2</t>
  </si>
  <si>
    <t>4*(2*0,67)+0,67+0,47+6*0,3+0,5=8,8000 [A]</t>
  </si>
  <si>
    <t>označení kabelů ve stožárových svorkovnicích a v přemístěném SR 
výkres C.10.2</t>
  </si>
  <si>
    <t>1+2+1+3+1+1+2+1+2+2+4+1+1+2+1+2+3</t>
  </si>
  <si>
    <t>kabelový žlab včetně víka a uložení 
výkres C.10.2</t>
  </si>
  <si>
    <t>6+2+2+3*2</t>
  </si>
  <si>
    <t>PE 160/136 pro protlaky 
výkres C.10.2</t>
  </si>
  <si>
    <t>dělená chránička při případné ochraně v základech stožárů 
výkres C.10.2</t>
  </si>
  <si>
    <t>3*2</t>
  </si>
  <si>
    <t>červená 
výkres C.10.2</t>
  </si>
  <si>
    <t>21+6+42+5+2+8+2+14+6+8</t>
  </si>
  <si>
    <t>výkres C.10.2</t>
  </si>
  <si>
    <t>chránička do základů stožárů pro odvod kondenzátu 
výkres C.10.2</t>
  </si>
  <si>
    <t>4*2+1+1</t>
  </si>
  <si>
    <t>chránička do základů stožárů, včetně nastavení chrániček do stávajících stožárů 
výkres C.10.2</t>
  </si>
  <si>
    <t>4*(2*(3+3))+3+3+3+3+6*3</t>
  </si>
  <si>
    <t>709310</t>
  </si>
  <si>
    <t>VYPODLOŽENÍ, ODDĚLENÍ A KRYTÍ SPOJKY NEBO ODBOČNICE PRO KABEL DO 10 KV</t>
  </si>
  <si>
    <t>lože pro kabelové spojky 
výkres C.10.2</t>
  </si>
  <si>
    <t>1. Položka obsahuje:  – úprava dna výkopu, provedení podkladové a zásypové vrstvy písku  – dodání a přemísťování cihel, uložení do rýhy  – pomocné mechanismy 
2. Položka neobsahuje:  X 3. Způsob měření: Udává se počet kusů kompletní konstrukce nebo práce.</t>
  </si>
  <si>
    <t>6+10+12+8+8+2+78</t>
  </si>
  <si>
    <t>uzemňovací vodič připojeny na uzem. pásek s ukončením na stožáru 
výkres C.10.2</t>
  </si>
  <si>
    <t>4*2*2+2+2</t>
  </si>
  <si>
    <t>FeZn 30 x 4 mm 
výkres C.10.2</t>
  </si>
  <si>
    <t>46+6+55+15</t>
  </si>
  <si>
    <t>propojení zemnícího pásku mezi sebou a na stávající zem.pásek 
výkres C.10.2</t>
  </si>
  <si>
    <t>propojení zemnícího vodiče s páskem 
výkres C.10.2</t>
  </si>
  <si>
    <t>CYKY – J 3 x 1,5 mm2 mezi stožárovou svorkovnici a svítidlem 
výkres C.10.2</t>
  </si>
  <si>
    <t>4*7+4*7+8+10+13</t>
  </si>
  <si>
    <t>CYKY – J 4 x 4 mm2, uložení vč. kabelového lože, u stožárů bude kabelová rezerva 1,5 m 
výkres C.10.2</t>
  </si>
  <si>
    <t>38+42+30+24+21</t>
  </si>
  <si>
    <t>CYKY 4x16 mm2 
výkres C.10.2</t>
  </si>
  <si>
    <t>742h22</t>
  </si>
  <si>
    <t>KABEL NN ČTYŘ- A PĚTIŽÍLOVÝ AL S PLASTOVOU IZOLACÍ OD 4 DO 16 MM2</t>
  </si>
  <si>
    <t>shodný kabel jako stávající AYKY 4x16 mm  
výkres C.10.2</t>
  </si>
  <si>
    <t>nastavení stávajících napájecích kabelů do přemístěného stožáru N1 
výkres C.10.2</t>
  </si>
  <si>
    <t>5+5</t>
  </si>
  <si>
    <t>742k22</t>
  </si>
  <si>
    <t>UKONČENÍ JEDNOŽÍLOVÉHO KABELU KABELOVOU SPOJKOU OD 4 DO 16 MM2</t>
  </si>
  <si>
    <t>spojky na prodloužení kabelového vedení VO, naspojkování v místě stávajícího SR1 
výkres C.10.2</t>
  </si>
  <si>
    <t>propojení mezi stožárovou svorkovnicí a svítidlem 
výkres C.10.2</t>
  </si>
  <si>
    <t>2*(3+3+4+3+3+2)</t>
  </si>
  <si>
    <t>ukončení kabelů ve stožárových svorkovnicích, včetně připojení do stávajících stožárů 
výkres C.10.2</t>
  </si>
  <si>
    <t>1+2+1+1+2+1+2+2+1+1+1+2+1+2</t>
  </si>
  <si>
    <t>46+78</t>
  </si>
  <si>
    <t>742z11</t>
  </si>
  <si>
    <t>DEMONTÁŽ SLOUPU/STOŽÁRU NN VČETNĚ VEŠKERÉ VÝSTROJE</t>
  </si>
  <si>
    <t>demontáž stávajícího jednoduchého betonového sloupu včetně osazení stávajícího zařízení a kabelových přívodů 
výkres C.10.2</t>
  </si>
  <si>
    <t>přechodový stožár výšky 6,0 m (159/133/114) Z5-Z10, Z12-Z14 
výkres C.10.2</t>
  </si>
  <si>
    <t>2+2+2+1+2</t>
  </si>
  <si>
    <t>výložník délky 0,5 na stožárech Z4, Z9, Z13, Z14 
výkres C.10.2</t>
  </si>
  <si>
    <t>výložník délky 1,0 na stožáru Z6-Z8, Z12 
výkres C.10.2</t>
  </si>
  <si>
    <t>výložník délky 1,5 m/0° na stožáru Z10 
výkres C.10.2</t>
  </si>
  <si>
    <t>stožárové svorkovnice s proměnlivým počtem výstupních a vstupních kabelů, výměna svorkovnic ve stávajících stožárach S3-S9 (včetně 4ks stožárových patic + výměna stávající patice S9) 
výkres C.10.2</t>
  </si>
  <si>
    <t>3+3+4+2+3+1+5(patic)</t>
  </si>
  <si>
    <t>743313</t>
  </si>
  <si>
    <t>VÝLOŽNÍK PRO MONTÁŽ SVÍTIDLA NA STOŽÁR JEDNORAMENNÝ DÉLKA VYLOŽENÍ PŘES 2 M</t>
  </si>
  <si>
    <t>třmenový výložník délky 2,5 m/0° na stožáru Z11 
výkres C.10.2</t>
  </si>
  <si>
    <t>přechodová svítidla dle přiloženého světleného výpočtu Z5-Z14 
výkres C.10.2</t>
  </si>
  <si>
    <t>montáž svítidel na výložník a, montáž přemístěného svítidla S9 na N1 
výkres C.10.2</t>
  </si>
  <si>
    <t>10+1=11,0000 [A]</t>
  </si>
  <si>
    <t>743z11</t>
  </si>
  <si>
    <t>DEMONTÁŽ OSVĚTLOVACÍHO STOŽÁRU ULIČNÍHO VÝŠKY DO 15 M</t>
  </si>
  <si>
    <t>demontáž stávajícího stožáru S9 včetně výložníku pro zpětnou montáž do nové polohy, včetně instalace na nové místo a jeho osazení N1 
výkres C.10.2</t>
  </si>
  <si>
    <t>demontáž stávajcích svorkovnic pro výměnu S3-S9 
výkres C.10.2</t>
  </si>
  <si>
    <t>743z35</t>
  </si>
  <si>
    <t>DEMONTÁŽ SVÍTIDLA Z OSVĚTLOVACÍHO STOŽÁRU VÝŠKY DO 15 M</t>
  </si>
  <si>
    <t>demontáž svítidla S9, po přemístění stožáru se opětovně namontuje 
výkres C.10.2</t>
  </si>
  <si>
    <t>743z71</t>
  </si>
  <si>
    <t>DEMONTÁŽ KABELOVÉ SKŘÍNĚ</t>
  </si>
  <si>
    <t>demontáž a zpětná montáž na nové navržené místo SR1-1 dle situace C.10.2</t>
  </si>
  <si>
    <t>vystavení výstupní revizní správy a celková prohlídka 
výkres C.10.2</t>
  </si>
  <si>
    <t>označení dle správce VO, štítek včetně uchycení 
výkres C.10.2</t>
  </si>
  <si>
    <t>2+2+2+2+1+1</t>
  </si>
  <si>
    <t>úprava stožárových základů při vkládání nového nap. Kabelu+demontáž základu S9, demontáž základu stávajícího SR1 
výkres C.10.2</t>
  </si>
  <si>
    <t>0,3+0,5</t>
  </si>
  <si>
    <t>SO 801</t>
  </si>
  <si>
    <t>Vegetační úpravy</t>
  </si>
  <si>
    <t>11130</t>
  </si>
  <si>
    <t>SEJMUTÍ DRNU</t>
  </si>
  <si>
    <t>sejmutí travního drnu v prostoru výsadbových pruhů pro keře, včetně odvozu drnu do kompostárny, včetně všech s tím souvisejících prací a poplatků 
výkres C.11.2</t>
  </si>
  <si>
    <t>(71+13+12+5.5+9) * 0.8 m = 88.4 m2</t>
  </si>
  <si>
    <t>včetně vodorovné dopravy  a uložení na skládku</t>
  </si>
  <si>
    <t>18331</t>
  </si>
  <si>
    <t>SADOVNICKÉ OBDĚLÁNÍ PŮDY</t>
  </si>
  <si>
    <t>zkypření, urovnání a uhrabání výsadbových pásů  
výkres C.11.2</t>
  </si>
  <si>
    <t>položka zahrnuje strojové obdělání nejsvrchnější vrstvy půdy původního horizontu nebo nově rozprostřené vrchní vrstvy půdy, dále zahrnuje urovnání pozemku, zejména základní výškové úpravy terénu tak, aby povrch podkladu byl bez prohlubní a výstupků</t>
  </si>
  <si>
    <t>18461</t>
  </si>
  <si>
    <t>MULČOVÁNÍ</t>
  </si>
  <si>
    <t>kolem vysazovaných stromů v kruhu o průměru 60 cm  
mulčovací textílie + tříděná kůra ve vrstvě tl. 10-15 cm 
výkres C.11.2</t>
  </si>
  <si>
    <t>položka zahrnuje dodání a rozprostření mulčovací kůry nebo štěpky v předepsané tloušťce nebo mulčovací textilie bez ohledu na sklon terénu, stabilizaci mulče proti erozi, přísady proti vznícení mulče, naložení a odvoz odpadu</t>
  </si>
  <si>
    <t>18462</t>
  </si>
  <si>
    <t>OŠETŘENÍ MULČOVÁNÍ</t>
  </si>
  <si>
    <t>v následujícím roce po výsadbě 
TZ C.11.1</t>
  </si>
  <si>
    <t>položka zahrnuje chemické odplevelení a doplnění chybějícího mulče</t>
  </si>
  <si>
    <t>184A2</t>
  </si>
  <si>
    <t>VYSAZOVÁNÍ KEŘŮ LISTNATÝCH BEZ BALU VČETNĚ VÝKOPU JAMKY</t>
  </si>
  <si>
    <t>výsadba keřů "Ptačího zobu obecného", výpěstky I. Jakosti, min.3- 5 kvalitních výhonů a dobrý kořenový systém, kontejnerované (min. 1l), 
- spon keřů 0.5 m  
- včetně hloubení výsadbových jamek o velikosti 1.5x širší než průměr kontejneru, zkypření a zvlhčení dna, zdrsnění svahů jamky 
- včetně přidání tabletového kombinovaného hnojiva s postupným uvolňováním do jamek  
výkres C.11.2</t>
  </si>
  <si>
    <t>délka (71+13+12+5.5+9) m / spon 0.5 m = 110.5 / 0.5 = 221 ks</t>
  </si>
  <si>
    <t>Položka vysazování keřů zahrnuje i hloubení jamek (min. rozměry pro keře 30/30/30cm) s event. výměnou půdy, s hnojením anorganickým hnojivem a přídavkem organického hnojiva min. 2kg pro keře, zálivku, kůly, a pod. položka zahrnuje veškerý materiál, výrobky a polotovary, včetně mimostaveništní a vnitrostaveništní dopravy (rovněž přesuny), včetně naložení a složení, případně s uložením</t>
  </si>
  <si>
    <t>dovoz vody pro zálivku a provedení zálivky 
keře 5x 20 l/ keř 
TZ C.11.1</t>
  </si>
  <si>
    <t>221 * 5 * 20 / 1000</t>
  </si>
</sst>
</file>

<file path=xl/styles.xml><?xml version="1.0" encoding="utf-8"?>
<styleSheet xmlns="http://schemas.openxmlformats.org/spreadsheetml/2006/main">
  <numFmts count="1">
    <numFmt numFmtId="177" formatCode="#,##0.00"/>
  </numFmts>
  <fonts count="7">
    <font>
      <sz val="10"/>
      <name val="Arial"/>
      <family val="0"/>
    </font>
    <font>
      <b/>
      <sz val="16"/>
      <color indexed="8"/>
      <name val="Arial"/>
      <family val="0"/>
    </font>
    <font>
      <b/>
      <sz val="16"/>
      <name val="Arial"/>
      <family val="0"/>
    </font>
    <font>
      <b/>
      <sz val="10"/>
      <name val="Arial"/>
      <family val="0"/>
    </font>
    <font>
      <sz val="10"/>
      <color indexed="9"/>
      <name val="Arial"/>
      <family val="0"/>
    </font>
    <font>
      <b/>
      <sz val="11"/>
      <name val="Arial"/>
      <family val="0"/>
    </font>
    <font>
      <i/>
      <sz val="10"/>
      <name val="Arial"/>
      <family val="0"/>
    </font>
  </fonts>
  <fills count="4">
    <fill>
      <patternFill/>
    </fill>
    <fill>
      <patternFill patternType="gray125"/>
    </fill>
    <fill>
      <patternFill patternType="solid">
        <fgColor rgb="FFD9D9D9"/>
        <bgColor indexed="64"/>
      </patternFill>
    </fill>
    <fill>
      <patternFill patternType="solid">
        <fgColor rgb="FFCB441A"/>
        <bgColor indexed="64"/>
      </patternFill>
    </fill>
  </fills>
  <borders count="7">
    <border>
      <left/>
      <right/>
      <top/>
      <bottom/>
      <diagonal/>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1">
    <xf numFmtId="0" fontId="0" fillId="0" borderId="0" xfId="0" applyAlignment="1">
      <alignment vertical="center"/>
    </xf>
    <xf numFmtId="0" fontId="0" fillId="2" borderId="0" xfId="0" applyFill="1" applyAlignment="1">
      <alignment vertical="center"/>
    </xf>
    <xf numFmtId="0" fontId="1" fillId="2" borderId="0" xfId="0" applyFont="1" applyFill="1" applyAlignment="1">
      <alignment horizontal="center" vertical="center"/>
    </xf>
    <xf numFmtId="0" fontId="2" fillId="2" borderId="0" xfId="0" applyFont="1" applyFill="1" applyAlignment="1">
      <alignment vertical="center"/>
    </xf>
    <xf numFmtId="0" fontId="3" fillId="2" borderId="0" xfId="0" applyFont="1" applyFill="1" applyAlignment="1">
      <alignment horizontal="right" vertical="center"/>
    </xf>
    <xf numFmtId="0" fontId="4" fillId="3" borderId="1" xfId="0" applyFont="1" applyFill="1" applyBorder="1" applyAlignment="1">
      <alignment horizontal="center" vertical="center"/>
    </xf>
    <xf numFmtId="0" fontId="0" fillId="2" borderId="2" xfId="0" applyFill="1" applyBorder="1" applyAlignment="1">
      <alignment vertical="center"/>
    </xf>
    <xf numFmtId="177" fontId="3" fillId="2" borderId="0" xfId="0" applyNumberFormat="1" applyFont="1" applyFill="1" applyAlignment="1">
      <alignment horizontal="right" vertical="center"/>
    </xf>
    <xf numFmtId="0" fontId="0" fillId="2" borderId="1" xfId="0" applyFill="1" applyBorder="1" applyAlignment="1">
      <alignment horizontal="center" vertical="center"/>
    </xf>
    <xf numFmtId="0" fontId="0" fillId="2" borderId="3" xfId="0" applyFill="1" applyBorder="1" applyAlignment="1">
      <alignment vertical="center"/>
    </xf>
    <xf numFmtId="0" fontId="0" fillId="2" borderId="4" xfId="0" applyFill="1" applyBorder="1" applyAlignment="1">
      <alignment vertical="center"/>
    </xf>
    <xf numFmtId="0" fontId="0" fillId="2" borderId="5" xfId="0" applyFill="1" applyBorder="1" applyAlignment="1">
      <alignment vertical="center"/>
    </xf>
    <xf numFmtId="0" fontId="5" fillId="2" borderId="0" xfId="0" applyFont="1" applyFill="1" applyAlignment="1">
      <alignment vertical="center"/>
    </xf>
    <xf numFmtId="0" fontId="5" fillId="2" borderId="0" xfId="0" applyFont="1" applyFill="1" applyAlignment="1">
      <alignment horizontal="right" vertical="center"/>
    </xf>
    <xf numFmtId="0" fontId="5" fillId="2" borderId="0" xfId="0" applyFont="1" applyFill="1" applyAlignment="1">
      <alignment horizontal="left" vertical="center"/>
    </xf>
    <xf numFmtId="0" fontId="4" fillId="3" borderId="1" xfId="0" applyFont="1" applyFill="1" applyBorder="1" applyAlignment="1">
      <alignment horizontal="center" vertical="center" wrapText="1"/>
    </xf>
    <xf numFmtId="0" fontId="5" fillId="2" borderId="2" xfId="0" applyFont="1" applyFill="1" applyBorder="1" applyAlignment="1">
      <alignment vertical="center"/>
    </xf>
    <xf numFmtId="0" fontId="5" fillId="2" borderId="2" xfId="0" applyFont="1" applyFill="1" applyBorder="1" applyAlignment="1">
      <alignment horizontal="right" vertical="center"/>
    </xf>
    <xf numFmtId="0" fontId="5" fillId="2" borderId="2" xfId="0" applyFont="1" applyFill="1" applyBorder="1" applyAlignment="1">
      <alignment horizontal="left" vertical="center"/>
    </xf>
    <xf numFmtId="0" fontId="0" fillId="2" borderId="6" xfId="0" applyFill="1" applyBorder="1" applyAlignment="1">
      <alignment vertical="center"/>
    </xf>
    <xf numFmtId="0" fontId="0" fillId="0" borderId="1" xfId="0" applyBorder="1" applyAlignment="1">
      <alignment horizontal="left" vertical="center"/>
    </xf>
    <xf numFmtId="177" fontId="0" fillId="0" borderId="1" xfId="0" applyNumberFormat="1" applyBorder="1" applyAlignment="1">
      <alignment horizontal="right" vertical="center"/>
    </xf>
    <xf numFmtId="0" fontId="3" fillId="2" borderId="5" xfId="0" applyFont="1" applyFill="1" applyBorder="1" applyAlignment="1">
      <alignment horizontal="right" vertical="center"/>
    </xf>
    <xf numFmtId="177" fontId="3" fillId="2" borderId="5" xfId="0" applyNumberFormat="1" applyFont="1" applyFill="1" applyBorder="1" applyAlignment="1">
      <alignment horizontal="center" vertical="center"/>
    </xf>
    <xf numFmtId="0" fontId="3" fillId="2" borderId="5" xfId="0" applyFont="1" applyFill="1" applyBorder="1" applyAlignment="1">
      <alignment vertical="center" wrapText="1"/>
    </xf>
    <xf numFmtId="0" fontId="0" fillId="0" borderId="1" xfId="0" applyBorder="1" applyAlignment="1">
      <alignment vertical="center"/>
    </xf>
    <xf numFmtId="0" fontId="3" fillId="2" borderId="6" xfId="0" applyFont="1" applyFill="1" applyBorder="1" applyAlignment="1">
      <alignment horizontal="right" vertical="center"/>
    </xf>
    <xf numFmtId="0" fontId="3" fillId="2" borderId="6" xfId="0" applyFont="1" applyFill="1" applyBorder="1" applyAlignment="1">
      <alignment vertical="center" wrapText="1"/>
    </xf>
    <xf numFmtId="177" fontId="3" fillId="2" borderId="6" xfId="0" applyNumberFormat="1" applyFont="1" applyFill="1" applyBorder="1" applyAlignment="1">
      <alignment horizontal="center" vertical="center"/>
    </xf>
    <xf numFmtId="0" fontId="0" fillId="0" borderId="1" xfId="0" applyBorder="1" applyAlignment="1">
      <alignment horizontal="right" vertical="center"/>
    </xf>
    <xf numFmtId="0" fontId="0" fillId="0" borderId="1" xfId="0" applyBorder="1" applyAlignment="1">
      <alignment vertical="center" wrapText="1"/>
    </xf>
    <xf numFmtId="0" fontId="0" fillId="0" borderId="1" xfId="0" applyBorder="1" applyAlignment="1">
      <alignment horizontal="center" vertical="center"/>
    </xf>
    <xf numFmtId="177" fontId="0" fillId="0" borderId="1" xfId="0" applyNumberFormat="1" applyBorder="1" applyAlignment="1">
      <alignment horizontal="center" vertical="center"/>
    </xf>
    <xf numFmtId="0" fontId="0" fillId="0" borderId="5" xfId="0" applyBorder="1" applyAlignment="1">
      <alignment vertical="top"/>
    </xf>
    <xf numFmtId="0" fontId="0" fillId="0" borderId="1" xfId="0" applyBorder="1" applyAlignment="1">
      <alignment horizontal="left" vertical="center" wrapText="1"/>
    </xf>
    <xf numFmtId="0" fontId="0" fillId="0" borderId="0" xfId="0" applyAlignment="1">
      <alignment vertical="top"/>
    </xf>
    <xf numFmtId="0" fontId="6" fillId="0" borderId="1" xfId="0" applyFont="1" applyBorder="1" applyAlignment="1">
      <alignment horizontal="left" vertical="center" wrapText="1"/>
    </xf>
    <xf numFmtId="177" fontId="0" fillId="2" borderId="1" xfId="0" applyNumberFormat="1" applyFill="1" applyBorder="1" applyAlignment="1">
      <alignment horizontal="center" vertical="center"/>
    </xf>
    <xf numFmtId="177" fontId="3" fillId="2" borderId="0" xfId="0" applyNumberFormat="1" applyFont="1" applyFill="1" applyAlignment="1">
      <alignment horizontal="center" vertical="center"/>
    </xf>
    <xf numFmtId="0" fontId="3" fillId="2" borderId="2" xfId="0" applyFont="1" applyFill="1" applyBorder="1" applyAlignment="1">
      <alignment horizontal="right" vertical="center"/>
    </xf>
    <xf numFmtId="177" fontId="3" fillId="2" borderId="2" xfId="0" applyNumberFormat="1"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28575</xdr:rowOff>
    </xdr:from>
    <xdr:to>
      <xdr:col>0</xdr:col>
      <xdr:colOff>1390650</xdr:colOff>
      <xdr:row>3</xdr:row>
      <xdr:rowOff>28575</xdr:rowOff>
    </xdr:to>
    <xdr:pic>
      <xdr:nvPicPr>
        <xdr:cNvPr id="1" name="Picture 1"/>
        <xdr:cNvPicPr preferRelativeResize="1">
          <a:picLocks noChangeAspect="1"/>
        </xdr:cNvPicPr>
      </xdr:nvPicPr>
      <xdr:blipFill>
        <a:blip r:embed="rId1"/>
        <a:stretch>
          <a:fillRect/>
        </a:stretch>
      </xdr:blipFill>
      <xdr:spPr>
        <a:xfrm>
          <a:off x="57150" y="28575"/>
          <a:ext cx="1343025" cy="5715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E21"/>
  <sheetViews>
    <sheetView tabSelected="1" workbookViewId="0" topLeftCell="A1"/>
  </sheetViews>
  <sheetFormatPr defaultColWidth="9.140625" defaultRowHeight="12.75" customHeight="1"/>
  <cols>
    <col min="1" max="1" width="25.7109375" style="0" customWidth="1"/>
    <col min="2" max="2" width="66.7109375" style="0" customWidth="1"/>
    <col min="3" max="5" width="20.7109375" style="0" customWidth="1"/>
  </cols>
  <sheetData>
    <row r="1" spans="1:5" ht="12.75" customHeight="1">
      <c r="A1" s="1"/>
      <c r="B1" s="1" t="s">
        <v>0</v>
      </c>
      <c r="C1" s="1"/>
      <c r="D1" s="1"/>
      <c r="E1" s="1"/>
    </row>
    <row r="2" spans="1:5" ht="12.75" customHeight="1">
      <c r="A2" s="1"/>
      <c r="B2" s="2" t="s">
        <v>1</v>
      </c>
      <c r="C2" s="1"/>
      <c r="D2" s="1"/>
      <c r="E2" s="1"/>
    </row>
    <row r="3" spans="1:5" ht="19.5" customHeight="1">
      <c r="A3" s="1"/>
      <c r="B3" s="1"/>
      <c r="C3" s="1"/>
      <c r="D3" s="1"/>
      <c r="E3" s="1"/>
    </row>
    <row r="4" spans="1:5" ht="19.5" customHeight="1">
      <c r="A4" s="1"/>
      <c r="B4" s="3" t="s">
        <v>2</v>
      </c>
      <c r="C4" s="1"/>
      <c r="D4" s="1"/>
      <c r="E4" s="1"/>
    </row>
    <row r="5" spans="1:5" ht="12.75" customHeight="1">
      <c r="A5" s="1"/>
      <c r="B5" s="1" t="s">
        <v>3</v>
      </c>
      <c r="C5" s="1"/>
      <c r="D5" s="1"/>
      <c r="E5" s="1"/>
    </row>
    <row r="6" spans="1:5" ht="12.75" customHeight="1">
      <c r="A6" s="1"/>
      <c r="B6" s="4" t="s">
        <v>4</v>
      </c>
      <c r="C6" s="7">
        <f>SUM(C10:C21)</f>
      </c>
      <c r="D6" s="1"/>
      <c r="E6" s="1"/>
    </row>
    <row r="7" spans="1:5" ht="12.75" customHeight="1">
      <c r="A7" s="1"/>
      <c r="B7" s="4" t="s">
        <v>5</v>
      </c>
      <c r="C7" s="7">
        <f>SUM(E10:E21)</f>
      </c>
      <c r="D7" s="1"/>
      <c r="E7" s="1"/>
    </row>
    <row r="8" spans="1:5" ht="12.75" customHeight="1">
      <c r="A8" s="6"/>
      <c r="B8" s="6"/>
      <c r="C8" s="6"/>
      <c r="D8" s="6"/>
      <c r="E8" s="6"/>
    </row>
    <row r="9" spans="1:5" ht="12.75" customHeight="1">
      <c r="A9" s="5" t="s">
        <v>6</v>
      </c>
      <c r="B9" s="5" t="s">
        <v>7</v>
      </c>
      <c r="C9" s="5" t="s">
        <v>8</v>
      </c>
      <c r="D9" s="5" t="s">
        <v>9</v>
      </c>
      <c r="E9" s="5" t="s">
        <v>10</v>
      </c>
    </row>
    <row r="10" spans="1:5" ht="12.75" customHeight="1">
      <c r="A10" s="20" t="s">
        <v>23</v>
      </c>
      <c r="B10" s="20" t="s">
        <v>24</v>
      </c>
      <c r="C10" s="21">
        <f>'SO 000'!I3</f>
      </c>
      <c r="D10" s="21">
        <f>0+'SO 000'!O9+'SO 000'!O13+'SO 000'!O17+'SO 000'!O21+'SO 000'!O25+'SO 000'!O29+'SO 000'!O33+'SO 000'!O37+'SO 000'!O41</f>
      </c>
      <c r="E10" s="21">
        <f>C10+D10</f>
      </c>
    </row>
    <row r="11" spans="1:5" ht="12.75" customHeight="1">
      <c r="A11" s="20" t="s">
        <v>85</v>
      </c>
      <c r="B11" s="20" t="s">
        <v>86</v>
      </c>
      <c r="C11" s="21">
        <f>'SO 101'!I3</f>
      </c>
      <c r="D11" s="21">
        <f>0+'SO 101'!O9+'SO 101'!O13+'SO 101'!O18+'SO 101'!O22+'SO 101'!O26+'SO 101'!O30+'SO 101'!O34+'SO 101'!O38+'SO 101'!O42+'SO 101'!O46+'SO 101'!O50+'SO 101'!O54+'SO 101'!O58+'SO 101'!O62+'SO 101'!O66+'SO 101'!O70+'SO 101'!O74+'SO 101'!O78+'SO 101'!O82+'SO 101'!O86+'SO 101'!O90+'SO 101'!O94+'SO 101'!O98+'SO 101'!O102+'SO 101'!O106+'SO 101'!O110+'SO 101'!O114+'SO 101'!O118+'SO 101'!O123+'SO 101'!O128+'SO 101'!O132+'SO 101'!O137+'SO 101'!O141+'SO 101'!O145+'SO 101'!O149+'SO 101'!O153+'SO 101'!O157+'SO 101'!O161+'SO 101'!O165+'SO 101'!O169+'SO 101'!O173+'SO 101'!O177+'SO 101'!O181+'SO 101'!O185+'SO 101'!O189+'SO 101'!O193+'SO 101'!O197+'SO 101'!O201+'SO 101'!O205+'SO 101'!O210+'SO 101'!O215+'SO 101'!O219+'SO 101'!O223+'SO 101'!O228+'SO 101'!O232+'SO 101'!O236+'SO 101'!O240+'SO 101'!O244+'SO 101'!O248+'SO 101'!O252+'SO 101'!O256+'SO 101'!O260+'SO 101'!O264+'SO 101'!O268+'SO 101'!O272</f>
      </c>
      <c r="E11" s="21">
        <f>C11+D11</f>
      </c>
    </row>
    <row r="12" spans="1:5" ht="12.75" customHeight="1">
      <c r="A12" s="20" t="s">
        <v>404</v>
      </c>
      <c r="B12" s="20" t="s">
        <v>405</v>
      </c>
      <c r="C12" s="21">
        <f>'SO 102'!I3</f>
      </c>
      <c r="D12" s="21">
        <f>0+'SO 102'!O9+'SO 102'!O13+'SO 102'!O18+'SO 102'!O22+'SO 102'!O26+'SO 102'!O30+'SO 102'!O34+'SO 102'!O38+'SO 102'!O42+'SO 102'!O46+'SO 102'!O50+'SO 102'!O54+'SO 102'!O58+'SO 102'!O62+'SO 102'!O66+'SO 102'!O70+'SO 102'!O74+'SO 102'!O78+'SO 102'!O82+'SO 102'!O86+'SO 102'!O90+'SO 102'!O94+'SO 102'!O98+'SO 102'!O102+'SO 102'!O106+'SO 102'!O110+'SO 102'!O114+'SO 102'!O118+'SO 102'!O122+'SO 102'!O126+'SO 102'!O131+'SO 102'!O135+'SO 102'!O139+'SO 102'!O143+'SO 102'!O148+'SO 102'!O152+'SO 102'!O156+'SO 102'!O161+'SO 102'!O165+'SO 102'!O169+'SO 102'!O173+'SO 102'!O177+'SO 102'!O181+'SO 102'!O185+'SO 102'!O189+'SO 102'!O193+'SO 102'!O198+'SO 102'!O202+'SO 102'!O206+'SO 102'!O211+'SO 102'!O215+'SO 102'!O219+'SO 102'!O223+'SO 102'!O227+'SO 102'!O231+'SO 102'!O235+'SO 102'!O239+'SO 102'!O243+'SO 102'!O247+'SO 102'!O251+'SO 102'!O255+'SO 102'!O259+'SO 102'!O263+'SO 102'!O267</f>
      </c>
      <c r="E12" s="21">
        <f>C12+D12</f>
      </c>
    </row>
    <row r="13" spans="1:5" ht="12.75" customHeight="1">
      <c r="A13" s="20" t="s">
        <v>542</v>
      </c>
      <c r="B13" s="20" t="s">
        <v>543</v>
      </c>
      <c r="C13" s="21">
        <f>'SO 103'!I3</f>
      </c>
      <c r="D13" s="21">
        <f>0+'SO 103'!O9+'SO 103'!O13+'SO 103'!O18+'SO 103'!O22+'SO 103'!O26+'SO 103'!O30+'SO 103'!O34+'SO 103'!O38+'SO 103'!O42+'SO 103'!O46+'SO 103'!O50+'SO 103'!O54+'SO 103'!O58+'SO 103'!O62+'SO 103'!O66+'SO 103'!O70+'SO 103'!O74+'SO 103'!O78+'SO 103'!O82+'SO 103'!O86+'SO 103'!O90+'SO 103'!O95+'SO 103'!O100+'SO 103'!O104+'SO 103'!O108+'SO 103'!O112+'SO 103'!O116+'SO 103'!O121+'SO 103'!O125+'SO 103'!O129+'SO 103'!O133+'SO 103'!O137+'SO 103'!O141+'SO 103'!O145</f>
      </c>
      <c r="E13" s="21">
        <f>C13+D13</f>
      </c>
    </row>
    <row r="14" spans="1:5" ht="12.75" customHeight="1">
      <c r="A14" s="20" t="s">
        <v>593</v>
      </c>
      <c r="B14" s="20" t="s">
        <v>594</v>
      </c>
      <c r="C14" s="21">
        <f>'SO 104'!I3</f>
      </c>
      <c r="D14" s="21">
        <f>0+'SO 104'!O9+'SO 104'!O13+'SO 104'!O18+'SO 104'!O22+'SO 104'!O26+'SO 104'!O30+'SO 104'!O34+'SO 104'!O38+'SO 104'!O42+'SO 104'!O46+'SO 104'!O50+'SO 104'!O54+'SO 104'!O58+'SO 104'!O62+'SO 104'!O66+'SO 104'!O70+'SO 104'!O74+'SO 104'!O78+'SO 104'!O82+'SO 104'!O86+'SO 104'!O90+'SO 104'!O94+'SO 104'!O98+'SO 104'!O102+'SO 104'!O106+'SO 104'!O110+'SO 104'!O114+'SO 104'!O118+'SO 104'!O122+'SO 104'!O126+'SO 104'!O131+'SO 104'!O136+'SO 104'!O140+'SO 104'!O145+'SO 104'!O149+'SO 104'!O153+'SO 104'!O157+'SO 104'!O161+'SO 104'!O165+'SO 104'!O169+'SO 104'!O173+'SO 104'!O177+'SO 104'!O181+'SO 104'!O185+'SO 104'!O189+'SO 104'!O193+'SO 104'!O197+'SO 104'!O201+'SO 104'!O205+'SO 104'!O209+'SO 104'!O213+'SO 104'!O217+'SO 104'!O221+'SO 104'!O226+'SO 104'!O230+'SO 104'!O234+'SO 104'!O238+'SO 104'!O242+'SO 104'!O247+'SO 104'!O251+'SO 104'!O255+'SO 104'!O259+'SO 104'!O263+'SO 104'!O267+'SO 104'!O271+'SO 104'!O275+'SO 104'!O279+'SO 104'!O283+'SO 104'!O287+'SO 104'!O291</f>
      </c>
      <c r="E14" s="21">
        <f>C14+D14</f>
      </c>
    </row>
    <row r="15" spans="1:5" ht="12.75" customHeight="1">
      <c r="A15" s="20" t="s">
        <v>713</v>
      </c>
      <c r="B15" s="20" t="s">
        <v>714</v>
      </c>
      <c r="C15" s="21">
        <f>'SO 181'!I3</f>
      </c>
      <c r="D15" s="21">
        <f>0+'SO 181'!O9+'SO 181'!O13+'SO 181'!O17+'SO 181'!O21+'SO 181'!O25+'SO 181'!O29+'SO 181'!O33+'SO 181'!O37+'SO 181'!O41+'SO 181'!O45+'SO 181'!O49+'SO 181'!O53</f>
      </c>
      <c r="E15" s="21">
        <f>C15+D15</f>
      </c>
    </row>
    <row r="16" spans="1:5" ht="12.75" customHeight="1">
      <c r="A16" s="20" t="s">
        <v>754</v>
      </c>
      <c r="B16" s="20" t="s">
        <v>755</v>
      </c>
      <c r="C16" s="21">
        <f>'SO 182'!I3</f>
      </c>
      <c r="D16" s="21">
        <f>0+'SO 182'!O9+'SO 182'!O13+'SO 182'!O17+'SO 182'!O21+'SO 182'!O25+'SO 182'!O29+'SO 182'!O33+'SO 182'!O37+'SO 182'!O41+'SO 182'!O45+'SO 182'!O49+'SO 182'!O53+'SO 182'!O57</f>
      </c>
      <c r="E16" s="21">
        <f>C16+D16</f>
      </c>
    </row>
    <row r="17" spans="1:5" ht="12.75" customHeight="1">
      <c r="A17" s="20" t="s">
        <v>773</v>
      </c>
      <c r="B17" s="20" t="s">
        <v>774</v>
      </c>
      <c r="C17" s="21">
        <f>'SO 191'!I3</f>
      </c>
      <c r="D17" s="21">
        <f>0+'SO 191'!O9+'SO 191'!O13+'SO 191'!O17+'SO 191'!O21+'SO 191'!O25+'SO 191'!O29+'SO 191'!O33</f>
      </c>
      <c r="E17" s="21">
        <f>C17+D17</f>
      </c>
    </row>
    <row r="18" spans="1:5" ht="12.75" customHeight="1">
      <c r="A18" s="20" t="s">
        <v>799</v>
      </c>
      <c r="B18" s="20" t="s">
        <v>800</v>
      </c>
      <c r="C18" s="21">
        <f>'SO 192'!I3</f>
      </c>
      <c r="D18" s="21">
        <f>0+'SO 192'!O9+'SO 192'!O13+'SO 192'!O17+'SO 192'!O21+'SO 192'!O25+'SO 192'!O29</f>
      </c>
      <c r="E18" s="21">
        <f>C18+D18</f>
      </c>
    </row>
    <row r="19" spans="1:5" ht="12.75" customHeight="1">
      <c r="A19" s="20" t="s">
        <v>807</v>
      </c>
      <c r="B19" s="20" t="s">
        <v>808</v>
      </c>
      <c r="C19" s="21">
        <f>'SO 431'!I3</f>
      </c>
      <c r="D19" s="21">
        <f>0+'SO 431'!O9+'SO 431'!O13+'SO 431'!O18+'SO 431'!O22+'SO 431'!O26+'SO 431'!O30+'SO 431'!O34+'SO 431'!O38+'SO 431'!O42+'SO 431'!O47+'SO 431'!O52+'SO 431'!O56+'SO 431'!O60+'SO 431'!O64+'SO 431'!O68+'SO 431'!O72+'SO 431'!O76+'SO 431'!O80+'SO 431'!O84+'SO 431'!O88+'SO 431'!O92+'SO 431'!O96+'SO 431'!O100+'SO 431'!O104+'SO 431'!O108+'SO 431'!O112+'SO 431'!O116+'SO 431'!O120+'SO 431'!O124+'SO 431'!O128+'SO 431'!O132+'SO 431'!O136+'SO 431'!O140+'SO 431'!O144+'SO 431'!O148+'SO 431'!O152+'SO 431'!O156+'SO 431'!O160+'SO 431'!O164+'SO 431'!O168+'SO 431'!O172+'SO 431'!O176+'SO 431'!O181</f>
      </c>
      <c r="E19" s="21">
        <f>C19+D19</f>
      </c>
    </row>
    <row r="20" spans="1:5" ht="12.75" customHeight="1">
      <c r="A20" s="20" t="s">
        <v>968</v>
      </c>
      <c r="B20" s="20" t="s">
        <v>969</v>
      </c>
      <c r="C20" s="21">
        <f>'SO 432'!I3</f>
      </c>
      <c r="D20" s="21">
        <f>0+'SO 432'!O9+'SO 432'!O13+'SO 432'!O18+'SO 432'!O22+'SO 432'!O26+'SO 432'!O30+'SO 432'!O34+'SO 432'!O38+'SO 432'!O42+'SO 432'!O46+'SO 432'!O50+'SO 432'!O55+'SO 432'!O60+'SO 432'!O64+'SO 432'!O68+'SO 432'!O72+'SO 432'!O76+'SO 432'!O80+'SO 432'!O84+'SO 432'!O88+'SO 432'!O92+'SO 432'!O96+'SO 432'!O100+'SO 432'!O104+'SO 432'!O108+'SO 432'!O112+'SO 432'!O116+'SO 432'!O120+'SO 432'!O124+'SO 432'!O128+'SO 432'!O132+'SO 432'!O136+'SO 432'!O140+'SO 432'!O144+'SO 432'!O148+'SO 432'!O152+'SO 432'!O156+'SO 432'!O160+'SO 432'!O164+'SO 432'!O168+'SO 432'!O172+'SO 432'!O176+'SO 432'!O180+'SO 432'!O184+'SO 432'!O188+'SO 432'!O192+'SO 432'!O196+'SO 432'!O200+'SO 432'!O204+'SO 432'!O208+'SO 432'!O212+'SO 432'!O216+'SO 432'!O220</f>
      </c>
      <c r="E20" s="21">
        <f>C20+D20</f>
      </c>
    </row>
    <row r="21" spans="1:5" ht="12.75" customHeight="1">
      <c r="A21" s="20" t="s">
        <v>1062</v>
      </c>
      <c r="B21" s="20" t="s">
        <v>1063</v>
      </c>
      <c r="C21" s="21">
        <f>'SO 801'!I3</f>
      </c>
      <c r="D21" s="21">
        <f>0+'SO 801'!O9+'SO 801'!O13+'SO 801'!O17+'SO 801'!O21+'SO 801'!O25+'SO 801'!O29</f>
      </c>
      <c r="E21" s="21">
        <f>C21+D21</f>
      </c>
    </row>
  </sheetData>
  <mergeCells count="4">
    <mergeCell ref="A1:A3"/>
    <mergeCell ref="B2:B3"/>
    <mergeCell ref="B4:D4"/>
    <mergeCell ref="B5:D5"/>
  </mergeCells>
  <printOptions/>
  <pageMargins left="0.75" right="0.75" top="1" bottom="1" header="0.5" footer="0.5"/>
  <pageSetup horizontalDpi="300" verticalDpi="300" orientation="portrait" paperSize="9"/>
  <drawing r:id="rId1"/>
</worksheet>
</file>

<file path=xl/worksheets/sheet10.xml><?xml version="1.0" encoding="utf-8"?>
<worksheet xmlns="http://schemas.openxmlformats.org/spreadsheetml/2006/main" xmlns:r="http://schemas.openxmlformats.org/officeDocument/2006/relationships">
  <dimension ref="A1:P32"/>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6"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P2" t="s">
        <v>22</v>
      </c>
    </row>
    <row r="3" spans="1:16" ht="15" customHeight="1">
      <c r="A3" t="s">
        <v>12</v>
      </c>
      <c r="B3" s="12" t="s">
        <v>14</v>
      </c>
      <c r="C3" s="13" t="s">
        <v>15</v>
      </c>
      <c r="D3" s="1"/>
      <c r="E3" s="14" t="s">
        <v>16</v>
      </c>
      <c r="F3" s="1"/>
      <c r="G3" s="9"/>
      <c r="H3" s="8" t="s">
        <v>799</v>
      </c>
      <c r="I3" s="37">
        <f>0+I8</f>
      </c>
      <c r="O3" t="s">
        <v>19</v>
      </c>
      <c r="P3" t="s">
        <v>22</v>
      </c>
    </row>
    <row r="4" spans="1:16" ht="15" customHeight="1">
      <c r="A4" t="s">
        <v>17</v>
      </c>
      <c r="B4" s="16" t="s">
        <v>18</v>
      </c>
      <c r="C4" s="17" t="s">
        <v>799</v>
      </c>
      <c r="D4" s="6"/>
      <c r="E4" s="18" t="s">
        <v>800</v>
      </c>
      <c r="F4" s="6"/>
      <c r="G4" s="6"/>
      <c r="H4" s="19"/>
      <c r="I4" s="19"/>
      <c r="O4" t="s">
        <v>20</v>
      </c>
      <c r="P4" t="s">
        <v>22</v>
      </c>
    </row>
    <row r="5" spans="1:16" ht="12.75" customHeight="1">
      <c r="A5" s="15" t="s">
        <v>25</v>
      </c>
      <c r="B5" s="15" t="s">
        <v>27</v>
      </c>
      <c r="C5" s="15" t="s">
        <v>29</v>
      </c>
      <c r="D5" s="15" t="s">
        <v>30</v>
      </c>
      <c r="E5" s="15" t="s">
        <v>32</v>
      </c>
      <c r="F5" s="15" t="s">
        <v>34</v>
      </c>
      <c r="G5" s="15" t="s">
        <v>36</v>
      </c>
      <c r="H5" s="15" t="s">
        <v>38</v>
      </c>
      <c r="I5" s="15"/>
      <c r="O5" t="s">
        <v>21</v>
      </c>
      <c r="P5" t="s">
        <v>22</v>
      </c>
    </row>
    <row r="6" spans="1:9" ht="12.75" customHeight="1">
      <c r="A6" s="15"/>
      <c r="B6" s="15"/>
      <c r="C6" s="15"/>
      <c r="D6" s="15"/>
      <c r="E6" s="15"/>
      <c r="F6" s="15"/>
      <c r="G6" s="15"/>
      <c r="H6" s="15" t="s">
        <v>39</v>
      </c>
      <c r="I6" s="15" t="s">
        <v>41</v>
      </c>
    </row>
    <row r="7" spans="1:9" ht="12.75" customHeight="1">
      <c r="A7" s="15" t="s">
        <v>26</v>
      </c>
      <c r="B7" s="15" t="s">
        <v>28</v>
      </c>
      <c r="C7" s="15" t="s">
        <v>22</v>
      </c>
      <c r="D7" s="15" t="s">
        <v>31</v>
      </c>
      <c r="E7" s="15" t="s">
        <v>33</v>
      </c>
      <c r="F7" s="15" t="s">
        <v>35</v>
      </c>
      <c r="G7" s="15" t="s">
        <v>37</v>
      </c>
      <c r="H7" s="15" t="s">
        <v>40</v>
      </c>
      <c r="I7" s="15" t="s">
        <v>42</v>
      </c>
    </row>
    <row r="8" spans="1:9" ht="12.75" customHeight="1">
      <c r="A8" s="19" t="s">
        <v>43</v>
      </c>
      <c r="B8" s="19"/>
      <c r="C8" s="26" t="s">
        <v>40</v>
      </c>
      <c r="D8" s="19"/>
      <c r="E8" s="27" t="s">
        <v>349</v>
      </c>
      <c r="F8" s="19"/>
      <c r="G8" s="19"/>
      <c r="H8" s="19"/>
      <c r="I8" s="28">
        <f>0+I9+I13+I17+I21+I25+I29</f>
      </c>
    </row>
    <row r="9" spans="1:16" ht="12.75" customHeight="1">
      <c r="A9" s="25" t="s">
        <v>45</v>
      </c>
      <c r="B9" s="29" t="s">
        <v>28</v>
      </c>
      <c r="C9" s="29" t="s">
        <v>775</v>
      </c>
      <c r="D9" s="25" t="s">
        <v>47</v>
      </c>
      <c r="E9" s="30" t="s">
        <v>776</v>
      </c>
      <c r="F9" s="31" t="s">
        <v>68</v>
      </c>
      <c r="G9" s="32">
        <v>77</v>
      </c>
      <c r="H9" s="32">
        <v>0</v>
      </c>
      <c r="I9" s="32">
        <f>ROUND(ROUND(H9,2)*ROUND(G9,2),2)</f>
      </c>
      <c r="O9">
        <f>(I9*21)/100</f>
      </c>
      <c r="P9" t="s">
        <v>22</v>
      </c>
    </row>
    <row r="10" spans="1:5" ht="63.75" customHeight="1">
      <c r="A10" s="33" t="s">
        <v>50</v>
      </c>
      <c r="E10" s="34" t="s">
        <v>801</v>
      </c>
    </row>
    <row r="11" spans="1:5" ht="216.75" customHeight="1">
      <c r="A11" s="35" t="s">
        <v>52</v>
      </c>
      <c r="E11" s="36" t="s">
        <v>802</v>
      </c>
    </row>
    <row r="12" spans="1:5" ht="25.5" customHeight="1">
      <c r="A12" t="s">
        <v>53</v>
      </c>
      <c r="E12" s="34" t="s">
        <v>779</v>
      </c>
    </row>
    <row r="13" spans="1:16" ht="12.75" customHeight="1">
      <c r="A13" s="25" t="s">
        <v>45</v>
      </c>
      <c r="B13" s="29" t="s">
        <v>22</v>
      </c>
      <c r="C13" s="29" t="s">
        <v>719</v>
      </c>
      <c r="D13" s="25" t="s">
        <v>47</v>
      </c>
      <c r="E13" s="30" t="s">
        <v>720</v>
      </c>
      <c r="F13" s="31" t="s">
        <v>68</v>
      </c>
      <c r="G13" s="32">
        <v>14</v>
      </c>
      <c r="H13" s="32">
        <v>0</v>
      </c>
      <c r="I13" s="32">
        <f>ROUND(ROUND(H13,2)*ROUND(G13,2),2)</f>
      </c>
      <c r="O13">
        <f>(I13*21)/100</f>
      </c>
      <c r="P13" t="s">
        <v>22</v>
      </c>
    </row>
    <row r="14" spans="1:5" ht="12.75" customHeight="1">
      <c r="A14" s="33" t="s">
        <v>50</v>
      </c>
      <c r="E14" s="34" t="s">
        <v>780</v>
      </c>
    </row>
    <row r="15" spans="1:5" ht="12.75" customHeight="1">
      <c r="A15" s="35" t="s">
        <v>52</v>
      </c>
      <c r="E15" s="36" t="s">
        <v>347</v>
      </c>
    </row>
    <row r="16" spans="1:5" ht="12.75" customHeight="1">
      <c r="A16" t="s">
        <v>53</v>
      </c>
      <c r="E16" s="34" t="s">
        <v>721</v>
      </c>
    </row>
    <row r="17" spans="1:16" ht="12.75" customHeight="1">
      <c r="A17" s="25" t="s">
        <v>45</v>
      </c>
      <c r="B17" s="29" t="s">
        <v>31</v>
      </c>
      <c r="C17" s="29" t="s">
        <v>782</v>
      </c>
      <c r="D17" s="25" t="s">
        <v>47</v>
      </c>
      <c r="E17" s="30" t="s">
        <v>783</v>
      </c>
      <c r="F17" s="31" t="s">
        <v>68</v>
      </c>
      <c r="G17" s="32">
        <v>10</v>
      </c>
      <c r="H17" s="32">
        <v>0</v>
      </c>
      <c r="I17" s="32">
        <f>ROUND(ROUND(H17,2)*ROUND(G17,2),2)</f>
      </c>
      <c r="O17">
        <f>(I17*21)/100</f>
      </c>
      <c r="P17" t="s">
        <v>22</v>
      </c>
    </row>
    <row r="18" spans="1:5" ht="25.5" customHeight="1">
      <c r="A18" s="33" t="s">
        <v>50</v>
      </c>
      <c r="E18" s="34" t="s">
        <v>784</v>
      </c>
    </row>
    <row r="19" spans="1:5" ht="12.75" customHeight="1">
      <c r="A19" s="35" t="s">
        <v>52</v>
      </c>
      <c r="E19" s="36" t="s">
        <v>347</v>
      </c>
    </row>
    <row r="20" spans="1:5" ht="12.75" customHeight="1">
      <c r="A20" t="s">
        <v>53</v>
      </c>
      <c r="E20" s="34" t="s">
        <v>721</v>
      </c>
    </row>
    <row r="21" spans="1:16" ht="12.75" customHeight="1">
      <c r="A21" s="25" t="s">
        <v>45</v>
      </c>
      <c r="B21" s="29" t="s">
        <v>33</v>
      </c>
      <c r="C21" s="29" t="s">
        <v>785</v>
      </c>
      <c r="D21" s="25" t="s">
        <v>47</v>
      </c>
      <c r="E21" s="30" t="s">
        <v>786</v>
      </c>
      <c r="F21" s="31" t="s">
        <v>68</v>
      </c>
      <c r="G21" s="32">
        <v>42</v>
      </c>
      <c r="H21" s="32">
        <v>0</v>
      </c>
      <c r="I21" s="32">
        <f>ROUND(ROUND(H21,2)*ROUND(G21,2),2)</f>
      </c>
      <c r="O21">
        <f>(I21*21)/100</f>
      </c>
      <c r="P21" t="s">
        <v>22</v>
      </c>
    </row>
    <row r="22" spans="1:5" ht="25.5" customHeight="1">
      <c r="A22" s="33" t="s">
        <v>50</v>
      </c>
      <c r="E22" s="34" t="s">
        <v>803</v>
      </c>
    </row>
    <row r="23" spans="1:5" ht="12.75" customHeight="1">
      <c r="A23" s="35" t="s">
        <v>52</v>
      </c>
      <c r="E23" s="36" t="s">
        <v>347</v>
      </c>
    </row>
    <row r="24" spans="1:5" ht="25.5" customHeight="1">
      <c r="A24" t="s">
        <v>53</v>
      </c>
      <c r="E24" s="34" t="s">
        <v>788</v>
      </c>
    </row>
    <row r="25" spans="1:16" ht="12.75" customHeight="1">
      <c r="A25" s="25" t="s">
        <v>45</v>
      </c>
      <c r="B25" s="29" t="s">
        <v>35</v>
      </c>
      <c r="C25" s="29" t="s">
        <v>789</v>
      </c>
      <c r="D25" s="25" t="s">
        <v>47</v>
      </c>
      <c r="E25" s="30" t="s">
        <v>790</v>
      </c>
      <c r="F25" s="31" t="s">
        <v>98</v>
      </c>
      <c r="G25" s="32">
        <v>222.34</v>
      </c>
      <c r="H25" s="32">
        <v>0</v>
      </c>
      <c r="I25" s="32">
        <f>ROUND(ROUND(H25,2)*ROUND(G25,2),2)</f>
      </c>
      <c r="O25">
        <f>(I25*21)/100</f>
      </c>
      <c r="P25" t="s">
        <v>22</v>
      </c>
    </row>
    <row r="26" spans="1:5" ht="38.25" customHeight="1">
      <c r="A26" s="33" t="s">
        <v>50</v>
      </c>
      <c r="E26" s="34" t="s">
        <v>804</v>
      </c>
    </row>
    <row r="27" spans="1:5" ht="114.75" customHeight="1">
      <c r="A27" s="35" t="s">
        <v>52</v>
      </c>
      <c r="E27" s="36" t="s">
        <v>805</v>
      </c>
    </row>
    <row r="28" spans="1:5" ht="38.25" customHeight="1">
      <c r="A28" t="s">
        <v>53</v>
      </c>
      <c r="E28" s="34" t="s">
        <v>506</v>
      </c>
    </row>
    <row r="29" spans="1:16" ht="12.75" customHeight="1">
      <c r="A29" s="25" t="s">
        <v>45</v>
      </c>
      <c r="B29" s="29" t="s">
        <v>37</v>
      </c>
      <c r="C29" s="29" t="s">
        <v>503</v>
      </c>
      <c r="D29" s="25" t="s">
        <v>47</v>
      </c>
      <c r="E29" s="30" t="s">
        <v>504</v>
      </c>
      <c r="F29" s="31" t="s">
        <v>98</v>
      </c>
      <c r="G29" s="32">
        <v>222.34</v>
      </c>
      <c r="H29" s="32">
        <v>0</v>
      </c>
      <c r="I29" s="32">
        <f>ROUND(ROUND(H29,2)*ROUND(G29,2),2)</f>
      </c>
      <c r="O29">
        <f>(I29*21)/100</f>
      </c>
      <c r="P29" t="s">
        <v>22</v>
      </c>
    </row>
    <row r="30" spans="1:5" ht="25.5" customHeight="1">
      <c r="A30" s="33" t="s">
        <v>50</v>
      </c>
      <c r="E30" s="34" t="s">
        <v>806</v>
      </c>
    </row>
    <row r="31" spans="1:5" ht="114.75" customHeight="1">
      <c r="A31" s="35" t="s">
        <v>52</v>
      </c>
      <c r="E31" s="36" t="s">
        <v>805</v>
      </c>
    </row>
    <row r="32" spans="1:5" ht="38.25" customHeight="1">
      <c r="A32" t="s">
        <v>53</v>
      </c>
      <c r="E32" s="34" t="s">
        <v>506</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horizontalDpi="300" verticalDpi="300" orientation="portrait" paperSize="9"/>
  <drawing r:id="rId1"/>
</worksheet>
</file>

<file path=xl/worksheets/sheet11.xml><?xml version="1.0" encoding="utf-8"?>
<worksheet xmlns="http://schemas.openxmlformats.org/spreadsheetml/2006/main" xmlns:r="http://schemas.openxmlformats.org/officeDocument/2006/relationships">
  <dimension ref="A1:P184"/>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6"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P2" t="s">
        <v>22</v>
      </c>
    </row>
    <row r="3" spans="1:16" ht="15" customHeight="1">
      <c r="A3" t="s">
        <v>12</v>
      </c>
      <c r="B3" s="12" t="s">
        <v>14</v>
      </c>
      <c r="C3" s="13" t="s">
        <v>15</v>
      </c>
      <c r="D3" s="1"/>
      <c r="E3" s="14" t="s">
        <v>16</v>
      </c>
      <c r="F3" s="1"/>
      <c r="G3" s="9"/>
      <c r="H3" s="8" t="s">
        <v>807</v>
      </c>
      <c r="I3" s="37">
        <f>0+I8+I17+I46+I51+I180</f>
      </c>
      <c r="O3" t="s">
        <v>19</v>
      </c>
      <c r="P3" t="s">
        <v>22</v>
      </c>
    </row>
    <row r="4" spans="1:16" ht="15" customHeight="1">
      <c r="A4" t="s">
        <v>17</v>
      </c>
      <c r="B4" s="16" t="s">
        <v>18</v>
      </c>
      <c r="C4" s="17" t="s">
        <v>807</v>
      </c>
      <c r="D4" s="6"/>
      <c r="E4" s="18" t="s">
        <v>808</v>
      </c>
      <c r="F4" s="6"/>
      <c r="G4" s="6"/>
      <c r="H4" s="19"/>
      <c r="I4" s="19"/>
      <c r="O4" t="s">
        <v>20</v>
      </c>
      <c r="P4" t="s">
        <v>22</v>
      </c>
    </row>
    <row r="5" spans="1:16" ht="12.75" customHeight="1">
      <c r="A5" s="15" t="s">
        <v>25</v>
      </c>
      <c r="B5" s="15" t="s">
        <v>27</v>
      </c>
      <c r="C5" s="15" t="s">
        <v>29</v>
      </c>
      <c r="D5" s="15" t="s">
        <v>30</v>
      </c>
      <c r="E5" s="15" t="s">
        <v>32</v>
      </c>
      <c r="F5" s="15" t="s">
        <v>34</v>
      </c>
      <c r="G5" s="15" t="s">
        <v>36</v>
      </c>
      <c r="H5" s="15" t="s">
        <v>38</v>
      </c>
      <c r="I5" s="15"/>
      <c r="O5" t="s">
        <v>21</v>
      </c>
      <c r="P5" t="s">
        <v>22</v>
      </c>
    </row>
    <row r="6" spans="1:9" ht="12.75" customHeight="1">
      <c r="A6" s="15"/>
      <c r="B6" s="15"/>
      <c r="C6" s="15"/>
      <c r="D6" s="15"/>
      <c r="E6" s="15"/>
      <c r="F6" s="15"/>
      <c r="G6" s="15"/>
      <c r="H6" s="15" t="s">
        <v>39</v>
      </c>
      <c r="I6" s="15" t="s">
        <v>41</v>
      </c>
    </row>
    <row r="7" spans="1:9" ht="12.75" customHeight="1">
      <c r="A7" s="15" t="s">
        <v>26</v>
      </c>
      <c r="B7" s="15" t="s">
        <v>28</v>
      </c>
      <c r="C7" s="15" t="s">
        <v>22</v>
      </c>
      <c r="D7" s="15" t="s">
        <v>31</v>
      </c>
      <c r="E7" s="15" t="s">
        <v>33</v>
      </c>
      <c r="F7" s="15" t="s">
        <v>35</v>
      </c>
      <c r="G7" s="15" t="s">
        <v>37</v>
      </c>
      <c r="H7" s="15" t="s">
        <v>40</v>
      </c>
      <c r="I7" s="15" t="s">
        <v>42</v>
      </c>
    </row>
    <row r="8" spans="1:9" ht="12.75" customHeight="1">
      <c r="A8" s="19" t="s">
        <v>43</v>
      </c>
      <c r="B8" s="19"/>
      <c r="C8" s="26" t="s">
        <v>26</v>
      </c>
      <c r="D8" s="19"/>
      <c r="E8" s="27" t="s">
        <v>44</v>
      </c>
      <c r="F8" s="19"/>
      <c r="G8" s="19"/>
      <c r="H8" s="19"/>
      <c r="I8" s="28">
        <f>0+I9+I13</f>
      </c>
    </row>
    <row r="9" spans="1:16" ht="12.75" customHeight="1">
      <c r="A9" s="25" t="s">
        <v>45</v>
      </c>
      <c r="B9" s="29" t="s">
        <v>28</v>
      </c>
      <c r="C9" s="29" t="s">
        <v>87</v>
      </c>
      <c r="D9" s="25" t="s">
        <v>47</v>
      </c>
      <c r="E9" s="30" t="s">
        <v>88</v>
      </c>
      <c r="F9" s="31" t="s">
        <v>89</v>
      </c>
      <c r="G9" s="32">
        <v>26.29</v>
      </c>
      <c r="H9" s="32">
        <v>0</v>
      </c>
      <c r="I9" s="32">
        <f>ROUND(ROUND(H9,2)*ROUND(G9,2),2)</f>
      </c>
      <c r="O9">
        <f>(I9*21)/100</f>
      </c>
      <c r="P9" t="s">
        <v>22</v>
      </c>
    </row>
    <row r="10" spans="1:5" ht="12.75" customHeight="1">
      <c r="A10" s="33" t="s">
        <v>50</v>
      </c>
      <c r="E10" s="34" t="s">
        <v>47</v>
      </c>
    </row>
    <row r="11" spans="1:5" ht="12.75" customHeight="1">
      <c r="A11" s="35" t="s">
        <v>52</v>
      </c>
      <c r="E11" s="36" t="s">
        <v>47</v>
      </c>
    </row>
    <row r="12" spans="1:5" ht="12.75" customHeight="1">
      <c r="A12" t="s">
        <v>53</v>
      </c>
      <c r="E12" s="34" t="s">
        <v>92</v>
      </c>
    </row>
    <row r="13" spans="1:16" ht="12.75" customHeight="1">
      <c r="A13" s="25" t="s">
        <v>45</v>
      </c>
      <c r="B13" s="29" t="s">
        <v>22</v>
      </c>
      <c r="C13" s="29" t="s">
        <v>82</v>
      </c>
      <c r="D13" s="25" t="s">
        <v>47</v>
      </c>
      <c r="E13" s="30" t="s">
        <v>83</v>
      </c>
      <c r="F13" s="31" t="s">
        <v>49</v>
      </c>
      <c r="G13" s="32">
        <v>1</v>
      </c>
      <c r="H13" s="32">
        <v>0</v>
      </c>
      <c r="I13" s="32">
        <f>ROUND(ROUND(H13,2)*ROUND(G13,2),2)</f>
      </c>
      <c r="O13">
        <f>(I13*21)/100</f>
      </c>
      <c r="P13" t="s">
        <v>22</v>
      </c>
    </row>
    <row r="14" spans="1:5" ht="12.75" customHeight="1">
      <c r="A14" s="33" t="s">
        <v>50</v>
      </c>
      <c r="E14" s="34" t="s">
        <v>809</v>
      </c>
    </row>
    <row r="15" spans="1:5" ht="12.75" customHeight="1">
      <c r="A15" s="35" t="s">
        <v>52</v>
      </c>
      <c r="E15" s="36" t="s">
        <v>47</v>
      </c>
    </row>
    <row r="16" spans="1:5" ht="12.75" customHeight="1">
      <c r="A16" t="s">
        <v>53</v>
      </c>
      <c r="E16" s="34" t="s">
        <v>77</v>
      </c>
    </row>
    <row r="17" spans="1:9" ht="12.75" customHeight="1">
      <c r="A17" s="6" t="s">
        <v>43</v>
      </c>
      <c r="B17" s="6"/>
      <c r="C17" s="39" t="s">
        <v>28</v>
      </c>
      <c r="D17" s="6"/>
      <c r="E17" s="27" t="s">
        <v>95</v>
      </c>
      <c r="F17" s="6"/>
      <c r="G17" s="6"/>
      <c r="H17" s="6"/>
      <c r="I17" s="40">
        <f>0+I18+I22+I26+I30+I34+I38+I42</f>
      </c>
    </row>
    <row r="18" spans="1:16" ht="12.75" customHeight="1">
      <c r="A18" s="25" t="s">
        <v>45</v>
      </c>
      <c r="B18" s="29" t="s">
        <v>31</v>
      </c>
      <c r="C18" s="29" t="s">
        <v>810</v>
      </c>
      <c r="D18" s="25" t="s">
        <v>47</v>
      </c>
      <c r="E18" s="30" t="s">
        <v>811</v>
      </c>
      <c r="F18" s="31" t="s">
        <v>89</v>
      </c>
      <c r="G18" s="32">
        <v>26.29</v>
      </c>
      <c r="H18" s="32">
        <v>0</v>
      </c>
      <c r="I18" s="32">
        <f>ROUND(ROUND(H18,2)*ROUND(G18,2),2)</f>
      </c>
      <c r="O18">
        <f>(I18*21)/100</f>
      </c>
      <c r="P18" t="s">
        <v>22</v>
      </c>
    </row>
    <row r="19" spans="1:5" ht="25.5" customHeight="1">
      <c r="A19" s="33" t="s">
        <v>50</v>
      </c>
      <c r="E19" s="34" t="s">
        <v>812</v>
      </c>
    </row>
    <row r="20" spans="1:5" ht="12.75" customHeight="1">
      <c r="A20" s="35" t="s">
        <v>52</v>
      </c>
      <c r="E20" s="36" t="s">
        <v>47</v>
      </c>
    </row>
    <row r="21" spans="1:5" ht="255" customHeight="1">
      <c r="A21" t="s">
        <v>53</v>
      </c>
      <c r="E21" s="34" t="s">
        <v>813</v>
      </c>
    </row>
    <row r="22" spans="1:16" ht="12.75" customHeight="1">
      <c r="A22" s="25" t="s">
        <v>45</v>
      </c>
      <c r="B22" s="29" t="s">
        <v>33</v>
      </c>
      <c r="C22" s="29" t="s">
        <v>814</v>
      </c>
      <c r="D22" s="25" t="s">
        <v>66</v>
      </c>
      <c r="E22" s="30" t="s">
        <v>815</v>
      </c>
      <c r="F22" s="31" t="s">
        <v>89</v>
      </c>
      <c r="G22" s="32">
        <v>8.28</v>
      </c>
      <c r="H22" s="32">
        <v>0</v>
      </c>
      <c r="I22" s="32">
        <f>ROUND(ROUND(H22,2)*ROUND(G22,2),2)</f>
      </c>
      <c r="O22">
        <f>(I22*21)/100</f>
      </c>
      <c r="P22" t="s">
        <v>22</v>
      </c>
    </row>
    <row r="23" spans="1:5" ht="25.5" customHeight="1">
      <c r="A23" s="33" t="s">
        <v>50</v>
      </c>
      <c r="E23" s="34" t="s">
        <v>816</v>
      </c>
    </row>
    <row r="24" spans="1:5" ht="12.75" customHeight="1">
      <c r="A24" s="35" t="s">
        <v>52</v>
      </c>
      <c r="E24" s="36" t="s">
        <v>817</v>
      </c>
    </row>
    <row r="25" spans="1:5" ht="255" customHeight="1">
      <c r="A25" t="s">
        <v>53</v>
      </c>
      <c r="E25" s="34" t="s">
        <v>154</v>
      </c>
    </row>
    <row r="26" spans="1:16" ht="12.75" customHeight="1">
      <c r="A26" s="25" t="s">
        <v>45</v>
      </c>
      <c r="B26" s="29" t="s">
        <v>35</v>
      </c>
      <c r="C26" s="29" t="s">
        <v>814</v>
      </c>
      <c r="D26" s="25" t="s">
        <v>71</v>
      </c>
      <c r="E26" s="30" t="s">
        <v>815</v>
      </c>
      <c r="F26" s="31" t="s">
        <v>89</v>
      </c>
      <c r="G26" s="32">
        <v>13.5</v>
      </c>
      <c r="H26" s="32">
        <v>0</v>
      </c>
      <c r="I26" s="32">
        <f>ROUND(ROUND(H26,2)*ROUND(G26,2),2)</f>
      </c>
      <c r="O26">
        <f>(I26*21)/100</f>
      </c>
      <c r="P26" t="s">
        <v>22</v>
      </c>
    </row>
    <row r="27" spans="1:5" ht="25.5" customHeight="1">
      <c r="A27" s="33" t="s">
        <v>50</v>
      </c>
      <c r="E27" s="34" t="s">
        <v>818</v>
      </c>
    </row>
    <row r="28" spans="1:5" ht="12.75" customHeight="1">
      <c r="A28" s="35" t="s">
        <v>52</v>
      </c>
      <c r="E28" s="36" t="s">
        <v>819</v>
      </c>
    </row>
    <row r="29" spans="1:5" ht="255" customHeight="1">
      <c r="A29" t="s">
        <v>53</v>
      </c>
      <c r="E29" s="34" t="s">
        <v>154</v>
      </c>
    </row>
    <row r="30" spans="1:16" ht="12.75" customHeight="1">
      <c r="A30" s="25" t="s">
        <v>45</v>
      </c>
      <c r="B30" s="29" t="s">
        <v>37</v>
      </c>
      <c r="C30" s="29" t="s">
        <v>820</v>
      </c>
      <c r="D30" s="25" t="s">
        <v>47</v>
      </c>
      <c r="E30" s="30" t="s">
        <v>821</v>
      </c>
      <c r="F30" s="31" t="s">
        <v>89</v>
      </c>
      <c r="G30" s="32">
        <v>13.76</v>
      </c>
      <c r="H30" s="32">
        <v>0</v>
      </c>
      <c r="I30" s="32">
        <f>ROUND(ROUND(H30,2)*ROUND(G30,2),2)</f>
      </c>
      <c r="O30">
        <f>(I30*21)/100</f>
      </c>
      <c r="P30" t="s">
        <v>22</v>
      </c>
    </row>
    <row r="31" spans="1:5" ht="25.5" customHeight="1">
      <c r="A31" s="33" t="s">
        <v>50</v>
      </c>
      <c r="E31" s="34" t="s">
        <v>822</v>
      </c>
    </row>
    <row r="32" spans="1:5" ht="12.75" customHeight="1">
      <c r="A32" s="35" t="s">
        <v>52</v>
      </c>
      <c r="E32" s="36" t="s">
        <v>823</v>
      </c>
    </row>
    <row r="33" spans="1:5" ht="255" customHeight="1">
      <c r="A33" t="s">
        <v>53</v>
      </c>
      <c r="E33" s="34" t="s">
        <v>154</v>
      </c>
    </row>
    <row r="34" spans="1:16" ht="12.75" customHeight="1">
      <c r="A34" s="25" t="s">
        <v>45</v>
      </c>
      <c r="B34" s="29" t="s">
        <v>73</v>
      </c>
      <c r="C34" s="29" t="s">
        <v>824</v>
      </c>
      <c r="D34" s="25" t="s">
        <v>47</v>
      </c>
      <c r="E34" s="30" t="s">
        <v>825</v>
      </c>
      <c r="F34" s="31" t="s">
        <v>117</v>
      </c>
      <c r="G34" s="32">
        <v>20</v>
      </c>
      <c r="H34" s="32">
        <v>0</v>
      </c>
      <c r="I34" s="32">
        <f>ROUND(ROUND(H34,2)*ROUND(G34,2),2)</f>
      </c>
      <c r="O34">
        <f>(I34*21)/100</f>
      </c>
      <c r="P34" t="s">
        <v>22</v>
      </c>
    </row>
    <row r="35" spans="1:5" ht="25.5" customHeight="1">
      <c r="A35" s="33" t="s">
        <v>50</v>
      </c>
      <c r="E35" s="34" t="s">
        <v>826</v>
      </c>
    </row>
    <row r="36" spans="1:5" ht="12.75" customHeight="1">
      <c r="A36" s="35" t="s">
        <v>52</v>
      </c>
      <c r="E36" s="36" t="s">
        <v>827</v>
      </c>
    </row>
    <row r="37" spans="1:5" ht="12.75" customHeight="1">
      <c r="A37" t="s">
        <v>53</v>
      </c>
      <c r="E37" s="34" t="s">
        <v>828</v>
      </c>
    </row>
    <row r="38" spans="1:16" ht="12.75" customHeight="1">
      <c r="A38" s="25" t="s">
        <v>45</v>
      </c>
      <c r="B38" s="29" t="s">
        <v>78</v>
      </c>
      <c r="C38" s="29" t="s">
        <v>167</v>
      </c>
      <c r="D38" s="25" t="s">
        <v>47</v>
      </c>
      <c r="E38" s="30" t="s">
        <v>168</v>
      </c>
      <c r="F38" s="31" t="s">
        <v>89</v>
      </c>
      <c r="G38" s="32">
        <v>26.29</v>
      </c>
      <c r="H38" s="32">
        <v>0</v>
      </c>
      <c r="I38" s="32">
        <f>ROUND(ROUND(H38,2)*ROUND(G38,2),2)</f>
      </c>
      <c r="O38">
        <f>(I38*21)/100</f>
      </c>
      <c r="P38" t="s">
        <v>22</v>
      </c>
    </row>
    <row r="39" spans="1:5" ht="12.75" customHeight="1">
      <c r="A39" s="33" t="s">
        <v>50</v>
      </c>
      <c r="E39" s="34" t="s">
        <v>829</v>
      </c>
    </row>
    <row r="40" spans="1:5" ht="12.75" customHeight="1">
      <c r="A40" s="35" t="s">
        <v>52</v>
      </c>
      <c r="E40" s="36" t="s">
        <v>47</v>
      </c>
    </row>
    <row r="41" spans="1:5" ht="165.75" customHeight="1">
      <c r="A41" t="s">
        <v>53</v>
      </c>
      <c r="E41" s="34" t="s">
        <v>171</v>
      </c>
    </row>
    <row r="42" spans="1:16" ht="12.75" customHeight="1">
      <c r="A42" s="25" t="s">
        <v>45</v>
      </c>
      <c r="B42" s="29" t="s">
        <v>40</v>
      </c>
      <c r="C42" s="29" t="s">
        <v>830</v>
      </c>
      <c r="D42" s="25" t="s">
        <v>47</v>
      </c>
      <c r="E42" s="30" t="s">
        <v>831</v>
      </c>
      <c r="F42" s="31" t="s">
        <v>89</v>
      </c>
      <c r="G42" s="32">
        <v>26.29</v>
      </c>
      <c r="H42" s="32">
        <v>0</v>
      </c>
      <c r="I42" s="32">
        <f>ROUND(ROUND(H42,2)*ROUND(G42,2),2)</f>
      </c>
      <c r="O42">
        <f>(I42*21)/100</f>
      </c>
      <c r="P42" t="s">
        <v>22</v>
      </c>
    </row>
    <row r="43" spans="1:5" ht="12.75" customHeight="1">
      <c r="A43" s="33" t="s">
        <v>50</v>
      </c>
      <c r="E43" s="34" t="s">
        <v>832</v>
      </c>
    </row>
    <row r="44" spans="1:5" ht="12.75" customHeight="1">
      <c r="A44" s="35" t="s">
        <v>52</v>
      </c>
      <c r="E44" s="36" t="s">
        <v>833</v>
      </c>
    </row>
    <row r="45" spans="1:5" ht="191.25" customHeight="1">
      <c r="A45" t="s">
        <v>53</v>
      </c>
      <c r="E45" s="34" t="s">
        <v>834</v>
      </c>
    </row>
    <row r="46" spans="1:9" ht="12.75" customHeight="1">
      <c r="A46" s="6" t="s">
        <v>43</v>
      </c>
      <c r="B46" s="6"/>
      <c r="C46" s="39" t="s">
        <v>22</v>
      </c>
      <c r="D46" s="6"/>
      <c r="E46" s="27" t="s">
        <v>229</v>
      </c>
      <c r="F46" s="6"/>
      <c r="G46" s="6"/>
      <c r="H46" s="6"/>
      <c r="I46" s="40">
        <f>0+I47</f>
      </c>
    </row>
    <row r="47" spans="1:16" ht="12.75" customHeight="1">
      <c r="A47" s="25" t="s">
        <v>45</v>
      </c>
      <c r="B47" s="29" t="s">
        <v>42</v>
      </c>
      <c r="C47" s="29" t="s">
        <v>835</v>
      </c>
      <c r="D47" s="25" t="s">
        <v>47</v>
      </c>
      <c r="E47" s="30" t="s">
        <v>836</v>
      </c>
      <c r="F47" s="31" t="s">
        <v>89</v>
      </c>
      <c r="G47" s="32">
        <v>3.68</v>
      </c>
      <c r="H47" s="32">
        <v>0</v>
      </c>
      <c r="I47" s="32">
        <f>ROUND(ROUND(H47,2)*ROUND(G47,2),2)</f>
      </c>
      <c r="O47">
        <f>(I47*21)/100</f>
      </c>
      <c r="P47" t="s">
        <v>22</v>
      </c>
    </row>
    <row r="48" spans="1:5" ht="25.5" customHeight="1">
      <c r="A48" s="33" t="s">
        <v>50</v>
      </c>
      <c r="E48" s="34" t="s">
        <v>837</v>
      </c>
    </row>
    <row r="49" spans="1:5" ht="12.75" customHeight="1">
      <c r="A49" s="35" t="s">
        <v>52</v>
      </c>
      <c r="E49" s="36" t="s">
        <v>838</v>
      </c>
    </row>
    <row r="50" spans="1:5" ht="216.75" customHeight="1">
      <c r="A50" t="s">
        <v>53</v>
      </c>
      <c r="E50" s="34" t="s">
        <v>463</v>
      </c>
    </row>
    <row r="51" spans="1:9" ht="12.75" customHeight="1">
      <c r="A51" s="6" t="s">
        <v>43</v>
      </c>
      <c r="B51" s="6"/>
      <c r="C51" s="39" t="s">
        <v>73</v>
      </c>
      <c r="D51" s="6"/>
      <c r="E51" s="27" t="s">
        <v>325</v>
      </c>
      <c r="F51" s="6"/>
      <c r="G51" s="6"/>
      <c r="H51" s="6"/>
      <c r="I51" s="40">
        <f>0+I52+I56+I60+I64+I68+I72+I76+I80+I84+I88+I92+I96+I100+I104+I108+I112+I116+I120+I124+I128+I132+I136+I140+I144+I148+I152+I156+I160+I164+I168+I172+I176</f>
      </c>
    </row>
    <row r="52" spans="1:16" ht="12.75" customHeight="1">
      <c r="A52" s="25" t="s">
        <v>45</v>
      </c>
      <c r="B52" s="29" t="s">
        <v>132</v>
      </c>
      <c r="C52" s="29" t="s">
        <v>839</v>
      </c>
      <c r="D52" s="25" t="s">
        <v>47</v>
      </c>
      <c r="E52" s="30" t="s">
        <v>840</v>
      </c>
      <c r="F52" s="31" t="s">
        <v>68</v>
      </c>
      <c r="G52" s="32">
        <v>8</v>
      </c>
      <c r="H52" s="32">
        <v>0</v>
      </c>
      <c r="I52" s="32">
        <f>ROUND(ROUND(H52,2)*ROUND(G52,2),2)</f>
      </c>
      <c r="O52">
        <f>(I52*21)/100</f>
      </c>
      <c r="P52" t="s">
        <v>22</v>
      </c>
    </row>
    <row r="53" spans="1:5" ht="25.5" customHeight="1">
      <c r="A53" s="33" t="s">
        <v>50</v>
      </c>
      <c r="E53" s="34" t="s">
        <v>841</v>
      </c>
    </row>
    <row r="54" spans="1:5" ht="12.75" customHeight="1">
      <c r="A54" s="35" t="s">
        <v>52</v>
      </c>
      <c r="E54" s="36" t="s">
        <v>842</v>
      </c>
    </row>
    <row r="55" spans="1:5" ht="25.5" customHeight="1">
      <c r="A55" t="s">
        <v>53</v>
      </c>
      <c r="E55" s="34" t="s">
        <v>843</v>
      </c>
    </row>
    <row r="56" spans="1:16" ht="12.75" customHeight="1">
      <c r="A56" s="25" t="s">
        <v>45</v>
      </c>
      <c r="B56" s="29" t="s">
        <v>137</v>
      </c>
      <c r="C56" s="29" t="s">
        <v>844</v>
      </c>
      <c r="D56" s="25" t="s">
        <v>47</v>
      </c>
      <c r="E56" s="30" t="s">
        <v>845</v>
      </c>
      <c r="F56" s="31" t="s">
        <v>117</v>
      </c>
      <c r="G56" s="32">
        <v>6</v>
      </c>
      <c r="H56" s="32">
        <v>0</v>
      </c>
      <c r="I56" s="32">
        <f>ROUND(ROUND(H56,2)*ROUND(G56,2),2)</f>
      </c>
      <c r="O56">
        <f>(I56*21)/100</f>
      </c>
      <c r="P56" t="s">
        <v>22</v>
      </c>
    </row>
    <row r="57" spans="1:5" ht="25.5" customHeight="1">
      <c r="A57" s="33" t="s">
        <v>50</v>
      </c>
      <c r="E57" s="34" t="s">
        <v>846</v>
      </c>
    </row>
    <row r="58" spans="1:5" ht="12.75" customHeight="1">
      <c r="A58" s="35" t="s">
        <v>52</v>
      </c>
      <c r="E58" s="36" t="s">
        <v>847</v>
      </c>
    </row>
    <row r="59" spans="1:5" ht="25.5" customHeight="1">
      <c r="A59" t="s">
        <v>53</v>
      </c>
      <c r="E59" s="34" t="s">
        <v>848</v>
      </c>
    </row>
    <row r="60" spans="1:16" ht="12.75" customHeight="1">
      <c r="A60" s="25" t="s">
        <v>45</v>
      </c>
      <c r="B60" s="29" t="s">
        <v>143</v>
      </c>
      <c r="C60" s="29" t="s">
        <v>849</v>
      </c>
      <c r="D60" s="25" t="s">
        <v>66</v>
      </c>
      <c r="E60" s="30" t="s">
        <v>850</v>
      </c>
      <c r="F60" s="31" t="s">
        <v>117</v>
      </c>
      <c r="G60" s="32">
        <v>4</v>
      </c>
      <c r="H60" s="32">
        <v>0</v>
      </c>
      <c r="I60" s="32">
        <f>ROUND(ROUND(H60,2)*ROUND(G60,2),2)</f>
      </c>
      <c r="O60">
        <f>(I60*21)/100</f>
      </c>
      <c r="P60" t="s">
        <v>22</v>
      </c>
    </row>
    <row r="61" spans="1:5" ht="25.5" customHeight="1">
      <c r="A61" s="33" t="s">
        <v>50</v>
      </c>
      <c r="E61" s="34" t="s">
        <v>851</v>
      </c>
    </row>
    <row r="62" spans="1:5" ht="12.75" customHeight="1">
      <c r="A62" s="35" t="s">
        <v>52</v>
      </c>
      <c r="E62" s="36" t="s">
        <v>47</v>
      </c>
    </row>
    <row r="63" spans="1:5" ht="25.5" customHeight="1">
      <c r="A63" t="s">
        <v>53</v>
      </c>
      <c r="E63" s="34" t="s">
        <v>852</v>
      </c>
    </row>
    <row r="64" spans="1:16" ht="12.75" customHeight="1">
      <c r="A64" s="25" t="s">
        <v>45</v>
      </c>
      <c r="B64" s="29" t="s">
        <v>149</v>
      </c>
      <c r="C64" s="29" t="s">
        <v>849</v>
      </c>
      <c r="D64" s="25" t="s">
        <v>71</v>
      </c>
      <c r="E64" s="30" t="s">
        <v>850</v>
      </c>
      <c r="F64" s="31" t="s">
        <v>117</v>
      </c>
      <c r="G64" s="32">
        <v>20</v>
      </c>
      <c r="H64" s="32">
        <v>0</v>
      </c>
      <c r="I64" s="32">
        <f>ROUND(ROUND(H64,2)*ROUND(G64,2),2)</f>
      </c>
      <c r="O64">
        <f>(I64*21)/100</f>
      </c>
      <c r="P64" t="s">
        <v>22</v>
      </c>
    </row>
    <row r="65" spans="1:5" ht="25.5" customHeight="1">
      <c r="A65" s="33" t="s">
        <v>50</v>
      </c>
      <c r="E65" s="34" t="s">
        <v>853</v>
      </c>
    </row>
    <row r="66" spans="1:5" ht="12.75" customHeight="1">
      <c r="A66" s="35" t="s">
        <v>52</v>
      </c>
      <c r="E66" s="36" t="s">
        <v>827</v>
      </c>
    </row>
    <row r="67" spans="1:5" ht="25.5" customHeight="1">
      <c r="A67" t="s">
        <v>53</v>
      </c>
      <c r="E67" s="34" t="s">
        <v>852</v>
      </c>
    </row>
    <row r="68" spans="1:16" ht="12.75" customHeight="1">
      <c r="A68" s="25" t="s">
        <v>45</v>
      </c>
      <c r="B68" s="29" t="s">
        <v>155</v>
      </c>
      <c r="C68" s="29" t="s">
        <v>854</v>
      </c>
      <c r="D68" s="25" t="s">
        <v>47</v>
      </c>
      <c r="E68" s="30" t="s">
        <v>855</v>
      </c>
      <c r="F68" s="31" t="s">
        <v>117</v>
      </c>
      <c r="G68" s="32">
        <v>12</v>
      </c>
      <c r="H68" s="32">
        <v>0</v>
      </c>
      <c r="I68" s="32">
        <f>ROUND(ROUND(H68,2)*ROUND(G68,2),2)</f>
      </c>
      <c r="O68">
        <f>(I68*21)/100</f>
      </c>
      <c r="P68" t="s">
        <v>22</v>
      </c>
    </row>
    <row r="69" spans="1:5" ht="25.5" customHeight="1">
      <c r="A69" s="33" t="s">
        <v>50</v>
      </c>
      <c r="E69" s="34" t="s">
        <v>856</v>
      </c>
    </row>
    <row r="70" spans="1:5" ht="12.75" customHeight="1">
      <c r="A70" s="35" t="s">
        <v>52</v>
      </c>
      <c r="E70" s="36" t="s">
        <v>857</v>
      </c>
    </row>
    <row r="71" spans="1:5" ht="25.5" customHeight="1">
      <c r="A71" t="s">
        <v>53</v>
      </c>
      <c r="E71" s="34" t="s">
        <v>852</v>
      </c>
    </row>
    <row r="72" spans="1:16" ht="12.75" customHeight="1">
      <c r="A72" s="25" t="s">
        <v>45</v>
      </c>
      <c r="B72" s="29" t="s">
        <v>160</v>
      </c>
      <c r="C72" s="29" t="s">
        <v>858</v>
      </c>
      <c r="D72" s="25" t="s">
        <v>47</v>
      </c>
      <c r="E72" s="30" t="s">
        <v>859</v>
      </c>
      <c r="F72" s="31" t="s">
        <v>117</v>
      </c>
      <c r="G72" s="32">
        <v>43</v>
      </c>
      <c r="H72" s="32">
        <v>0</v>
      </c>
      <c r="I72" s="32">
        <f>ROUND(ROUND(H72,2)*ROUND(G72,2),2)</f>
      </c>
      <c r="O72">
        <f>(I72*21)/100</f>
      </c>
      <c r="P72" t="s">
        <v>22</v>
      </c>
    </row>
    <row r="73" spans="1:5" ht="25.5" customHeight="1">
      <c r="A73" s="33" t="s">
        <v>50</v>
      </c>
      <c r="E73" s="34" t="s">
        <v>860</v>
      </c>
    </row>
    <row r="74" spans="1:5" ht="12.75" customHeight="1">
      <c r="A74" s="35" t="s">
        <v>52</v>
      </c>
      <c r="E74" s="36" t="s">
        <v>861</v>
      </c>
    </row>
    <row r="75" spans="1:5" ht="25.5" customHeight="1">
      <c r="A75" t="s">
        <v>53</v>
      </c>
      <c r="E75" s="34" t="s">
        <v>862</v>
      </c>
    </row>
    <row r="76" spans="1:16" ht="12.75" customHeight="1">
      <c r="A76" s="25" t="s">
        <v>45</v>
      </c>
      <c r="B76" s="29" t="s">
        <v>166</v>
      </c>
      <c r="C76" s="29" t="s">
        <v>863</v>
      </c>
      <c r="D76" s="25" t="s">
        <v>47</v>
      </c>
      <c r="E76" s="30" t="s">
        <v>864</v>
      </c>
      <c r="F76" s="31" t="s">
        <v>117</v>
      </c>
      <c r="G76" s="32">
        <v>6</v>
      </c>
      <c r="H76" s="32">
        <v>0</v>
      </c>
      <c r="I76" s="32">
        <f>ROUND(ROUND(H76,2)*ROUND(G76,2),2)</f>
      </c>
      <c r="O76">
        <f>(I76*21)/100</f>
      </c>
      <c r="P76" t="s">
        <v>22</v>
      </c>
    </row>
    <row r="77" spans="1:5" ht="12.75" customHeight="1">
      <c r="A77" s="33" t="s">
        <v>50</v>
      </c>
      <c r="E77" s="34" t="s">
        <v>865</v>
      </c>
    </row>
    <row r="78" spans="1:5" ht="12.75" customHeight="1">
      <c r="A78" s="35" t="s">
        <v>52</v>
      </c>
      <c r="E78" s="36" t="s">
        <v>47</v>
      </c>
    </row>
    <row r="79" spans="1:5" ht="25.5" customHeight="1">
      <c r="A79" t="s">
        <v>53</v>
      </c>
      <c r="E79" s="34" t="s">
        <v>862</v>
      </c>
    </row>
    <row r="80" spans="1:16" ht="12.75" customHeight="1">
      <c r="A80" s="25" t="s">
        <v>45</v>
      </c>
      <c r="B80" s="29" t="s">
        <v>172</v>
      </c>
      <c r="C80" s="29" t="s">
        <v>866</v>
      </c>
      <c r="D80" s="25" t="s">
        <v>47</v>
      </c>
      <c r="E80" s="30" t="s">
        <v>867</v>
      </c>
      <c r="F80" s="31" t="s">
        <v>117</v>
      </c>
      <c r="G80" s="32">
        <v>2</v>
      </c>
      <c r="H80" s="32">
        <v>0</v>
      </c>
      <c r="I80" s="32">
        <f>ROUND(ROUND(H80,2)*ROUND(G80,2),2)</f>
      </c>
      <c r="O80">
        <f>(I80*21)/100</f>
      </c>
      <c r="P80" t="s">
        <v>22</v>
      </c>
    </row>
    <row r="81" spans="1:5" ht="25.5" customHeight="1">
      <c r="A81" s="33" t="s">
        <v>50</v>
      </c>
      <c r="E81" s="34" t="s">
        <v>868</v>
      </c>
    </row>
    <row r="82" spans="1:5" ht="12.75" customHeight="1">
      <c r="A82" s="35" t="s">
        <v>52</v>
      </c>
      <c r="E82" s="36" t="s">
        <v>869</v>
      </c>
    </row>
    <row r="83" spans="1:5" ht="25.5" customHeight="1">
      <c r="A83" t="s">
        <v>53</v>
      </c>
      <c r="E83" s="34" t="s">
        <v>870</v>
      </c>
    </row>
    <row r="84" spans="1:16" ht="12.75" customHeight="1">
      <c r="A84" s="25" t="s">
        <v>45</v>
      </c>
      <c r="B84" s="29" t="s">
        <v>178</v>
      </c>
      <c r="C84" s="29" t="s">
        <v>871</v>
      </c>
      <c r="D84" s="25" t="s">
        <v>47</v>
      </c>
      <c r="E84" s="30" t="s">
        <v>872</v>
      </c>
      <c r="F84" s="31" t="s">
        <v>117</v>
      </c>
      <c r="G84" s="32">
        <v>16</v>
      </c>
      <c r="H84" s="32">
        <v>0</v>
      </c>
      <c r="I84" s="32">
        <f>ROUND(ROUND(H84,2)*ROUND(G84,2),2)</f>
      </c>
      <c r="O84">
        <f>(I84*21)/100</f>
      </c>
      <c r="P84" t="s">
        <v>22</v>
      </c>
    </row>
    <row r="85" spans="1:5" ht="25.5" customHeight="1">
      <c r="A85" s="33" t="s">
        <v>50</v>
      </c>
      <c r="E85" s="34" t="s">
        <v>873</v>
      </c>
    </row>
    <row r="86" spans="1:5" ht="12.75" customHeight="1">
      <c r="A86" s="35" t="s">
        <v>52</v>
      </c>
      <c r="E86" s="36" t="s">
        <v>874</v>
      </c>
    </row>
    <row r="87" spans="1:5" ht="25.5" customHeight="1">
      <c r="A87" t="s">
        <v>53</v>
      </c>
      <c r="E87" s="34" t="s">
        <v>870</v>
      </c>
    </row>
    <row r="88" spans="1:16" ht="12.75" customHeight="1">
      <c r="A88" s="25" t="s">
        <v>45</v>
      </c>
      <c r="B88" s="29" t="s">
        <v>184</v>
      </c>
      <c r="C88" s="29" t="s">
        <v>875</v>
      </c>
      <c r="D88" s="25" t="s">
        <v>47</v>
      </c>
      <c r="E88" s="30" t="s">
        <v>876</v>
      </c>
      <c r="F88" s="31" t="s">
        <v>117</v>
      </c>
      <c r="G88" s="32">
        <v>46</v>
      </c>
      <c r="H88" s="32">
        <v>0</v>
      </c>
      <c r="I88" s="32">
        <f>ROUND(ROUND(H88,2)*ROUND(G88,2),2)</f>
      </c>
      <c r="O88">
        <f>(I88*21)/100</f>
      </c>
      <c r="P88" t="s">
        <v>22</v>
      </c>
    </row>
    <row r="89" spans="1:5" ht="12.75" customHeight="1">
      <c r="A89" s="33" t="s">
        <v>50</v>
      </c>
      <c r="E89" s="34" t="s">
        <v>865</v>
      </c>
    </row>
    <row r="90" spans="1:5" ht="12.75" customHeight="1">
      <c r="A90" s="35" t="s">
        <v>52</v>
      </c>
      <c r="E90" s="36" t="s">
        <v>877</v>
      </c>
    </row>
    <row r="91" spans="1:5" ht="25.5" customHeight="1">
      <c r="A91" t="s">
        <v>53</v>
      </c>
      <c r="E91" s="34" t="s">
        <v>878</v>
      </c>
    </row>
    <row r="92" spans="1:16" ht="12.75" customHeight="1">
      <c r="A92" s="25" t="s">
        <v>45</v>
      </c>
      <c r="B92" s="29" t="s">
        <v>187</v>
      </c>
      <c r="C92" s="29" t="s">
        <v>879</v>
      </c>
      <c r="D92" s="25" t="s">
        <v>47</v>
      </c>
      <c r="E92" s="30" t="s">
        <v>880</v>
      </c>
      <c r="F92" s="31" t="s">
        <v>117</v>
      </c>
      <c r="G92" s="32">
        <v>8</v>
      </c>
      <c r="H92" s="32">
        <v>0</v>
      </c>
      <c r="I92" s="32">
        <f>ROUND(ROUND(H92,2)*ROUND(G92,2),2)</f>
      </c>
      <c r="O92">
        <f>(I92*21)/100</f>
      </c>
      <c r="P92" t="s">
        <v>22</v>
      </c>
    </row>
    <row r="93" spans="1:5" ht="25.5" customHeight="1">
      <c r="A93" s="33" t="s">
        <v>50</v>
      </c>
      <c r="E93" s="34" t="s">
        <v>881</v>
      </c>
    </row>
    <row r="94" spans="1:5" ht="12.75" customHeight="1">
      <c r="A94" s="35" t="s">
        <v>52</v>
      </c>
      <c r="E94" s="36" t="s">
        <v>882</v>
      </c>
    </row>
    <row r="95" spans="1:5" ht="25.5" customHeight="1">
      <c r="A95" t="s">
        <v>53</v>
      </c>
      <c r="E95" s="34" t="s">
        <v>883</v>
      </c>
    </row>
    <row r="96" spans="1:16" ht="12.75" customHeight="1">
      <c r="A96" s="25" t="s">
        <v>45</v>
      </c>
      <c r="B96" s="29" t="s">
        <v>193</v>
      </c>
      <c r="C96" s="29" t="s">
        <v>884</v>
      </c>
      <c r="D96" s="25" t="s">
        <v>47</v>
      </c>
      <c r="E96" s="30" t="s">
        <v>885</v>
      </c>
      <c r="F96" s="31" t="s">
        <v>117</v>
      </c>
      <c r="G96" s="32">
        <v>67</v>
      </c>
      <c r="H96" s="32">
        <v>0</v>
      </c>
      <c r="I96" s="32">
        <f>ROUND(ROUND(H96,2)*ROUND(G96,2),2)</f>
      </c>
      <c r="O96">
        <f>(I96*21)/100</f>
      </c>
      <c r="P96" t="s">
        <v>22</v>
      </c>
    </row>
    <row r="97" spans="1:5" ht="25.5" customHeight="1">
      <c r="A97" s="33" t="s">
        <v>50</v>
      </c>
      <c r="E97" s="34" t="s">
        <v>886</v>
      </c>
    </row>
    <row r="98" spans="1:5" ht="12.75" customHeight="1">
      <c r="A98" s="35" t="s">
        <v>52</v>
      </c>
      <c r="E98" s="36" t="s">
        <v>887</v>
      </c>
    </row>
    <row r="99" spans="1:5" ht="38.25" customHeight="1">
      <c r="A99" t="s">
        <v>53</v>
      </c>
      <c r="E99" s="34" t="s">
        <v>888</v>
      </c>
    </row>
    <row r="100" spans="1:16" ht="12.75" customHeight="1">
      <c r="A100" s="25" t="s">
        <v>45</v>
      </c>
      <c r="B100" s="29" t="s">
        <v>195</v>
      </c>
      <c r="C100" s="29" t="s">
        <v>889</v>
      </c>
      <c r="D100" s="25" t="s">
        <v>47</v>
      </c>
      <c r="E100" s="30" t="s">
        <v>890</v>
      </c>
      <c r="F100" s="31" t="s">
        <v>68</v>
      </c>
      <c r="G100" s="32">
        <v>6</v>
      </c>
      <c r="H100" s="32">
        <v>0</v>
      </c>
      <c r="I100" s="32">
        <f>ROUND(ROUND(H100,2)*ROUND(G100,2),2)</f>
      </c>
      <c r="O100">
        <f>(I100*21)/100</f>
      </c>
      <c r="P100" t="s">
        <v>22</v>
      </c>
    </row>
    <row r="101" spans="1:5" ht="12.75" customHeight="1">
      <c r="A101" s="33" t="s">
        <v>50</v>
      </c>
      <c r="E101" s="34" t="s">
        <v>891</v>
      </c>
    </row>
    <row r="102" spans="1:5" ht="12.75" customHeight="1">
      <c r="A102" s="35" t="s">
        <v>52</v>
      </c>
      <c r="E102" s="36" t="s">
        <v>847</v>
      </c>
    </row>
    <row r="103" spans="1:5" ht="25.5" customHeight="1">
      <c r="A103" t="s">
        <v>53</v>
      </c>
      <c r="E103" s="34" t="s">
        <v>892</v>
      </c>
    </row>
    <row r="104" spans="1:16" ht="12.75" customHeight="1">
      <c r="A104" s="25" t="s">
        <v>45</v>
      </c>
      <c r="B104" s="29" t="s">
        <v>200</v>
      </c>
      <c r="C104" s="29" t="s">
        <v>893</v>
      </c>
      <c r="D104" s="25" t="s">
        <v>47</v>
      </c>
      <c r="E104" s="30" t="s">
        <v>894</v>
      </c>
      <c r="F104" s="31" t="s">
        <v>68</v>
      </c>
      <c r="G104" s="32">
        <v>4</v>
      </c>
      <c r="H104" s="32">
        <v>0</v>
      </c>
      <c r="I104" s="32">
        <f>ROUND(ROUND(H104,2)*ROUND(G104,2),2)</f>
      </c>
      <c r="O104">
        <f>(I104*21)/100</f>
      </c>
      <c r="P104" t="s">
        <v>22</v>
      </c>
    </row>
    <row r="105" spans="1:5" ht="12.75" customHeight="1">
      <c r="A105" s="33" t="s">
        <v>50</v>
      </c>
      <c r="E105" s="34" t="s">
        <v>895</v>
      </c>
    </row>
    <row r="106" spans="1:5" ht="12.75" customHeight="1">
      <c r="A106" s="35" t="s">
        <v>52</v>
      </c>
      <c r="E106" s="36" t="s">
        <v>896</v>
      </c>
    </row>
    <row r="107" spans="1:5" ht="25.5" customHeight="1">
      <c r="A107" t="s">
        <v>53</v>
      </c>
      <c r="E107" s="34" t="s">
        <v>897</v>
      </c>
    </row>
    <row r="108" spans="1:16" ht="12.75" customHeight="1">
      <c r="A108" s="25" t="s">
        <v>45</v>
      </c>
      <c r="B108" s="29" t="s">
        <v>205</v>
      </c>
      <c r="C108" s="29" t="s">
        <v>898</v>
      </c>
      <c r="D108" s="25" t="s">
        <v>47</v>
      </c>
      <c r="E108" s="30" t="s">
        <v>899</v>
      </c>
      <c r="F108" s="31" t="s">
        <v>117</v>
      </c>
      <c r="G108" s="32">
        <v>29.5</v>
      </c>
      <c r="H108" s="32">
        <v>0</v>
      </c>
      <c r="I108" s="32">
        <f>ROUND(ROUND(H108,2)*ROUND(G108,2),2)</f>
      </c>
      <c r="O108">
        <f>(I108*21)/100</f>
      </c>
      <c r="P108" t="s">
        <v>22</v>
      </c>
    </row>
    <row r="109" spans="1:5" ht="25.5" customHeight="1">
      <c r="A109" s="33" t="s">
        <v>50</v>
      </c>
      <c r="E109" s="34" t="s">
        <v>900</v>
      </c>
    </row>
    <row r="110" spans="1:5" ht="12.75" customHeight="1">
      <c r="A110" s="35" t="s">
        <v>52</v>
      </c>
      <c r="E110" s="36" t="s">
        <v>901</v>
      </c>
    </row>
    <row r="111" spans="1:5" ht="25.5" customHeight="1">
      <c r="A111" t="s">
        <v>53</v>
      </c>
      <c r="E111" s="34" t="s">
        <v>902</v>
      </c>
    </row>
    <row r="112" spans="1:16" ht="12.75" customHeight="1">
      <c r="A112" s="25" t="s">
        <v>45</v>
      </c>
      <c r="B112" s="29" t="s">
        <v>211</v>
      </c>
      <c r="C112" s="29" t="s">
        <v>903</v>
      </c>
      <c r="D112" s="25" t="s">
        <v>47</v>
      </c>
      <c r="E112" s="30" t="s">
        <v>904</v>
      </c>
      <c r="F112" s="31" t="s">
        <v>117</v>
      </c>
      <c r="G112" s="32">
        <v>96</v>
      </c>
      <c r="H112" s="32">
        <v>0</v>
      </c>
      <c r="I112" s="32">
        <f>ROUND(ROUND(H112,2)*ROUND(G112,2),2)</f>
      </c>
      <c r="O112">
        <f>(I112*21)/100</f>
      </c>
      <c r="P112" t="s">
        <v>22</v>
      </c>
    </row>
    <row r="113" spans="1:5" ht="25.5" customHeight="1">
      <c r="A113" s="33" t="s">
        <v>50</v>
      </c>
      <c r="E113" s="34" t="s">
        <v>905</v>
      </c>
    </row>
    <row r="114" spans="1:5" ht="12.75" customHeight="1">
      <c r="A114" s="35" t="s">
        <v>52</v>
      </c>
      <c r="E114" s="36" t="s">
        <v>906</v>
      </c>
    </row>
    <row r="115" spans="1:5" ht="25.5" customHeight="1">
      <c r="A115" t="s">
        <v>53</v>
      </c>
      <c r="E115" s="34" t="s">
        <v>902</v>
      </c>
    </row>
    <row r="116" spans="1:16" ht="12.75" customHeight="1">
      <c r="A116" s="25" t="s">
        <v>45</v>
      </c>
      <c r="B116" s="29" t="s">
        <v>217</v>
      </c>
      <c r="C116" s="29" t="s">
        <v>907</v>
      </c>
      <c r="D116" s="25" t="s">
        <v>47</v>
      </c>
      <c r="E116" s="30" t="s">
        <v>908</v>
      </c>
      <c r="F116" s="31" t="s">
        <v>68</v>
      </c>
      <c r="G116" s="32">
        <v>8</v>
      </c>
      <c r="H116" s="32">
        <v>0</v>
      </c>
      <c r="I116" s="32">
        <f>ROUND(ROUND(H116,2)*ROUND(G116,2),2)</f>
      </c>
      <c r="O116">
        <f>(I116*21)/100</f>
      </c>
      <c r="P116" t="s">
        <v>22</v>
      </c>
    </row>
    <row r="117" spans="1:5" ht="25.5" customHeight="1">
      <c r="A117" s="33" t="s">
        <v>50</v>
      </c>
      <c r="E117" s="34" t="s">
        <v>909</v>
      </c>
    </row>
    <row r="118" spans="1:5" ht="12.75" customHeight="1">
      <c r="A118" s="35" t="s">
        <v>52</v>
      </c>
      <c r="E118" s="36" t="s">
        <v>882</v>
      </c>
    </row>
    <row r="119" spans="1:5" ht="25.5" customHeight="1">
      <c r="A119" t="s">
        <v>53</v>
      </c>
      <c r="E119" s="34" t="s">
        <v>910</v>
      </c>
    </row>
    <row r="120" spans="1:16" ht="12.75" customHeight="1">
      <c r="A120" s="25" t="s">
        <v>45</v>
      </c>
      <c r="B120" s="29" t="s">
        <v>223</v>
      </c>
      <c r="C120" s="29" t="s">
        <v>911</v>
      </c>
      <c r="D120" s="25" t="s">
        <v>47</v>
      </c>
      <c r="E120" s="30" t="s">
        <v>912</v>
      </c>
      <c r="F120" s="31" t="s">
        <v>68</v>
      </c>
      <c r="G120" s="32">
        <v>8</v>
      </c>
      <c r="H120" s="32">
        <v>0</v>
      </c>
      <c r="I120" s="32">
        <f>ROUND(ROUND(H120,2)*ROUND(G120,2),2)</f>
      </c>
      <c r="O120">
        <f>(I120*21)/100</f>
      </c>
      <c r="P120" t="s">
        <v>22</v>
      </c>
    </row>
    <row r="121" spans="1:5" ht="25.5" customHeight="1">
      <c r="A121" s="33" t="s">
        <v>50</v>
      </c>
      <c r="E121" s="34" t="s">
        <v>913</v>
      </c>
    </row>
    <row r="122" spans="1:5" ht="12.75" customHeight="1">
      <c r="A122" s="35" t="s">
        <v>52</v>
      </c>
      <c r="E122" s="36" t="s">
        <v>842</v>
      </c>
    </row>
    <row r="123" spans="1:5" ht="25.5" customHeight="1">
      <c r="A123" t="s">
        <v>53</v>
      </c>
      <c r="E123" s="34" t="s">
        <v>910</v>
      </c>
    </row>
    <row r="124" spans="1:16" ht="12.75" customHeight="1">
      <c r="A124" s="25" t="s">
        <v>45</v>
      </c>
      <c r="B124" s="29" t="s">
        <v>230</v>
      </c>
      <c r="C124" s="29" t="s">
        <v>914</v>
      </c>
      <c r="D124" s="25" t="s">
        <v>47</v>
      </c>
      <c r="E124" s="30" t="s">
        <v>915</v>
      </c>
      <c r="F124" s="31" t="s">
        <v>117</v>
      </c>
      <c r="G124" s="32">
        <v>1</v>
      </c>
      <c r="H124" s="32">
        <v>0</v>
      </c>
      <c r="I124" s="32">
        <f>ROUND(ROUND(H124,2)*ROUND(G124,2),2)</f>
      </c>
      <c r="O124">
        <f>(I124*21)/100</f>
      </c>
      <c r="P124" t="s">
        <v>22</v>
      </c>
    </row>
    <row r="125" spans="1:5" ht="12.75" customHeight="1">
      <c r="A125" s="33" t="s">
        <v>50</v>
      </c>
      <c r="E125" s="34" t="s">
        <v>865</v>
      </c>
    </row>
    <row r="126" spans="1:5" ht="12.75" customHeight="1">
      <c r="A126" s="35" t="s">
        <v>52</v>
      </c>
      <c r="E126" s="36" t="s">
        <v>47</v>
      </c>
    </row>
    <row r="127" spans="1:5" ht="25.5" customHeight="1">
      <c r="A127" t="s">
        <v>53</v>
      </c>
      <c r="E127" s="34" t="s">
        <v>916</v>
      </c>
    </row>
    <row r="128" spans="1:16" ht="12.75" customHeight="1">
      <c r="A128" s="25" t="s">
        <v>45</v>
      </c>
      <c r="B128" s="29" t="s">
        <v>236</v>
      </c>
      <c r="C128" s="29" t="s">
        <v>917</v>
      </c>
      <c r="D128" s="25" t="s">
        <v>47</v>
      </c>
      <c r="E128" s="30" t="s">
        <v>918</v>
      </c>
      <c r="F128" s="31" t="s">
        <v>117</v>
      </c>
      <c r="G128" s="32">
        <v>43</v>
      </c>
      <c r="H128" s="32">
        <v>0</v>
      </c>
      <c r="I128" s="32">
        <f>ROUND(ROUND(H128,2)*ROUND(G128,2),2)</f>
      </c>
      <c r="O128">
        <f>(I128*21)/100</f>
      </c>
      <c r="P128" t="s">
        <v>22</v>
      </c>
    </row>
    <row r="129" spans="1:5" ht="12.75" customHeight="1">
      <c r="A129" s="33" t="s">
        <v>50</v>
      </c>
      <c r="E129" s="34" t="s">
        <v>919</v>
      </c>
    </row>
    <row r="130" spans="1:5" ht="12.75" customHeight="1">
      <c r="A130" s="35" t="s">
        <v>52</v>
      </c>
      <c r="E130" s="36" t="s">
        <v>920</v>
      </c>
    </row>
    <row r="131" spans="1:5" ht="25.5" customHeight="1">
      <c r="A131" t="s">
        <v>53</v>
      </c>
      <c r="E131" s="34" t="s">
        <v>921</v>
      </c>
    </row>
    <row r="132" spans="1:16" ht="12.75" customHeight="1">
      <c r="A132" s="25" t="s">
        <v>45</v>
      </c>
      <c r="B132" s="29" t="s">
        <v>242</v>
      </c>
      <c r="C132" s="29" t="s">
        <v>922</v>
      </c>
      <c r="D132" s="25" t="s">
        <v>47</v>
      </c>
      <c r="E132" s="30" t="s">
        <v>923</v>
      </c>
      <c r="F132" s="31" t="s">
        <v>68</v>
      </c>
      <c r="G132" s="32">
        <v>4</v>
      </c>
      <c r="H132" s="32">
        <v>0</v>
      </c>
      <c r="I132" s="32">
        <f>ROUND(ROUND(H132,2)*ROUND(G132,2),2)</f>
      </c>
      <c r="O132">
        <f>(I132*21)/100</f>
      </c>
      <c r="P132" t="s">
        <v>22</v>
      </c>
    </row>
    <row r="133" spans="1:5" ht="25.5" customHeight="1">
      <c r="A133" s="33" t="s">
        <v>50</v>
      </c>
      <c r="E133" s="34" t="s">
        <v>924</v>
      </c>
    </row>
    <row r="134" spans="1:5" ht="12.75" customHeight="1">
      <c r="A134" s="35" t="s">
        <v>52</v>
      </c>
      <c r="E134" s="36" t="s">
        <v>47</v>
      </c>
    </row>
    <row r="135" spans="1:5" ht="25.5" customHeight="1">
      <c r="A135" t="s">
        <v>53</v>
      </c>
      <c r="E135" s="34" t="s">
        <v>925</v>
      </c>
    </row>
    <row r="136" spans="1:16" ht="12.75" customHeight="1">
      <c r="A136" s="25" t="s">
        <v>45</v>
      </c>
      <c r="B136" s="29" t="s">
        <v>248</v>
      </c>
      <c r="C136" s="29" t="s">
        <v>926</v>
      </c>
      <c r="D136" s="25" t="s">
        <v>66</v>
      </c>
      <c r="E136" s="30" t="s">
        <v>927</v>
      </c>
      <c r="F136" s="31" t="s">
        <v>68</v>
      </c>
      <c r="G136" s="32">
        <v>1</v>
      </c>
      <c r="H136" s="32">
        <v>0</v>
      </c>
      <c r="I136" s="32">
        <f>ROUND(ROUND(H136,2)*ROUND(G136,2),2)</f>
      </c>
      <c r="O136">
        <f>(I136*21)/100</f>
      </c>
      <c r="P136" t="s">
        <v>22</v>
      </c>
    </row>
    <row r="137" spans="1:5" ht="25.5" customHeight="1">
      <c r="A137" s="33" t="s">
        <v>50</v>
      </c>
      <c r="E137" s="34" t="s">
        <v>928</v>
      </c>
    </row>
    <row r="138" spans="1:5" ht="12.75" customHeight="1">
      <c r="A138" s="35" t="s">
        <v>52</v>
      </c>
      <c r="E138" s="36" t="s">
        <v>47</v>
      </c>
    </row>
    <row r="139" spans="1:5" ht="25.5" customHeight="1">
      <c r="A139" t="s">
        <v>53</v>
      </c>
      <c r="E139" s="34" t="s">
        <v>929</v>
      </c>
    </row>
    <row r="140" spans="1:16" ht="12.75" customHeight="1">
      <c r="A140" s="25" t="s">
        <v>45</v>
      </c>
      <c r="B140" s="29" t="s">
        <v>253</v>
      </c>
      <c r="C140" s="29" t="s">
        <v>926</v>
      </c>
      <c r="D140" s="25" t="s">
        <v>71</v>
      </c>
      <c r="E140" s="30" t="s">
        <v>927</v>
      </c>
      <c r="F140" s="31" t="s">
        <v>68</v>
      </c>
      <c r="G140" s="32">
        <v>1</v>
      </c>
      <c r="H140" s="32">
        <v>0</v>
      </c>
      <c r="I140" s="32">
        <f>ROUND(ROUND(H140,2)*ROUND(G140,2),2)</f>
      </c>
      <c r="O140">
        <f>(I140*21)/100</f>
      </c>
      <c r="P140" t="s">
        <v>22</v>
      </c>
    </row>
    <row r="141" spans="1:5" ht="25.5" customHeight="1">
      <c r="A141" s="33" t="s">
        <v>50</v>
      </c>
      <c r="E141" s="34" t="s">
        <v>930</v>
      </c>
    </row>
    <row r="142" spans="1:5" ht="12.75" customHeight="1">
      <c r="A142" s="35" t="s">
        <v>52</v>
      </c>
      <c r="E142" s="36" t="s">
        <v>47</v>
      </c>
    </row>
    <row r="143" spans="1:5" ht="25.5" customHeight="1">
      <c r="A143" t="s">
        <v>53</v>
      </c>
      <c r="E143" s="34" t="s">
        <v>929</v>
      </c>
    </row>
    <row r="144" spans="1:16" ht="12.75" customHeight="1">
      <c r="A144" s="25" t="s">
        <v>45</v>
      </c>
      <c r="B144" s="29" t="s">
        <v>255</v>
      </c>
      <c r="C144" s="29" t="s">
        <v>926</v>
      </c>
      <c r="D144" s="25" t="s">
        <v>267</v>
      </c>
      <c r="E144" s="30" t="s">
        <v>927</v>
      </c>
      <c r="F144" s="31" t="s">
        <v>68</v>
      </c>
      <c r="G144" s="32">
        <v>2</v>
      </c>
      <c r="H144" s="32">
        <v>0</v>
      </c>
      <c r="I144" s="32">
        <f>ROUND(ROUND(H144,2)*ROUND(G144,2),2)</f>
      </c>
      <c r="O144">
        <f>(I144*21)/100</f>
      </c>
      <c r="P144" t="s">
        <v>22</v>
      </c>
    </row>
    <row r="145" spans="1:5" ht="25.5" customHeight="1">
      <c r="A145" s="33" t="s">
        <v>50</v>
      </c>
      <c r="E145" s="34" t="s">
        <v>931</v>
      </c>
    </row>
    <row r="146" spans="1:5" ht="12.75" customHeight="1">
      <c r="A146" s="35" t="s">
        <v>52</v>
      </c>
      <c r="E146" s="36" t="s">
        <v>47</v>
      </c>
    </row>
    <row r="147" spans="1:5" ht="25.5" customHeight="1">
      <c r="A147" t="s">
        <v>53</v>
      </c>
      <c r="E147" s="34" t="s">
        <v>929</v>
      </c>
    </row>
    <row r="148" spans="1:16" ht="12.75" customHeight="1">
      <c r="A148" s="25" t="s">
        <v>45</v>
      </c>
      <c r="B148" s="29" t="s">
        <v>260</v>
      </c>
      <c r="C148" s="29" t="s">
        <v>932</v>
      </c>
      <c r="D148" s="25" t="s">
        <v>47</v>
      </c>
      <c r="E148" s="30" t="s">
        <v>933</v>
      </c>
      <c r="F148" s="31" t="s">
        <v>68</v>
      </c>
      <c r="G148" s="32">
        <v>6</v>
      </c>
      <c r="H148" s="32">
        <v>0</v>
      </c>
      <c r="I148" s="32">
        <f>ROUND(ROUND(H148,2)*ROUND(G148,2),2)</f>
      </c>
      <c r="O148">
        <f>(I148*21)/100</f>
      </c>
      <c r="P148" t="s">
        <v>22</v>
      </c>
    </row>
    <row r="149" spans="1:5" ht="25.5" customHeight="1">
      <c r="A149" s="33" t="s">
        <v>50</v>
      </c>
      <c r="E149" s="34" t="s">
        <v>934</v>
      </c>
    </row>
    <row r="150" spans="1:5" ht="12.75" customHeight="1">
      <c r="A150" s="35" t="s">
        <v>52</v>
      </c>
      <c r="E150" s="36" t="s">
        <v>935</v>
      </c>
    </row>
    <row r="151" spans="1:5" ht="25.5" customHeight="1">
      <c r="A151" t="s">
        <v>53</v>
      </c>
      <c r="E151" s="34" t="s">
        <v>936</v>
      </c>
    </row>
    <row r="152" spans="1:16" ht="12.75" customHeight="1">
      <c r="A152" s="25" t="s">
        <v>45</v>
      </c>
      <c r="B152" s="29" t="s">
        <v>264</v>
      </c>
      <c r="C152" s="29" t="s">
        <v>937</v>
      </c>
      <c r="D152" s="25" t="s">
        <v>47</v>
      </c>
      <c r="E152" s="30" t="s">
        <v>938</v>
      </c>
      <c r="F152" s="31" t="s">
        <v>68</v>
      </c>
      <c r="G152" s="32">
        <v>4</v>
      </c>
      <c r="H152" s="32">
        <v>0</v>
      </c>
      <c r="I152" s="32">
        <f>ROUND(ROUND(H152,2)*ROUND(G152,2),2)</f>
      </c>
      <c r="O152">
        <f>(I152*21)/100</f>
      </c>
      <c r="P152" t="s">
        <v>22</v>
      </c>
    </row>
    <row r="153" spans="1:5" ht="25.5" customHeight="1">
      <c r="A153" s="33" t="s">
        <v>50</v>
      </c>
      <c r="E153" s="34" t="s">
        <v>939</v>
      </c>
    </row>
    <row r="154" spans="1:5" ht="12.75" customHeight="1">
      <c r="A154" s="35" t="s">
        <v>52</v>
      </c>
      <c r="E154" s="36" t="s">
        <v>896</v>
      </c>
    </row>
    <row r="155" spans="1:5" ht="25.5" customHeight="1">
      <c r="A155" t="s">
        <v>53</v>
      </c>
      <c r="E155" s="34" t="s">
        <v>940</v>
      </c>
    </row>
    <row r="156" spans="1:16" ht="12.75" customHeight="1">
      <c r="A156" s="25" t="s">
        <v>45</v>
      </c>
      <c r="B156" s="29" t="s">
        <v>266</v>
      </c>
      <c r="C156" s="29" t="s">
        <v>941</v>
      </c>
      <c r="D156" s="25" t="s">
        <v>47</v>
      </c>
      <c r="E156" s="30" t="s">
        <v>942</v>
      </c>
      <c r="F156" s="31" t="s">
        <v>68</v>
      </c>
      <c r="G156" s="32">
        <v>4</v>
      </c>
      <c r="H156" s="32">
        <v>0</v>
      </c>
      <c r="I156" s="32">
        <f>ROUND(ROUND(H156,2)*ROUND(G156,2),2)</f>
      </c>
      <c r="O156">
        <f>(I156*21)/100</f>
      </c>
      <c r="P156" t="s">
        <v>22</v>
      </c>
    </row>
    <row r="157" spans="1:5" ht="25.5" customHeight="1">
      <c r="A157" s="33" t="s">
        <v>50</v>
      </c>
      <c r="E157" s="34" t="s">
        <v>943</v>
      </c>
    </row>
    <row r="158" spans="1:5" ht="12.75" customHeight="1">
      <c r="A158" s="35" t="s">
        <v>52</v>
      </c>
      <c r="E158" s="36" t="s">
        <v>47</v>
      </c>
    </row>
    <row r="159" spans="1:5" ht="25.5" customHeight="1">
      <c r="A159" t="s">
        <v>53</v>
      </c>
      <c r="E159" s="34" t="s">
        <v>944</v>
      </c>
    </row>
    <row r="160" spans="1:16" ht="12.75" customHeight="1">
      <c r="A160" s="25" t="s">
        <v>45</v>
      </c>
      <c r="B160" s="29" t="s">
        <v>269</v>
      </c>
      <c r="C160" s="29" t="s">
        <v>945</v>
      </c>
      <c r="D160" s="25" t="s">
        <v>47</v>
      </c>
      <c r="E160" s="30" t="s">
        <v>946</v>
      </c>
      <c r="F160" s="31" t="s">
        <v>68</v>
      </c>
      <c r="G160" s="32">
        <v>2</v>
      </c>
      <c r="H160" s="32">
        <v>0</v>
      </c>
      <c r="I160" s="32">
        <f>ROUND(ROUND(H160,2)*ROUND(G160,2),2)</f>
      </c>
      <c r="O160">
        <f>(I160*21)/100</f>
      </c>
      <c r="P160" t="s">
        <v>22</v>
      </c>
    </row>
    <row r="161" spans="1:5" ht="25.5" customHeight="1">
      <c r="A161" s="33" t="s">
        <v>50</v>
      </c>
      <c r="E161" s="34" t="s">
        <v>947</v>
      </c>
    </row>
    <row r="162" spans="1:5" ht="12.75" customHeight="1">
      <c r="A162" s="35" t="s">
        <v>52</v>
      </c>
      <c r="E162" s="36" t="s">
        <v>47</v>
      </c>
    </row>
    <row r="163" spans="1:5" ht="25.5" customHeight="1">
      <c r="A163" t="s">
        <v>53</v>
      </c>
      <c r="E163" s="34" t="s">
        <v>948</v>
      </c>
    </row>
    <row r="164" spans="1:16" ht="12.75" customHeight="1">
      <c r="A164" s="25" t="s">
        <v>45</v>
      </c>
      <c r="B164" s="29" t="s">
        <v>273</v>
      </c>
      <c r="C164" s="29" t="s">
        <v>949</v>
      </c>
      <c r="D164" s="25" t="s">
        <v>47</v>
      </c>
      <c r="E164" s="30" t="s">
        <v>950</v>
      </c>
      <c r="F164" s="31" t="s">
        <v>68</v>
      </c>
      <c r="G164" s="32">
        <v>1</v>
      </c>
      <c r="H164" s="32">
        <v>0</v>
      </c>
      <c r="I164" s="32">
        <f>ROUND(ROUND(H164,2)*ROUND(G164,2),2)</f>
      </c>
      <c r="O164">
        <f>(I164*21)/100</f>
      </c>
      <c r="P164" t="s">
        <v>22</v>
      </c>
    </row>
    <row r="165" spans="1:5" ht="25.5" customHeight="1">
      <c r="A165" s="33" t="s">
        <v>50</v>
      </c>
      <c r="E165" s="34" t="s">
        <v>951</v>
      </c>
    </row>
    <row r="166" spans="1:5" ht="12.75" customHeight="1">
      <c r="A166" s="35" t="s">
        <v>52</v>
      </c>
      <c r="E166" s="36" t="s">
        <v>47</v>
      </c>
    </row>
    <row r="167" spans="1:5" ht="25.5" customHeight="1">
      <c r="A167" t="s">
        <v>53</v>
      </c>
      <c r="E167" s="34" t="s">
        <v>952</v>
      </c>
    </row>
    <row r="168" spans="1:16" ht="12.75" customHeight="1">
      <c r="A168" s="25" t="s">
        <v>45</v>
      </c>
      <c r="B168" s="29" t="s">
        <v>278</v>
      </c>
      <c r="C168" s="29" t="s">
        <v>953</v>
      </c>
      <c r="D168" s="25" t="s">
        <v>47</v>
      </c>
      <c r="E168" s="30" t="s">
        <v>954</v>
      </c>
      <c r="F168" s="31" t="s">
        <v>68</v>
      </c>
      <c r="G168" s="32">
        <v>1</v>
      </c>
      <c r="H168" s="32">
        <v>0</v>
      </c>
      <c r="I168" s="32">
        <f>ROUND(ROUND(H168,2)*ROUND(G168,2),2)</f>
      </c>
      <c r="O168">
        <f>(I168*21)/100</f>
      </c>
      <c r="P168" t="s">
        <v>22</v>
      </c>
    </row>
    <row r="169" spans="1:5" ht="12.75" customHeight="1">
      <c r="A169" s="33" t="s">
        <v>50</v>
      </c>
      <c r="E169" s="34" t="s">
        <v>865</v>
      </c>
    </row>
    <row r="170" spans="1:5" ht="12.75" customHeight="1">
      <c r="A170" s="35" t="s">
        <v>52</v>
      </c>
      <c r="E170" s="36" t="s">
        <v>47</v>
      </c>
    </row>
    <row r="171" spans="1:5" ht="25.5" customHeight="1">
      <c r="A171" t="s">
        <v>53</v>
      </c>
      <c r="E171" s="34" t="s">
        <v>955</v>
      </c>
    </row>
    <row r="172" spans="1:16" ht="12.75" customHeight="1">
      <c r="A172" s="25" t="s">
        <v>45</v>
      </c>
      <c r="B172" s="29" t="s">
        <v>283</v>
      </c>
      <c r="C172" s="29" t="s">
        <v>956</v>
      </c>
      <c r="D172" s="25" t="s">
        <v>47</v>
      </c>
      <c r="E172" s="30" t="s">
        <v>957</v>
      </c>
      <c r="F172" s="31" t="s">
        <v>68</v>
      </c>
      <c r="G172" s="32">
        <v>4</v>
      </c>
      <c r="H172" s="32">
        <v>0</v>
      </c>
      <c r="I172" s="32">
        <f>ROUND(ROUND(H172,2)*ROUND(G172,2),2)</f>
      </c>
      <c r="O172">
        <f>(I172*21)/100</f>
      </c>
      <c r="P172" t="s">
        <v>22</v>
      </c>
    </row>
    <row r="173" spans="1:5" ht="25.5" customHeight="1">
      <c r="A173" s="33" t="s">
        <v>50</v>
      </c>
      <c r="E173" s="34" t="s">
        <v>958</v>
      </c>
    </row>
    <row r="174" spans="1:5" ht="12.75" customHeight="1">
      <c r="A174" s="35" t="s">
        <v>52</v>
      </c>
      <c r="E174" s="36" t="s">
        <v>47</v>
      </c>
    </row>
    <row r="175" spans="1:5" ht="25.5" customHeight="1">
      <c r="A175" t="s">
        <v>53</v>
      </c>
      <c r="E175" s="34" t="s">
        <v>959</v>
      </c>
    </row>
    <row r="176" spans="1:16" ht="12.75" customHeight="1">
      <c r="A176" s="25" t="s">
        <v>45</v>
      </c>
      <c r="B176" s="29" t="s">
        <v>287</v>
      </c>
      <c r="C176" s="29" t="s">
        <v>960</v>
      </c>
      <c r="D176" s="25" t="s">
        <v>47</v>
      </c>
      <c r="E176" s="30" t="s">
        <v>961</v>
      </c>
      <c r="F176" s="31" t="s">
        <v>89</v>
      </c>
      <c r="G176" s="32">
        <v>0.5</v>
      </c>
      <c r="H176" s="32">
        <v>0</v>
      </c>
      <c r="I176" s="32">
        <f>ROUND(ROUND(H176,2)*ROUND(G176,2),2)</f>
      </c>
      <c r="O176">
        <f>(I176*21)/100</f>
      </c>
      <c r="P176" t="s">
        <v>22</v>
      </c>
    </row>
    <row r="177" spans="1:5" ht="25.5" customHeight="1">
      <c r="A177" s="33" t="s">
        <v>50</v>
      </c>
      <c r="E177" s="34" t="s">
        <v>962</v>
      </c>
    </row>
    <row r="178" spans="1:5" ht="12.75" customHeight="1">
      <c r="A178" s="35" t="s">
        <v>52</v>
      </c>
      <c r="E178" s="36" t="s">
        <v>47</v>
      </c>
    </row>
    <row r="179" spans="1:5" ht="25.5" customHeight="1">
      <c r="A179" t="s">
        <v>53</v>
      </c>
      <c r="E179" s="34" t="s">
        <v>963</v>
      </c>
    </row>
    <row r="180" spans="1:9" ht="12.75" customHeight="1">
      <c r="A180" s="6" t="s">
        <v>43</v>
      </c>
      <c r="B180" s="6"/>
      <c r="C180" s="39" t="s">
        <v>78</v>
      </c>
      <c r="D180" s="6"/>
      <c r="E180" s="27" t="s">
        <v>332</v>
      </c>
      <c r="F180" s="6"/>
      <c r="G180" s="6"/>
      <c r="H180" s="6"/>
      <c r="I180" s="40">
        <f>0+I181</f>
      </c>
    </row>
    <row r="181" spans="1:16" ht="12.75" customHeight="1">
      <c r="A181" s="25" t="s">
        <v>45</v>
      </c>
      <c r="B181" s="29" t="s">
        <v>293</v>
      </c>
      <c r="C181" s="29" t="s">
        <v>964</v>
      </c>
      <c r="D181" s="25" t="s">
        <v>47</v>
      </c>
      <c r="E181" s="30" t="s">
        <v>965</v>
      </c>
      <c r="F181" s="31" t="s">
        <v>89</v>
      </c>
      <c r="G181" s="32">
        <v>0.72</v>
      </c>
      <c r="H181" s="32">
        <v>0</v>
      </c>
      <c r="I181" s="32">
        <f>ROUND(ROUND(H181,2)*ROUND(G181,2),2)</f>
      </c>
      <c r="O181">
        <f>(I181*21)/100</f>
      </c>
      <c r="P181" t="s">
        <v>22</v>
      </c>
    </row>
    <row r="182" spans="1:5" ht="25.5" customHeight="1">
      <c r="A182" s="33" t="s">
        <v>50</v>
      </c>
      <c r="E182" s="34" t="s">
        <v>966</v>
      </c>
    </row>
    <row r="183" spans="1:5" ht="12.75" customHeight="1">
      <c r="A183" s="35" t="s">
        <v>52</v>
      </c>
      <c r="E183" s="36" t="s">
        <v>967</v>
      </c>
    </row>
    <row r="184" spans="1:5" ht="216.75" customHeight="1">
      <c r="A184" t="s">
        <v>53</v>
      </c>
      <c r="E184" s="34" t="s">
        <v>241</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horizontalDpi="300" verticalDpi="300" orientation="portrait" paperSize="9"/>
  <drawing r:id="rId1"/>
</worksheet>
</file>

<file path=xl/worksheets/sheet12.xml><?xml version="1.0" encoding="utf-8"?>
<worksheet xmlns="http://schemas.openxmlformats.org/spreadsheetml/2006/main" xmlns:r="http://schemas.openxmlformats.org/officeDocument/2006/relationships">
  <dimension ref="A1:P223"/>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6"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P2" t="s">
        <v>22</v>
      </c>
    </row>
    <row r="3" spans="1:16" ht="15" customHeight="1">
      <c r="A3" t="s">
        <v>12</v>
      </c>
      <c r="B3" s="12" t="s">
        <v>14</v>
      </c>
      <c r="C3" s="13" t="s">
        <v>15</v>
      </c>
      <c r="D3" s="1"/>
      <c r="E3" s="14" t="s">
        <v>16</v>
      </c>
      <c r="F3" s="1"/>
      <c r="G3" s="9"/>
      <c r="H3" s="8" t="s">
        <v>968</v>
      </c>
      <c r="I3" s="37">
        <f>0+I8+I17+I54+I59</f>
      </c>
      <c r="O3" t="s">
        <v>19</v>
      </c>
      <c r="P3" t="s">
        <v>22</v>
      </c>
    </row>
    <row r="4" spans="1:16" ht="15" customHeight="1">
      <c r="A4" t="s">
        <v>17</v>
      </c>
      <c r="B4" s="16" t="s">
        <v>18</v>
      </c>
      <c r="C4" s="17" t="s">
        <v>968</v>
      </c>
      <c r="D4" s="6"/>
      <c r="E4" s="18" t="s">
        <v>969</v>
      </c>
      <c r="F4" s="6"/>
      <c r="G4" s="6"/>
      <c r="H4" s="19"/>
      <c r="I4" s="19"/>
      <c r="O4" t="s">
        <v>20</v>
      </c>
      <c r="P4" t="s">
        <v>22</v>
      </c>
    </row>
    <row r="5" spans="1:16" ht="12.75" customHeight="1">
      <c r="A5" s="15" t="s">
        <v>25</v>
      </c>
      <c r="B5" s="15" t="s">
        <v>27</v>
      </c>
      <c r="C5" s="15" t="s">
        <v>29</v>
      </c>
      <c r="D5" s="15" t="s">
        <v>30</v>
      </c>
      <c r="E5" s="15" t="s">
        <v>32</v>
      </c>
      <c r="F5" s="15" t="s">
        <v>34</v>
      </c>
      <c r="G5" s="15" t="s">
        <v>36</v>
      </c>
      <c r="H5" s="15" t="s">
        <v>38</v>
      </c>
      <c r="I5" s="15"/>
      <c r="O5" t="s">
        <v>21</v>
      </c>
      <c r="P5" t="s">
        <v>22</v>
      </c>
    </row>
    <row r="6" spans="1:9" ht="12.75" customHeight="1">
      <c r="A6" s="15"/>
      <c r="B6" s="15"/>
      <c r="C6" s="15"/>
      <c r="D6" s="15"/>
      <c r="E6" s="15"/>
      <c r="F6" s="15"/>
      <c r="G6" s="15"/>
      <c r="H6" s="15" t="s">
        <v>39</v>
      </c>
      <c r="I6" s="15" t="s">
        <v>41</v>
      </c>
    </row>
    <row r="7" spans="1:9" ht="12.75" customHeight="1">
      <c r="A7" s="15" t="s">
        <v>26</v>
      </c>
      <c r="B7" s="15" t="s">
        <v>28</v>
      </c>
      <c r="C7" s="15" t="s">
        <v>22</v>
      </c>
      <c r="D7" s="15" t="s">
        <v>31</v>
      </c>
      <c r="E7" s="15" t="s">
        <v>33</v>
      </c>
      <c r="F7" s="15" t="s">
        <v>35</v>
      </c>
      <c r="G7" s="15" t="s">
        <v>37</v>
      </c>
      <c r="H7" s="15" t="s">
        <v>40</v>
      </c>
      <c r="I7" s="15" t="s">
        <v>42</v>
      </c>
    </row>
    <row r="8" spans="1:9" ht="12.75" customHeight="1">
      <c r="A8" s="19" t="s">
        <v>43</v>
      </c>
      <c r="B8" s="19"/>
      <c r="C8" s="26" t="s">
        <v>26</v>
      </c>
      <c r="D8" s="19"/>
      <c r="E8" s="27" t="s">
        <v>44</v>
      </c>
      <c r="F8" s="19"/>
      <c r="G8" s="19"/>
      <c r="H8" s="19"/>
      <c r="I8" s="28">
        <f>0+I9+I13</f>
      </c>
    </row>
    <row r="9" spans="1:16" ht="12.75" customHeight="1">
      <c r="A9" s="25" t="s">
        <v>45</v>
      </c>
      <c r="B9" s="29" t="s">
        <v>28</v>
      </c>
      <c r="C9" s="29" t="s">
        <v>87</v>
      </c>
      <c r="D9" s="25" t="s">
        <v>47</v>
      </c>
      <c r="E9" s="30" t="s">
        <v>88</v>
      </c>
      <c r="F9" s="31" t="s">
        <v>89</v>
      </c>
      <c r="G9" s="32">
        <v>28</v>
      </c>
      <c r="H9" s="32">
        <v>0</v>
      </c>
      <c r="I9" s="32">
        <f>ROUND(ROUND(H9,2)*ROUND(G9,2),2)</f>
      </c>
      <c r="O9">
        <f>(I9*21)/100</f>
      </c>
      <c r="P9" t="s">
        <v>22</v>
      </c>
    </row>
    <row r="10" spans="1:5" ht="12.75" customHeight="1">
      <c r="A10" s="33" t="s">
        <v>50</v>
      </c>
      <c r="E10" s="34" t="s">
        <v>47</v>
      </c>
    </row>
    <row r="11" spans="1:5" ht="12.75" customHeight="1">
      <c r="A11" s="35" t="s">
        <v>52</v>
      </c>
      <c r="E11" s="36" t="s">
        <v>47</v>
      </c>
    </row>
    <row r="12" spans="1:5" ht="12.75" customHeight="1">
      <c r="A12" t="s">
        <v>53</v>
      </c>
      <c r="E12" s="34" t="s">
        <v>92</v>
      </c>
    </row>
    <row r="13" spans="1:16" ht="12.75" customHeight="1">
      <c r="A13" s="25" t="s">
        <v>45</v>
      </c>
      <c r="B13" s="29" t="s">
        <v>22</v>
      </c>
      <c r="C13" s="29" t="s">
        <v>82</v>
      </c>
      <c r="D13" s="25" t="s">
        <v>47</v>
      </c>
      <c r="E13" s="30" t="s">
        <v>83</v>
      </c>
      <c r="F13" s="31" t="s">
        <v>49</v>
      </c>
      <c r="G13" s="32">
        <v>1</v>
      </c>
      <c r="H13" s="32">
        <v>0</v>
      </c>
      <c r="I13" s="32">
        <f>ROUND(ROUND(H13,2)*ROUND(G13,2),2)</f>
      </c>
      <c r="O13">
        <f>(I13*21)/100</f>
      </c>
      <c r="P13" t="s">
        <v>22</v>
      </c>
    </row>
    <row r="14" spans="1:5" ht="12.75" customHeight="1">
      <c r="A14" s="33" t="s">
        <v>50</v>
      </c>
      <c r="E14" s="34" t="s">
        <v>809</v>
      </c>
    </row>
    <row r="15" spans="1:5" ht="12.75" customHeight="1">
      <c r="A15" s="35" t="s">
        <v>52</v>
      </c>
      <c r="E15" s="36" t="s">
        <v>47</v>
      </c>
    </row>
    <row r="16" spans="1:5" ht="12.75" customHeight="1">
      <c r="A16" t="s">
        <v>53</v>
      </c>
      <c r="E16" s="34" t="s">
        <v>77</v>
      </c>
    </row>
    <row r="17" spans="1:9" ht="12.75" customHeight="1">
      <c r="A17" s="6" t="s">
        <v>43</v>
      </c>
      <c r="B17" s="6"/>
      <c r="C17" s="39" t="s">
        <v>28</v>
      </c>
      <c r="D17" s="6"/>
      <c r="E17" s="27" t="s">
        <v>95</v>
      </c>
      <c r="F17" s="6"/>
      <c r="G17" s="6"/>
      <c r="H17" s="6"/>
      <c r="I17" s="40">
        <f>0+I18+I22+I26+I30+I34+I38+I42+I46+I50</f>
      </c>
    </row>
    <row r="18" spans="1:16" ht="12.75" customHeight="1">
      <c r="A18" s="25" t="s">
        <v>45</v>
      </c>
      <c r="B18" s="29" t="s">
        <v>31</v>
      </c>
      <c r="C18" s="29" t="s">
        <v>814</v>
      </c>
      <c r="D18" s="25" t="s">
        <v>66</v>
      </c>
      <c r="E18" s="30" t="s">
        <v>815</v>
      </c>
      <c r="F18" s="31" t="s">
        <v>89</v>
      </c>
      <c r="G18" s="32">
        <v>18.21</v>
      </c>
      <c r="H18" s="32">
        <v>0</v>
      </c>
      <c r="I18" s="32">
        <f>ROUND(ROUND(H18,2)*ROUND(G18,2),2)</f>
      </c>
      <c r="O18">
        <f>(I18*21)/100</f>
      </c>
      <c r="P18" t="s">
        <v>22</v>
      </c>
    </row>
    <row r="19" spans="1:5" ht="12.75" customHeight="1">
      <c r="A19" s="33" t="s">
        <v>50</v>
      </c>
      <c r="E19" s="34" t="s">
        <v>970</v>
      </c>
    </row>
    <row r="20" spans="1:5" ht="12.75" customHeight="1">
      <c r="A20" s="35" t="s">
        <v>52</v>
      </c>
      <c r="E20" s="36" t="s">
        <v>971</v>
      </c>
    </row>
    <row r="21" spans="1:5" ht="255" customHeight="1">
      <c r="A21" t="s">
        <v>53</v>
      </c>
      <c r="E21" s="34" t="s">
        <v>154</v>
      </c>
    </row>
    <row r="22" spans="1:16" ht="12.75" customHeight="1">
      <c r="A22" s="25" t="s">
        <v>45</v>
      </c>
      <c r="B22" s="29" t="s">
        <v>33</v>
      </c>
      <c r="C22" s="29" t="s">
        <v>814</v>
      </c>
      <c r="D22" s="25" t="s">
        <v>71</v>
      </c>
      <c r="E22" s="30" t="s">
        <v>815</v>
      </c>
      <c r="F22" s="31" t="s">
        <v>89</v>
      </c>
      <c r="G22" s="32">
        <v>27</v>
      </c>
      <c r="H22" s="32">
        <v>0</v>
      </c>
      <c r="I22" s="32">
        <f>ROUND(ROUND(H22,2)*ROUND(G22,2),2)</f>
      </c>
      <c r="O22">
        <f>(I22*21)/100</f>
      </c>
      <c r="P22" t="s">
        <v>22</v>
      </c>
    </row>
    <row r="23" spans="1:5" ht="12.75" customHeight="1">
      <c r="A23" s="33" t="s">
        <v>50</v>
      </c>
      <c r="E23" s="34" t="s">
        <v>972</v>
      </c>
    </row>
    <row r="24" spans="1:5" ht="12.75" customHeight="1">
      <c r="A24" s="35" t="s">
        <v>52</v>
      </c>
      <c r="E24" s="36" t="s">
        <v>973</v>
      </c>
    </row>
    <row r="25" spans="1:5" ht="255" customHeight="1">
      <c r="A25" t="s">
        <v>53</v>
      </c>
      <c r="E25" s="34" t="s">
        <v>154</v>
      </c>
    </row>
    <row r="26" spans="1:16" ht="12.75" customHeight="1">
      <c r="A26" s="25" t="s">
        <v>45</v>
      </c>
      <c r="B26" s="29" t="s">
        <v>35</v>
      </c>
      <c r="C26" s="29" t="s">
        <v>814</v>
      </c>
      <c r="D26" s="25" t="s">
        <v>267</v>
      </c>
      <c r="E26" s="30" t="s">
        <v>815</v>
      </c>
      <c r="F26" s="31" t="s">
        <v>89</v>
      </c>
      <c r="G26" s="32">
        <v>4.5</v>
      </c>
      <c r="H26" s="32">
        <v>0</v>
      </c>
      <c r="I26" s="32">
        <f>ROUND(ROUND(H26,2)*ROUND(G26,2),2)</f>
      </c>
      <c r="O26">
        <f>(I26*21)/100</f>
      </c>
      <c r="P26" t="s">
        <v>22</v>
      </c>
    </row>
    <row r="27" spans="1:5" ht="12.75" customHeight="1">
      <c r="A27" s="33" t="s">
        <v>50</v>
      </c>
      <c r="E27" s="34" t="s">
        <v>974</v>
      </c>
    </row>
    <row r="28" spans="1:5" ht="12.75" customHeight="1">
      <c r="A28" s="35" t="s">
        <v>52</v>
      </c>
      <c r="E28" s="36" t="s">
        <v>975</v>
      </c>
    </row>
    <row r="29" spans="1:5" ht="255" customHeight="1">
      <c r="A29" t="s">
        <v>53</v>
      </c>
      <c r="E29" s="34" t="s">
        <v>154</v>
      </c>
    </row>
    <row r="30" spans="1:16" ht="12.75" customHeight="1">
      <c r="A30" s="25" t="s">
        <v>45</v>
      </c>
      <c r="B30" s="29" t="s">
        <v>37</v>
      </c>
      <c r="C30" s="29" t="s">
        <v>820</v>
      </c>
      <c r="D30" s="25" t="s">
        <v>66</v>
      </c>
      <c r="E30" s="30" t="s">
        <v>821</v>
      </c>
      <c r="F30" s="31" t="s">
        <v>89</v>
      </c>
      <c r="G30" s="32">
        <v>2.56</v>
      </c>
      <c r="H30" s="32">
        <v>0</v>
      </c>
      <c r="I30" s="32">
        <f>ROUND(ROUND(H30,2)*ROUND(G30,2),2)</f>
      </c>
      <c r="O30">
        <f>(I30*21)/100</f>
      </c>
      <c r="P30" t="s">
        <v>22</v>
      </c>
    </row>
    <row r="31" spans="1:5" ht="12.75" customHeight="1">
      <c r="A31" s="33" t="s">
        <v>50</v>
      </c>
      <c r="E31" s="34" t="s">
        <v>976</v>
      </c>
    </row>
    <row r="32" spans="1:5" ht="12.75" customHeight="1">
      <c r="A32" s="35" t="s">
        <v>52</v>
      </c>
      <c r="E32" s="36" t="s">
        <v>977</v>
      </c>
    </row>
    <row r="33" spans="1:5" ht="255" customHeight="1">
      <c r="A33" t="s">
        <v>53</v>
      </c>
      <c r="E33" s="34" t="s">
        <v>154</v>
      </c>
    </row>
    <row r="34" spans="1:16" ht="12.75" customHeight="1">
      <c r="A34" s="25" t="s">
        <v>45</v>
      </c>
      <c r="B34" s="29" t="s">
        <v>73</v>
      </c>
      <c r="C34" s="29" t="s">
        <v>820</v>
      </c>
      <c r="D34" s="25" t="s">
        <v>71</v>
      </c>
      <c r="E34" s="30" t="s">
        <v>821</v>
      </c>
      <c r="F34" s="31" t="s">
        <v>89</v>
      </c>
      <c r="G34" s="32">
        <v>28.42</v>
      </c>
      <c r="H34" s="32">
        <v>0</v>
      </c>
      <c r="I34" s="32">
        <f>ROUND(ROUND(H34,2)*ROUND(G34,2),2)</f>
      </c>
      <c r="O34">
        <f>(I34*21)/100</f>
      </c>
      <c r="P34" t="s">
        <v>22</v>
      </c>
    </row>
    <row r="35" spans="1:5" ht="12.75" customHeight="1">
      <c r="A35" s="33" t="s">
        <v>50</v>
      </c>
      <c r="E35" s="34" t="s">
        <v>978</v>
      </c>
    </row>
    <row r="36" spans="1:5" ht="12.75" customHeight="1">
      <c r="A36" s="35" t="s">
        <v>52</v>
      </c>
      <c r="E36" s="36" t="s">
        <v>979</v>
      </c>
    </row>
    <row r="37" spans="1:5" ht="255" customHeight="1">
      <c r="A37" t="s">
        <v>53</v>
      </c>
      <c r="E37" s="34" t="s">
        <v>154</v>
      </c>
    </row>
    <row r="38" spans="1:16" ht="12.75" customHeight="1">
      <c r="A38" s="25" t="s">
        <v>45</v>
      </c>
      <c r="B38" s="29" t="s">
        <v>78</v>
      </c>
      <c r="C38" s="29" t="s">
        <v>824</v>
      </c>
      <c r="D38" s="25" t="s">
        <v>47</v>
      </c>
      <c r="E38" s="30" t="s">
        <v>825</v>
      </c>
      <c r="F38" s="31" t="s">
        <v>117</v>
      </c>
      <c r="G38" s="32">
        <v>38</v>
      </c>
      <c r="H38" s="32">
        <v>0</v>
      </c>
      <c r="I38" s="32">
        <f>ROUND(ROUND(H38,2)*ROUND(G38,2),2)</f>
      </c>
      <c r="O38">
        <f>(I38*21)/100</f>
      </c>
      <c r="P38" t="s">
        <v>22</v>
      </c>
    </row>
    <row r="39" spans="1:5" ht="12.75" customHeight="1">
      <c r="A39" s="33" t="s">
        <v>50</v>
      </c>
      <c r="E39" s="34" t="s">
        <v>980</v>
      </c>
    </row>
    <row r="40" spans="1:5" ht="12.75" customHeight="1">
      <c r="A40" s="35" t="s">
        <v>52</v>
      </c>
      <c r="E40" s="36" t="s">
        <v>981</v>
      </c>
    </row>
    <row r="41" spans="1:5" ht="12.75" customHeight="1">
      <c r="A41" t="s">
        <v>53</v>
      </c>
      <c r="E41" s="34" t="s">
        <v>828</v>
      </c>
    </row>
    <row r="42" spans="1:16" ht="12.75" customHeight="1">
      <c r="A42" s="25" t="s">
        <v>45</v>
      </c>
      <c r="B42" s="29" t="s">
        <v>40</v>
      </c>
      <c r="C42" s="29" t="s">
        <v>167</v>
      </c>
      <c r="D42" s="25" t="s">
        <v>66</v>
      </c>
      <c r="E42" s="30" t="s">
        <v>168</v>
      </c>
      <c r="F42" s="31" t="s">
        <v>89</v>
      </c>
      <c r="G42" s="32">
        <v>16.44</v>
      </c>
      <c r="H42" s="32">
        <v>0</v>
      </c>
      <c r="I42" s="32">
        <f>ROUND(ROUND(H42,2)*ROUND(G42,2),2)</f>
      </c>
      <c r="O42">
        <f>(I42*21)/100</f>
      </c>
      <c r="P42" t="s">
        <v>22</v>
      </c>
    </row>
    <row r="43" spans="1:5" ht="12.75" customHeight="1">
      <c r="A43" s="33" t="s">
        <v>50</v>
      </c>
      <c r="E43" s="34" t="s">
        <v>982</v>
      </c>
    </row>
    <row r="44" spans="1:5" ht="12.75" customHeight="1">
      <c r="A44" s="35" t="s">
        <v>52</v>
      </c>
      <c r="E44" s="36" t="s">
        <v>983</v>
      </c>
    </row>
    <row r="45" spans="1:5" ht="165.75" customHeight="1">
      <c r="A45" t="s">
        <v>53</v>
      </c>
      <c r="E45" s="34" t="s">
        <v>171</v>
      </c>
    </row>
    <row r="46" spans="1:16" ht="12.75" customHeight="1">
      <c r="A46" s="25" t="s">
        <v>45</v>
      </c>
      <c r="B46" s="29" t="s">
        <v>42</v>
      </c>
      <c r="C46" s="29" t="s">
        <v>167</v>
      </c>
      <c r="D46" s="25" t="s">
        <v>71</v>
      </c>
      <c r="E46" s="30" t="s">
        <v>168</v>
      </c>
      <c r="F46" s="31" t="s">
        <v>89</v>
      </c>
      <c r="G46" s="32">
        <v>16.44</v>
      </c>
      <c r="H46" s="32">
        <v>0</v>
      </c>
      <c r="I46" s="32">
        <f>ROUND(ROUND(H46,2)*ROUND(G46,2),2)</f>
      </c>
      <c r="O46">
        <f>(I46*21)/100</f>
      </c>
      <c r="P46" t="s">
        <v>22</v>
      </c>
    </row>
    <row r="47" spans="1:5" ht="12.75" customHeight="1">
      <c r="A47" s="33" t="s">
        <v>50</v>
      </c>
      <c r="E47" s="34" t="s">
        <v>984</v>
      </c>
    </row>
    <row r="48" spans="1:5" ht="12.75" customHeight="1">
      <c r="A48" s="35" t="s">
        <v>52</v>
      </c>
      <c r="E48" s="36" t="s">
        <v>983</v>
      </c>
    </row>
    <row r="49" spans="1:5" ht="165.75" customHeight="1">
      <c r="A49" t="s">
        <v>53</v>
      </c>
      <c r="E49" s="34" t="s">
        <v>171</v>
      </c>
    </row>
    <row r="50" spans="1:16" ht="12.75" customHeight="1">
      <c r="A50" s="25" t="s">
        <v>45</v>
      </c>
      <c r="B50" s="29" t="s">
        <v>132</v>
      </c>
      <c r="C50" s="29" t="s">
        <v>830</v>
      </c>
      <c r="D50" s="25" t="s">
        <v>47</v>
      </c>
      <c r="E50" s="30" t="s">
        <v>831</v>
      </c>
      <c r="F50" s="31" t="s">
        <v>89</v>
      </c>
      <c r="G50" s="32">
        <v>71.28</v>
      </c>
      <c r="H50" s="32">
        <v>0</v>
      </c>
      <c r="I50" s="32">
        <f>ROUND(ROUND(H50,2)*ROUND(G50,2),2)</f>
      </c>
      <c r="O50">
        <f>(I50*21)/100</f>
      </c>
      <c r="P50" t="s">
        <v>22</v>
      </c>
    </row>
    <row r="51" spans="1:5" ht="12.75" customHeight="1">
      <c r="A51" s="33" t="s">
        <v>50</v>
      </c>
      <c r="E51" s="34" t="s">
        <v>832</v>
      </c>
    </row>
    <row r="52" spans="1:5" ht="12.75" customHeight="1">
      <c r="A52" s="35" t="s">
        <v>52</v>
      </c>
      <c r="E52" s="36" t="s">
        <v>985</v>
      </c>
    </row>
    <row r="53" spans="1:5" ht="191.25" customHeight="1">
      <c r="A53" t="s">
        <v>53</v>
      </c>
      <c r="E53" s="34" t="s">
        <v>834</v>
      </c>
    </row>
    <row r="54" spans="1:9" ht="12.75" customHeight="1">
      <c r="A54" s="6" t="s">
        <v>43</v>
      </c>
      <c r="B54" s="6"/>
      <c r="C54" s="39" t="s">
        <v>22</v>
      </c>
      <c r="D54" s="6"/>
      <c r="E54" s="27" t="s">
        <v>229</v>
      </c>
      <c r="F54" s="6"/>
      <c r="G54" s="6"/>
      <c r="H54" s="6"/>
      <c r="I54" s="40">
        <f>0+I55</f>
      </c>
    </row>
    <row r="55" spans="1:16" ht="12.75" customHeight="1">
      <c r="A55" s="25" t="s">
        <v>45</v>
      </c>
      <c r="B55" s="29" t="s">
        <v>137</v>
      </c>
      <c r="C55" s="29" t="s">
        <v>835</v>
      </c>
      <c r="D55" s="25" t="s">
        <v>47</v>
      </c>
      <c r="E55" s="30" t="s">
        <v>836</v>
      </c>
      <c r="F55" s="31" t="s">
        <v>89</v>
      </c>
      <c r="G55" s="32">
        <v>8.8</v>
      </c>
      <c r="H55" s="32">
        <v>0</v>
      </c>
      <c r="I55" s="32">
        <f>ROUND(ROUND(H55,2)*ROUND(G55,2),2)</f>
      </c>
      <c r="O55">
        <f>(I55*21)/100</f>
      </c>
      <c r="P55" t="s">
        <v>22</v>
      </c>
    </row>
    <row r="56" spans="1:5" ht="25.5" customHeight="1">
      <c r="A56" s="33" t="s">
        <v>50</v>
      </c>
      <c r="E56" s="34" t="s">
        <v>986</v>
      </c>
    </row>
    <row r="57" spans="1:5" ht="12.75" customHeight="1">
      <c r="A57" s="35" t="s">
        <v>52</v>
      </c>
      <c r="E57" s="36" t="s">
        <v>987</v>
      </c>
    </row>
    <row r="58" spans="1:5" ht="216.75" customHeight="1">
      <c r="A58" t="s">
        <v>53</v>
      </c>
      <c r="E58" s="34" t="s">
        <v>463</v>
      </c>
    </row>
    <row r="59" spans="1:9" ht="12.75" customHeight="1">
      <c r="A59" s="6" t="s">
        <v>43</v>
      </c>
      <c r="B59" s="6"/>
      <c r="C59" s="39" t="s">
        <v>73</v>
      </c>
      <c r="D59" s="6"/>
      <c r="E59" s="27" t="s">
        <v>325</v>
      </c>
      <c r="F59" s="6"/>
      <c r="G59" s="6"/>
      <c r="H59" s="6"/>
      <c r="I59" s="40">
        <f>0+I60+I64+I68+I72+I76+I80+I84+I88+I92+I96+I100+I104+I108+I112+I116+I120+I124+I128+I132+I136+I140+I144+I148+I152+I156+I160+I164+I168+I172+I176+I180+I184+I188+I192+I196+I200+I204+I208+I212+I216+I220</f>
      </c>
    </row>
    <row r="60" spans="1:16" ht="12.75" customHeight="1">
      <c r="A60" s="25" t="s">
        <v>45</v>
      </c>
      <c r="B60" s="29" t="s">
        <v>143</v>
      </c>
      <c r="C60" s="29" t="s">
        <v>839</v>
      </c>
      <c r="D60" s="25" t="s">
        <v>47</v>
      </c>
      <c r="E60" s="30" t="s">
        <v>840</v>
      </c>
      <c r="F60" s="31" t="s">
        <v>68</v>
      </c>
      <c r="G60" s="32">
        <v>30</v>
      </c>
      <c r="H60" s="32">
        <v>0</v>
      </c>
      <c r="I60" s="32">
        <f>ROUND(ROUND(H60,2)*ROUND(G60,2),2)</f>
      </c>
      <c r="O60">
        <f>(I60*21)/100</f>
      </c>
      <c r="P60" t="s">
        <v>22</v>
      </c>
    </row>
    <row r="61" spans="1:5" ht="25.5" customHeight="1">
      <c r="A61" s="33" t="s">
        <v>50</v>
      </c>
      <c r="E61" s="34" t="s">
        <v>988</v>
      </c>
    </row>
    <row r="62" spans="1:5" ht="12.75" customHeight="1">
      <c r="A62" s="35" t="s">
        <v>52</v>
      </c>
      <c r="E62" s="36" t="s">
        <v>989</v>
      </c>
    </row>
    <row r="63" spans="1:5" ht="25.5" customHeight="1">
      <c r="A63" t="s">
        <v>53</v>
      </c>
      <c r="E63" s="34" t="s">
        <v>843</v>
      </c>
    </row>
    <row r="64" spans="1:16" ht="12.75" customHeight="1">
      <c r="A64" s="25" t="s">
        <v>45</v>
      </c>
      <c r="B64" s="29" t="s">
        <v>149</v>
      </c>
      <c r="C64" s="29" t="s">
        <v>844</v>
      </c>
      <c r="D64" s="25" t="s">
        <v>47</v>
      </c>
      <c r="E64" s="30" t="s">
        <v>845</v>
      </c>
      <c r="F64" s="31" t="s">
        <v>117</v>
      </c>
      <c r="G64" s="32">
        <v>16</v>
      </c>
      <c r="H64" s="32">
        <v>0</v>
      </c>
      <c r="I64" s="32">
        <f>ROUND(ROUND(H64,2)*ROUND(G64,2),2)</f>
      </c>
      <c r="O64">
        <f>(I64*21)/100</f>
      </c>
      <c r="P64" t="s">
        <v>22</v>
      </c>
    </row>
    <row r="65" spans="1:5" ht="25.5" customHeight="1">
      <c r="A65" s="33" t="s">
        <v>50</v>
      </c>
      <c r="E65" s="34" t="s">
        <v>990</v>
      </c>
    </row>
    <row r="66" spans="1:5" ht="12.75" customHeight="1">
      <c r="A66" s="35" t="s">
        <v>52</v>
      </c>
      <c r="E66" s="36" t="s">
        <v>991</v>
      </c>
    </row>
    <row r="67" spans="1:5" ht="25.5" customHeight="1">
      <c r="A67" t="s">
        <v>53</v>
      </c>
      <c r="E67" s="34" t="s">
        <v>848</v>
      </c>
    </row>
    <row r="68" spans="1:16" ht="12.75" customHeight="1">
      <c r="A68" s="25" t="s">
        <v>45</v>
      </c>
      <c r="B68" s="29" t="s">
        <v>155</v>
      </c>
      <c r="C68" s="29" t="s">
        <v>849</v>
      </c>
      <c r="D68" s="25" t="s">
        <v>47</v>
      </c>
      <c r="E68" s="30" t="s">
        <v>850</v>
      </c>
      <c r="F68" s="31" t="s">
        <v>117</v>
      </c>
      <c r="G68" s="32">
        <v>38</v>
      </c>
      <c r="H68" s="32">
        <v>0</v>
      </c>
      <c r="I68" s="32">
        <f>ROUND(ROUND(H68,2)*ROUND(G68,2),2)</f>
      </c>
      <c r="O68">
        <f>(I68*21)/100</f>
      </c>
      <c r="P68" t="s">
        <v>22</v>
      </c>
    </row>
    <row r="69" spans="1:5" ht="25.5" customHeight="1">
      <c r="A69" s="33" t="s">
        <v>50</v>
      </c>
      <c r="E69" s="34" t="s">
        <v>992</v>
      </c>
    </row>
    <row r="70" spans="1:5" ht="12.75" customHeight="1">
      <c r="A70" s="35" t="s">
        <v>52</v>
      </c>
      <c r="E70" s="36" t="s">
        <v>981</v>
      </c>
    </row>
    <row r="71" spans="1:5" ht="25.5" customHeight="1">
      <c r="A71" t="s">
        <v>53</v>
      </c>
      <c r="E71" s="34" t="s">
        <v>852</v>
      </c>
    </row>
    <row r="72" spans="1:16" ht="12.75" customHeight="1">
      <c r="A72" s="25" t="s">
        <v>45</v>
      </c>
      <c r="B72" s="29" t="s">
        <v>160</v>
      </c>
      <c r="C72" s="29" t="s">
        <v>854</v>
      </c>
      <c r="D72" s="25" t="s">
        <v>47</v>
      </c>
      <c r="E72" s="30" t="s">
        <v>855</v>
      </c>
      <c r="F72" s="31" t="s">
        <v>117</v>
      </c>
      <c r="G72" s="32">
        <v>6</v>
      </c>
      <c r="H72" s="32">
        <v>0</v>
      </c>
      <c r="I72" s="32">
        <f>ROUND(ROUND(H72,2)*ROUND(G72,2),2)</f>
      </c>
      <c r="O72">
        <f>(I72*21)/100</f>
      </c>
      <c r="P72" t="s">
        <v>22</v>
      </c>
    </row>
    <row r="73" spans="1:5" ht="25.5" customHeight="1">
      <c r="A73" s="33" t="s">
        <v>50</v>
      </c>
      <c r="E73" s="34" t="s">
        <v>993</v>
      </c>
    </row>
    <row r="74" spans="1:5" ht="12.75" customHeight="1">
      <c r="A74" s="35" t="s">
        <v>52</v>
      </c>
      <c r="E74" s="36" t="s">
        <v>994</v>
      </c>
    </row>
    <row r="75" spans="1:5" ht="25.5" customHeight="1">
      <c r="A75" t="s">
        <v>53</v>
      </c>
      <c r="E75" s="34" t="s">
        <v>852</v>
      </c>
    </row>
    <row r="76" spans="1:16" ht="12.75" customHeight="1">
      <c r="A76" s="25" t="s">
        <v>45</v>
      </c>
      <c r="B76" s="29" t="s">
        <v>166</v>
      </c>
      <c r="C76" s="29" t="s">
        <v>858</v>
      </c>
      <c r="D76" s="25" t="s">
        <v>47</v>
      </c>
      <c r="E76" s="30" t="s">
        <v>859</v>
      </c>
      <c r="F76" s="31" t="s">
        <v>117</v>
      </c>
      <c r="G76" s="32">
        <v>114</v>
      </c>
      <c r="H76" s="32">
        <v>0</v>
      </c>
      <c r="I76" s="32">
        <f>ROUND(ROUND(H76,2)*ROUND(G76,2),2)</f>
      </c>
      <c r="O76">
        <f>(I76*21)/100</f>
      </c>
      <c r="P76" t="s">
        <v>22</v>
      </c>
    </row>
    <row r="77" spans="1:5" ht="25.5" customHeight="1">
      <c r="A77" s="33" t="s">
        <v>50</v>
      </c>
      <c r="E77" s="34" t="s">
        <v>995</v>
      </c>
    </row>
    <row r="78" spans="1:5" ht="12.75" customHeight="1">
      <c r="A78" s="35" t="s">
        <v>52</v>
      </c>
      <c r="E78" s="36" t="s">
        <v>996</v>
      </c>
    </row>
    <row r="79" spans="1:5" ht="25.5" customHeight="1">
      <c r="A79" t="s">
        <v>53</v>
      </c>
      <c r="E79" s="34" t="s">
        <v>862</v>
      </c>
    </row>
    <row r="80" spans="1:16" ht="12.75" customHeight="1">
      <c r="A80" s="25" t="s">
        <v>45</v>
      </c>
      <c r="B80" s="29" t="s">
        <v>172</v>
      </c>
      <c r="C80" s="29" t="s">
        <v>863</v>
      </c>
      <c r="D80" s="25" t="s">
        <v>47</v>
      </c>
      <c r="E80" s="30" t="s">
        <v>864</v>
      </c>
      <c r="F80" s="31" t="s">
        <v>117</v>
      </c>
      <c r="G80" s="32">
        <v>16</v>
      </c>
      <c r="H80" s="32">
        <v>0</v>
      </c>
      <c r="I80" s="32">
        <f>ROUND(ROUND(H80,2)*ROUND(G80,2),2)</f>
      </c>
      <c r="O80">
        <f>(I80*21)/100</f>
      </c>
      <c r="P80" t="s">
        <v>22</v>
      </c>
    </row>
    <row r="81" spans="1:5" ht="12.75" customHeight="1">
      <c r="A81" s="33" t="s">
        <v>50</v>
      </c>
      <c r="E81" s="34" t="s">
        <v>997</v>
      </c>
    </row>
    <row r="82" spans="1:5" ht="12.75" customHeight="1">
      <c r="A82" s="35" t="s">
        <v>52</v>
      </c>
      <c r="E82" s="36" t="s">
        <v>47</v>
      </c>
    </row>
    <row r="83" spans="1:5" ht="25.5" customHeight="1">
      <c r="A83" t="s">
        <v>53</v>
      </c>
      <c r="E83" s="34" t="s">
        <v>862</v>
      </c>
    </row>
    <row r="84" spans="1:16" ht="12.75" customHeight="1">
      <c r="A84" s="25" t="s">
        <v>45</v>
      </c>
      <c r="B84" s="29" t="s">
        <v>178</v>
      </c>
      <c r="C84" s="29" t="s">
        <v>866</v>
      </c>
      <c r="D84" s="25" t="s">
        <v>47</v>
      </c>
      <c r="E84" s="30" t="s">
        <v>867</v>
      </c>
      <c r="F84" s="31" t="s">
        <v>117</v>
      </c>
      <c r="G84" s="32">
        <v>10</v>
      </c>
      <c r="H84" s="32">
        <v>0</v>
      </c>
      <c r="I84" s="32">
        <f>ROUND(ROUND(H84,2)*ROUND(G84,2),2)</f>
      </c>
      <c r="O84">
        <f>(I84*21)/100</f>
      </c>
      <c r="P84" t="s">
        <v>22</v>
      </c>
    </row>
    <row r="85" spans="1:5" ht="25.5" customHeight="1">
      <c r="A85" s="33" t="s">
        <v>50</v>
      </c>
      <c r="E85" s="34" t="s">
        <v>998</v>
      </c>
    </row>
    <row r="86" spans="1:5" ht="12.75" customHeight="1">
      <c r="A86" s="35" t="s">
        <v>52</v>
      </c>
      <c r="E86" s="36" t="s">
        <v>999</v>
      </c>
    </row>
    <row r="87" spans="1:5" ht="25.5" customHeight="1">
      <c r="A87" t="s">
        <v>53</v>
      </c>
      <c r="E87" s="34" t="s">
        <v>870</v>
      </c>
    </row>
    <row r="88" spans="1:16" ht="12.75" customHeight="1">
      <c r="A88" s="25" t="s">
        <v>45</v>
      </c>
      <c r="B88" s="29" t="s">
        <v>184</v>
      </c>
      <c r="C88" s="29" t="s">
        <v>871</v>
      </c>
      <c r="D88" s="25" t="s">
        <v>47</v>
      </c>
      <c r="E88" s="30" t="s">
        <v>872</v>
      </c>
      <c r="F88" s="31" t="s">
        <v>117</v>
      </c>
      <c r="G88" s="32">
        <v>78</v>
      </c>
      <c r="H88" s="32">
        <v>0</v>
      </c>
      <c r="I88" s="32">
        <f>ROUND(ROUND(H88,2)*ROUND(G88,2),2)</f>
      </c>
      <c r="O88">
        <f>(I88*21)/100</f>
      </c>
      <c r="P88" t="s">
        <v>22</v>
      </c>
    </row>
    <row r="89" spans="1:5" ht="25.5" customHeight="1">
      <c r="A89" s="33" t="s">
        <v>50</v>
      </c>
      <c r="E89" s="34" t="s">
        <v>1000</v>
      </c>
    </row>
    <row r="90" spans="1:5" ht="12.75" customHeight="1">
      <c r="A90" s="35" t="s">
        <v>52</v>
      </c>
      <c r="E90" s="36" t="s">
        <v>1001</v>
      </c>
    </row>
    <row r="91" spans="1:5" ht="25.5" customHeight="1">
      <c r="A91" t="s">
        <v>53</v>
      </c>
      <c r="E91" s="34" t="s">
        <v>870</v>
      </c>
    </row>
    <row r="92" spans="1:16" ht="12.75" customHeight="1">
      <c r="A92" s="25" t="s">
        <v>45</v>
      </c>
      <c r="B92" s="29" t="s">
        <v>187</v>
      </c>
      <c r="C92" s="29" t="s">
        <v>1002</v>
      </c>
      <c r="D92" s="25" t="s">
        <v>47</v>
      </c>
      <c r="E92" s="30" t="s">
        <v>1003</v>
      </c>
      <c r="F92" s="31" t="s">
        <v>68</v>
      </c>
      <c r="G92" s="32">
        <v>3</v>
      </c>
      <c r="H92" s="32">
        <v>0</v>
      </c>
      <c r="I92" s="32">
        <f>ROUND(ROUND(H92,2)*ROUND(G92,2),2)</f>
      </c>
      <c r="O92">
        <f>(I92*21)/100</f>
      </c>
      <c r="P92" t="s">
        <v>22</v>
      </c>
    </row>
    <row r="93" spans="1:5" ht="25.5" customHeight="1">
      <c r="A93" s="33" t="s">
        <v>50</v>
      </c>
      <c r="E93" s="34" t="s">
        <v>1004</v>
      </c>
    </row>
    <row r="94" spans="1:5" ht="12.75" customHeight="1">
      <c r="A94" s="35" t="s">
        <v>52</v>
      </c>
      <c r="E94" s="36" t="s">
        <v>47</v>
      </c>
    </row>
    <row r="95" spans="1:5" ht="25.5" customHeight="1">
      <c r="A95" t="s">
        <v>53</v>
      </c>
      <c r="E95" s="34" t="s">
        <v>1005</v>
      </c>
    </row>
    <row r="96" spans="1:16" ht="12.75" customHeight="1">
      <c r="A96" s="25" t="s">
        <v>45</v>
      </c>
      <c r="B96" s="29" t="s">
        <v>193</v>
      </c>
      <c r="C96" s="29" t="s">
        <v>875</v>
      </c>
      <c r="D96" s="25" t="s">
        <v>47</v>
      </c>
      <c r="E96" s="30" t="s">
        <v>876</v>
      </c>
      <c r="F96" s="31" t="s">
        <v>117</v>
      </c>
      <c r="G96" s="32">
        <v>124</v>
      </c>
      <c r="H96" s="32">
        <v>0</v>
      </c>
      <c r="I96" s="32">
        <f>ROUND(ROUND(H96,2)*ROUND(G96,2),2)</f>
      </c>
      <c r="O96">
        <f>(I96*21)/100</f>
      </c>
      <c r="P96" t="s">
        <v>22</v>
      </c>
    </row>
    <row r="97" spans="1:5" ht="12.75" customHeight="1">
      <c r="A97" s="33" t="s">
        <v>50</v>
      </c>
      <c r="E97" s="34" t="s">
        <v>997</v>
      </c>
    </row>
    <row r="98" spans="1:5" ht="12.75" customHeight="1">
      <c r="A98" s="35" t="s">
        <v>52</v>
      </c>
      <c r="E98" s="36" t="s">
        <v>1006</v>
      </c>
    </row>
    <row r="99" spans="1:5" ht="25.5" customHeight="1">
      <c r="A99" t="s">
        <v>53</v>
      </c>
      <c r="E99" s="34" t="s">
        <v>878</v>
      </c>
    </row>
    <row r="100" spans="1:16" ht="12.75" customHeight="1">
      <c r="A100" s="25" t="s">
        <v>45</v>
      </c>
      <c r="B100" s="29" t="s">
        <v>195</v>
      </c>
      <c r="C100" s="29" t="s">
        <v>879</v>
      </c>
      <c r="D100" s="25" t="s">
        <v>47</v>
      </c>
      <c r="E100" s="30" t="s">
        <v>880</v>
      </c>
      <c r="F100" s="31" t="s">
        <v>117</v>
      </c>
      <c r="G100" s="32">
        <v>20</v>
      </c>
      <c r="H100" s="32">
        <v>0</v>
      </c>
      <c r="I100" s="32">
        <f>ROUND(ROUND(H100,2)*ROUND(G100,2),2)</f>
      </c>
      <c r="O100">
        <f>(I100*21)/100</f>
      </c>
      <c r="P100" t="s">
        <v>22</v>
      </c>
    </row>
    <row r="101" spans="1:5" ht="25.5" customHeight="1">
      <c r="A101" s="33" t="s">
        <v>50</v>
      </c>
      <c r="E101" s="34" t="s">
        <v>1007</v>
      </c>
    </row>
    <row r="102" spans="1:5" ht="12.75" customHeight="1">
      <c r="A102" s="35" t="s">
        <v>52</v>
      </c>
      <c r="E102" s="36" t="s">
        <v>1008</v>
      </c>
    </row>
    <row r="103" spans="1:5" ht="25.5" customHeight="1">
      <c r="A103" t="s">
        <v>53</v>
      </c>
      <c r="E103" s="34" t="s">
        <v>883</v>
      </c>
    </row>
    <row r="104" spans="1:16" ht="12.75" customHeight="1">
      <c r="A104" s="25" t="s">
        <v>45</v>
      </c>
      <c r="B104" s="29" t="s">
        <v>200</v>
      </c>
      <c r="C104" s="29" t="s">
        <v>884</v>
      </c>
      <c r="D104" s="25" t="s">
        <v>47</v>
      </c>
      <c r="E104" s="30" t="s">
        <v>885</v>
      </c>
      <c r="F104" s="31" t="s">
        <v>117</v>
      </c>
      <c r="G104" s="32">
        <v>122</v>
      </c>
      <c r="H104" s="32">
        <v>0</v>
      </c>
      <c r="I104" s="32">
        <f>ROUND(ROUND(H104,2)*ROUND(G104,2),2)</f>
      </c>
      <c r="O104">
        <f>(I104*21)/100</f>
      </c>
      <c r="P104" t="s">
        <v>22</v>
      </c>
    </row>
    <row r="105" spans="1:5" ht="25.5" customHeight="1">
      <c r="A105" s="33" t="s">
        <v>50</v>
      </c>
      <c r="E105" s="34" t="s">
        <v>1009</v>
      </c>
    </row>
    <row r="106" spans="1:5" ht="12.75" customHeight="1">
      <c r="A106" s="35" t="s">
        <v>52</v>
      </c>
      <c r="E106" s="36" t="s">
        <v>1010</v>
      </c>
    </row>
    <row r="107" spans="1:5" ht="38.25" customHeight="1">
      <c r="A107" t="s">
        <v>53</v>
      </c>
      <c r="E107" s="34" t="s">
        <v>888</v>
      </c>
    </row>
    <row r="108" spans="1:16" ht="12.75" customHeight="1">
      <c r="A108" s="25" t="s">
        <v>45</v>
      </c>
      <c r="B108" s="29" t="s">
        <v>205</v>
      </c>
      <c r="C108" s="29" t="s">
        <v>889</v>
      </c>
      <c r="D108" s="25" t="s">
        <v>47</v>
      </c>
      <c r="E108" s="30" t="s">
        <v>890</v>
      </c>
      <c r="F108" s="31" t="s">
        <v>68</v>
      </c>
      <c r="G108" s="32">
        <v>15</v>
      </c>
      <c r="H108" s="32">
        <v>0</v>
      </c>
      <c r="I108" s="32">
        <f>ROUND(ROUND(H108,2)*ROUND(G108,2),2)</f>
      </c>
      <c r="O108">
        <f>(I108*21)/100</f>
      </c>
      <c r="P108" t="s">
        <v>22</v>
      </c>
    </row>
    <row r="109" spans="1:5" ht="25.5" customHeight="1">
      <c r="A109" s="33" t="s">
        <v>50</v>
      </c>
      <c r="E109" s="34" t="s">
        <v>1011</v>
      </c>
    </row>
    <row r="110" spans="1:5" ht="12.75" customHeight="1">
      <c r="A110" s="35" t="s">
        <v>52</v>
      </c>
      <c r="E110" s="36" t="s">
        <v>47</v>
      </c>
    </row>
    <row r="111" spans="1:5" ht="25.5" customHeight="1">
      <c r="A111" t="s">
        <v>53</v>
      </c>
      <c r="E111" s="34" t="s">
        <v>892</v>
      </c>
    </row>
    <row r="112" spans="1:16" ht="12.75" customHeight="1">
      <c r="A112" s="25" t="s">
        <v>45</v>
      </c>
      <c r="B112" s="29" t="s">
        <v>211</v>
      </c>
      <c r="C112" s="29" t="s">
        <v>893</v>
      </c>
      <c r="D112" s="25" t="s">
        <v>47</v>
      </c>
      <c r="E112" s="30" t="s">
        <v>894</v>
      </c>
      <c r="F112" s="31" t="s">
        <v>68</v>
      </c>
      <c r="G112" s="32">
        <v>10</v>
      </c>
      <c r="H112" s="32">
        <v>0</v>
      </c>
      <c r="I112" s="32">
        <f>ROUND(ROUND(H112,2)*ROUND(G112,2),2)</f>
      </c>
      <c r="O112">
        <f>(I112*21)/100</f>
      </c>
      <c r="P112" t="s">
        <v>22</v>
      </c>
    </row>
    <row r="113" spans="1:5" ht="25.5" customHeight="1">
      <c r="A113" s="33" t="s">
        <v>50</v>
      </c>
      <c r="E113" s="34" t="s">
        <v>1012</v>
      </c>
    </row>
    <row r="114" spans="1:5" ht="12.75" customHeight="1">
      <c r="A114" s="35" t="s">
        <v>52</v>
      </c>
      <c r="E114" s="36" t="s">
        <v>999</v>
      </c>
    </row>
    <row r="115" spans="1:5" ht="25.5" customHeight="1">
      <c r="A115" t="s">
        <v>53</v>
      </c>
      <c r="E115" s="34" t="s">
        <v>897</v>
      </c>
    </row>
    <row r="116" spans="1:16" ht="12.75" customHeight="1">
      <c r="A116" s="25" t="s">
        <v>45</v>
      </c>
      <c r="B116" s="29" t="s">
        <v>217</v>
      </c>
      <c r="C116" s="29" t="s">
        <v>898</v>
      </c>
      <c r="D116" s="25" t="s">
        <v>47</v>
      </c>
      <c r="E116" s="30" t="s">
        <v>899</v>
      </c>
      <c r="F116" s="31" t="s">
        <v>117</v>
      </c>
      <c r="G116" s="32">
        <v>87</v>
      </c>
      <c r="H116" s="32">
        <v>0</v>
      </c>
      <c r="I116" s="32">
        <f>ROUND(ROUND(H116,2)*ROUND(G116,2),2)</f>
      </c>
      <c r="O116">
        <f>(I116*21)/100</f>
      </c>
      <c r="P116" t="s">
        <v>22</v>
      </c>
    </row>
    <row r="117" spans="1:5" ht="25.5" customHeight="1">
      <c r="A117" s="33" t="s">
        <v>50</v>
      </c>
      <c r="E117" s="34" t="s">
        <v>1013</v>
      </c>
    </row>
    <row r="118" spans="1:5" ht="12.75" customHeight="1">
      <c r="A118" s="35" t="s">
        <v>52</v>
      </c>
      <c r="E118" s="36" t="s">
        <v>1014</v>
      </c>
    </row>
    <row r="119" spans="1:5" ht="25.5" customHeight="1">
      <c r="A119" t="s">
        <v>53</v>
      </c>
      <c r="E119" s="34" t="s">
        <v>902</v>
      </c>
    </row>
    <row r="120" spans="1:16" ht="12.75" customHeight="1">
      <c r="A120" s="25" t="s">
        <v>45</v>
      </c>
      <c r="B120" s="29" t="s">
        <v>223</v>
      </c>
      <c r="C120" s="29" t="s">
        <v>903</v>
      </c>
      <c r="D120" s="25" t="s">
        <v>66</v>
      </c>
      <c r="E120" s="30" t="s">
        <v>904</v>
      </c>
      <c r="F120" s="31" t="s">
        <v>117</v>
      </c>
      <c r="G120" s="32">
        <v>155</v>
      </c>
      <c r="H120" s="32">
        <v>0</v>
      </c>
      <c r="I120" s="32">
        <f>ROUND(ROUND(H120,2)*ROUND(G120,2),2)</f>
      </c>
      <c r="O120">
        <f>(I120*21)/100</f>
      </c>
      <c r="P120" t="s">
        <v>22</v>
      </c>
    </row>
    <row r="121" spans="1:5" ht="25.5" customHeight="1">
      <c r="A121" s="33" t="s">
        <v>50</v>
      </c>
      <c r="E121" s="34" t="s">
        <v>1015</v>
      </c>
    </row>
    <row r="122" spans="1:5" ht="12.75" customHeight="1">
      <c r="A122" s="35" t="s">
        <v>52</v>
      </c>
      <c r="E122" s="36" t="s">
        <v>1016</v>
      </c>
    </row>
    <row r="123" spans="1:5" ht="25.5" customHeight="1">
      <c r="A123" t="s">
        <v>53</v>
      </c>
      <c r="E123" s="34" t="s">
        <v>902</v>
      </c>
    </row>
    <row r="124" spans="1:16" ht="12.75" customHeight="1">
      <c r="A124" s="25" t="s">
        <v>45</v>
      </c>
      <c r="B124" s="29" t="s">
        <v>230</v>
      </c>
      <c r="C124" s="29" t="s">
        <v>903</v>
      </c>
      <c r="D124" s="25" t="s">
        <v>71</v>
      </c>
      <c r="E124" s="30" t="s">
        <v>904</v>
      </c>
      <c r="F124" s="31" t="s">
        <v>117</v>
      </c>
      <c r="G124" s="32">
        <v>8</v>
      </c>
      <c r="H124" s="32">
        <v>0</v>
      </c>
      <c r="I124" s="32">
        <f>ROUND(ROUND(H124,2)*ROUND(G124,2),2)</f>
      </c>
      <c r="O124">
        <f>(I124*21)/100</f>
      </c>
      <c r="P124" t="s">
        <v>22</v>
      </c>
    </row>
    <row r="125" spans="1:5" ht="25.5" customHeight="1">
      <c r="A125" s="33" t="s">
        <v>50</v>
      </c>
      <c r="E125" s="34" t="s">
        <v>1017</v>
      </c>
    </row>
    <row r="126" spans="1:5" ht="12.75" customHeight="1">
      <c r="A126" s="35" t="s">
        <v>52</v>
      </c>
      <c r="E126" s="36" t="s">
        <v>47</v>
      </c>
    </row>
    <row r="127" spans="1:5" ht="25.5" customHeight="1">
      <c r="A127" t="s">
        <v>53</v>
      </c>
      <c r="E127" s="34" t="s">
        <v>902</v>
      </c>
    </row>
    <row r="128" spans="1:16" ht="12.75" customHeight="1">
      <c r="A128" s="25" t="s">
        <v>45</v>
      </c>
      <c r="B128" s="29" t="s">
        <v>236</v>
      </c>
      <c r="C128" s="29" t="s">
        <v>1018</v>
      </c>
      <c r="D128" s="25" t="s">
        <v>66</v>
      </c>
      <c r="E128" s="30" t="s">
        <v>1019</v>
      </c>
      <c r="F128" s="31" t="s">
        <v>117</v>
      </c>
      <c r="G128" s="32">
        <v>18</v>
      </c>
      <c r="H128" s="32">
        <v>0</v>
      </c>
      <c r="I128" s="32">
        <f>ROUND(ROUND(H128,2)*ROUND(G128,2),2)</f>
      </c>
      <c r="O128">
        <f>(I128*21)/100</f>
      </c>
      <c r="P128" t="s">
        <v>22</v>
      </c>
    </row>
    <row r="129" spans="1:5" ht="25.5" customHeight="1">
      <c r="A129" s="33" t="s">
        <v>50</v>
      </c>
      <c r="E129" s="34" t="s">
        <v>1020</v>
      </c>
    </row>
    <row r="130" spans="1:5" ht="12.75" customHeight="1">
      <c r="A130" s="35" t="s">
        <v>52</v>
      </c>
      <c r="E130" s="36" t="s">
        <v>47</v>
      </c>
    </row>
    <row r="131" spans="1:5" ht="25.5" customHeight="1">
      <c r="A131" t="s">
        <v>53</v>
      </c>
      <c r="E131" s="34" t="s">
        <v>902</v>
      </c>
    </row>
    <row r="132" spans="1:16" ht="12.75" customHeight="1">
      <c r="A132" s="25" t="s">
        <v>45</v>
      </c>
      <c r="B132" s="29" t="s">
        <v>242</v>
      </c>
      <c r="C132" s="29" t="s">
        <v>1018</v>
      </c>
      <c r="D132" s="25" t="s">
        <v>71</v>
      </c>
      <c r="E132" s="30" t="s">
        <v>1019</v>
      </c>
      <c r="F132" s="31" t="s">
        <v>117</v>
      </c>
      <c r="G132" s="32">
        <v>10</v>
      </c>
      <c r="H132" s="32">
        <v>0</v>
      </c>
      <c r="I132" s="32">
        <f>ROUND(ROUND(H132,2)*ROUND(G132,2),2)</f>
      </c>
      <c r="O132">
        <f>(I132*21)/100</f>
      </c>
      <c r="P132" t="s">
        <v>22</v>
      </c>
    </row>
    <row r="133" spans="1:5" ht="25.5" customHeight="1">
      <c r="A133" s="33" t="s">
        <v>50</v>
      </c>
      <c r="E133" s="34" t="s">
        <v>1021</v>
      </c>
    </row>
    <row r="134" spans="1:5" ht="12.75" customHeight="1">
      <c r="A134" s="35" t="s">
        <v>52</v>
      </c>
      <c r="E134" s="36" t="s">
        <v>1022</v>
      </c>
    </row>
    <row r="135" spans="1:5" ht="25.5" customHeight="1">
      <c r="A135" t="s">
        <v>53</v>
      </c>
      <c r="E135" s="34" t="s">
        <v>902</v>
      </c>
    </row>
    <row r="136" spans="1:16" ht="12.75" customHeight="1">
      <c r="A136" s="25" t="s">
        <v>45</v>
      </c>
      <c r="B136" s="29" t="s">
        <v>248</v>
      </c>
      <c r="C136" s="29" t="s">
        <v>1023</v>
      </c>
      <c r="D136" s="25" t="s">
        <v>47</v>
      </c>
      <c r="E136" s="30" t="s">
        <v>1024</v>
      </c>
      <c r="F136" s="31" t="s">
        <v>68</v>
      </c>
      <c r="G136" s="32">
        <v>3</v>
      </c>
      <c r="H136" s="32">
        <v>0</v>
      </c>
      <c r="I136" s="32">
        <f>ROUND(ROUND(H136,2)*ROUND(G136,2),2)</f>
      </c>
      <c r="O136">
        <f>(I136*21)/100</f>
      </c>
      <c r="P136" t="s">
        <v>22</v>
      </c>
    </row>
    <row r="137" spans="1:5" ht="25.5" customHeight="1">
      <c r="A137" s="33" t="s">
        <v>50</v>
      </c>
      <c r="E137" s="34" t="s">
        <v>1025</v>
      </c>
    </row>
    <row r="138" spans="1:5" ht="12.75" customHeight="1">
      <c r="A138" s="35" t="s">
        <v>52</v>
      </c>
      <c r="E138" s="36" t="s">
        <v>47</v>
      </c>
    </row>
    <row r="139" spans="1:5" ht="25.5" customHeight="1">
      <c r="A139" t="s">
        <v>53</v>
      </c>
      <c r="E139" s="34" t="s">
        <v>910</v>
      </c>
    </row>
    <row r="140" spans="1:16" ht="12.75" customHeight="1">
      <c r="A140" s="25" t="s">
        <v>45</v>
      </c>
      <c r="B140" s="29" t="s">
        <v>253</v>
      </c>
      <c r="C140" s="29" t="s">
        <v>907</v>
      </c>
      <c r="D140" s="25" t="s">
        <v>47</v>
      </c>
      <c r="E140" s="30" t="s">
        <v>908</v>
      </c>
      <c r="F140" s="31" t="s">
        <v>68</v>
      </c>
      <c r="G140" s="32">
        <v>36</v>
      </c>
      <c r="H140" s="32">
        <v>0</v>
      </c>
      <c r="I140" s="32">
        <f>ROUND(ROUND(H140,2)*ROUND(G140,2),2)</f>
      </c>
      <c r="O140">
        <f>(I140*21)/100</f>
      </c>
      <c r="P140" t="s">
        <v>22</v>
      </c>
    </row>
    <row r="141" spans="1:5" ht="25.5" customHeight="1">
      <c r="A141" s="33" t="s">
        <v>50</v>
      </c>
      <c r="E141" s="34" t="s">
        <v>1026</v>
      </c>
    </row>
    <row r="142" spans="1:5" ht="12.75" customHeight="1">
      <c r="A142" s="35" t="s">
        <v>52</v>
      </c>
      <c r="E142" s="36" t="s">
        <v>1027</v>
      </c>
    </row>
    <row r="143" spans="1:5" ht="25.5" customHeight="1">
      <c r="A143" t="s">
        <v>53</v>
      </c>
      <c r="E143" s="34" t="s">
        <v>910</v>
      </c>
    </row>
    <row r="144" spans="1:16" ht="12.75" customHeight="1">
      <c r="A144" s="25" t="s">
        <v>45</v>
      </c>
      <c r="B144" s="29" t="s">
        <v>255</v>
      </c>
      <c r="C144" s="29" t="s">
        <v>911</v>
      </c>
      <c r="D144" s="25" t="s">
        <v>47</v>
      </c>
      <c r="E144" s="30" t="s">
        <v>912</v>
      </c>
      <c r="F144" s="31" t="s">
        <v>68</v>
      </c>
      <c r="G144" s="32">
        <v>20</v>
      </c>
      <c r="H144" s="32">
        <v>0</v>
      </c>
      <c r="I144" s="32">
        <f>ROUND(ROUND(H144,2)*ROUND(G144,2),2)</f>
      </c>
      <c r="O144">
        <f>(I144*21)/100</f>
      </c>
      <c r="P144" t="s">
        <v>22</v>
      </c>
    </row>
    <row r="145" spans="1:5" ht="25.5" customHeight="1">
      <c r="A145" s="33" t="s">
        <v>50</v>
      </c>
      <c r="E145" s="34" t="s">
        <v>1028</v>
      </c>
    </row>
    <row r="146" spans="1:5" ht="12.75" customHeight="1">
      <c r="A146" s="35" t="s">
        <v>52</v>
      </c>
      <c r="E146" s="36" t="s">
        <v>1029</v>
      </c>
    </row>
    <row r="147" spans="1:5" ht="25.5" customHeight="1">
      <c r="A147" t="s">
        <v>53</v>
      </c>
      <c r="E147" s="34" t="s">
        <v>910</v>
      </c>
    </row>
    <row r="148" spans="1:16" ht="12.75" customHeight="1">
      <c r="A148" s="25" t="s">
        <v>45</v>
      </c>
      <c r="B148" s="29" t="s">
        <v>260</v>
      </c>
      <c r="C148" s="29" t="s">
        <v>914</v>
      </c>
      <c r="D148" s="25" t="s">
        <v>47</v>
      </c>
      <c r="E148" s="30" t="s">
        <v>915</v>
      </c>
      <c r="F148" s="31" t="s">
        <v>117</v>
      </c>
      <c r="G148" s="32">
        <v>2</v>
      </c>
      <c r="H148" s="32">
        <v>0</v>
      </c>
      <c r="I148" s="32">
        <f>ROUND(ROUND(H148,2)*ROUND(G148,2),2)</f>
      </c>
      <c r="O148">
        <f>(I148*21)/100</f>
      </c>
      <c r="P148" t="s">
        <v>22</v>
      </c>
    </row>
    <row r="149" spans="1:5" ht="12.75" customHeight="1">
      <c r="A149" s="33" t="s">
        <v>50</v>
      </c>
      <c r="E149" s="34" t="s">
        <v>997</v>
      </c>
    </row>
    <row r="150" spans="1:5" ht="12.75" customHeight="1">
      <c r="A150" s="35" t="s">
        <v>52</v>
      </c>
      <c r="E150" s="36" t="s">
        <v>47</v>
      </c>
    </row>
    <row r="151" spans="1:5" ht="25.5" customHeight="1">
      <c r="A151" t="s">
        <v>53</v>
      </c>
      <c r="E151" s="34" t="s">
        <v>916</v>
      </c>
    </row>
    <row r="152" spans="1:16" ht="12.75" customHeight="1">
      <c r="A152" s="25" t="s">
        <v>45</v>
      </c>
      <c r="B152" s="29" t="s">
        <v>264</v>
      </c>
      <c r="C152" s="29" t="s">
        <v>917</v>
      </c>
      <c r="D152" s="25" t="s">
        <v>47</v>
      </c>
      <c r="E152" s="30" t="s">
        <v>918</v>
      </c>
      <c r="F152" s="31" t="s">
        <v>117</v>
      </c>
      <c r="G152" s="32">
        <v>123</v>
      </c>
      <c r="H152" s="32">
        <v>0</v>
      </c>
      <c r="I152" s="32">
        <f>ROUND(ROUND(H152,2)*ROUND(G152,2),2)</f>
      </c>
      <c r="O152">
        <f>(I152*21)/100</f>
      </c>
      <c r="P152" t="s">
        <v>22</v>
      </c>
    </row>
    <row r="153" spans="1:5" ht="12.75" customHeight="1">
      <c r="A153" s="33" t="s">
        <v>50</v>
      </c>
      <c r="E153" s="34" t="s">
        <v>919</v>
      </c>
    </row>
    <row r="154" spans="1:5" ht="12.75" customHeight="1">
      <c r="A154" s="35" t="s">
        <v>52</v>
      </c>
      <c r="E154" s="36" t="s">
        <v>1030</v>
      </c>
    </row>
    <row r="155" spans="1:5" ht="25.5" customHeight="1">
      <c r="A155" t="s">
        <v>53</v>
      </c>
      <c r="E155" s="34" t="s">
        <v>921</v>
      </c>
    </row>
    <row r="156" spans="1:16" ht="12.75" customHeight="1">
      <c r="A156" s="25" t="s">
        <v>45</v>
      </c>
      <c r="B156" s="29" t="s">
        <v>266</v>
      </c>
      <c r="C156" s="29" t="s">
        <v>1031</v>
      </c>
      <c r="D156" s="25" t="s">
        <v>47</v>
      </c>
      <c r="E156" s="30" t="s">
        <v>1032</v>
      </c>
      <c r="F156" s="31" t="s">
        <v>68</v>
      </c>
      <c r="G156" s="32">
        <v>1</v>
      </c>
      <c r="H156" s="32">
        <v>0</v>
      </c>
      <c r="I156" s="32">
        <f>ROUND(ROUND(H156,2)*ROUND(G156,2),2)</f>
      </c>
      <c r="O156">
        <f>(I156*21)/100</f>
      </c>
      <c r="P156" t="s">
        <v>22</v>
      </c>
    </row>
    <row r="157" spans="1:5" ht="25.5" customHeight="1">
      <c r="A157" s="33" t="s">
        <v>50</v>
      </c>
      <c r="E157" s="34" t="s">
        <v>1033</v>
      </c>
    </row>
    <row r="158" spans="1:5" ht="12.75" customHeight="1">
      <c r="A158" s="35" t="s">
        <v>52</v>
      </c>
      <c r="E158" s="36" t="s">
        <v>47</v>
      </c>
    </row>
    <row r="159" spans="1:5" ht="25.5" customHeight="1">
      <c r="A159" t="s">
        <v>53</v>
      </c>
      <c r="E159" s="34" t="s">
        <v>948</v>
      </c>
    </row>
    <row r="160" spans="1:16" ht="12.75" customHeight="1">
      <c r="A160" s="25" t="s">
        <v>45</v>
      </c>
      <c r="B160" s="29" t="s">
        <v>269</v>
      </c>
      <c r="C160" s="29" t="s">
        <v>922</v>
      </c>
      <c r="D160" s="25" t="s">
        <v>47</v>
      </c>
      <c r="E160" s="30" t="s">
        <v>923</v>
      </c>
      <c r="F160" s="31" t="s">
        <v>68</v>
      </c>
      <c r="G160" s="32">
        <v>9</v>
      </c>
      <c r="H160" s="32">
        <v>0</v>
      </c>
      <c r="I160" s="32">
        <f>ROUND(ROUND(H160,2)*ROUND(G160,2),2)</f>
      </c>
      <c r="O160">
        <f>(I160*21)/100</f>
      </c>
      <c r="P160" t="s">
        <v>22</v>
      </c>
    </row>
    <row r="161" spans="1:5" ht="25.5" customHeight="1">
      <c r="A161" s="33" t="s">
        <v>50</v>
      </c>
      <c r="E161" s="34" t="s">
        <v>1034</v>
      </c>
    </row>
    <row r="162" spans="1:5" ht="12.75" customHeight="1">
      <c r="A162" s="35" t="s">
        <v>52</v>
      </c>
      <c r="E162" s="36" t="s">
        <v>1035</v>
      </c>
    </row>
    <row r="163" spans="1:5" ht="25.5" customHeight="1">
      <c r="A163" t="s">
        <v>53</v>
      </c>
      <c r="E163" s="34" t="s">
        <v>925</v>
      </c>
    </row>
    <row r="164" spans="1:16" ht="12.75" customHeight="1">
      <c r="A164" s="25" t="s">
        <v>45</v>
      </c>
      <c r="B164" s="29" t="s">
        <v>273</v>
      </c>
      <c r="C164" s="29" t="s">
        <v>926</v>
      </c>
      <c r="D164" s="25" t="s">
        <v>66</v>
      </c>
      <c r="E164" s="30" t="s">
        <v>927</v>
      </c>
      <c r="F164" s="31" t="s">
        <v>68</v>
      </c>
      <c r="G164" s="32">
        <v>4</v>
      </c>
      <c r="H164" s="32">
        <v>0</v>
      </c>
      <c r="I164" s="32">
        <f>ROUND(ROUND(H164,2)*ROUND(G164,2),2)</f>
      </c>
      <c r="O164">
        <f>(I164*21)/100</f>
      </c>
      <c r="P164" t="s">
        <v>22</v>
      </c>
    </row>
    <row r="165" spans="1:5" ht="25.5" customHeight="1">
      <c r="A165" s="33" t="s">
        <v>50</v>
      </c>
      <c r="E165" s="34" t="s">
        <v>1036</v>
      </c>
    </row>
    <row r="166" spans="1:5" ht="12.75" customHeight="1">
      <c r="A166" s="35" t="s">
        <v>52</v>
      </c>
      <c r="E166" s="36" t="s">
        <v>47</v>
      </c>
    </row>
    <row r="167" spans="1:5" ht="25.5" customHeight="1">
      <c r="A167" t="s">
        <v>53</v>
      </c>
      <c r="E167" s="34" t="s">
        <v>929</v>
      </c>
    </row>
    <row r="168" spans="1:16" ht="12.75" customHeight="1">
      <c r="A168" s="25" t="s">
        <v>45</v>
      </c>
      <c r="B168" s="29" t="s">
        <v>278</v>
      </c>
      <c r="C168" s="29" t="s">
        <v>926</v>
      </c>
      <c r="D168" s="25" t="s">
        <v>71</v>
      </c>
      <c r="E168" s="30" t="s">
        <v>927</v>
      </c>
      <c r="F168" s="31" t="s">
        <v>68</v>
      </c>
      <c r="G168" s="32">
        <v>4</v>
      </c>
      <c r="H168" s="32">
        <v>0</v>
      </c>
      <c r="I168" s="32">
        <f>ROUND(ROUND(H168,2)*ROUND(G168,2),2)</f>
      </c>
      <c r="O168">
        <f>(I168*21)/100</f>
      </c>
      <c r="P168" t="s">
        <v>22</v>
      </c>
    </row>
    <row r="169" spans="1:5" ht="25.5" customHeight="1">
      <c r="A169" s="33" t="s">
        <v>50</v>
      </c>
      <c r="E169" s="34" t="s">
        <v>1037</v>
      </c>
    </row>
    <row r="170" spans="1:5" ht="12.75" customHeight="1">
      <c r="A170" s="35" t="s">
        <v>52</v>
      </c>
      <c r="E170" s="36" t="s">
        <v>47</v>
      </c>
    </row>
    <row r="171" spans="1:5" ht="25.5" customHeight="1">
      <c r="A171" t="s">
        <v>53</v>
      </c>
      <c r="E171" s="34" t="s">
        <v>929</v>
      </c>
    </row>
    <row r="172" spans="1:16" ht="12.75" customHeight="1">
      <c r="A172" s="25" t="s">
        <v>45</v>
      </c>
      <c r="B172" s="29" t="s">
        <v>283</v>
      </c>
      <c r="C172" s="29" t="s">
        <v>926</v>
      </c>
      <c r="D172" s="25" t="s">
        <v>267</v>
      </c>
      <c r="E172" s="30" t="s">
        <v>927</v>
      </c>
      <c r="F172" s="31" t="s">
        <v>68</v>
      </c>
      <c r="G172" s="32">
        <v>1</v>
      </c>
      <c r="H172" s="32">
        <v>0</v>
      </c>
      <c r="I172" s="32">
        <f>ROUND(ROUND(H172,2)*ROUND(G172,2),2)</f>
      </c>
      <c r="O172">
        <f>(I172*21)/100</f>
      </c>
      <c r="P172" t="s">
        <v>22</v>
      </c>
    </row>
    <row r="173" spans="1:5" ht="25.5" customHeight="1">
      <c r="A173" s="33" t="s">
        <v>50</v>
      </c>
      <c r="E173" s="34" t="s">
        <v>1038</v>
      </c>
    </row>
    <row r="174" spans="1:5" ht="12.75" customHeight="1">
      <c r="A174" s="35" t="s">
        <v>52</v>
      </c>
      <c r="E174" s="36" t="s">
        <v>47</v>
      </c>
    </row>
    <row r="175" spans="1:5" ht="25.5" customHeight="1">
      <c r="A175" t="s">
        <v>53</v>
      </c>
      <c r="E175" s="34" t="s">
        <v>929</v>
      </c>
    </row>
    <row r="176" spans="1:16" ht="12.75" customHeight="1">
      <c r="A176" s="25" t="s">
        <v>45</v>
      </c>
      <c r="B176" s="29" t="s">
        <v>287</v>
      </c>
      <c r="C176" s="29" t="s">
        <v>932</v>
      </c>
      <c r="D176" s="25" t="s">
        <v>47</v>
      </c>
      <c r="E176" s="30" t="s">
        <v>933</v>
      </c>
      <c r="F176" s="31" t="s">
        <v>68</v>
      </c>
      <c r="G176" s="32">
        <v>21</v>
      </c>
      <c r="H176" s="32">
        <v>0</v>
      </c>
      <c r="I176" s="32">
        <f>ROUND(ROUND(H176,2)*ROUND(G176,2),2)</f>
      </c>
      <c r="O176">
        <f>(I176*21)/100</f>
      </c>
      <c r="P176" t="s">
        <v>22</v>
      </c>
    </row>
    <row r="177" spans="1:5" ht="25.5" customHeight="1">
      <c r="A177" s="33" t="s">
        <v>50</v>
      </c>
      <c r="E177" s="34" t="s">
        <v>1039</v>
      </c>
    </row>
    <row r="178" spans="1:5" ht="12.75" customHeight="1">
      <c r="A178" s="35" t="s">
        <v>52</v>
      </c>
      <c r="E178" s="36" t="s">
        <v>1040</v>
      </c>
    </row>
    <row r="179" spans="1:5" ht="25.5" customHeight="1">
      <c r="A179" t="s">
        <v>53</v>
      </c>
      <c r="E179" s="34" t="s">
        <v>936</v>
      </c>
    </row>
    <row r="180" spans="1:16" ht="12.75" customHeight="1">
      <c r="A180" s="25" t="s">
        <v>45</v>
      </c>
      <c r="B180" s="29" t="s">
        <v>293</v>
      </c>
      <c r="C180" s="29" t="s">
        <v>1041</v>
      </c>
      <c r="D180" s="25" t="s">
        <v>47</v>
      </c>
      <c r="E180" s="30" t="s">
        <v>1042</v>
      </c>
      <c r="F180" s="31" t="s">
        <v>68</v>
      </c>
      <c r="G180" s="32">
        <v>1</v>
      </c>
      <c r="H180" s="32">
        <v>0</v>
      </c>
      <c r="I180" s="32">
        <f>ROUND(ROUND(H180,2)*ROUND(G180,2),2)</f>
      </c>
      <c r="O180">
        <f>(I180*21)/100</f>
      </c>
      <c r="P180" t="s">
        <v>22</v>
      </c>
    </row>
    <row r="181" spans="1:5" ht="25.5" customHeight="1">
      <c r="A181" s="33" t="s">
        <v>50</v>
      </c>
      <c r="E181" s="34" t="s">
        <v>1043</v>
      </c>
    </row>
    <row r="182" spans="1:5" ht="12.75" customHeight="1">
      <c r="A182" s="35" t="s">
        <v>52</v>
      </c>
      <c r="E182" s="36" t="s">
        <v>47</v>
      </c>
    </row>
    <row r="183" spans="1:5" ht="25.5" customHeight="1">
      <c r="A183" t="s">
        <v>53</v>
      </c>
      <c r="E183" s="34" t="s">
        <v>929</v>
      </c>
    </row>
    <row r="184" spans="1:16" ht="12.75" customHeight="1">
      <c r="A184" s="25" t="s">
        <v>45</v>
      </c>
      <c r="B184" s="29" t="s">
        <v>297</v>
      </c>
      <c r="C184" s="29" t="s">
        <v>937</v>
      </c>
      <c r="D184" s="25" t="s">
        <v>47</v>
      </c>
      <c r="E184" s="30" t="s">
        <v>938</v>
      </c>
      <c r="F184" s="31" t="s">
        <v>68</v>
      </c>
      <c r="G184" s="32">
        <v>10</v>
      </c>
      <c r="H184" s="32">
        <v>0</v>
      </c>
      <c r="I184" s="32">
        <f>ROUND(ROUND(H184,2)*ROUND(G184,2),2)</f>
      </c>
      <c r="O184">
        <f>(I184*21)/100</f>
      </c>
      <c r="P184" t="s">
        <v>22</v>
      </c>
    </row>
    <row r="185" spans="1:5" ht="25.5" customHeight="1">
      <c r="A185" s="33" t="s">
        <v>50</v>
      </c>
      <c r="E185" s="34" t="s">
        <v>1044</v>
      </c>
    </row>
    <row r="186" spans="1:5" ht="12.75" customHeight="1">
      <c r="A186" s="35" t="s">
        <v>52</v>
      </c>
      <c r="E186" s="36" t="s">
        <v>47</v>
      </c>
    </row>
    <row r="187" spans="1:5" ht="25.5" customHeight="1">
      <c r="A187" t="s">
        <v>53</v>
      </c>
      <c r="E187" s="34" t="s">
        <v>940</v>
      </c>
    </row>
    <row r="188" spans="1:16" ht="12.75" customHeight="1">
      <c r="A188" s="25" t="s">
        <v>45</v>
      </c>
      <c r="B188" s="29" t="s">
        <v>301</v>
      </c>
      <c r="C188" s="29" t="s">
        <v>941</v>
      </c>
      <c r="D188" s="25" t="s">
        <v>47</v>
      </c>
      <c r="E188" s="30" t="s">
        <v>942</v>
      </c>
      <c r="F188" s="31" t="s">
        <v>68</v>
      </c>
      <c r="G188" s="32">
        <v>11</v>
      </c>
      <c r="H188" s="32">
        <v>0</v>
      </c>
      <c r="I188" s="32">
        <f>ROUND(ROUND(H188,2)*ROUND(G188,2),2)</f>
      </c>
      <c r="O188">
        <f>(I188*21)/100</f>
      </c>
      <c r="P188" t="s">
        <v>22</v>
      </c>
    </row>
    <row r="189" spans="1:5" ht="25.5" customHeight="1">
      <c r="A189" s="33" t="s">
        <v>50</v>
      </c>
      <c r="E189" s="34" t="s">
        <v>1045</v>
      </c>
    </row>
    <row r="190" spans="1:5" ht="12.75" customHeight="1">
      <c r="A190" s="35" t="s">
        <v>52</v>
      </c>
      <c r="E190" s="36" t="s">
        <v>1046</v>
      </c>
    </row>
    <row r="191" spans="1:5" ht="25.5" customHeight="1">
      <c r="A191" t="s">
        <v>53</v>
      </c>
      <c r="E191" s="34" t="s">
        <v>944</v>
      </c>
    </row>
    <row r="192" spans="1:16" ht="12.75" customHeight="1">
      <c r="A192" s="25" t="s">
        <v>45</v>
      </c>
      <c r="B192" s="29" t="s">
        <v>306</v>
      </c>
      <c r="C192" s="29" t="s">
        <v>1047</v>
      </c>
      <c r="D192" s="25" t="s">
        <v>47</v>
      </c>
      <c r="E192" s="30" t="s">
        <v>1048</v>
      </c>
      <c r="F192" s="31" t="s">
        <v>68</v>
      </c>
      <c r="G192" s="32">
        <v>1</v>
      </c>
      <c r="H192" s="32">
        <v>0</v>
      </c>
      <c r="I192" s="32">
        <f>ROUND(ROUND(H192,2)*ROUND(G192,2),2)</f>
      </c>
      <c r="O192">
        <f>(I192*21)/100</f>
      </c>
      <c r="P192" t="s">
        <v>22</v>
      </c>
    </row>
    <row r="193" spans="1:5" ht="25.5" customHeight="1">
      <c r="A193" s="33" t="s">
        <v>50</v>
      </c>
      <c r="E193" s="34" t="s">
        <v>1049</v>
      </c>
    </row>
    <row r="194" spans="1:5" ht="12.75" customHeight="1">
      <c r="A194" s="35" t="s">
        <v>52</v>
      </c>
      <c r="E194" s="36" t="s">
        <v>47</v>
      </c>
    </row>
    <row r="195" spans="1:5" ht="25.5" customHeight="1">
      <c r="A195" t="s">
        <v>53</v>
      </c>
      <c r="E195" s="34" t="s">
        <v>948</v>
      </c>
    </row>
    <row r="196" spans="1:16" ht="12.75" customHeight="1">
      <c r="A196" s="25" t="s">
        <v>45</v>
      </c>
      <c r="B196" s="29" t="s">
        <v>310</v>
      </c>
      <c r="C196" s="29" t="s">
        <v>945</v>
      </c>
      <c r="D196" s="25" t="s">
        <v>47</v>
      </c>
      <c r="E196" s="30" t="s">
        <v>946</v>
      </c>
      <c r="F196" s="31" t="s">
        <v>68</v>
      </c>
      <c r="G196" s="32">
        <v>7</v>
      </c>
      <c r="H196" s="32">
        <v>0</v>
      </c>
      <c r="I196" s="32">
        <f>ROUND(ROUND(H196,2)*ROUND(G196,2),2)</f>
      </c>
      <c r="O196">
        <f>(I196*21)/100</f>
      </c>
      <c r="P196" t="s">
        <v>22</v>
      </c>
    </row>
    <row r="197" spans="1:5" ht="25.5" customHeight="1">
      <c r="A197" s="33" t="s">
        <v>50</v>
      </c>
      <c r="E197" s="34" t="s">
        <v>1050</v>
      </c>
    </row>
    <row r="198" spans="1:5" ht="12.75" customHeight="1">
      <c r="A198" s="35" t="s">
        <v>52</v>
      </c>
      <c r="E198" s="36" t="s">
        <v>47</v>
      </c>
    </row>
    <row r="199" spans="1:5" ht="25.5" customHeight="1">
      <c r="A199" t="s">
        <v>53</v>
      </c>
      <c r="E199" s="34" t="s">
        <v>948</v>
      </c>
    </row>
    <row r="200" spans="1:16" ht="12.75" customHeight="1">
      <c r="A200" s="25" t="s">
        <v>45</v>
      </c>
      <c r="B200" s="29" t="s">
        <v>315</v>
      </c>
      <c r="C200" s="29" t="s">
        <v>1051</v>
      </c>
      <c r="D200" s="25" t="s">
        <v>47</v>
      </c>
      <c r="E200" s="30" t="s">
        <v>1052</v>
      </c>
      <c r="F200" s="31" t="s">
        <v>68</v>
      </c>
      <c r="G200" s="32">
        <v>1</v>
      </c>
      <c r="H200" s="32">
        <v>0</v>
      </c>
      <c r="I200" s="32">
        <f>ROUND(ROUND(H200,2)*ROUND(G200,2),2)</f>
      </c>
      <c r="O200">
        <f>(I200*21)/100</f>
      </c>
      <c r="P200" t="s">
        <v>22</v>
      </c>
    </row>
    <row r="201" spans="1:5" ht="25.5" customHeight="1">
      <c r="A201" s="33" t="s">
        <v>50</v>
      </c>
      <c r="E201" s="34" t="s">
        <v>1053</v>
      </c>
    </row>
    <row r="202" spans="1:5" ht="12.75" customHeight="1">
      <c r="A202" s="35" t="s">
        <v>52</v>
      </c>
      <c r="E202" s="36" t="s">
        <v>47</v>
      </c>
    </row>
    <row r="203" spans="1:5" ht="25.5" customHeight="1">
      <c r="A203" t="s">
        <v>53</v>
      </c>
      <c r="E203" s="34" t="s">
        <v>948</v>
      </c>
    </row>
    <row r="204" spans="1:16" ht="12.75" customHeight="1">
      <c r="A204" s="25" t="s">
        <v>45</v>
      </c>
      <c r="B204" s="29" t="s">
        <v>319</v>
      </c>
      <c r="C204" s="29" t="s">
        <v>1054</v>
      </c>
      <c r="D204" s="25" t="s">
        <v>47</v>
      </c>
      <c r="E204" s="30" t="s">
        <v>1055</v>
      </c>
      <c r="F204" s="31" t="s">
        <v>68</v>
      </c>
      <c r="G204" s="32">
        <v>2</v>
      </c>
      <c r="H204" s="32">
        <v>0</v>
      </c>
      <c r="I204" s="32">
        <f>ROUND(ROUND(H204,2)*ROUND(G204,2),2)</f>
      </c>
      <c r="O204">
        <f>(I204*21)/100</f>
      </c>
      <c r="P204" t="s">
        <v>22</v>
      </c>
    </row>
    <row r="205" spans="1:5" ht="12.75" customHeight="1">
      <c r="A205" s="33" t="s">
        <v>50</v>
      </c>
      <c r="E205" s="34" t="s">
        <v>1056</v>
      </c>
    </row>
    <row r="206" spans="1:5" ht="12.75" customHeight="1">
      <c r="A206" s="35" t="s">
        <v>52</v>
      </c>
      <c r="E206" s="36" t="s">
        <v>47</v>
      </c>
    </row>
    <row r="207" spans="1:5" ht="25.5" customHeight="1">
      <c r="A207" t="s">
        <v>53</v>
      </c>
      <c r="E207" s="34" t="s">
        <v>948</v>
      </c>
    </row>
    <row r="208" spans="1:16" ht="12.75" customHeight="1">
      <c r="A208" s="25" t="s">
        <v>45</v>
      </c>
      <c r="B208" s="29" t="s">
        <v>326</v>
      </c>
      <c r="C208" s="29" t="s">
        <v>949</v>
      </c>
      <c r="D208" s="25" t="s">
        <v>47</v>
      </c>
      <c r="E208" s="30" t="s">
        <v>950</v>
      </c>
      <c r="F208" s="31" t="s">
        <v>68</v>
      </c>
      <c r="G208" s="32">
        <v>1</v>
      </c>
      <c r="H208" s="32">
        <v>0</v>
      </c>
      <c r="I208" s="32">
        <f>ROUND(ROUND(H208,2)*ROUND(G208,2),2)</f>
      </c>
      <c r="O208">
        <f>(I208*21)/100</f>
      </c>
      <c r="P208" t="s">
        <v>22</v>
      </c>
    </row>
    <row r="209" spans="1:5" ht="25.5" customHeight="1">
      <c r="A209" s="33" t="s">
        <v>50</v>
      </c>
      <c r="E209" s="34" t="s">
        <v>1057</v>
      </c>
    </row>
    <row r="210" spans="1:5" ht="12.75" customHeight="1">
      <c r="A210" s="35" t="s">
        <v>52</v>
      </c>
      <c r="E210" s="36" t="s">
        <v>47</v>
      </c>
    </row>
    <row r="211" spans="1:5" ht="25.5" customHeight="1">
      <c r="A211" t="s">
        <v>53</v>
      </c>
      <c r="E211" s="34" t="s">
        <v>952</v>
      </c>
    </row>
    <row r="212" spans="1:16" ht="12.75" customHeight="1">
      <c r="A212" s="25" t="s">
        <v>45</v>
      </c>
      <c r="B212" s="29" t="s">
        <v>333</v>
      </c>
      <c r="C212" s="29" t="s">
        <v>953</v>
      </c>
      <c r="D212" s="25" t="s">
        <v>47</v>
      </c>
      <c r="E212" s="30" t="s">
        <v>954</v>
      </c>
      <c r="F212" s="31" t="s">
        <v>68</v>
      </c>
      <c r="G212" s="32">
        <v>1</v>
      </c>
      <c r="H212" s="32">
        <v>0</v>
      </c>
      <c r="I212" s="32">
        <f>ROUND(ROUND(H212,2)*ROUND(G212,2),2)</f>
      </c>
      <c r="O212">
        <f>(I212*21)/100</f>
      </c>
      <c r="P212" t="s">
        <v>22</v>
      </c>
    </row>
    <row r="213" spans="1:5" ht="12.75" customHeight="1">
      <c r="A213" s="33" t="s">
        <v>50</v>
      </c>
      <c r="E213" s="34" t="s">
        <v>997</v>
      </c>
    </row>
    <row r="214" spans="1:5" ht="12.75" customHeight="1">
      <c r="A214" s="35" t="s">
        <v>52</v>
      </c>
      <c r="E214" s="36" t="s">
        <v>47</v>
      </c>
    </row>
    <row r="215" spans="1:5" ht="25.5" customHeight="1">
      <c r="A215" t="s">
        <v>53</v>
      </c>
      <c r="E215" s="34" t="s">
        <v>955</v>
      </c>
    </row>
    <row r="216" spans="1:16" ht="12.75" customHeight="1">
      <c r="A216" s="25" t="s">
        <v>45</v>
      </c>
      <c r="B216" s="29" t="s">
        <v>338</v>
      </c>
      <c r="C216" s="29" t="s">
        <v>956</v>
      </c>
      <c r="D216" s="25" t="s">
        <v>47</v>
      </c>
      <c r="E216" s="30" t="s">
        <v>957</v>
      </c>
      <c r="F216" s="31" t="s">
        <v>68</v>
      </c>
      <c r="G216" s="32">
        <v>10</v>
      </c>
      <c r="H216" s="32">
        <v>0</v>
      </c>
      <c r="I216" s="32">
        <f>ROUND(ROUND(H216,2)*ROUND(G216,2),2)</f>
      </c>
      <c r="O216">
        <f>(I216*21)/100</f>
      </c>
      <c r="P216" t="s">
        <v>22</v>
      </c>
    </row>
    <row r="217" spans="1:5" ht="25.5" customHeight="1">
      <c r="A217" s="33" t="s">
        <v>50</v>
      </c>
      <c r="E217" s="34" t="s">
        <v>1058</v>
      </c>
    </row>
    <row r="218" spans="1:5" ht="12.75" customHeight="1">
      <c r="A218" s="35" t="s">
        <v>52</v>
      </c>
      <c r="E218" s="36" t="s">
        <v>1059</v>
      </c>
    </row>
    <row r="219" spans="1:5" ht="25.5" customHeight="1">
      <c r="A219" t="s">
        <v>53</v>
      </c>
      <c r="E219" s="34" t="s">
        <v>959</v>
      </c>
    </row>
    <row r="220" spans="1:16" ht="12.75" customHeight="1">
      <c r="A220" s="25" t="s">
        <v>45</v>
      </c>
      <c r="B220" s="29" t="s">
        <v>343</v>
      </c>
      <c r="C220" s="29" t="s">
        <v>960</v>
      </c>
      <c r="D220" s="25" t="s">
        <v>47</v>
      </c>
      <c r="E220" s="30" t="s">
        <v>961</v>
      </c>
      <c r="F220" s="31" t="s">
        <v>89</v>
      </c>
      <c r="G220" s="32">
        <v>0.8</v>
      </c>
      <c r="H220" s="32">
        <v>0</v>
      </c>
      <c r="I220" s="32">
        <f>ROUND(ROUND(H220,2)*ROUND(G220,2),2)</f>
      </c>
      <c r="O220">
        <f>(I220*21)/100</f>
      </c>
      <c r="P220" t="s">
        <v>22</v>
      </c>
    </row>
    <row r="221" spans="1:5" ht="25.5" customHeight="1">
      <c r="A221" s="33" t="s">
        <v>50</v>
      </c>
      <c r="E221" s="34" t="s">
        <v>1060</v>
      </c>
    </row>
    <row r="222" spans="1:5" ht="12.75" customHeight="1">
      <c r="A222" s="35" t="s">
        <v>52</v>
      </c>
      <c r="E222" s="36" t="s">
        <v>1061</v>
      </c>
    </row>
    <row r="223" spans="1:5" ht="25.5" customHeight="1">
      <c r="A223" t="s">
        <v>53</v>
      </c>
      <c r="E223" s="34" t="s">
        <v>963</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horizontalDpi="300" verticalDpi="300" orientation="portrait" paperSize="9"/>
  <drawing r:id="rId1"/>
</worksheet>
</file>

<file path=xl/worksheets/sheet13.xml><?xml version="1.0" encoding="utf-8"?>
<worksheet xmlns="http://schemas.openxmlformats.org/spreadsheetml/2006/main" xmlns:r="http://schemas.openxmlformats.org/officeDocument/2006/relationships">
  <dimension ref="A1:P32"/>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6"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P2" t="s">
        <v>22</v>
      </c>
    </row>
    <row r="3" spans="1:16" ht="15" customHeight="1">
      <c r="A3" t="s">
        <v>12</v>
      </c>
      <c r="B3" s="12" t="s">
        <v>14</v>
      </c>
      <c r="C3" s="13" t="s">
        <v>15</v>
      </c>
      <c r="D3" s="1"/>
      <c r="E3" s="14" t="s">
        <v>16</v>
      </c>
      <c r="F3" s="1"/>
      <c r="G3" s="9"/>
      <c r="H3" s="8" t="s">
        <v>1062</v>
      </c>
      <c r="I3" s="37">
        <f>0+I8</f>
      </c>
      <c r="O3" t="s">
        <v>19</v>
      </c>
      <c r="P3" t="s">
        <v>22</v>
      </c>
    </row>
    <row r="4" spans="1:16" ht="15" customHeight="1">
      <c r="A4" t="s">
        <v>17</v>
      </c>
      <c r="B4" s="16" t="s">
        <v>18</v>
      </c>
      <c r="C4" s="17" t="s">
        <v>1062</v>
      </c>
      <c r="D4" s="6"/>
      <c r="E4" s="18" t="s">
        <v>1063</v>
      </c>
      <c r="F4" s="6"/>
      <c r="G4" s="6"/>
      <c r="H4" s="19"/>
      <c r="I4" s="19"/>
      <c r="O4" t="s">
        <v>20</v>
      </c>
      <c r="P4" t="s">
        <v>22</v>
      </c>
    </row>
    <row r="5" spans="1:16" ht="12.75" customHeight="1">
      <c r="A5" s="15" t="s">
        <v>25</v>
      </c>
      <c r="B5" s="15" t="s">
        <v>27</v>
      </c>
      <c r="C5" s="15" t="s">
        <v>29</v>
      </c>
      <c r="D5" s="15" t="s">
        <v>30</v>
      </c>
      <c r="E5" s="15" t="s">
        <v>32</v>
      </c>
      <c r="F5" s="15" t="s">
        <v>34</v>
      </c>
      <c r="G5" s="15" t="s">
        <v>36</v>
      </c>
      <c r="H5" s="15" t="s">
        <v>38</v>
      </c>
      <c r="I5" s="15"/>
      <c r="O5" t="s">
        <v>21</v>
      </c>
      <c r="P5" t="s">
        <v>22</v>
      </c>
    </row>
    <row r="6" spans="1:9" ht="12.75" customHeight="1">
      <c r="A6" s="15"/>
      <c r="B6" s="15"/>
      <c r="C6" s="15"/>
      <c r="D6" s="15"/>
      <c r="E6" s="15"/>
      <c r="F6" s="15"/>
      <c r="G6" s="15"/>
      <c r="H6" s="15" t="s">
        <v>39</v>
      </c>
      <c r="I6" s="15" t="s">
        <v>41</v>
      </c>
    </row>
    <row r="7" spans="1:9" ht="12.75" customHeight="1">
      <c r="A7" s="15" t="s">
        <v>26</v>
      </c>
      <c r="B7" s="15" t="s">
        <v>28</v>
      </c>
      <c r="C7" s="15" t="s">
        <v>22</v>
      </c>
      <c r="D7" s="15" t="s">
        <v>31</v>
      </c>
      <c r="E7" s="15" t="s">
        <v>33</v>
      </c>
      <c r="F7" s="15" t="s">
        <v>35</v>
      </c>
      <c r="G7" s="15" t="s">
        <v>37</v>
      </c>
      <c r="H7" s="15" t="s">
        <v>40</v>
      </c>
      <c r="I7" s="15" t="s">
        <v>42</v>
      </c>
    </row>
    <row r="8" spans="1:9" ht="12.75" customHeight="1">
      <c r="A8" s="19" t="s">
        <v>43</v>
      </c>
      <c r="B8" s="19"/>
      <c r="C8" s="26" t="s">
        <v>28</v>
      </c>
      <c r="D8" s="19"/>
      <c r="E8" s="27" t="s">
        <v>95</v>
      </c>
      <c r="F8" s="19"/>
      <c r="G8" s="19"/>
      <c r="H8" s="19"/>
      <c r="I8" s="28">
        <f>0+I9+I13+I17+I21+I25+I29</f>
      </c>
    </row>
    <row r="9" spans="1:16" ht="12.75" customHeight="1">
      <c r="A9" s="25" t="s">
        <v>45</v>
      </c>
      <c r="B9" s="29" t="s">
        <v>28</v>
      </c>
      <c r="C9" s="29" t="s">
        <v>1064</v>
      </c>
      <c r="D9" s="25" t="s">
        <v>47</v>
      </c>
      <c r="E9" s="30" t="s">
        <v>1065</v>
      </c>
      <c r="F9" s="31" t="s">
        <v>98</v>
      </c>
      <c r="G9" s="32">
        <v>88.4</v>
      </c>
      <c r="H9" s="32">
        <v>0</v>
      </c>
      <c r="I9" s="32">
        <f>ROUND(ROUND(H9,2)*ROUND(G9,2),2)</f>
      </c>
      <c r="O9">
        <f>(I9*21)/100</f>
      </c>
      <c r="P9" t="s">
        <v>22</v>
      </c>
    </row>
    <row r="10" spans="1:5" ht="25.5" customHeight="1">
      <c r="A10" s="33" t="s">
        <v>50</v>
      </c>
      <c r="E10" s="34" t="s">
        <v>1066</v>
      </c>
    </row>
    <row r="11" spans="1:5" ht="12.75" customHeight="1">
      <c r="A11" s="35" t="s">
        <v>52</v>
      </c>
      <c r="E11" s="36" t="s">
        <v>1067</v>
      </c>
    </row>
    <row r="12" spans="1:5" ht="12.75" customHeight="1">
      <c r="A12" t="s">
        <v>53</v>
      </c>
      <c r="E12" s="34" t="s">
        <v>1068</v>
      </c>
    </row>
    <row r="13" spans="1:16" ht="12.75" customHeight="1">
      <c r="A13" s="25" t="s">
        <v>45</v>
      </c>
      <c r="B13" s="29" t="s">
        <v>22</v>
      </c>
      <c r="C13" s="29" t="s">
        <v>1069</v>
      </c>
      <c r="D13" s="25" t="s">
        <v>47</v>
      </c>
      <c r="E13" s="30" t="s">
        <v>1070</v>
      </c>
      <c r="F13" s="31" t="s">
        <v>98</v>
      </c>
      <c r="G13" s="32">
        <v>88.4</v>
      </c>
      <c r="H13" s="32">
        <v>0</v>
      </c>
      <c r="I13" s="32">
        <f>ROUND(ROUND(H13,2)*ROUND(G13,2),2)</f>
      </c>
      <c r="O13">
        <f>(I13*21)/100</f>
      </c>
      <c r="P13" t="s">
        <v>22</v>
      </c>
    </row>
    <row r="14" spans="1:5" ht="25.5" customHeight="1">
      <c r="A14" s="33" t="s">
        <v>50</v>
      </c>
      <c r="E14" s="34" t="s">
        <v>1071</v>
      </c>
    </row>
    <row r="15" spans="1:5" ht="12.75" customHeight="1">
      <c r="A15" s="35" t="s">
        <v>52</v>
      </c>
      <c r="E15" s="36" t="s">
        <v>1067</v>
      </c>
    </row>
    <row r="16" spans="1:5" ht="12.75" customHeight="1">
      <c r="A16" t="s">
        <v>53</v>
      </c>
      <c r="E16" s="34" t="s">
        <v>1072</v>
      </c>
    </row>
    <row r="17" spans="1:16" ht="12.75" customHeight="1">
      <c r="A17" s="25" t="s">
        <v>45</v>
      </c>
      <c r="B17" s="29" t="s">
        <v>31</v>
      </c>
      <c r="C17" s="29" t="s">
        <v>1073</v>
      </c>
      <c r="D17" s="25" t="s">
        <v>47</v>
      </c>
      <c r="E17" s="30" t="s">
        <v>1074</v>
      </c>
      <c r="F17" s="31" t="s">
        <v>98</v>
      </c>
      <c r="G17" s="32">
        <v>88.4</v>
      </c>
      <c r="H17" s="32">
        <v>0</v>
      </c>
      <c r="I17" s="32">
        <f>ROUND(ROUND(H17,2)*ROUND(G17,2),2)</f>
      </c>
      <c r="O17">
        <f>(I17*21)/100</f>
      </c>
      <c r="P17" t="s">
        <v>22</v>
      </c>
    </row>
    <row r="18" spans="1:5" ht="38.25" customHeight="1">
      <c r="A18" s="33" t="s">
        <v>50</v>
      </c>
      <c r="E18" s="34" t="s">
        <v>1075</v>
      </c>
    </row>
    <row r="19" spans="1:5" ht="12.75" customHeight="1">
      <c r="A19" s="35" t="s">
        <v>52</v>
      </c>
      <c r="E19" s="36" t="s">
        <v>1067</v>
      </c>
    </row>
    <row r="20" spans="1:5" ht="12.75" customHeight="1">
      <c r="A20" t="s">
        <v>53</v>
      </c>
      <c r="E20" s="34" t="s">
        <v>1076</v>
      </c>
    </row>
    <row r="21" spans="1:16" ht="12.75" customHeight="1">
      <c r="A21" s="25" t="s">
        <v>45</v>
      </c>
      <c r="B21" s="29" t="s">
        <v>33</v>
      </c>
      <c r="C21" s="29" t="s">
        <v>1077</v>
      </c>
      <c r="D21" s="25" t="s">
        <v>47</v>
      </c>
      <c r="E21" s="30" t="s">
        <v>1078</v>
      </c>
      <c r="F21" s="31" t="s">
        <v>98</v>
      </c>
      <c r="G21" s="32">
        <v>88.4</v>
      </c>
      <c r="H21" s="32">
        <v>0</v>
      </c>
      <c r="I21" s="32">
        <f>ROUND(ROUND(H21,2)*ROUND(G21,2),2)</f>
      </c>
      <c r="O21">
        <f>(I21*21)/100</f>
      </c>
      <c r="P21" t="s">
        <v>22</v>
      </c>
    </row>
    <row r="22" spans="1:5" ht="25.5" customHeight="1">
      <c r="A22" s="33" t="s">
        <v>50</v>
      </c>
      <c r="E22" s="34" t="s">
        <v>1079</v>
      </c>
    </row>
    <row r="23" spans="1:5" ht="12.75" customHeight="1">
      <c r="A23" s="35" t="s">
        <v>52</v>
      </c>
      <c r="E23" s="36" t="s">
        <v>1067</v>
      </c>
    </row>
    <row r="24" spans="1:5" ht="12.75" customHeight="1">
      <c r="A24" t="s">
        <v>53</v>
      </c>
      <c r="E24" s="34" t="s">
        <v>1080</v>
      </c>
    </row>
    <row r="25" spans="1:16" ht="12.75" customHeight="1">
      <c r="A25" s="25" t="s">
        <v>45</v>
      </c>
      <c r="B25" s="29" t="s">
        <v>35</v>
      </c>
      <c r="C25" s="29" t="s">
        <v>1081</v>
      </c>
      <c r="D25" s="25" t="s">
        <v>47</v>
      </c>
      <c r="E25" s="30" t="s">
        <v>1082</v>
      </c>
      <c r="F25" s="31" t="s">
        <v>68</v>
      </c>
      <c r="G25" s="32">
        <v>221</v>
      </c>
      <c r="H25" s="32">
        <v>0</v>
      </c>
      <c r="I25" s="32">
        <f>ROUND(ROUND(H25,2)*ROUND(G25,2),2)</f>
      </c>
      <c r="O25">
        <f>(I25*21)/100</f>
      </c>
      <c r="P25" t="s">
        <v>22</v>
      </c>
    </row>
    <row r="26" spans="1:5" ht="63.75" customHeight="1">
      <c r="A26" s="33" t="s">
        <v>50</v>
      </c>
      <c r="E26" s="34" t="s">
        <v>1083</v>
      </c>
    </row>
    <row r="27" spans="1:5" ht="12.75" customHeight="1">
      <c r="A27" s="35" t="s">
        <v>52</v>
      </c>
      <c r="E27" s="36" t="s">
        <v>1084</v>
      </c>
    </row>
    <row r="28" spans="1:5" ht="12.75" customHeight="1">
      <c r="A28" t="s">
        <v>53</v>
      </c>
      <c r="E28" s="34" t="s">
        <v>1085</v>
      </c>
    </row>
    <row r="29" spans="1:16" ht="12.75" customHeight="1">
      <c r="A29" s="25" t="s">
        <v>45</v>
      </c>
      <c r="B29" s="29" t="s">
        <v>37</v>
      </c>
      <c r="C29" s="29" t="s">
        <v>224</v>
      </c>
      <c r="D29" s="25" t="s">
        <v>47</v>
      </c>
      <c r="E29" s="30" t="s">
        <v>225</v>
      </c>
      <c r="F29" s="31" t="s">
        <v>89</v>
      </c>
      <c r="G29" s="32">
        <v>22.1</v>
      </c>
      <c r="H29" s="32">
        <v>0</v>
      </c>
      <c r="I29" s="32">
        <f>ROUND(ROUND(H29,2)*ROUND(G29,2),2)</f>
      </c>
      <c r="O29">
        <f>(I29*21)/100</f>
      </c>
      <c r="P29" t="s">
        <v>22</v>
      </c>
    </row>
    <row r="30" spans="1:5" ht="38.25" customHeight="1">
      <c r="A30" s="33" t="s">
        <v>50</v>
      </c>
      <c r="E30" s="34" t="s">
        <v>1086</v>
      </c>
    </row>
    <row r="31" spans="1:5" ht="12.75" customHeight="1">
      <c r="A31" s="35" t="s">
        <v>52</v>
      </c>
      <c r="E31" s="36" t="s">
        <v>1087</v>
      </c>
    </row>
    <row r="32" spans="1:5" ht="12.75" customHeight="1">
      <c r="A32" t="s">
        <v>53</v>
      </c>
      <c r="E32" s="34" t="s">
        <v>228</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P44"/>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6"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P2" t="s">
        <v>22</v>
      </c>
    </row>
    <row r="3" spans="1:16" ht="15" customHeight="1">
      <c r="A3" t="s">
        <v>12</v>
      </c>
      <c r="B3" s="12" t="s">
        <v>14</v>
      </c>
      <c r="C3" s="13" t="s">
        <v>15</v>
      </c>
      <c r="D3" s="1"/>
      <c r="E3" s="14" t="s">
        <v>16</v>
      </c>
      <c r="F3" s="1"/>
      <c r="G3" s="9"/>
      <c r="H3" s="8" t="s">
        <v>23</v>
      </c>
      <c r="I3" s="37">
        <f>0+I8</f>
      </c>
      <c r="O3" t="s">
        <v>19</v>
      </c>
      <c r="P3" t="s">
        <v>22</v>
      </c>
    </row>
    <row r="4" spans="1:16" ht="15" customHeight="1">
      <c r="A4" t="s">
        <v>17</v>
      </c>
      <c r="B4" s="16" t="s">
        <v>18</v>
      </c>
      <c r="C4" s="17" t="s">
        <v>23</v>
      </c>
      <c r="D4" s="6"/>
      <c r="E4" s="18" t="s">
        <v>24</v>
      </c>
      <c r="F4" s="6"/>
      <c r="G4" s="6"/>
      <c r="H4" s="19"/>
      <c r="I4" s="19"/>
      <c r="O4" t="s">
        <v>20</v>
      </c>
      <c r="P4" t="s">
        <v>22</v>
      </c>
    </row>
    <row r="5" spans="1:16" ht="12.75" customHeight="1">
      <c r="A5" s="15" t="s">
        <v>25</v>
      </c>
      <c r="B5" s="15" t="s">
        <v>27</v>
      </c>
      <c r="C5" s="15" t="s">
        <v>29</v>
      </c>
      <c r="D5" s="15" t="s">
        <v>30</v>
      </c>
      <c r="E5" s="15" t="s">
        <v>32</v>
      </c>
      <c r="F5" s="15" t="s">
        <v>34</v>
      </c>
      <c r="G5" s="15" t="s">
        <v>36</v>
      </c>
      <c r="H5" s="15" t="s">
        <v>38</v>
      </c>
      <c r="I5" s="15"/>
      <c r="O5" t="s">
        <v>21</v>
      </c>
      <c r="P5" t="s">
        <v>22</v>
      </c>
    </row>
    <row r="6" spans="1:9" ht="12.75" customHeight="1">
      <c r="A6" s="15"/>
      <c r="B6" s="15"/>
      <c r="C6" s="15"/>
      <c r="D6" s="15"/>
      <c r="E6" s="15"/>
      <c r="F6" s="15"/>
      <c r="G6" s="15"/>
      <c r="H6" s="15" t="s">
        <v>39</v>
      </c>
      <c r="I6" s="15" t="s">
        <v>41</v>
      </c>
    </row>
    <row r="7" spans="1:9" ht="12.75" customHeight="1">
      <c r="A7" s="15" t="s">
        <v>26</v>
      </c>
      <c r="B7" s="15" t="s">
        <v>28</v>
      </c>
      <c r="C7" s="15" t="s">
        <v>22</v>
      </c>
      <c r="D7" s="15" t="s">
        <v>31</v>
      </c>
      <c r="E7" s="15" t="s">
        <v>33</v>
      </c>
      <c r="F7" s="15" t="s">
        <v>35</v>
      </c>
      <c r="G7" s="15" t="s">
        <v>37</v>
      </c>
      <c r="H7" s="15" t="s">
        <v>40</v>
      </c>
      <c r="I7" s="15" t="s">
        <v>42</v>
      </c>
    </row>
    <row r="8" spans="1:9" ht="12.75" customHeight="1">
      <c r="A8" s="19" t="s">
        <v>43</v>
      </c>
      <c r="B8" s="19"/>
      <c r="C8" s="26" t="s">
        <v>26</v>
      </c>
      <c r="D8" s="19"/>
      <c r="E8" s="27" t="s">
        <v>44</v>
      </c>
      <c r="F8" s="19"/>
      <c r="G8" s="19"/>
      <c r="H8" s="19"/>
      <c r="I8" s="28">
        <f>0+I9+I13+I17+I21+I25+I29+I33+I37+I41</f>
      </c>
    </row>
    <row r="9" spans="1:16" ht="12.75" customHeight="1">
      <c r="A9" s="25" t="s">
        <v>45</v>
      </c>
      <c r="B9" s="29" t="s">
        <v>28</v>
      </c>
      <c r="C9" s="29" t="s">
        <v>46</v>
      </c>
      <c r="D9" s="25" t="s">
        <v>47</v>
      </c>
      <c r="E9" s="30" t="s">
        <v>48</v>
      </c>
      <c r="F9" s="31" t="s">
        <v>49</v>
      </c>
      <c r="G9" s="32">
        <v>1</v>
      </c>
      <c r="H9" s="32">
        <v>0</v>
      </c>
      <c r="I9" s="32">
        <f>ROUND(ROUND(H9,2)*ROUND(G9,2),2)</f>
      </c>
      <c r="O9">
        <f>(I9*21)/100</f>
      </c>
      <c r="P9" t="s">
        <v>22</v>
      </c>
    </row>
    <row r="10" spans="1:5" ht="12.75" customHeight="1">
      <c r="A10" s="33" t="s">
        <v>50</v>
      </c>
      <c r="E10" s="34" t="s">
        <v>51</v>
      </c>
    </row>
    <row r="11" spans="1:5" ht="12.75" customHeight="1">
      <c r="A11" s="35" t="s">
        <v>52</v>
      </c>
      <c r="E11" s="36" t="s">
        <v>47</v>
      </c>
    </row>
    <row r="12" spans="1:5" ht="12.75" customHeight="1">
      <c r="A12" t="s">
        <v>53</v>
      </c>
      <c r="E12" s="34" t="s">
        <v>54</v>
      </c>
    </row>
    <row r="13" spans="1:16" ht="12.75" customHeight="1">
      <c r="A13" s="25" t="s">
        <v>45</v>
      </c>
      <c r="B13" s="29" t="s">
        <v>22</v>
      </c>
      <c r="C13" s="29" t="s">
        <v>55</v>
      </c>
      <c r="D13" s="25" t="s">
        <v>47</v>
      </c>
      <c r="E13" s="30" t="s">
        <v>56</v>
      </c>
      <c r="F13" s="31" t="s">
        <v>49</v>
      </c>
      <c r="G13" s="32">
        <v>1</v>
      </c>
      <c r="H13" s="32">
        <v>0</v>
      </c>
      <c r="I13" s="32">
        <f>ROUND(ROUND(H13,2)*ROUND(G13,2),2)</f>
      </c>
      <c r="O13">
        <f>(I13*21)/100</f>
      </c>
      <c r="P13" t="s">
        <v>22</v>
      </c>
    </row>
    <row r="14" spans="1:5" ht="12.75" customHeight="1">
      <c r="A14" s="33" t="s">
        <v>50</v>
      </c>
      <c r="E14" s="34" t="s">
        <v>57</v>
      </c>
    </row>
    <row r="15" spans="1:5" ht="12.75" customHeight="1">
      <c r="A15" s="35" t="s">
        <v>52</v>
      </c>
      <c r="E15" s="36" t="s">
        <v>47</v>
      </c>
    </row>
    <row r="16" spans="1:5" ht="12.75" customHeight="1">
      <c r="A16" t="s">
        <v>53</v>
      </c>
      <c r="E16" s="34" t="s">
        <v>54</v>
      </c>
    </row>
    <row r="17" spans="1:16" ht="12.75" customHeight="1">
      <c r="A17" s="25" t="s">
        <v>45</v>
      </c>
      <c r="B17" s="29" t="s">
        <v>31</v>
      </c>
      <c r="C17" s="29" t="s">
        <v>58</v>
      </c>
      <c r="D17" s="25" t="s">
        <v>47</v>
      </c>
      <c r="E17" s="30" t="s">
        <v>59</v>
      </c>
      <c r="F17" s="31" t="s">
        <v>49</v>
      </c>
      <c r="G17" s="32">
        <v>1</v>
      </c>
      <c r="H17" s="32">
        <v>0</v>
      </c>
      <c r="I17" s="32">
        <f>ROUND(ROUND(H17,2)*ROUND(G17,2),2)</f>
      </c>
      <c r="O17">
        <f>(I17*21)/100</f>
      </c>
      <c r="P17" t="s">
        <v>22</v>
      </c>
    </row>
    <row r="18" spans="1:5" ht="51" customHeight="1">
      <c r="A18" s="33" t="s">
        <v>50</v>
      </c>
      <c r="E18" s="34" t="s">
        <v>60</v>
      </c>
    </row>
    <row r="19" spans="1:5" ht="12.75" customHeight="1">
      <c r="A19" s="35" t="s">
        <v>52</v>
      </c>
      <c r="E19" s="36" t="s">
        <v>47</v>
      </c>
    </row>
    <row r="20" spans="1:5" ht="12.75" customHeight="1">
      <c r="A20" t="s">
        <v>53</v>
      </c>
      <c r="E20" s="34" t="s">
        <v>54</v>
      </c>
    </row>
    <row r="21" spans="1:16" ht="12.75" customHeight="1">
      <c r="A21" s="25" t="s">
        <v>45</v>
      </c>
      <c r="B21" s="29" t="s">
        <v>33</v>
      </c>
      <c r="C21" s="29" t="s">
        <v>61</v>
      </c>
      <c r="D21" s="25" t="s">
        <v>47</v>
      </c>
      <c r="E21" s="30" t="s">
        <v>62</v>
      </c>
      <c r="F21" s="31" t="s">
        <v>49</v>
      </c>
      <c r="G21" s="32">
        <v>1</v>
      </c>
      <c r="H21" s="32">
        <v>0</v>
      </c>
      <c r="I21" s="32">
        <f>ROUND(ROUND(H21,2)*ROUND(G21,2),2)</f>
      </c>
      <c r="O21">
        <f>(I21*21)/100</f>
      </c>
      <c r="P21" t="s">
        <v>22</v>
      </c>
    </row>
    <row r="22" spans="1:5" ht="38.25" customHeight="1">
      <c r="A22" s="33" t="s">
        <v>50</v>
      </c>
      <c r="E22" s="34" t="s">
        <v>63</v>
      </c>
    </row>
    <row r="23" spans="1:5" ht="12.75" customHeight="1">
      <c r="A23" s="35" t="s">
        <v>52</v>
      </c>
      <c r="E23" s="36" t="s">
        <v>47</v>
      </c>
    </row>
    <row r="24" spans="1:5" ht="38.25" customHeight="1">
      <c r="A24" t="s">
        <v>53</v>
      </c>
      <c r="E24" s="34" t="s">
        <v>64</v>
      </c>
    </row>
    <row r="25" spans="1:16" ht="12.75" customHeight="1">
      <c r="A25" s="25" t="s">
        <v>45</v>
      </c>
      <c r="B25" s="29" t="s">
        <v>35</v>
      </c>
      <c r="C25" s="29" t="s">
        <v>65</v>
      </c>
      <c r="D25" s="25" t="s">
        <v>66</v>
      </c>
      <c r="E25" s="30" t="s">
        <v>67</v>
      </c>
      <c r="F25" s="31" t="s">
        <v>68</v>
      </c>
      <c r="G25" s="32">
        <v>6</v>
      </c>
      <c r="H25" s="32">
        <v>0</v>
      </c>
      <c r="I25" s="32">
        <f>ROUND(ROUND(H25,2)*ROUND(G25,2),2)</f>
      </c>
      <c r="O25">
        <f>(I25*21)/100</f>
      </c>
      <c r="P25" t="s">
        <v>22</v>
      </c>
    </row>
    <row r="26" spans="1:5" ht="12.75" customHeight="1">
      <c r="A26" s="33" t="s">
        <v>50</v>
      </c>
      <c r="E26" s="34" t="s">
        <v>69</v>
      </c>
    </row>
    <row r="27" spans="1:5" ht="12.75" customHeight="1">
      <c r="A27" s="35" t="s">
        <v>52</v>
      </c>
      <c r="E27" s="36" t="s">
        <v>47</v>
      </c>
    </row>
    <row r="28" spans="1:5" ht="76.5" customHeight="1">
      <c r="A28" t="s">
        <v>53</v>
      </c>
      <c r="E28" s="34" t="s">
        <v>70</v>
      </c>
    </row>
    <row r="29" spans="1:16" ht="12.75" customHeight="1">
      <c r="A29" s="25" t="s">
        <v>45</v>
      </c>
      <c r="B29" s="29" t="s">
        <v>37</v>
      </c>
      <c r="C29" s="29" t="s">
        <v>65</v>
      </c>
      <c r="D29" s="25" t="s">
        <v>71</v>
      </c>
      <c r="E29" s="30" t="s">
        <v>67</v>
      </c>
      <c r="F29" s="31" t="s">
        <v>68</v>
      </c>
      <c r="G29" s="32">
        <v>3</v>
      </c>
      <c r="H29" s="32">
        <v>0</v>
      </c>
      <c r="I29" s="32">
        <f>ROUND(ROUND(H29,2)*ROUND(G29,2),2)</f>
      </c>
      <c r="O29">
        <f>(I29*21)/100</f>
      </c>
      <c r="P29" t="s">
        <v>22</v>
      </c>
    </row>
    <row r="30" spans="1:5" ht="12.75" customHeight="1">
      <c r="A30" s="33" t="s">
        <v>50</v>
      </c>
      <c r="E30" s="34" t="s">
        <v>72</v>
      </c>
    </row>
    <row r="31" spans="1:5" ht="12.75" customHeight="1">
      <c r="A31" s="35" t="s">
        <v>52</v>
      </c>
      <c r="E31" s="36" t="s">
        <v>47</v>
      </c>
    </row>
    <row r="32" spans="1:5" ht="76.5" customHeight="1">
      <c r="A32" t="s">
        <v>53</v>
      </c>
      <c r="E32" s="34" t="s">
        <v>70</v>
      </c>
    </row>
    <row r="33" spans="1:16" ht="12.75" customHeight="1">
      <c r="A33" s="25" t="s">
        <v>45</v>
      </c>
      <c r="B33" s="29" t="s">
        <v>73</v>
      </c>
      <c r="C33" s="29" t="s">
        <v>74</v>
      </c>
      <c r="D33" s="25" t="s">
        <v>47</v>
      </c>
      <c r="E33" s="30" t="s">
        <v>75</v>
      </c>
      <c r="F33" s="31" t="s">
        <v>49</v>
      </c>
      <c r="G33" s="32">
        <v>1</v>
      </c>
      <c r="H33" s="32">
        <v>0</v>
      </c>
      <c r="I33" s="32">
        <f>ROUND(ROUND(H33,2)*ROUND(G33,2),2)</f>
      </c>
      <c r="O33">
        <f>(I33*21)/100</f>
      </c>
      <c r="P33" t="s">
        <v>22</v>
      </c>
    </row>
    <row r="34" spans="1:5" ht="12.75" customHeight="1">
      <c r="A34" s="33" t="s">
        <v>50</v>
      </c>
      <c r="E34" s="34" t="s">
        <v>76</v>
      </c>
    </row>
    <row r="35" spans="1:5" ht="12.75" customHeight="1">
      <c r="A35" s="35" t="s">
        <v>52</v>
      </c>
      <c r="E35" s="36" t="s">
        <v>47</v>
      </c>
    </row>
    <row r="36" spans="1:5" ht="12.75" customHeight="1">
      <c r="A36" t="s">
        <v>53</v>
      </c>
      <c r="E36" s="34" t="s">
        <v>77</v>
      </c>
    </row>
    <row r="37" spans="1:16" ht="12.75" customHeight="1">
      <c r="A37" s="25" t="s">
        <v>45</v>
      </c>
      <c r="B37" s="29" t="s">
        <v>78</v>
      </c>
      <c r="C37" s="29" t="s">
        <v>79</v>
      </c>
      <c r="D37" s="25" t="s">
        <v>47</v>
      </c>
      <c r="E37" s="30" t="s">
        <v>80</v>
      </c>
      <c r="F37" s="31" t="s">
        <v>49</v>
      </c>
      <c r="G37" s="32">
        <v>1</v>
      </c>
      <c r="H37" s="32">
        <v>0</v>
      </c>
      <c r="I37" s="32">
        <f>ROUND(ROUND(H37,2)*ROUND(G37,2),2)</f>
      </c>
      <c r="O37">
        <f>(I37*21)/100</f>
      </c>
      <c r="P37" t="s">
        <v>22</v>
      </c>
    </row>
    <row r="38" spans="1:5" ht="12.75" customHeight="1">
      <c r="A38" s="33" t="s">
        <v>50</v>
      </c>
      <c r="E38" s="34" t="s">
        <v>81</v>
      </c>
    </row>
    <row r="39" spans="1:5" ht="12.75" customHeight="1">
      <c r="A39" s="35" t="s">
        <v>52</v>
      </c>
      <c r="E39" s="36" t="s">
        <v>47</v>
      </c>
    </row>
    <row r="40" spans="1:5" ht="12.75" customHeight="1">
      <c r="A40" t="s">
        <v>53</v>
      </c>
      <c r="E40" s="34" t="s">
        <v>77</v>
      </c>
    </row>
    <row r="41" spans="1:16" ht="12.75" customHeight="1">
      <c r="A41" s="25" t="s">
        <v>45</v>
      </c>
      <c r="B41" s="29" t="s">
        <v>40</v>
      </c>
      <c r="C41" s="29" t="s">
        <v>82</v>
      </c>
      <c r="D41" s="25" t="s">
        <v>47</v>
      </c>
      <c r="E41" s="30" t="s">
        <v>83</v>
      </c>
      <c r="F41" s="31" t="s">
        <v>49</v>
      </c>
      <c r="G41" s="32">
        <v>1</v>
      </c>
      <c r="H41" s="32">
        <v>0</v>
      </c>
      <c r="I41" s="32">
        <f>ROUND(ROUND(H41,2)*ROUND(G41,2),2)</f>
      </c>
      <c r="O41">
        <f>(I41*21)/100</f>
      </c>
      <c r="P41" t="s">
        <v>22</v>
      </c>
    </row>
    <row r="42" spans="1:5" ht="12.75" customHeight="1">
      <c r="A42" s="33" t="s">
        <v>50</v>
      </c>
      <c r="E42" s="34" t="s">
        <v>84</v>
      </c>
    </row>
    <row r="43" spans="1:5" ht="12.75" customHeight="1">
      <c r="A43" s="35" t="s">
        <v>52</v>
      </c>
      <c r="E43" s="36" t="s">
        <v>47</v>
      </c>
    </row>
    <row r="44" spans="1:5" ht="12.75" customHeight="1">
      <c r="A44" t="s">
        <v>53</v>
      </c>
      <c r="E44" s="34" t="s">
        <v>77</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dimension ref="A1:P275"/>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6"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P2" t="s">
        <v>22</v>
      </c>
    </row>
    <row r="3" spans="1:16" ht="15" customHeight="1">
      <c r="A3" t="s">
        <v>12</v>
      </c>
      <c r="B3" s="12" t="s">
        <v>14</v>
      </c>
      <c r="C3" s="13" t="s">
        <v>15</v>
      </c>
      <c r="D3" s="1"/>
      <c r="E3" s="14" t="s">
        <v>16</v>
      </c>
      <c r="F3" s="1"/>
      <c r="G3" s="9"/>
      <c r="H3" s="8" t="s">
        <v>85</v>
      </c>
      <c r="I3" s="37">
        <f>0+I8+I17+I122+I127+I136+I209+I214+I227</f>
      </c>
      <c r="O3" t="s">
        <v>19</v>
      </c>
      <c r="P3" t="s">
        <v>22</v>
      </c>
    </row>
    <row r="4" spans="1:16" ht="15" customHeight="1">
      <c r="A4" t="s">
        <v>17</v>
      </c>
      <c r="B4" s="16" t="s">
        <v>18</v>
      </c>
      <c r="C4" s="17" t="s">
        <v>85</v>
      </c>
      <c r="D4" s="6"/>
      <c r="E4" s="18" t="s">
        <v>86</v>
      </c>
      <c r="F4" s="6"/>
      <c r="G4" s="6"/>
      <c r="H4" s="19"/>
      <c r="I4" s="19"/>
      <c r="O4" t="s">
        <v>20</v>
      </c>
      <c r="P4" t="s">
        <v>22</v>
      </c>
    </row>
    <row r="5" spans="1:16" ht="12.75" customHeight="1">
      <c r="A5" s="15" t="s">
        <v>25</v>
      </c>
      <c r="B5" s="15" t="s">
        <v>27</v>
      </c>
      <c r="C5" s="15" t="s">
        <v>29</v>
      </c>
      <c r="D5" s="15" t="s">
        <v>30</v>
      </c>
      <c r="E5" s="15" t="s">
        <v>32</v>
      </c>
      <c r="F5" s="15" t="s">
        <v>34</v>
      </c>
      <c r="G5" s="15" t="s">
        <v>36</v>
      </c>
      <c r="H5" s="15" t="s">
        <v>38</v>
      </c>
      <c r="I5" s="15"/>
      <c r="O5" t="s">
        <v>21</v>
      </c>
      <c r="P5" t="s">
        <v>22</v>
      </c>
    </row>
    <row r="6" spans="1:9" ht="12.75" customHeight="1">
      <c r="A6" s="15"/>
      <c r="B6" s="15"/>
      <c r="C6" s="15"/>
      <c r="D6" s="15"/>
      <c r="E6" s="15"/>
      <c r="F6" s="15"/>
      <c r="G6" s="15"/>
      <c r="H6" s="15" t="s">
        <v>39</v>
      </c>
      <c r="I6" s="15" t="s">
        <v>41</v>
      </c>
    </row>
    <row r="7" spans="1:9" ht="12.75" customHeight="1">
      <c r="A7" s="15" t="s">
        <v>26</v>
      </c>
      <c r="B7" s="15" t="s">
        <v>28</v>
      </c>
      <c r="C7" s="15" t="s">
        <v>22</v>
      </c>
      <c r="D7" s="15" t="s">
        <v>31</v>
      </c>
      <c r="E7" s="15" t="s">
        <v>33</v>
      </c>
      <c r="F7" s="15" t="s">
        <v>35</v>
      </c>
      <c r="G7" s="15" t="s">
        <v>37</v>
      </c>
      <c r="H7" s="15" t="s">
        <v>40</v>
      </c>
      <c r="I7" s="15" t="s">
        <v>42</v>
      </c>
    </row>
    <row r="8" spans="1:9" ht="12.75" customHeight="1">
      <c r="A8" s="19" t="s">
        <v>43</v>
      </c>
      <c r="B8" s="19"/>
      <c r="C8" s="26" t="s">
        <v>26</v>
      </c>
      <c r="D8" s="19"/>
      <c r="E8" s="27" t="s">
        <v>44</v>
      </c>
      <c r="F8" s="19"/>
      <c r="G8" s="19"/>
      <c r="H8" s="19"/>
      <c r="I8" s="28">
        <f>0+I9+I13</f>
      </c>
    </row>
    <row r="9" spans="1:16" ht="12.75" customHeight="1">
      <c r="A9" s="25" t="s">
        <v>45</v>
      </c>
      <c r="B9" s="29" t="s">
        <v>28</v>
      </c>
      <c r="C9" s="29" t="s">
        <v>87</v>
      </c>
      <c r="D9" s="25" t="s">
        <v>66</v>
      </c>
      <c r="E9" s="30" t="s">
        <v>88</v>
      </c>
      <c r="F9" s="31" t="s">
        <v>89</v>
      </c>
      <c r="G9" s="32">
        <v>42.84</v>
      </c>
      <c r="H9" s="32">
        <v>0</v>
      </c>
      <c r="I9" s="32">
        <f>ROUND(ROUND(H9,2)*ROUND(G9,2),2)</f>
      </c>
      <c r="O9">
        <f>(I9*21)/100</f>
      </c>
      <c r="P9" t="s">
        <v>22</v>
      </c>
    </row>
    <row r="10" spans="1:5" ht="12.75" customHeight="1">
      <c r="A10" s="33" t="s">
        <v>50</v>
      </c>
      <c r="E10" s="34" t="s">
        <v>90</v>
      </c>
    </row>
    <row r="11" spans="1:5" ht="12.75" customHeight="1">
      <c r="A11" s="35" t="s">
        <v>52</v>
      </c>
      <c r="E11" s="36" t="s">
        <v>91</v>
      </c>
    </row>
    <row r="12" spans="1:5" ht="12.75" customHeight="1">
      <c r="A12" t="s">
        <v>53</v>
      </c>
      <c r="E12" s="34" t="s">
        <v>92</v>
      </c>
    </row>
    <row r="13" spans="1:16" ht="12.75" customHeight="1">
      <c r="A13" s="25" t="s">
        <v>45</v>
      </c>
      <c r="B13" s="29" t="s">
        <v>22</v>
      </c>
      <c r="C13" s="29" t="s">
        <v>87</v>
      </c>
      <c r="D13" s="25" t="s">
        <v>71</v>
      </c>
      <c r="E13" s="30" t="s">
        <v>88</v>
      </c>
      <c r="F13" s="31" t="s">
        <v>89</v>
      </c>
      <c r="G13" s="32">
        <v>20.95</v>
      </c>
      <c r="H13" s="32">
        <v>0</v>
      </c>
      <c r="I13" s="32">
        <f>ROUND(ROUND(H13,2)*ROUND(G13,2),2)</f>
      </c>
      <c r="O13">
        <f>(I13*21)/100</f>
      </c>
      <c r="P13" t="s">
        <v>22</v>
      </c>
    </row>
    <row r="14" spans="1:5" ht="12.75" customHeight="1">
      <c r="A14" s="33" t="s">
        <v>50</v>
      </c>
      <c r="E14" s="34" t="s">
        <v>93</v>
      </c>
    </row>
    <row r="15" spans="1:5" ht="12.75" customHeight="1">
      <c r="A15" s="35" t="s">
        <v>52</v>
      </c>
      <c r="E15" s="36" t="s">
        <v>94</v>
      </c>
    </row>
    <row r="16" spans="1:5" ht="12.75" customHeight="1">
      <c r="A16" t="s">
        <v>53</v>
      </c>
      <c r="E16" s="34" t="s">
        <v>92</v>
      </c>
    </row>
    <row r="17" spans="1:9" ht="12.75" customHeight="1">
      <c r="A17" s="6" t="s">
        <v>43</v>
      </c>
      <c r="B17" s="6"/>
      <c r="C17" s="39" t="s">
        <v>28</v>
      </c>
      <c r="D17" s="6"/>
      <c r="E17" s="27" t="s">
        <v>95</v>
      </c>
      <c r="F17" s="6"/>
      <c r="G17" s="6"/>
      <c r="H17" s="6"/>
      <c r="I17" s="40">
        <f>0+I18+I22+I26+I30+I34+I38+I42+I46+I50+I54+I58+I62+I66+I70+I74+I78+I82+I86+I90+I94+I98+I102+I106+I110+I114+I118</f>
      </c>
    </row>
    <row r="18" spans="1:16" ht="12.75" customHeight="1">
      <c r="A18" s="25" t="s">
        <v>45</v>
      </c>
      <c r="B18" s="29" t="s">
        <v>31</v>
      </c>
      <c r="C18" s="29" t="s">
        <v>96</v>
      </c>
      <c r="D18" s="25" t="s">
        <v>47</v>
      </c>
      <c r="E18" s="30" t="s">
        <v>97</v>
      </c>
      <c r="F18" s="31" t="s">
        <v>98</v>
      </c>
      <c r="G18" s="32">
        <v>16</v>
      </c>
      <c r="H18" s="32">
        <v>0</v>
      </c>
      <c r="I18" s="32">
        <f>ROUND(ROUND(H18,2)*ROUND(G18,2),2)</f>
      </c>
      <c r="O18">
        <f>(I18*21)/100</f>
      </c>
      <c r="P18" t="s">
        <v>22</v>
      </c>
    </row>
    <row r="19" spans="1:5" ht="25.5" customHeight="1">
      <c r="A19" s="33" t="s">
        <v>50</v>
      </c>
      <c r="E19" s="34" t="s">
        <v>99</v>
      </c>
    </row>
    <row r="20" spans="1:5" ht="12.75" customHeight="1">
      <c r="A20" s="35" t="s">
        <v>52</v>
      </c>
      <c r="E20" s="36" t="s">
        <v>100</v>
      </c>
    </row>
    <row r="21" spans="1:5" ht="12.75" customHeight="1">
      <c r="A21" t="s">
        <v>53</v>
      </c>
      <c r="E21" s="34" t="s">
        <v>101</v>
      </c>
    </row>
    <row r="22" spans="1:16" ht="12.75" customHeight="1">
      <c r="A22" s="25" t="s">
        <v>45</v>
      </c>
      <c r="B22" s="29" t="s">
        <v>33</v>
      </c>
      <c r="C22" s="29" t="s">
        <v>102</v>
      </c>
      <c r="D22" s="25" t="s">
        <v>47</v>
      </c>
      <c r="E22" s="30" t="s">
        <v>103</v>
      </c>
      <c r="F22" s="31" t="s">
        <v>89</v>
      </c>
      <c r="G22" s="32">
        <v>1.7</v>
      </c>
      <c r="H22" s="32">
        <v>0</v>
      </c>
      <c r="I22" s="32">
        <f>ROUND(ROUND(H22,2)*ROUND(G22,2),2)</f>
      </c>
      <c r="O22">
        <f>(I22*21)/100</f>
      </c>
      <c r="P22" t="s">
        <v>22</v>
      </c>
    </row>
    <row r="23" spans="1:5" ht="38.25" customHeight="1">
      <c r="A23" s="33" t="s">
        <v>50</v>
      </c>
      <c r="E23" s="34" t="s">
        <v>104</v>
      </c>
    </row>
    <row r="24" spans="1:5" ht="12.75" customHeight="1">
      <c r="A24" s="35" t="s">
        <v>52</v>
      </c>
      <c r="E24" s="36" t="s">
        <v>105</v>
      </c>
    </row>
    <row r="25" spans="1:5" ht="12.75" customHeight="1">
      <c r="A25" t="s">
        <v>53</v>
      </c>
      <c r="E25" s="34" t="s">
        <v>106</v>
      </c>
    </row>
    <row r="26" spans="1:16" ht="12.75" customHeight="1">
      <c r="A26" s="25" t="s">
        <v>45</v>
      </c>
      <c r="B26" s="29" t="s">
        <v>35</v>
      </c>
      <c r="C26" s="29" t="s">
        <v>107</v>
      </c>
      <c r="D26" s="25" t="s">
        <v>47</v>
      </c>
      <c r="E26" s="30" t="s">
        <v>108</v>
      </c>
      <c r="F26" s="31" t="s">
        <v>89</v>
      </c>
      <c r="G26" s="32">
        <v>14.5</v>
      </c>
      <c r="H26" s="32">
        <v>0</v>
      </c>
      <c r="I26" s="32">
        <f>ROUND(ROUND(H26,2)*ROUND(G26,2),2)</f>
      </c>
      <c r="O26">
        <f>(I26*21)/100</f>
      </c>
      <c r="P26" t="s">
        <v>22</v>
      </c>
    </row>
    <row r="27" spans="1:5" ht="38.25" customHeight="1">
      <c r="A27" s="33" t="s">
        <v>50</v>
      </c>
      <c r="E27" s="34" t="s">
        <v>109</v>
      </c>
    </row>
    <row r="28" spans="1:5" ht="12.75" customHeight="1">
      <c r="A28" s="35" t="s">
        <v>52</v>
      </c>
      <c r="E28" s="36" t="s">
        <v>110</v>
      </c>
    </row>
    <row r="29" spans="1:5" ht="12.75" customHeight="1">
      <c r="A29" t="s">
        <v>53</v>
      </c>
      <c r="E29" s="34" t="s">
        <v>106</v>
      </c>
    </row>
    <row r="30" spans="1:16" ht="12.75" customHeight="1">
      <c r="A30" s="25" t="s">
        <v>45</v>
      </c>
      <c r="B30" s="29" t="s">
        <v>37</v>
      </c>
      <c r="C30" s="29" t="s">
        <v>111</v>
      </c>
      <c r="D30" s="25" t="s">
        <v>47</v>
      </c>
      <c r="E30" s="30" t="s">
        <v>112</v>
      </c>
      <c r="F30" s="31" t="s">
        <v>89</v>
      </c>
      <c r="G30" s="32">
        <v>7.8</v>
      </c>
      <c r="H30" s="32">
        <v>0</v>
      </c>
      <c r="I30" s="32">
        <f>ROUND(ROUND(H30,2)*ROUND(G30,2),2)</f>
      </c>
      <c r="O30">
        <f>(I30*21)/100</f>
      </c>
      <c r="P30" t="s">
        <v>22</v>
      </c>
    </row>
    <row r="31" spans="1:5" ht="38.25" customHeight="1">
      <c r="A31" s="33" t="s">
        <v>50</v>
      </c>
      <c r="E31" s="34" t="s">
        <v>113</v>
      </c>
    </row>
    <row r="32" spans="1:5" ht="12.75" customHeight="1">
      <c r="A32" s="35" t="s">
        <v>52</v>
      </c>
      <c r="E32" s="36" t="s">
        <v>114</v>
      </c>
    </row>
    <row r="33" spans="1:5" ht="12.75" customHeight="1">
      <c r="A33" t="s">
        <v>53</v>
      </c>
      <c r="E33" s="34" t="s">
        <v>106</v>
      </c>
    </row>
    <row r="34" spans="1:16" ht="12.75" customHeight="1">
      <c r="A34" s="25" t="s">
        <v>45</v>
      </c>
      <c r="B34" s="29" t="s">
        <v>73</v>
      </c>
      <c r="C34" s="29" t="s">
        <v>115</v>
      </c>
      <c r="D34" s="25" t="s">
        <v>47</v>
      </c>
      <c r="E34" s="30" t="s">
        <v>116</v>
      </c>
      <c r="F34" s="31" t="s">
        <v>117</v>
      </c>
      <c r="G34" s="32">
        <v>19</v>
      </c>
      <c r="H34" s="32">
        <v>0</v>
      </c>
      <c r="I34" s="32">
        <f>ROUND(ROUND(H34,2)*ROUND(G34,2),2)</f>
      </c>
      <c r="O34">
        <f>(I34*21)/100</f>
      </c>
      <c r="P34" t="s">
        <v>22</v>
      </c>
    </row>
    <row r="35" spans="1:5" ht="38.25" customHeight="1">
      <c r="A35" s="33" t="s">
        <v>50</v>
      </c>
      <c r="E35" s="34" t="s">
        <v>118</v>
      </c>
    </row>
    <row r="36" spans="1:5" ht="12.75" customHeight="1">
      <c r="A36" s="35" t="s">
        <v>52</v>
      </c>
      <c r="E36" s="36" t="s">
        <v>119</v>
      </c>
    </row>
    <row r="37" spans="1:5" ht="12.75" customHeight="1">
      <c r="A37" t="s">
        <v>53</v>
      </c>
      <c r="E37" s="34" t="s">
        <v>106</v>
      </c>
    </row>
    <row r="38" spans="1:16" ht="12.75" customHeight="1">
      <c r="A38" s="25" t="s">
        <v>45</v>
      </c>
      <c r="B38" s="29" t="s">
        <v>78</v>
      </c>
      <c r="C38" s="29" t="s">
        <v>120</v>
      </c>
      <c r="D38" s="25" t="s">
        <v>47</v>
      </c>
      <c r="E38" s="30" t="s">
        <v>121</v>
      </c>
      <c r="F38" s="31" t="s">
        <v>117</v>
      </c>
      <c r="G38" s="32">
        <v>49.5</v>
      </c>
      <c r="H38" s="32">
        <v>0</v>
      </c>
      <c r="I38" s="32">
        <f>ROUND(ROUND(H38,2)*ROUND(G38,2),2)</f>
      </c>
      <c r="O38">
        <f>(I38*21)/100</f>
      </c>
      <c r="P38" t="s">
        <v>22</v>
      </c>
    </row>
    <row r="39" spans="1:5" ht="38.25" customHeight="1">
      <c r="A39" s="33" t="s">
        <v>50</v>
      </c>
      <c r="E39" s="34" t="s">
        <v>122</v>
      </c>
    </row>
    <row r="40" spans="1:5" ht="12.75" customHeight="1">
      <c r="A40" s="35" t="s">
        <v>52</v>
      </c>
      <c r="E40" s="36" t="s">
        <v>123</v>
      </c>
    </row>
    <row r="41" spans="1:5" ht="12.75" customHeight="1">
      <c r="A41" t="s">
        <v>53</v>
      </c>
      <c r="E41" s="34" t="s">
        <v>106</v>
      </c>
    </row>
    <row r="42" spans="1:16" ht="12.75" customHeight="1">
      <c r="A42" s="25" t="s">
        <v>45</v>
      </c>
      <c r="B42" s="29" t="s">
        <v>40</v>
      </c>
      <c r="C42" s="29" t="s">
        <v>124</v>
      </c>
      <c r="D42" s="25" t="s">
        <v>47</v>
      </c>
      <c r="E42" s="30" t="s">
        <v>125</v>
      </c>
      <c r="F42" s="31" t="s">
        <v>117</v>
      </c>
      <c r="G42" s="32">
        <v>3</v>
      </c>
      <c r="H42" s="32">
        <v>0</v>
      </c>
      <c r="I42" s="32">
        <f>ROUND(ROUND(H42,2)*ROUND(G42,2),2)</f>
      </c>
      <c r="O42">
        <f>(I42*21)/100</f>
      </c>
      <c r="P42" t="s">
        <v>22</v>
      </c>
    </row>
    <row r="43" spans="1:5" ht="51" customHeight="1">
      <c r="A43" s="33" t="s">
        <v>50</v>
      </c>
      <c r="E43" s="34" t="s">
        <v>126</v>
      </c>
    </row>
    <row r="44" spans="1:5" ht="12.75" customHeight="1">
      <c r="A44" s="35" t="s">
        <v>52</v>
      </c>
      <c r="E44" s="36" t="s">
        <v>127</v>
      </c>
    </row>
    <row r="45" spans="1:5" ht="12.75" customHeight="1">
      <c r="A45" t="s">
        <v>53</v>
      </c>
      <c r="E45" s="34" t="s">
        <v>106</v>
      </c>
    </row>
    <row r="46" spans="1:16" ht="12.75" customHeight="1">
      <c r="A46" s="25" t="s">
        <v>45</v>
      </c>
      <c r="B46" s="29" t="s">
        <v>42</v>
      </c>
      <c r="C46" s="29" t="s">
        <v>128</v>
      </c>
      <c r="D46" s="25" t="s">
        <v>47</v>
      </c>
      <c r="E46" s="30" t="s">
        <v>129</v>
      </c>
      <c r="F46" s="31" t="s">
        <v>117</v>
      </c>
      <c r="G46" s="32">
        <v>21</v>
      </c>
      <c r="H46" s="32">
        <v>0</v>
      </c>
      <c r="I46" s="32">
        <f>ROUND(ROUND(H46,2)*ROUND(G46,2),2)</f>
      </c>
      <c r="O46">
        <f>(I46*21)/100</f>
      </c>
      <c r="P46" t="s">
        <v>22</v>
      </c>
    </row>
    <row r="47" spans="1:5" ht="51" customHeight="1">
      <c r="A47" s="33" t="s">
        <v>50</v>
      </c>
      <c r="E47" s="34" t="s">
        <v>130</v>
      </c>
    </row>
    <row r="48" spans="1:5" ht="12.75" customHeight="1">
      <c r="A48" s="35" t="s">
        <v>52</v>
      </c>
      <c r="E48" s="36" t="s">
        <v>131</v>
      </c>
    </row>
    <row r="49" spans="1:5" ht="12.75" customHeight="1">
      <c r="A49" t="s">
        <v>53</v>
      </c>
      <c r="E49" s="34" t="s">
        <v>106</v>
      </c>
    </row>
    <row r="50" spans="1:16" ht="12.75" customHeight="1">
      <c r="A50" s="25" t="s">
        <v>45</v>
      </c>
      <c r="B50" s="29" t="s">
        <v>132</v>
      </c>
      <c r="C50" s="29" t="s">
        <v>133</v>
      </c>
      <c r="D50" s="25" t="s">
        <v>47</v>
      </c>
      <c r="E50" s="30" t="s">
        <v>134</v>
      </c>
      <c r="F50" s="31" t="s">
        <v>89</v>
      </c>
      <c r="G50" s="32">
        <v>9.9</v>
      </c>
      <c r="H50" s="32">
        <v>0</v>
      </c>
      <c r="I50" s="32">
        <f>ROUND(ROUND(H50,2)*ROUND(G50,2),2)</f>
      </c>
      <c r="O50">
        <f>(I50*21)/100</f>
      </c>
      <c r="P50" t="s">
        <v>22</v>
      </c>
    </row>
    <row r="51" spans="1:5" ht="51" customHeight="1">
      <c r="A51" s="33" t="s">
        <v>50</v>
      </c>
      <c r="E51" s="34" t="s">
        <v>135</v>
      </c>
    </row>
    <row r="52" spans="1:5" ht="25.5" customHeight="1">
      <c r="A52" s="35" t="s">
        <v>52</v>
      </c>
      <c r="E52" s="36" t="s">
        <v>136</v>
      </c>
    </row>
    <row r="53" spans="1:5" ht="12.75" customHeight="1">
      <c r="A53" t="s">
        <v>53</v>
      </c>
      <c r="E53" s="34" t="s">
        <v>106</v>
      </c>
    </row>
    <row r="54" spans="1:16" ht="12.75" customHeight="1">
      <c r="A54" s="25" t="s">
        <v>45</v>
      </c>
      <c r="B54" s="29" t="s">
        <v>137</v>
      </c>
      <c r="C54" s="29" t="s">
        <v>138</v>
      </c>
      <c r="D54" s="25" t="s">
        <v>47</v>
      </c>
      <c r="E54" s="30" t="s">
        <v>139</v>
      </c>
      <c r="F54" s="31" t="s">
        <v>89</v>
      </c>
      <c r="G54" s="32">
        <v>7.95</v>
      </c>
      <c r="H54" s="32">
        <v>0</v>
      </c>
      <c r="I54" s="32">
        <f>ROUND(ROUND(H54,2)*ROUND(G54,2),2)</f>
      </c>
      <c r="O54">
        <f>(I54*21)/100</f>
      </c>
      <c r="P54" t="s">
        <v>22</v>
      </c>
    </row>
    <row r="55" spans="1:5" ht="38.25" customHeight="1">
      <c r="A55" s="33" t="s">
        <v>50</v>
      </c>
      <c r="E55" s="34" t="s">
        <v>140</v>
      </c>
    </row>
    <row r="56" spans="1:5" ht="12.75" customHeight="1">
      <c r="A56" s="35" t="s">
        <v>52</v>
      </c>
      <c r="E56" s="36" t="s">
        <v>141</v>
      </c>
    </row>
    <row r="57" spans="1:5" ht="12.75" customHeight="1">
      <c r="A57" t="s">
        <v>53</v>
      </c>
      <c r="E57" s="34" t="s">
        <v>142</v>
      </c>
    </row>
    <row r="58" spans="1:16" ht="12.75" customHeight="1">
      <c r="A58" s="25" t="s">
        <v>45</v>
      </c>
      <c r="B58" s="29" t="s">
        <v>143</v>
      </c>
      <c r="C58" s="29" t="s">
        <v>144</v>
      </c>
      <c r="D58" s="25" t="s">
        <v>47</v>
      </c>
      <c r="E58" s="30" t="s">
        <v>145</v>
      </c>
      <c r="F58" s="31" t="s">
        <v>89</v>
      </c>
      <c r="G58" s="32">
        <v>16.3</v>
      </c>
      <c r="H58" s="32">
        <v>0</v>
      </c>
      <c r="I58" s="32">
        <f>ROUND(ROUND(H58,2)*ROUND(G58,2),2)</f>
      </c>
      <c r="O58">
        <f>(I58*21)/100</f>
      </c>
      <c r="P58" t="s">
        <v>22</v>
      </c>
    </row>
    <row r="59" spans="1:5" ht="38.25" customHeight="1">
      <c r="A59" s="33" t="s">
        <v>50</v>
      </c>
      <c r="E59" s="34" t="s">
        <v>146</v>
      </c>
    </row>
    <row r="60" spans="1:5" ht="12.75" customHeight="1">
      <c r="A60" s="35" t="s">
        <v>52</v>
      </c>
      <c r="E60" s="36" t="s">
        <v>147</v>
      </c>
    </row>
    <row r="61" spans="1:5" ht="293.25" customHeight="1">
      <c r="A61" t="s">
        <v>53</v>
      </c>
      <c r="E61" s="34" t="s">
        <v>148</v>
      </c>
    </row>
    <row r="62" spans="1:16" ht="12.75" customHeight="1">
      <c r="A62" s="25" t="s">
        <v>45</v>
      </c>
      <c r="B62" s="29" t="s">
        <v>149</v>
      </c>
      <c r="C62" s="29" t="s">
        <v>150</v>
      </c>
      <c r="D62" s="25" t="s">
        <v>47</v>
      </c>
      <c r="E62" s="30" t="s">
        <v>151</v>
      </c>
      <c r="F62" s="31" t="s">
        <v>89</v>
      </c>
      <c r="G62" s="32">
        <v>3.04</v>
      </c>
      <c r="H62" s="32">
        <v>0</v>
      </c>
      <c r="I62" s="32">
        <f>ROUND(ROUND(H62,2)*ROUND(G62,2),2)</f>
      </c>
      <c r="O62">
        <f>(I62*21)/100</f>
      </c>
      <c r="P62" t="s">
        <v>22</v>
      </c>
    </row>
    <row r="63" spans="1:5" ht="38.25" customHeight="1">
      <c r="A63" s="33" t="s">
        <v>50</v>
      </c>
      <c r="E63" s="34" t="s">
        <v>152</v>
      </c>
    </row>
    <row r="64" spans="1:5" ht="12.75" customHeight="1">
      <c r="A64" s="35" t="s">
        <v>52</v>
      </c>
      <c r="E64" s="36" t="s">
        <v>153</v>
      </c>
    </row>
    <row r="65" spans="1:5" ht="255" customHeight="1">
      <c r="A65" t="s">
        <v>53</v>
      </c>
      <c r="E65" s="34" t="s">
        <v>154</v>
      </c>
    </row>
    <row r="66" spans="1:16" ht="12.75" customHeight="1">
      <c r="A66" s="25" t="s">
        <v>45</v>
      </c>
      <c r="B66" s="29" t="s">
        <v>155</v>
      </c>
      <c r="C66" s="29" t="s">
        <v>156</v>
      </c>
      <c r="D66" s="25" t="s">
        <v>47</v>
      </c>
      <c r="E66" s="30" t="s">
        <v>157</v>
      </c>
      <c r="F66" s="31" t="s">
        <v>89</v>
      </c>
      <c r="G66" s="32">
        <v>9</v>
      </c>
      <c r="H66" s="32">
        <v>0</v>
      </c>
      <c r="I66" s="32">
        <f>ROUND(ROUND(H66,2)*ROUND(G66,2),2)</f>
      </c>
      <c r="O66">
        <f>(I66*21)/100</f>
      </c>
      <c r="P66" t="s">
        <v>22</v>
      </c>
    </row>
    <row r="67" spans="1:5" ht="38.25" customHeight="1">
      <c r="A67" s="33" t="s">
        <v>50</v>
      </c>
      <c r="E67" s="34" t="s">
        <v>158</v>
      </c>
    </row>
    <row r="68" spans="1:5" ht="12.75" customHeight="1">
      <c r="A68" s="35" t="s">
        <v>52</v>
      </c>
      <c r="E68" s="36" t="s">
        <v>159</v>
      </c>
    </row>
    <row r="69" spans="1:5" ht="255" customHeight="1">
      <c r="A69" t="s">
        <v>53</v>
      </c>
      <c r="E69" s="34" t="s">
        <v>154</v>
      </c>
    </row>
    <row r="70" spans="1:16" ht="12.75" customHeight="1">
      <c r="A70" s="25" t="s">
        <v>45</v>
      </c>
      <c r="B70" s="29" t="s">
        <v>160</v>
      </c>
      <c r="C70" s="29" t="s">
        <v>161</v>
      </c>
      <c r="D70" s="25" t="s">
        <v>47</v>
      </c>
      <c r="E70" s="30" t="s">
        <v>162</v>
      </c>
      <c r="F70" s="31" t="s">
        <v>89</v>
      </c>
      <c r="G70" s="32">
        <v>1.65</v>
      </c>
      <c r="H70" s="32">
        <v>0</v>
      </c>
      <c r="I70" s="32">
        <f>ROUND(ROUND(H70,2)*ROUND(G70,2),2)</f>
      </c>
      <c r="O70">
        <f>(I70*21)/100</f>
      </c>
      <c r="P70" t="s">
        <v>22</v>
      </c>
    </row>
    <row r="71" spans="1:5" ht="25.5" customHeight="1">
      <c r="A71" s="33" t="s">
        <v>50</v>
      </c>
      <c r="E71" s="34" t="s">
        <v>163</v>
      </c>
    </row>
    <row r="72" spans="1:5" ht="12.75" customHeight="1">
      <c r="A72" s="35" t="s">
        <v>52</v>
      </c>
      <c r="E72" s="36" t="s">
        <v>164</v>
      </c>
    </row>
    <row r="73" spans="1:5" ht="229.5" customHeight="1">
      <c r="A73" t="s">
        <v>53</v>
      </c>
      <c r="E73" s="34" t="s">
        <v>165</v>
      </c>
    </row>
    <row r="74" spans="1:16" ht="12.75" customHeight="1">
      <c r="A74" s="25" t="s">
        <v>45</v>
      </c>
      <c r="B74" s="29" t="s">
        <v>166</v>
      </c>
      <c r="C74" s="29" t="s">
        <v>167</v>
      </c>
      <c r="D74" s="25" t="s">
        <v>47</v>
      </c>
      <c r="E74" s="30" t="s">
        <v>168</v>
      </c>
      <c r="F74" s="31" t="s">
        <v>89</v>
      </c>
      <c r="G74" s="32">
        <v>28.34</v>
      </c>
      <c r="H74" s="32">
        <v>0</v>
      </c>
      <c r="I74" s="32">
        <f>ROUND(ROUND(H74,2)*ROUND(G74,2),2)</f>
      </c>
      <c r="O74">
        <f>(I74*21)/100</f>
      </c>
      <c r="P74" t="s">
        <v>22</v>
      </c>
    </row>
    <row r="75" spans="1:5" ht="12.75" customHeight="1">
      <c r="A75" s="33" t="s">
        <v>50</v>
      </c>
      <c r="E75" s="34" t="s">
        <v>169</v>
      </c>
    </row>
    <row r="76" spans="1:5" ht="12.75" customHeight="1">
      <c r="A76" s="35" t="s">
        <v>52</v>
      </c>
      <c r="E76" s="36" t="s">
        <v>170</v>
      </c>
    </row>
    <row r="77" spans="1:5" ht="165.75" customHeight="1">
      <c r="A77" t="s">
        <v>53</v>
      </c>
      <c r="E77" s="34" t="s">
        <v>171</v>
      </c>
    </row>
    <row r="78" spans="1:16" ht="12.75" customHeight="1">
      <c r="A78" s="25" t="s">
        <v>45</v>
      </c>
      <c r="B78" s="29" t="s">
        <v>172</v>
      </c>
      <c r="C78" s="29" t="s">
        <v>173</v>
      </c>
      <c r="D78" s="25" t="s">
        <v>47</v>
      </c>
      <c r="E78" s="30" t="s">
        <v>174</v>
      </c>
      <c r="F78" s="31" t="s">
        <v>89</v>
      </c>
      <c r="G78" s="32">
        <v>1.8</v>
      </c>
      <c r="H78" s="32">
        <v>0</v>
      </c>
      <c r="I78" s="32">
        <f>ROUND(ROUND(H78,2)*ROUND(G78,2),2)</f>
      </c>
      <c r="O78">
        <f>(I78*21)/100</f>
      </c>
      <c r="P78" t="s">
        <v>22</v>
      </c>
    </row>
    <row r="79" spans="1:5" ht="38.25" customHeight="1">
      <c r="A79" s="33" t="s">
        <v>50</v>
      </c>
      <c r="E79" s="34" t="s">
        <v>175</v>
      </c>
    </row>
    <row r="80" spans="1:5" ht="12.75" customHeight="1">
      <c r="A80" s="35" t="s">
        <v>52</v>
      </c>
      <c r="E80" s="36" t="s">
        <v>176</v>
      </c>
    </row>
    <row r="81" spans="1:5" ht="178.5" customHeight="1">
      <c r="A81" t="s">
        <v>53</v>
      </c>
      <c r="E81" s="34" t="s">
        <v>177</v>
      </c>
    </row>
    <row r="82" spans="1:16" ht="12.75" customHeight="1">
      <c r="A82" s="25" t="s">
        <v>45</v>
      </c>
      <c r="B82" s="29" t="s">
        <v>178</v>
      </c>
      <c r="C82" s="29" t="s">
        <v>179</v>
      </c>
      <c r="D82" s="25" t="s">
        <v>66</v>
      </c>
      <c r="E82" s="30" t="s">
        <v>180</v>
      </c>
      <c r="F82" s="31" t="s">
        <v>89</v>
      </c>
      <c r="G82" s="32">
        <v>5.63</v>
      </c>
      <c r="H82" s="32">
        <v>0</v>
      </c>
      <c r="I82" s="32">
        <f>ROUND(ROUND(H82,2)*ROUND(G82,2),2)</f>
      </c>
      <c r="O82">
        <f>(I82*21)/100</f>
      </c>
      <c r="P82" t="s">
        <v>22</v>
      </c>
    </row>
    <row r="83" spans="1:5" ht="38.25" customHeight="1">
      <c r="A83" s="33" t="s">
        <v>50</v>
      </c>
      <c r="E83" s="34" t="s">
        <v>181</v>
      </c>
    </row>
    <row r="84" spans="1:5" ht="12.75" customHeight="1">
      <c r="A84" s="35" t="s">
        <v>52</v>
      </c>
      <c r="E84" s="36" t="s">
        <v>182</v>
      </c>
    </row>
    <row r="85" spans="1:5" ht="242.25" customHeight="1">
      <c r="A85" t="s">
        <v>53</v>
      </c>
      <c r="E85" s="34" t="s">
        <v>183</v>
      </c>
    </row>
    <row r="86" spans="1:16" ht="12.75" customHeight="1">
      <c r="A86" s="25" t="s">
        <v>45</v>
      </c>
      <c r="B86" s="29" t="s">
        <v>184</v>
      </c>
      <c r="C86" s="29" t="s">
        <v>179</v>
      </c>
      <c r="D86" s="25" t="s">
        <v>71</v>
      </c>
      <c r="E86" s="30" t="s">
        <v>180</v>
      </c>
      <c r="F86" s="31" t="s">
        <v>89</v>
      </c>
      <c r="G86" s="32">
        <v>2.68</v>
      </c>
      <c r="H86" s="32">
        <v>0</v>
      </c>
      <c r="I86" s="32">
        <f>ROUND(ROUND(H86,2)*ROUND(G86,2),2)</f>
      </c>
      <c r="O86">
        <f>(I86*21)/100</f>
      </c>
      <c r="P86" t="s">
        <v>22</v>
      </c>
    </row>
    <row r="87" spans="1:5" ht="38.25" customHeight="1">
      <c r="A87" s="33" t="s">
        <v>50</v>
      </c>
      <c r="E87" s="34" t="s">
        <v>185</v>
      </c>
    </row>
    <row r="88" spans="1:5" ht="12.75" customHeight="1">
      <c r="A88" s="35" t="s">
        <v>52</v>
      </c>
      <c r="E88" s="36" t="s">
        <v>186</v>
      </c>
    </row>
    <row r="89" spans="1:5" ht="242.25" customHeight="1">
      <c r="A89" t="s">
        <v>53</v>
      </c>
      <c r="E89" s="34" t="s">
        <v>183</v>
      </c>
    </row>
    <row r="90" spans="1:16" ht="12.75" customHeight="1">
      <c r="A90" s="25" t="s">
        <v>45</v>
      </c>
      <c r="B90" s="29" t="s">
        <v>187</v>
      </c>
      <c r="C90" s="29" t="s">
        <v>188</v>
      </c>
      <c r="D90" s="25" t="s">
        <v>66</v>
      </c>
      <c r="E90" s="30" t="s">
        <v>189</v>
      </c>
      <c r="F90" s="31" t="s">
        <v>98</v>
      </c>
      <c r="G90" s="32">
        <v>81.5</v>
      </c>
      <c r="H90" s="32">
        <v>0</v>
      </c>
      <c r="I90" s="32">
        <f>ROUND(ROUND(H90,2)*ROUND(G90,2),2)</f>
      </c>
      <c r="O90">
        <f>(I90*21)/100</f>
      </c>
      <c r="P90" t="s">
        <v>22</v>
      </c>
    </row>
    <row r="91" spans="1:5" ht="25.5" customHeight="1">
      <c r="A91" s="33" t="s">
        <v>50</v>
      </c>
      <c r="E91" s="34" t="s">
        <v>190</v>
      </c>
    </row>
    <row r="92" spans="1:5" ht="12.75" customHeight="1">
      <c r="A92" s="35" t="s">
        <v>52</v>
      </c>
      <c r="E92" s="36" t="s">
        <v>191</v>
      </c>
    </row>
    <row r="93" spans="1:5" ht="12.75" customHeight="1">
      <c r="A93" t="s">
        <v>53</v>
      </c>
      <c r="E93" s="34" t="s">
        <v>192</v>
      </c>
    </row>
    <row r="94" spans="1:16" ht="12.75" customHeight="1">
      <c r="A94" s="25" t="s">
        <v>45</v>
      </c>
      <c r="B94" s="29" t="s">
        <v>193</v>
      </c>
      <c r="C94" s="29" t="s">
        <v>188</v>
      </c>
      <c r="D94" s="25" t="s">
        <v>71</v>
      </c>
      <c r="E94" s="30" t="s">
        <v>189</v>
      </c>
      <c r="F94" s="31" t="s">
        <v>98</v>
      </c>
      <c r="G94" s="32">
        <v>12</v>
      </c>
      <c r="H94" s="32">
        <v>0</v>
      </c>
      <c r="I94" s="32">
        <f>ROUND(ROUND(H94,2)*ROUND(G94,2),2)</f>
      </c>
      <c r="O94">
        <f>(I94*21)/100</f>
      </c>
      <c r="P94" t="s">
        <v>22</v>
      </c>
    </row>
    <row r="95" spans="1:5" ht="25.5" customHeight="1">
      <c r="A95" s="33" t="s">
        <v>50</v>
      </c>
      <c r="E95" s="34" t="s">
        <v>194</v>
      </c>
    </row>
    <row r="96" spans="1:5" ht="12.75" customHeight="1">
      <c r="A96" s="35" t="s">
        <v>52</v>
      </c>
      <c r="E96" s="36" t="s">
        <v>100</v>
      </c>
    </row>
    <row r="97" spans="1:5" ht="12.75" customHeight="1">
      <c r="A97" t="s">
        <v>53</v>
      </c>
      <c r="E97" s="34" t="s">
        <v>192</v>
      </c>
    </row>
    <row r="98" spans="1:16" ht="12.75" customHeight="1">
      <c r="A98" s="25" t="s">
        <v>45</v>
      </c>
      <c r="B98" s="29" t="s">
        <v>195</v>
      </c>
      <c r="C98" s="29" t="s">
        <v>196</v>
      </c>
      <c r="D98" s="25" t="s">
        <v>47</v>
      </c>
      <c r="E98" s="30" t="s">
        <v>197</v>
      </c>
      <c r="F98" s="31" t="s">
        <v>98</v>
      </c>
      <c r="G98" s="32">
        <v>53</v>
      </c>
      <c r="H98" s="32">
        <v>0</v>
      </c>
      <c r="I98" s="32">
        <f>ROUND(ROUND(H98,2)*ROUND(G98,2),2)</f>
      </c>
      <c r="O98">
        <f>(I98*21)/100</f>
      </c>
      <c r="P98" t="s">
        <v>22</v>
      </c>
    </row>
    <row r="99" spans="1:5" ht="51" customHeight="1">
      <c r="A99" s="33" t="s">
        <v>50</v>
      </c>
      <c r="E99" s="34" t="s">
        <v>198</v>
      </c>
    </row>
    <row r="100" spans="1:5" ht="12.75" customHeight="1">
      <c r="A100" s="35" t="s">
        <v>52</v>
      </c>
      <c r="E100" s="36" t="s">
        <v>100</v>
      </c>
    </row>
    <row r="101" spans="1:5" ht="12.75" customHeight="1">
      <c r="A101" t="s">
        <v>53</v>
      </c>
      <c r="E101" s="34" t="s">
        <v>199</v>
      </c>
    </row>
    <row r="102" spans="1:16" ht="12.75" customHeight="1">
      <c r="A102" s="25" t="s">
        <v>45</v>
      </c>
      <c r="B102" s="29" t="s">
        <v>200</v>
      </c>
      <c r="C102" s="29" t="s">
        <v>201</v>
      </c>
      <c r="D102" s="25" t="s">
        <v>47</v>
      </c>
      <c r="E102" s="30" t="s">
        <v>202</v>
      </c>
      <c r="F102" s="31" t="s">
        <v>98</v>
      </c>
      <c r="G102" s="32">
        <v>53</v>
      </c>
      <c r="H102" s="32">
        <v>0</v>
      </c>
      <c r="I102" s="32">
        <f>ROUND(ROUND(H102,2)*ROUND(G102,2),2)</f>
      </c>
      <c r="O102">
        <f>(I102*21)/100</f>
      </c>
      <c r="P102" t="s">
        <v>22</v>
      </c>
    </row>
    <row r="103" spans="1:5" ht="51" customHeight="1">
      <c r="A103" s="33" t="s">
        <v>50</v>
      </c>
      <c r="E103" s="34" t="s">
        <v>203</v>
      </c>
    </row>
    <row r="104" spans="1:5" ht="12.75" customHeight="1">
      <c r="A104" s="35" t="s">
        <v>52</v>
      </c>
      <c r="E104" s="36" t="s">
        <v>100</v>
      </c>
    </row>
    <row r="105" spans="1:5" ht="12.75" customHeight="1">
      <c r="A105" t="s">
        <v>53</v>
      </c>
      <c r="E105" s="34" t="s">
        <v>204</v>
      </c>
    </row>
    <row r="106" spans="1:16" ht="12.75" customHeight="1">
      <c r="A106" s="25" t="s">
        <v>45</v>
      </c>
      <c r="B106" s="29" t="s">
        <v>205</v>
      </c>
      <c r="C106" s="29" t="s">
        <v>206</v>
      </c>
      <c r="D106" s="25" t="s">
        <v>47</v>
      </c>
      <c r="E106" s="30" t="s">
        <v>207</v>
      </c>
      <c r="F106" s="31" t="s">
        <v>98</v>
      </c>
      <c r="G106" s="32">
        <v>109</v>
      </c>
      <c r="H106" s="32">
        <v>0</v>
      </c>
      <c r="I106" s="32">
        <f>ROUND(ROUND(H106,2)*ROUND(G106,2),2)</f>
      </c>
      <c r="O106">
        <f>(I106*21)/100</f>
      </c>
      <c r="P106" t="s">
        <v>22</v>
      </c>
    </row>
    <row r="107" spans="1:5" ht="38.25" customHeight="1">
      <c r="A107" s="33" t="s">
        <v>50</v>
      </c>
      <c r="E107" s="34" t="s">
        <v>208</v>
      </c>
    </row>
    <row r="108" spans="1:5" ht="12.75" customHeight="1">
      <c r="A108" s="35" t="s">
        <v>52</v>
      </c>
      <c r="E108" s="36" t="s">
        <v>209</v>
      </c>
    </row>
    <row r="109" spans="1:5" ht="12.75" customHeight="1">
      <c r="A109" t="s">
        <v>53</v>
      </c>
      <c r="E109" s="34" t="s">
        <v>210</v>
      </c>
    </row>
    <row r="110" spans="1:16" ht="12.75" customHeight="1">
      <c r="A110" s="25" t="s">
        <v>45</v>
      </c>
      <c r="B110" s="29" t="s">
        <v>211</v>
      </c>
      <c r="C110" s="29" t="s">
        <v>212</v>
      </c>
      <c r="D110" s="25" t="s">
        <v>47</v>
      </c>
      <c r="E110" s="30" t="s">
        <v>213</v>
      </c>
      <c r="F110" s="31" t="s">
        <v>98</v>
      </c>
      <c r="G110" s="32">
        <v>79.5</v>
      </c>
      <c r="H110" s="32">
        <v>0</v>
      </c>
      <c r="I110" s="32">
        <f>ROUND(ROUND(H110,2)*ROUND(G110,2),2)</f>
      </c>
      <c r="O110">
        <f>(I110*21)/100</f>
      </c>
      <c r="P110" t="s">
        <v>22</v>
      </c>
    </row>
    <row r="111" spans="1:5" ht="38.25" customHeight="1">
      <c r="A111" s="33" t="s">
        <v>50</v>
      </c>
      <c r="E111" s="34" t="s">
        <v>214</v>
      </c>
    </row>
    <row r="112" spans="1:5" ht="12.75" customHeight="1">
      <c r="A112" s="35" t="s">
        <v>52</v>
      </c>
      <c r="E112" s="36" t="s">
        <v>215</v>
      </c>
    </row>
    <row r="113" spans="1:5" ht="12.75" customHeight="1">
      <c r="A113" t="s">
        <v>53</v>
      </c>
      <c r="E113" s="34" t="s">
        <v>216</v>
      </c>
    </row>
    <row r="114" spans="1:16" ht="12.75" customHeight="1">
      <c r="A114" s="25" t="s">
        <v>45</v>
      </c>
      <c r="B114" s="29" t="s">
        <v>217</v>
      </c>
      <c r="C114" s="29" t="s">
        <v>218</v>
      </c>
      <c r="D114" s="25" t="s">
        <v>47</v>
      </c>
      <c r="E114" s="30" t="s">
        <v>219</v>
      </c>
      <c r="F114" s="31" t="s">
        <v>98</v>
      </c>
      <c r="G114" s="32">
        <v>7.95</v>
      </c>
      <c r="H114" s="32">
        <v>0</v>
      </c>
      <c r="I114" s="32">
        <f>ROUND(ROUND(H114,2)*ROUND(G114,2),2)</f>
      </c>
      <c r="O114">
        <f>(I114*21)/100</f>
      </c>
      <c r="P114" t="s">
        <v>22</v>
      </c>
    </row>
    <row r="115" spans="1:5" ht="38.25" customHeight="1">
      <c r="A115" s="33" t="s">
        <v>50</v>
      </c>
      <c r="E115" s="34" t="s">
        <v>220</v>
      </c>
    </row>
    <row r="116" spans="1:5" ht="12.75" customHeight="1">
      <c r="A116" s="35" t="s">
        <v>52</v>
      </c>
      <c r="E116" s="36" t="s">
        <v>221</v>
      </c>
    </row>
    <row r="117" spans="1:5" ht="12.75" customHeight="1">
      <c r="A117" t="s">
        <v>53</v>
      </c>
      <c r="E117" s="34" t="s">
        <v>222</v>
      </c>
    </row>
    <row r="118" spans="1:16" ht="12.75" customHeight="1">
      <c r="A118" s="25" t="s">
        <v>45</v>
      </c>
      <c r="B118" s="29" t="s">
        <v>223</v>
      </c>
      <c r="C118" s="29" t="s">
        <v>224</v>
      </c>
      <c r="D118" s="25" t="s">
        <v>47</v>
      </c>
      <c r="E118" s="30" t="s">
        <v>225</v>
      </c>
      <c r="F118" s="31" t="s">
        <v>89</v>
      </c>
      <c r="G118" s="32">
        <v>1.33</v>
      </c>
      <c r="H118" s="32">
        <v>0</v>
      </c>
      <c r="I118" s="32">
        <f>ROUND(ROUND(H118,2)*ROUND(G118,2),2)</f>
      </c>
      <c r="O118">
        <f>(I118*21)/100</f>
      </c>
      <c r="P118" t="s">
        <v>22</v>
      </c>
    </row>
    <row r="119" spans="1:5" ht="38.25" customHeight="1">
      <c r="A119" s="33" t="s">
        <v>50</v>
      </c>
      <c r="E119" s="34" t="s">
        <v>226</v>
      </c>
    </row>
    <row r="120" spans="1:5" ht="12.75" customHeight="1">
      <c r="A120" s="35" t="s">
        <v>52</v>
      </c>
      <c r="E120" s="36" t="s">
        <v>227</v>
      </c>
    </row>
    <row r="121" spans="1:5" ht="12.75" customHeight="1">
      <c r="A121" t="s">
        <v>53</v>
      </c>
      <c r="E121" s="34" t="s">
        <v>228</v>
      </c>
    </row>
    <row r="122" spans="1:9" ht="12.75" customHeight="1">
      <c r="A122" s="6" t="s">
        <v>43</v>
      </c>
      <c r="B122" s="6"/>
      <c r="C122" s="39" t="s">
        <v>22</v>
      </c>
      <c r="D122" s="6"/>
      <c r="E122" s="27" t="s">
        <v>229</v>
      </c>
      <c r="F122" s="6"/>
      <c r="G122" s="6"/>
      <c r="H122" s="6"/>
      <c r="I122" s="40">
        <f>0+I123</f>
      </c>
    </row>
    <row r="123" spans="1:16" ht="12.75" customHeight="1">
      <c r="A123" s="25" t="s">
        <v>45</v>
      </c>
      <c r="B123" s="29" t="s">
        <v>230</v>
      </c>
      <c r="C123" s="29" t="s">
        <v>231</v>
      </c>
      <c r="D123" s="25" t="s">
        <v>47</v>
      </c>
      <c r="E123" s="30" t="s">
        <v>232</v>
      </c>
      <c r="F123" s="31" t="s">
        <v>89</v>
      </c>
      <c r="G123" s="32">
        <v>16.3</v>
      </c>
      <c r="H123" s="32">
        <v>0</v>
      </c>
      <c r="I123" s="32">
        <f>ROUND(ROUND(H123,2)*ROUND(G123,2),2)</f>
      </c>
      <c r="O123">
        <f>(I123*21)/100</f>
      </c>
      <c r="P123" t="s">
        <v>22</v>
      </c>
    </row>
    <row r="124" spans="1:5" ht="38.25" customHeight="1">
      <c r="A124" s="33" t="s">
        <v>50</v>
      </c>
      <c r="E124" s="34" t="s">
        <v>233</v>
      </c>
    </row>
    <row r="125" spans="1:5" ht="12.75" customHeight="1">
      <c r="A125" s="35" t="s">
        <v>52</v>
      </c>
      <c r="E125" s="36" t="s">
        <v>147</v>
      </c>
    </row>
    <row r="126" spans="1:5" ht="12.75" customHeight="1">
      <c r="A126" t="s">
        <v>53</v>
      </c>
      <c r="E126" s="34" t="s">
        <v>234</v>
      </c>
    </row>
    <row r="127" spans="1:9" ht="12.75" customHeight="1">
      <c r="A127" s="6" t="s">
        <v>43</v>
      </c>
      <c r="B127" s="6"/>
      <c r="C127" s="39" t="s">
        <v>33</v>
      </c>
      <c r="D127" s="6"/>
      <c r="E127" s="27" t="s">
        <v>235</v>
      </c>
      <c r="F127" s="6"/>
      <c r="G127" s="6"/>
      <c r="H127" s="6"/>
      <c r="I127" s="40">
        <f>0+I128+I132</f>
      </c>
    </row>
    <row r="128" spans="1:16" ht="12.75" customHeight="1">
      <c r="A128" s="25" t="s">
        <v>45</v>
      </c>
      <c r="B128" s="29" t="s">
        <v>236</v>
      </c>
      <c r="C128" s="29" t="s">
        <v>237</v>
      </c>
      <c r="D128" s="25" t="s">
        <v>47</v>
      </c>
      <c r="E128" s="30" t="s">
        <v>238</v>
      </c>
      <c r="F128" s="31" t="s">
        <v>89</v>
      </c>
      <c r="G128" s="32">
        <v>0.09</v>
      </c>
      <c r="H128" s="32">
        <v>0</v>
      </c>
      <c r="I128" s="32">
        <f>ROUND(ROUND(H128,2)*ROUND(G128,2),2)</f>
      </c>
      <c r="O128">
        <f>(I128*21)/100</f>
      </c>
      <c r="P128" t="s">
        <v>22</v>
      </c>
    </row>
    <row r="129" spans="1:5" ht="38.25" customHeight="1">
      <c r="A129" s="33" t="s">
        <v>50</v>
      </c>
      <c r="E129" s="34" t="s">
        <v>239</v>
      </c>
    </row>
    <row r="130" spans="1:5" ht="12.75" customHeight="1">
      <c r="A130" s="35" t="s">
        <v>52</v>
      </c>
      <c r="E130" s="36" t="s">
        <v>240</v>
      </c>
    </row>
    <row r="131" spans="1:5" ht="216.75" customHeight="1">
      <c r="A131" t="s">
        <v>53</v>
      </c>
      <c r="E131" s="34" t="s">
        <v>241</v>
      </c>
    </row>
    <row r="132" spans="1:16" ht="12.75" customHeight="1">
      <c r="A132" s="25" t="s">
        <v>45</v>
      </c>
      <c r="B132" s="29" t="s">
        <v>242</v>
      </c>
      <c r="C132" s="29" t="s">
        <v>243</v>
      </c>
      <c r="D132" s="25" t="s">
        <v>47</v>
      </c>
      <c r="E132" s="30" t="s">
        <v>244</v>
      </c>
      <c r="F132" s="31" t="s">
        <v>89</v>
      </c>
      <c r="G132" s="32">
        <v>1.2</v>
      </c>
      <c r="H132" s="32">
        <v>0</v>
      </c>
      <c r="I132" s="32">
        <f>ROUND(ROUND(H132,2)*ROUND(G132,2),2)</f>
      </c>
      <c r="O132">
        <f>(I132*21)/100</f>
      </c>
      <c r="P132" t="s">
        <v>22</v>
      </c>
    </row>
    <row r="133" spans="1:5" ht="25.5" customHeight="1">
      <c r="A133" s="33" t="s">
        <v>50</v>
      </c>
      <c r="E133" s="34" t="s">
        <v>245</v>
      </c>
    </row>
    <row r="134" spans="1:5" ht="12.75" customHeight="1">
      <c r="A134" s="35" t="s">
        <v>52</v>
      </c>
      <c r="E134" s="36" t="s">
        <v>246</v>
      </c>
    </row>
    <row r="135" spans="1:5" ht="12.75" customHeight="1">
      <c r="A135" t="s">
        <v>53</v>
      </c>
      <c r="E135" s="34" t="s">
        <v>234</v>
      </c>
    </row>
    <row r="136" spans="1:9" ht="12.75" customHeight="1">
      <c r="A136" s="6" t="s">
        <v>43</v>
      </c>
      <c r="B136" s="6"/>
      <c r="C136" s="39" t="s">
        <v>35</v>
      </c>
      <c r="D136" s="6"/>
      <c r="E136" s="27" t="s">
        <v>247</v>
      </c>
      <c r="F136" s="6"/>
      <c r="G136" s="6"/>
      <c r="H136" s="6"/>
      <c r="I136" s="40">
        <f>0+I137+I141+I145+I149+I153+I157+I161+I165+I169+I173+I177+I181+I185+I189+I193+I197+I201+I205</f>
      </c>
    </row>
    <row r="137" spans="1:16" ht="12.75" customHeight="1">
      <c r="A137" s="25" t="s">
        <v>45</v>
      </c>
      <c r="B137" s="29" t="s">
        <v>248</v>
      </c>
      <c r="C137" s="29" t="s">
        <v>249</v>
      </c>
      <c r="D137" s="25" t="s">
        <v>66</v>
      </c>
      <c r="E137" s="30" t="s">
        <v>250</v>
      </c>
      <c r="F137" s="31" t="s">
        <v>98</v>
      </c>
      <c r="G137" s="32">
        <v>12</v>
      </c>
      <c r="H137" s="32">
        <v>0</v>
      </c>
      <c r="I137" s="32">
        <f>ROUND(ROUND(H137,2)*ROUND(G137,2),2)</f>
      </c>
      <c r="O137">
        <f>(I137*21)/100</f>
      </c>
      <c r="P137" t="s">
        <v>22</v>
      </c>
    </row>
    <row r="138" spans="1:5" ht="38.25" customHeight="1">
      <c r="A138" s="33" t="s">
        <v>50</v>
      </c>
      <c r="E138" s="34" t="s">
        <v>251</v>
      </c>
    </row>
    <row r="139" spans="1:5" ht="12.75" customHeight="1">
      <c r="A139" s="35" t="s">
        <v>52</v>
      </c>
      <c r="E139" s="36" t="s">
        <v>100</v>
      </c>
    </row>
    <row r="140" spans="1:5" ht="102" customHeight="1">
      <c r="A140" t="s">
        <v>53</v>
      </c>
      <c r="E140" s="34" t="s">
        <v>252</v>
      </c>
    </row>
    <row r="141" spans="1:16" ht="12.75" customHeight="1">
      <c r="A141" s="25" t="s">
        <v>45</v>
      </c>
      <c r="B141" s="29" t="s">
        <v>253</v>
      </c>
      <c r="C141" s="29" t="s">
        <v>249</v>
      </c>
      <c r="D141" s="25" t="s">
        <v>71</v>
      </c>
      <c r="E141" s="30" t="s">
        <v>250</v>
      </c>
      <c r="F141" s="31" t="s">
        <v>98</v>
      </c>
      <c r="G141" s="32">
        <v>26.5</v>
      </c>
      <c r="H141" s="32">
        <v>0</v>
      </c>
      <c r="I141" s="32">
        <f>ROUND(ROUND(H141,2)*ROUND(G141,2),2)</f>
      </c>
      <c r="O141">
        <f>(I141*21)/100</f>
      </c>
      <c r="P141" t="s">
        <v>22</v>
      </c>
    </row>
    <row r="142" spans="1:5" ht="38.25" customHeight="1">
      <c r="A142" s="33" t="s">
        <v>50</v>
      </c>
      <c r="E142" s="34" t="s">
        <v>254</v>
      </c>
    </row>
    <row r="143" spans="1:5" ht="12.75" customHeight="1">
      <c r="A143" s="35" t="s">
        <v>52</v>
      </c>
      <c r="E143" s="36" t="s">
        <v>100</v>
      </c>
    </row>
    <row r="144" spans="1:5" ht="102" customHeight="1">
      <c r="A144" t="s">
        <v>53</v>
      </c>
      <c r="E144" s="34" t="s">
        <v>252</v>
      </c>
    </row>
    <row r="145" spans="1:16" ht="12.75" customHeight="1">
      <c r="A145" s="25" t="s">
        <v>45</v>
      </c>
      <c r="B145" s="29" t="s">
        <v>255</v>
      </c>
      <c r="C145" s="29" t="s">
        <v>256</v>
      </c>
      <c r="D145" s="25" t="s">
        <v>47</v>
      </c>
      <c r="E145" s="30" t="s">
        <v>257</v>
      </c>
      <c r="F145" s="31" t="s">
        <v>98</v>
      </c>
      <c r="G145" s="32">
        <v>24</v>
      </c>
      <c r="H145" s="32">
        <v>0</v>
      </c>
      <c r="I145" s="32">
        <f>ROUND(ROUND(H145,2)*ROUND(G145,2),2)</f>
      </c>
      <c r="O145">
        <f>(I145*21)/100</f>
      </c>
      <c r="P145" t="s">
        <v>22</v>
      </c>
    </row>
    <row r="146" spans="1:5" ht="38.25" customHeight="1">
      <c r="A146" s="33" t="s">
        <v>50</v>
      </c>
      <c r="E146" s="34" t="s">
        <v>258</v>
      </c>
    </row>
    <row r="147" spans="1:5" ht="12.75" customHeight="1">
      <c r="A147" s="35" t="s">
        <v>52</v>
      </c>
      <c r="E147" s="36" t="s">
        <v>100</v>
      </c>
    </row>
    <row r="148" spans="1:5" ht="51" customHeight="1">
      <c r="A148" t="s">
        <v>53</v>
      </c>
      <c r="E148" s="34" t="s">
        <v>259</v>
      </c>
    </row>
    <row r="149" spans="1:16" ht="12.75" customHeight="1">
      <c r="A149" s="25" t="s">
        <v>45</v>
      </c>
      <c r="B149" s="29" t="s">
        <v>260</v>
      </c>
      <c r="C149" s="29" t="s">
        <v>261</v>
      </c>
      <c r="D149" s="25" t="s">
        <v>66</v>
      </c>
      <c r="E149" s="30" t="s">
        <v>262</v>
      </c>
      <c r="F149" s="31" t="s">
        <v>98</v>
      </c>
      <c r="G149" s="32">
        <v>31.5</v>
      </c>
      <c r="H149" s="32">
        <v>0</v>
      </c>
      <c r="I149" s="32">
        <f>ROUND(ROUND(H149,2)*ROUND(G149,2),2)</f>
      </c>
      <c r="O149">
        <f>(I149*21)/100</f>
      </c>
      <c r="P149" t="s">
        <v>22</v>
      </c>
    </row>
    <row r="150" spans="1:5" ht="38.25" customHeight="1">
      <c r="A150" s="33" t="s">
        <v>50</v>
      </c>
      <c r="E150" s="34" t="s">
        <v>263</v>
      </c>
    </row>
    <row r="151" spans="1:5" ht="12.75" customHeight="1">
      <c r="A151" s="35" t="s">
        <v>52</v>
      </c>
      <c r="E151" s="36" t="s">
        <v>100</v>
      </c>
    </row>
    <row r="152" spans="1:5" ht="51" customHeight="1">
      <c r="A152" t="s">
        <v>53</v>
      </c>
      <c r="E152" s="34" t="s">
        <v>259</v>
      </c>
    </row>
    <row r="153" spans="1:16" ht="12.75" customHeight="1">
      <c r="A153" s="25" t="s">
        <v>45</v>
      </c>
      <c r="B153" s="29" t="s">
        <v>264</v>
      </c>
      <c r="C153" s="29" t="s">
        <v>261</v>
      </c>
      <c r="D153" s="25" t="s">
        <v>71</v>
      </c>
      <c r="E153" s="30" t="s">
        <v>262</v>
      </c>
      <c r="F153" s="31" t="s">
        <v>98</v>
      </c>
      <c r="G153" s="32">
        <v>12</v>
      </c>
      <c r="H153" s="32">
        <v>0</v>
      </c>
      <c r="I153" s="32">
        <f>ROUND(ROUND(H153,2)*ROUND(G153,2),2)</f>
      </c>
      <c r="O153">
        <f>(I153*21)/100</f>
      </c>
      <c r="P153" t="s">
        <v>22</v>
      </c>
    </row>
    <row r="154" spans="1:5" ht="38.25" customHeight="1">
      <c r="A154" s="33" t="s">
        <v>50</v>
      </c>
      <c r="E154" s="34" t="s">
        <v>265</v>
      </c>
    </row>
    <row r="155" spans="1:5" ht="12.75" customHeight="1">
      <c r="A155" s="35" t="s">
        <v>52</v>
      </c>
      <c r="E155" s="36" t="s">
        <v>100</v>
      </c>
    </row>
    <row r="156" spans="1:5" ht="51" customHeight="1">
      <c r="A156" t="s">
        <v>53</v>
      </c>
      <c r="E156" s="34" t="s">
        <v>259</v>
      </c>
    </row>
    <row r="157" spans="1:16" ht="12.75" customHeight="1">
      <c r="A157" s="25" t="s">
        <v>45</v>
      </c>
      <c r="B157" s="29" t="s">
        <v>266</v>
      </c>
      <c r="C157" s="29" t="s">
        <v>261</v>
      </c>
      <c r="D157" s="25" t="s">
        <v>267</v>
      </c>
      <c r="E157" s="30" t="s">
        <v>262</v>
      </c>
      <c r="F157" s="31" t="s">
        <v>98</v>
      </c>
      <c r="G157" s="32">
        <v>33.5</v>
      </c>
      <c r="H157" s="32">
        <v>0</v>
      </c>
      <c r="I157" s="32">
        <f>ROUND(ROUND(H157,2)*ROUND(G157,2),2)</f>
      </c>
      <c r="O157">
        <f>(I157*21)/100</f>
      </c>
      <c r="P157" t="s">
        <v>22</v>
      </c>
    </row>
    <row r="158" spans="1:5" ht="38.25" customHeight="1">
      <c r="A158" s="33" t="s">
        <v>50</v>
      </c>
      <c r="E158" s="34" t="s">
        <v>268</v>
      </c>
    </row>
    <row r="159" spans="1:5" ht="12.75" customHeight="1">
      <c r="A159" s="35" t="s">
        <v>52</v>
      </c>
      <c r="E159" s="36" t="s">
        <v>100</v>
      </c>
    </row>
    <row r="160" spans="1:5" ht="51" customHeight="1">
      <c r="A160" t="s">
        <v>53</v>
      </c>
      <c r="E160" s="34" t="s">
        <v>259</v>
      </c>
    </row>
    <row r="161" spans="1:16" ht="12.75" customHeight="1">
      <c r="A161" s="25" t="s">
        <v>45</v>
      </c>
      <c r="B161" s="29" t="s">
        <v>269</v>
      </c>
      <c r="C161" s="29" t="s">
        <v>270</v>
      </c>
      <c r="D161" s="25" t="s">
        <v>47</v>
      </c>
      <c r="E161" s="30" t="s">
        <v>271</v>
      </c>
      <c r="F161" s="31" t="s">
        <v>98</v>
      </c>
      <c r="G161" s="32">
        <v>16.5</v>
      </c>
      <c r="H161" s="32">
        <v>0</v>
      </c>
      <c r="I161" s="32">
        <f>ROUND(ROUND(H161,2)*ROUND(G161,2),2)</f>
      </c>
      <c r="O161">
        <f>(I161*21)/100</f>
      </c>
      <c r="P161" t="s">
        <v>22</v>
      </c>
    </row>
    <row r="162" spans="1:5" ht="38.25" customHeight="1">
      <c r="A162" s="33" t="s">
        <v>50</v>
      </c>
      <c r="E162" s="34" t="s">
        <v>272</v>
      </c>
    </row>
    <row r="163" spans="1:5" ht="12.75" customHeight="1">
      <c r="A163" s="35" t="s">
        <v>52</v>
      </c>
      <c r="E163" s="36" t="s">
        <v>100</v>
      </c>
    </row>
    <row r="164" spans="1:5" ht="51" customHeight="1">
      <c r="A164" t="s">
        <v>53</v>
      </c>
      <c r="E164" s="34" t="s">
        <v>259</v>
      </c>
    </row>
    <row r="165" spans="1:16" ht="12.75" customHeight="1">
      <c r="A165" s="25" t="s">
        <v>45</v>
      </c>
      <c r="B165" s="29" t="s">
        <v>273</v>
      </c>
      <c r="C165" s="29" t="s">
        <v>274</v>
      </c>
      <c r="D165" s="25" t="s">
        <v>47</v>
      </c>
      <c r="E165" s="30" t="s">
        <v>275</v>
      </c>
      <c r="F165" s="31" t="s">
        <v>98</v>
      </c>
      <c r="G165" s="32">
        <v>13</v>
      </c>
      <c r="H165" s="32">
        <v>0</v>
      </c>
      <c r="I165" s="32">
        <f>ROUND(ROUND(H165,2)*ROUND(G165,2),2)</f>
      </c>
      <c r="O165">
        <f>(I165*21)/100</f>
      </c>
      <c r="P165" t="s">
        <v>22</v>
      </c>
    </row>
    <row r="166" spans="1:5" ht="51" customHeight="1">
      <c r="A166" s="33" t="s">
        <v>50</v>
      </c>
      <c r="E166" s="34" t="s">
        <v>276</v>
      </c>
    </row>
    <row r="167" spans="1:5" ht="12.75" customHeight="1">
      <c r="A167" s="35" t="s">
        <v>52</v>
      </c>
      <c r="E167" s="36" t="s">
        <v>100</v>
      </c>
    </row>
    <row r="168" spans="1:5" ht="76.5" customHeight="1">
      <c r="A168" t="s">
        <v>53</v>
      </c>
      <c r="E168" s="34" t="s">
        <v>277</v>
      </c>
    </row>
    <row r="169" spans="1:16" ht="12.75" customHeight="1">
      <c r="A169" s="25" t="s">
        <v>45</v>
      </c>
      <c r="B169" s="29" t="s">
        <v>278</v>
      </c>
      <c r="C169" s="29" t="s">
        <v>279</v>
      </c>
      <c r="D169" s="25" t="s">
        <v>47</v>
      </c>
      <c r="E169" s="30" t="s">
        <v>280</v>
      </c>
      <c r="F169" s="31" t="s">
        <v>98</v>
      </c>
      <c r="G169" s="32">
        <v>12</v>
      </c>
      <c r="H169" s="32">
        <v>0</v>
      </c>
      <c r="I169" s="32">
        <f>ROUND(ROUND(H169,2)*ROUND(G169,2),2)</f>
      </c>
      <c r="O169">
        <f>(I169*21)/100</f>
      </c>
      <c r="P169" t="s">
        <v>22</v>
      </c>
    </row>
    <row r="170" spans="1:5" ht="38.25" customHeight="1">
      <c r="A170" s="33" t="s">
        <v>50</v>
      </c>
      <c r="E170" s="34" t="s">
        <v>281</v>
      </c>
    </row>
    <row r="171" spans="1:5" ht="12.75" customHeight="1">
      <c r="A171" s="35" t="s">
        <v>52</v>
      </c>
      <c r="E171" s="36" t="s">
        <v>100</v>
      </c>
    </row>
    <row r="172" spans="1:5" ht="51" customHeight="1">
      <c r="A172" t="s">
        <v>53</v>
      </c>
      <c r="E172" s="34" t="s">
        <v>282</v>
      </c>
    </row>
    <row r="173" spans="1:16" ht="12.75" customHeight="1">
      <c r="A173" s="25" t="s">
        <v>45</v>
      </c>
      <c r="B173" s="29" t="s">
        <v>283</v>
      </c>
      <c r="C173" s="29" t="s">
        <v>284</v>
      </c>
      <c r="D173" s="25" t="s">
        <v>47</v>
      </c>
      <c r="E173" s="30" t="s">
        <v>285</v>
      </c>
      <c r="F173" s="31" t="s">
        <v>98</v>
      </c>
      <c r="G173" s="32">
        <v>12</v>
      </c>
      <c r="H173" s="32">
        <v>0</v>
      </c>
      <c r="I173" s="32">
        <f>ROUND(ROUND(H173,2)*ROUND(G173,2),2)</f>
      </c>
      <c r="O173">
        <f>(I173*21)/100</f>
      </c>
      <c r="P173" t="s">
        <v>22</v>
      </c>
    </row>
    <row r="174" spans="1:5" ht="38.25" customHeight="1">
      <c r="A174" s="33" t="s">
        <v>50</v>
      </c>
      <c r="E174" s="34" t="s">
        <v>286</v>
      </c>
    </row>
    <row r="175" spans="1:5" ht="12.75" customHeight="1">
      <c r="A175" s="35" t="s">
        <v>52</v>
      </c>
      <c r="E175" s="36" t="s">
        <v>100</v>
      </c>
    </row>
    <row r="176" spans="1:5" ht="51" customHeight="1">
      <c r="A176" t="s">
        <v>53</v>
      </c>
      <c r="E176" s="34" t="s">
        <v>282</v>
      </c>
    </row>
    <row r="177" spans="1:16" ht="12.75" customHeight="1">
      <c r="A177" s="25" t="s">
        <v>45</v>
      </c>
      <c r="B177" s="29" t="s">
        <v>287</v>
      </c>
      <c r="C177" s="29" t="s">
        <v>288</v>
      </c>
      <c r="D177" s="25" t="s">
        <v>47</v>
      </c>
      <c r="E177" s="30" t="s">
        <v>289</v>
      </c>
      <c r="F177" s="31" t="s">
        <v>89</v>
      </c>
      <c r="G177" s="32">
        <v>0.78</v>
      </c>
      <c r="H177" s="32">
        <v>0</v>
      </c>
      <c r="I177" s="32">
        <f>ROUND(ROUND(H177,2)*ROUND(G177,2),2)</f>
      </c>
      <c r="O177">
        <f>(I177*21)/100</f>
      </c>
      <c r="P177" t="s">
        <v>22</v>
      </c>
    </row>
    <row r="178" spans="1:5" ht="38.25" customHeight="1">
      <c r="A178" s="33" t="s">
        <v>50</v>
      </c>
      <c r="E178" s="34" t="s">
        <v>290</v>
      </c>
    </row>
    <row r="179" spans="1:5" ht="12.75" customHeight="1">
      <c r="A179" s="35" t="s">
        <v>52</v>
      </c>
      <c r="E179" s="36" t="s">
        <v>291</v>
      </c>
    </row>
    <row r="180" spans="1:5" ht="89.25" customHeight="1">
      <c r="A180" t="s">
        <v>53</v>
      </c>
      <c r="E180" s="34" t="s">
        <v>292</v>
      </c>
    </row>
    <row r="181" spans="1:16" ht="12.75" customHeight="1">
      <c r="A181" s="25" t="s">
        <v>45</v>
      </c>
      <c r="B181" s="29" t="s">
        <v>293</v>
      </c>
      <c r="C181" s="29" t="s">
        <v>294</v>
      </c>
      <c r="D181" s="25" t="s">
        <v>47</v>
      </c>
      <c r="E181" s="30" t="s">
        <v>295</v>
      </c>
      <c r="F181" s="31" t="s">
        <v>98</v>
      </c>
      <c r="G181" s="32">
        <v>12</v>
      </c>
      <c r="H181" s="32">
        <v>0</v>
      </c>
      <c r="I181" s="32">
        <f>ROUND(ROUND(H181,2)*ROUND(G181,2),2)</f>
      </c>
      <c r="O181">
        <f>(I181*21)/100</f>
      </c>
      <c r="P181" t="s">
        <v>22</v>
      </c>
    </row>
    <row r="182" spans="1:5" ht="38.25" customHeight="1">
      <c r="A182" s="33" t="s">
        <v>50</v>
      </c>
      <c r="E182" s="34" t="s">
        <v>296</v>
      </c>
    </row>
    <row r="183" spans="1:5" ht="12.75" customHeight="1">
      <c r="A183" s="35" t="s">
        <v>52</v>
      </c>
      <c r="E183" s="36" t="s">
        <v>100</v>
      </c>
    </row>
    <row r="184" spans="1:5" ht="89.25" customHeight="1">
      <c r="A184" t="s">
        <v>53</v>
      </c>
      <c r="E184" s="34" t="s">
        <v>292</v>
      </c>
    </row>
    <row r="185" spans="1:16" ht="12.75" customHeight="1">
      <c r="A185" s="25" t="s">
        <v>45</v>
      </c>
      <c r="B185" s="29" t="s">
        <v>297</v>
      </c>
      <c r="C185" s="29" t="s">
        <v>298</v>
      </c>
      <c r="D185" s="25" t="s">
        <v>47</v>
      </c>
      <c r="E185" s="30" t="s">
        <v>299</v>
      </c>
      <c r="F185" s="31" t="s">
        <v>98</v>
      </c>
      <c r="G185" s="32">
        <v>12</v>
      </c>
      <c r="H185" s="32">
        <v>0</v>
      </c>
      <c r="I185" s="32">
        <f>ROUND(ROUND(H185,2)*ROUND(G185,2),2)</f>
      </c>
      <c r="O185">
        <f>(I185*21)/100</f>
      </c>
      <c r="P185" t="s">
        <v>22</v>
      </c>
    </row>
    <row r="186" spans="1:5" ht="38.25" customHeight="1">
      <c r="A186" s="33" t="s">
        <v>50</v>
      </c>
      <c r="E186" s="34" t="s">
        <v>300</v>
      </c>
    </row>
    <row r="187" spans="1:5" ht="12.75" customHeight="1">
      <c r="A187" s="35" t="s">
        <v>52</v>
      </c>
      <c r="E187" s="36" t="s">
        <v>100</v>
      </c>
    </row>
    <row r="188" spans="1:5" ht="89.25" customHeight="1">
      <c r="A188" t="s">
        <v>53</v>
      </c>
      <c r="E188" s="34" t="s">
        <v>292</v>
      </c>
    </row>
    <row r="189" spans="1:16" ht="12.75" customHeight="1">
      <c r="A189" s="25" t="s">
        <v>45</v>
      </c>
      <c r="B189" s="29" t="s">
        <v>301</v>
      </c>
      <c r="C189" s="29" t="s">
        <v>302</v>
      </c>
      <c r="D189" s="25" t="s">
        <v>47</v>
      </c>
      <c r="E189" s="30" t="s">
        <v>303</v>
      </c>
      <c r="F189" s="31" t="s">
        <v>98</v>
      </c>
      <c r="G189" s="32">
        <v>24</v>
      </c>
      <c r="H189" s="32">
        <v>0</v>
      </c>
      <c r="I189" s="32">
        <f>ROUND(ROUND(H189,2)*ROUND(G189,2),2)</f>
      </c>
      <c r="O189">
        <f>(I189*21)/100</f>
      </c>
      <c r="P189" t="s">
        <v>22</v>
      </c>
    </row>
    <row r="190" spans="1:5" ht="25.5" customHeight="1">
      <c r="A190" s="33" t="s">
        <v>50</v>
      </c>
      <c r="E190" s="34" t="s">
        <v>304</v>
      </c>
    </row>
    <row r="191" spans="1:5" ht="12.75" customHeight="1">
      <c r="A191" s="35" t="s">
        <v>52</v>
      </c>
      <c r="E191" s="36" t="s">
        <v>100</v>
      </c>
    </row>
    <row r="192" spans="1:5" ht="89.25" customHeight="1">
      <c r="A192" t="s">
        <v>53</v>
      </c>
      <c r="E192" s="34" t="s">
        <v>305</v>
      </c>
    </row>
    <row r="193" spans="1:16" ht="12.75" customHeight="1">
      <c r="A193" s="25" t="s">
        <v>45</v>
      </c>
      <c r="B193" s="29" t="s">
        <v>306</v>
      </c>
      <c r="C193" s="29" t="s">
        <v>307</v>
      </c>
      <c r="D193" s="25" t="s">
        <v>47</v>
      </c>
      <c r="E193" s="30" t="s">
        <v>308</v>
      </c>
      <c r="F193" s="31" t="s">
        <v>98</v>
      </c>
      <c r="G193" s="32">
        <v>26.5</v>
      </c>
      <c r="H193" s="32">
        <v>0</v>
      </c>
      <c r="I193" s="32">
        <f>ROUND(ROUND(H193,2)*ROUND(G193,2),2)</f>
      </c>
      <c r="O193">
        <f>(I193*21)/100</f>
      </c>
      <c r="P193" t="s">
        <v>22</v>
      </c>
    </row>
    <row r="194" spans="1:5" ht="51" customHeight="1">
      <c r="A194" s="33" t="s">
        <v>50</v>
      </c>
      <c r="E194" s="34" t="s">
        <v>309</v>
      </c>
    </row>
    <row r="195" spans="1:5" ht="12.75" customHeight="1">
      <c r="A195" s="35" t="s">
        <v>52</v>
      </c>
      <c r="E195" s="36" t="s">
        <v>100</v>
      </c>
    </row>
    <row r="196" spans="1:5" ht="89.25" customHeight="1">
      <c r="A196" t="s">
        <v>53</v>
      </c>
      <c r="E196" s="34" t="s">
        <v>305</v>
      </c>
    </row>
    <row r="197" spans="1:16" ht="12.75" customHeight="1">
      <c r="A197" s="25" t="s">
        <v>45</v>
      </c>
      <c r="B197" s="29" t="s">
        <v>310</v>
      </c>
      <c r="C197" s="29" t="s">
        <v>311</v>
      </c>
      <c r="D197" s="25" t="s">
        <v>47</v>
      </c>
      <c r="E197" s="30" t="s">
        <v>312</v>
      </c>
      <c r="F197" s="31" t="s">
        <v>98</v>
      </c>
      <c r="G197" s="32">
        <v>14.5</v>
      </c>
      <c r="H197" s="32">
        <v>0</v>
      </c>
      <c r="I197" s="32">
        <f>ROUND(ROUND(H197,2)*ROUND(G197,2),2)</f>
      </c>
      <c r="O197">
        <f>(I197*21)/100</f>
      </c>
      <c r="P197" t="s">
        <v>22</v>
      </c>
    </row>
    <row r="198" spans="1:5" ht="25.5" customHeight="1">
      <c r="A198" s="33" t="s">
        <v>50</v>
      </c>
      <c r="E198" s="34" t="s">
        <v>313</v>
      </c>
    </row>
    <row r="199" spans="1:5" ht="12.75" customHeight="1">
      <c r="A199" s="35" t="s">
        <v>52</v>
      </c>
      <c r="E199" s="36" t="s">
        <v>314</v>
      </c>
    </row>
    <row r="200" spans="1:5" ht="89.25" customHeight="1">
      <c r="A200" t="s">
        <v>53</v>
      </c>
      <c r="E200" s="34" t="s">
        <v>305</v>
      </c>
    </row>
    <row r="201" spans="1:16" ht="12.75" customHeight="1">
      <c r="A201" s="25" t="s">
        <v>45</v>
      </c>
      <c r="B201" s="29" t="s">
        <v>315</v>
      </c>
      <c r="C201" s="29" t="s">
        <v>316</v>
      </c>
      <c r="D201" s="25" t="s">
        <v>47</v>
      </c>
      <c r="E201" s="30" t="s">
        <v>317</v>
      </c>
      <c r="F201" s="31" t="s">
        <v>98</v>
      </c>
      <c r="G201" s="32">
        <v>3.5</v>
      </c>
      <c r="H201" s="32">
        <v>0</v>
      </c>
      <c r="I201" s="32">
        <f>ROUND(ROUND(H201,2)*ROUND(G201,2),2)</f>
      </c>
      <c r="O201">
        <f>(I201*21)/100</f>
      </c>
      <c r="P201" t="s">
        <v>22</v>
      </c>
    </row>
    <row r="202" spans="1:5" ht="25.5" customHeight="1">
      <c r="A202" s="33" t="s">
        <v>50</v>
      </c>
      <c r="E202" s="34" t="s">
        <v>318</v>
      </c>
    </row>
    <row r="203" spans="1:5" ht="12.75" customHeight="1">
      <c r="A203" s="35" t="s">
        <v>52</v>
      </c>
      <c r="E203" s="36" t="s">
        <v>100</v>
      </c>
    </row>
    <row r="204" spans="1:5" ht="89.25" customHeight="1">
      <c r="A204" t="s">
        <v>53</v>
      </c>
      <c r="E204" s="34" t="s">
        <v>305</v>
      </c>
    </row>
    <row r="205" spans="1:16" ht="12.75" customHeight="1">
      <c r="A205" s="25" t="s">
        <v>45</v>
      </c>
      <c r="B205" s="29" t="s">
        <v>319</v>
      </c>
      <c r="C205" s="29" t="s">
        <v>320</v>
      </c>
      <c r="D205" s="25" t="s">
        <v>47</v>
      </c>
      <c r="E205" s="30" t="s">
        <v>321</v>
      </c>
      <c r="F205" s="31" t="s">
        <v>117</v>
      </c>
      <c r="G205" s="32">
        <v>62</v>
      </c>
      <c r="H205" s="32">
        <v>0</v>
      </c>
      <c r="I205" s="32">
        <f>ROUND(ROUND(H205,2)*ROUND(G205,2),2)</f>
      </c>
      <c r="O205">
        <f>(I205*21)/100</f>
      </c>
      <c r="P205" t="s">
        <v>22</v>
      </c>
    </row>
    <row r="206" spans="1:5" ht="38.25" customHeight="1">
      <c r="A206" s="33" t="s">
        <v>50</v>
      </c>
      <c r="E206" s="34" t="s">
        <v>322</v>
      </c>
    </row>
    <row r="207" spans="1:5" ht="12.75" customHeight="1">
      <c r="A207" s="35" t="s">
        <v>52</v>
      </c>
      <c r="E207" s="36" t="s">
        <v>323</v>
      </c>
    </row>
    <row r="208" spans="1:5" ht="38.25" customHeight="1">
      <c r="A208" t="s">
        <v>53</v>
      </c>
      <c r="E208" s="34" t="s">
        <v>324</v>
      </c>
    </row>
    <row r="209" spans="1:9" ht="12.75" customHeight="1">
      <c r="A209" s="6" t="s">
        <v>43</v>
      </c>
      <c r="B209" s="6"/>
      <c r="C209" s="39" t="s">
        <v>73</v>
      </c>
      <c r="D209" s="6"/>
      <c r="E209" s="27" t="s">
        <v>325</v>
      </c>
      <c r="F209" s="6"/>
      <c r="G209" s="6"/>
      <c r="H209" s="6"/>
      <c r="I209" s="40">
        <f>0+I210</f>
      </c>
    </row>
    <row r="210" spans="1:16" ht="12.75" customHeight="1">
      <c r="A210" s="25" t="s">
        <v>45</v>
      </c>
      <c r="B210" s="29" t="s">
        <v>326</v>
      </c>
      <c r="C210" s="29" t="s">
        <v>327</v>
      </c>
      <c r="D210" s="25" t="s">
        <v>47</v>
      </c>
      <c r="E210" s="30" t="s">
        <v>328</v>
      </c>
      <c r="F210" s="31" t="s">
        <v>98</v>
      </c>
      <c r="G210" s="32">
        <v>19.55</v>
      </c>
      <c r="H210" s="32">
        <v>0</v>
      </c>
      <c r="I210" s="32">
        <f>ROUND(ROUND(H210,2)*ROUND(G210,2),2)</f>
      </c>
      <c r="O210">
        <f>(I210*21)/100</f>
      </c>
      <c r="P210" t="s">
        <v>22</v>
      </c>
    </row>
    <row r="211" spans="1:5" ht="25.5" customHeight="1">
      <c r="A211" s="33" t="s">
        <v>50</v>
      </c>
      <c r="E211" s="34" t="s">
        <v>329</v>
      </c>
    </row>
    <row r="212" spans="1:5" ht="12.75" customHeight="1">
      <c r="A212" s="35" t="s">
        <v>52</v>
      </c>
      <c r="E212" s="36" t="s">
        <v>330</v>
      </c>
    </row>
    <row r="213" spans="1:5" ht="140.25" customHeight="1">
      <c r="A213" t="s">
        <v>53</v>
      </c>
      <c r="E213" s="34" t="s">
        <v>331</v>
      </c>
    </row>
    <row r="214" spans="1:9" ht="12.75" customHeight="1">
      <c r="A214" s="6" t="s">
        <v>43</v>
      </c>
      <c r="B214" s="6"/>
      <c r="C214" s="39" t="s">
        <v>78</v>
      </c>
      <c r="D214" s="6"/>
      <c r="E214" s="27" t="s">
        <v>332</v>
      </c>
      <c r="F214" s="6"/>
      <c r="G214" s="6"/>
      <c r="H214" s="6"/>
      <c r="I214" s="40">
        <f>0+I215+I219+I223</f>
      </c>
    </row>
    <row r="215" spans="1:16" ht="12.75" customHeight="1">
      <c r="A215" s="25" t="s">
        <v>45</v>
      </c>
      <c r="B215" s="29" t="s">
        <v>333</v>
      </c>
      <c r="C215" s="29" t="s">
        <v>334</v>
      </c>
      <c r="D215" s="25" t="s">
        <v>47</v>
      </c>
      <c r="E215" s="30" t="s">
        <v>335</v>
      </c>
      <c r="F215" s="31" t="s">
        <v>117</v>
      </c>
      <c r="G215" s="32">
        <v>12</v>
      </c>
      <c r="H215" s="32">
        <v>0</v>
      </c>
      <c r="I215" s="32">
        <f>ROUND(ROUND(H215,2)*ROUND(G215,2),2)</f>
      </c>
      <c r="O215">
        <f>(I215*21)/100</f>
      </c>
      <c r="P215" t="s">
        <v>22</v>
      </c>
    </row>
    <row r="216" spans="1:5" ht="25.5" customHeight="1">
      <c r="A216" s="33" t="s">
        <v>50</v>
      </c>
      <c r="E216" s="34" t="s">
        <v>336</v>
      </c>
    </row>
    <row r="217" spans="1:5" ht="12.75" customHeight="1">
      <c r="A217" s="35" t="s">
        <v>52</v>
      </c>
      <c r="E217" s="36" t="s">
        <v>131</v>
      </c>
    </row>
    <row r="218" spans="1:5" ht="140.25" customHeight="1">
      <c r="A218" t="s">
        <v>53</v>
      </c>
      <c r="E218" s="34" t="s">
        <v>337</v>
      </c>
    </row>
    <row r="219" spans="1:16" ht="12.75" customHeight="1">
      <c r="A219" s="25" t="s">
        <v>45</v>
      </c>
      <c r="B219" s="29" t="s">
        <v>338</v>
      </c>
      <c r="C219" s="29" t="s">
        <v>339</v>
      </c>
      <c r="D219" s="25" t="s">
        <v>47</v>
      </c>
      <c r="E219" s="30" t="s">
        <v>340</v>
      </c>
      <c r="F219" s="31" t="s">
        <v>68</v>
      </c>
      <c r="G219" s="32">
        <v>1</v>
      </c>
      <c r="H219" s="32">
        <v>0</v>
      </c>
      <c r="I219" s="32">
        <f>ROUND(ROUND(H219,2)*ROUND(G219,2),2)</f>
      </c>
      <c r="O219">
        <f>(I219*21)/100</f>
      </c>
      <c r="P219" t="s">
        <v>22</v>
      </c>
    </row>
    <row r="220" spans="1:5" ht="25.5" customHeight="1">
      <c r="A220" s="33" t="s">
        <v>50</v>
      </c>
      <c r="E220" s="34" t="s">
        <v>341</v>
      </c>
    </row>
    <row r="221" spans="1:5" ht="12.75" customHeight="1">
      <c r="A221" s="35" t="s">
        <v>52</v>
      </c>
      <c r="E221" s="36" t="s">
        <v>47</v>
      </c>
    </row>
    <row r="222" spans="1:5" ht="63.75" customHeight="1">
      <c r="A222" t="s">
        <v>53</v>
      </c>
      <c r="E222" s="34" t="s">
        <v>342</v>
      </c>
    </row>
    <row r="223" spans="1:16" ht="12.75" customHeight="1">
      <c r="A223" s="25" t="s">
        <v>45</v>
      </c>
      <c r="B223" s="29" t="s">
        <v>343</v>
      </c>
      <c r="C223" s="29" t="s">
        <v>344</v>
      </c>
      <c r="D223" s="25" t="s">
        <v>47</v>
      </c>
      <c r="E223" s="30" t="s">
        <v>345</v>
      </c>
      <c r="F223" s="31" t="s">
        <v>68</v>
      </c>
      <c r="G223" s="32">
        <v>2</v>
      </c>
      <c r="H223" s="32">
        <v>0</v>
      </c>
      <c r="I223" s="32">
        <f>ROUND(ROUND(H223,2)*ROUND(G223,2),2)</f>
      </c>
      <c r="O223">
        <f>(I223*21)/100</f>
      </c>
      <c r="P223" t="s">
        <v>22</v>
      </c>
    </row>
    <row r="224" spans="1:5" ht="12.75" customHeight="1">
      <c r="A224" s="33" t="s">
        <v>50</v>
      </c>
      <c r="E224" s="34" t="s">
        <v>346</v>
      </c>
    </row>
    <row r="225" spans="1:5" ht="12.75" customHeight="1">
      <c r="A225" s="35" t="s">
        <v>52</v>
      </c>
      <c r="E225" s="36" t="s">
        <v>347</v>
      </c>
    </row>
    <row r="226" spans="1:5" ht="12.75" customHeight="1">
      <c r="A226" t="s">
        <v>53</v>
      </c>
      <c r="E226" s="34" t="s">
        <v>348</v>
      </c>
    </row>
    <row r="227" spans="1:9" ht="12.75" customHeight="1">
      <c r="A227" s="6" t="s">
        <v>43</v>
      </c>
      <c r="B227" s="6"/>
      <c r="C227" s="39" t="s">
        <v>40</v>
      </c>
      <c r="D227" s="6"/>
      <c r="E227" s="27" t="s">
        <v>349</v>
      </c>
      <c r="F227" s="6"/>
      <c r="G227" s="6"/>
      <c r="H227" s="6"/>
      <c r="I227" s="40">
        <f>0+I228+I232+I236+I240+I244+I248+I252+I256+I260+I264+I268+I272</f>
      </c>
    </row>
    <row r="228" spans="1:16" ht="12.75" customHeight="1">
      <c r="A228" s="25" t="s">
        <v>45</v>
      </c>
      <c r="B228" s="29" t="s">
        <v>350</v>
      </c>
      <c r="C228" s="29" t="s">
        <v>351</v>
      </c>
      <c r="D228" s="25" t="s">
        <v>47</v>
      </c>
      <c r="E228" s="30" t="s">
        <v>352</v>
      </c>
      <c r="F228" s="31" t="s">
        <v>117</v>
      </c>
      <c r="G228" s="32">
        <v>22</v>
      </c>
      <c r="H228" s="32">
        <v>0</v>
      </c>
      <c r="I228" s="32">
        <f>ROUND(ROUND(H228,2)*ROUND(G228,2),2)</f>
      </c>
      <c r="O228">
        <f>(I228*21)/100</f>
      </c>
      <c r="P228" t="s">
        <v>22</v>
      </c>
    </row>
    <row r="229" spans="1:5" ht="25.5" customHeight="1">
      <c r="A229" s="33" t="s">
        <v>50</v>
      </c>
      <c r="E229" s="34" t="s">
        <v>353</v>
      </c>
    </row>
    <row r="230" spans="1:5" ht="12.75" customHeight="1">
      <c r="A230" s="35" t="s">
        <v>52</v>
      </c>
      <c r="E230" s="36" t="s">
        <v>354</v>
      </c>
    </row>
    <row r="231" spans="1:5" ht="12.75" customHeight="1">
      <c r="A231" t="s">
        <v>53</v>
      </c>
      <c r="E231" s="34" t="s">
        <v>355</v>
      </c>
    </row>
    <row r="232" spans="1:16" ht="12.75" customHeight="1">
      <c r="A232" s="25" t="s">
        <v>45</v>
      </c>
      <c r="B232" s="29" t="s">
        <v>356</v>
      </c>
      <c r="C232" s="29" t="s">
        <v>357</v>
      </c>
      <c r="D232" s="25" t="s">
        <v>47</v>
      </c>
      <c r="E232" s="30" t="s">
        <v>358</v>
      </c>
      <c r="F232" s="31" t="s">
        <v>117</v>
      </c>
      <c r="G232" s="32">
        <v>3</v>
      </c>
      <c r="H232" s="32">
        <v>0</v>
      </c>
      <c r="I232" s="32">
        <f>ROUND(ROUND(H232,2)*ROUND(G232,2),2)</f>
      </c>
      <c r="O232">
        <f>(I232*21)/100</f>
      </c>
      <c r="P232" t="s">
        <v>22</v>
      </c>
    </row>
    <row r="233" spans="1:5" ht="25.5" customHeight="1">
      <c r="A233" s="33" t="s">
        <v>50</v>
      </c>
      <c r="E233" s="34" t="s">
        <v>359</v>
      </c>
    </row>
    <row r="234" spans="1:5" ht="12.75" customHeight="1">
      <c r="A234" s="35" t="s">
        <v>52</v>
      </c>
      <c r="E234" s="36" t="s">
        <v>131</v>
      </c>
    </row>
    <row r="235" spans="1:5" ht="12.75" customHeight="1">
      <c r="A235" t="s">
        <v>53</v>
      </c>
      <c r="E235" s="34" t="s">
        <v>355</v>
      </c>
    </row>
    <row r="236" spans="1:16" ht="12.75" customHeight="1">
      <c r="A236" s="25" t="s">
        <v>45</v>
      </c>
      <c r="B236" s="29" t="s">
        <v>360</v>
      </c>
      <c r="C236" s="29" t="s">
        <v>361</v>
      </c>
      <c r="D236" s="25" t="s">
        <v>66</v>
      </c>
      <c r="E236" s="30" t="s">
        <v>362</v>
      </c>
      <c r="F236" s="31" t="s">
        <v>117</v>
      </c>
      <c r="G236" s="32">
        <v>25.5</v>
      </c>
      <c r="H236" s="32">
        <v>0</v>
      </c>
      <c r="I236" s="32">
        <f>ROUND(ROUND(H236,2)*ROUND(G236,2),2)</f>
      </c>
      <c r="O236">
        <f>(I236*21)/100</f>
      </c>
      <c r="P236" t="s">
        <v>22</v>
      </c>
    </row>
    <row r="237" spans="1:5" ht="38.25" customHeight="1">
      <c r="A237" s="33" t="s">
        <v>50</v>
      </c>
      <c r="E237" s="34" t="s">
        <v>363</v>
      </c>
    </row>
    <row r="238" spans="1:5" ht="12.75" customHeight="1">
      <c r="A238" s="35" t="s">
        <v>52</v>
      </c>
      <c r="E238" s="36" t="s">
        <v>364</v>
      </c>
    </row>
    <row r="239" spans="1:5" ht="12.75" customHeight="1">
      <c r="A239" t="s">
        <v>53</v>
      </c>
      <c r="E239" s="34" t="s">
        <v>355</v>
      </c>
    </row>
    <row r="240" spans="1:16" ht="12.75" customHeight="1">
      <c r="A240" s="25" t="s">
        <v>45</v>
      </c>
      <c r="B240" s="29" t="s">
        <v>365</v>
      </c>
      <c r="C240" s="29" t="s">
        <v>361</v>
      </c>
      <c r="D240" s="25" t="s">
        <v>71</v>
      </c>
      <c r="E240" s="30" t="s">
        <v>362</v>
      </c>
      <c r="F240" s="31" t="s">
        <v>117</v>
      </c>
      <c r="G240" s="32">
        <v>16</v>
      </c>
      <c r="H240" s="32">
        <v>0</v>
      </c>
      <c r="I240" s="32">
        <f>ROUND(ROUND(H240,2)*ROUND(G240,2),2)</f>
      </c>
      <c r="O240">
        <f>(I240*21)/100</f>
      </c>
      <c r="P240" t="s">
        <v>22</v>
      </c>
    </row>
    <row r="241" spans="1:5" ht="38.25" customHeight="1">
      <c r="A241" s="33" t="s">
        <v>50</v>
      </c>
      <c r="E241" s="34" t="s">
        <v>366</v>
      </c>
    </row>
    <row r="242" spans="1:5" ht="12.75" customHeight="1">
      <c r="A242" s="35" t="s">
        <v>52</v>
      </c>
      <c r="E242" s="36" t="s">
        <v>367</v>
      </c>
    </row>
    <row r="243" spans="1:5" ht="12.75" customHeight="1">
      <c r="A243" t="s">
        <v>53</v>
      </c>
      <c r="E243" s="34" t="s">
        <v>355</v>
      </c>
    </row>
    <row r="244" spans="1:16" ht="12.75" customHeight="1">
      <c r="A244" s="25" t="s">
        <v>45</v>
      </c>
      <c r="B244" s="29" t="s">
        <v>368</v>
      </c>
      <c r="C244" s="29" t="s">
        <v>361</v>
      </c>
      <c r="D244" s="25" t="s">
        <v>267</v>
      </c>
      <c r="E244" s="30" t="s">
        <v>362</v>
      </c>
      <c r="F244" s="31" t="s">
        <v>117</v>
      </c>
      <c r="G244" s="32">
        <v>8</v>
      </c>
      <c r="H244" s="32">
        <v>0</v>
      </c>
      <c r="I244" s="32">
        <f>ROUND(ROUND(H244,2)*ROUND(G244,2),2)</f>
      </c>
      <c r="O244">
        <f>(I244*21)/100</f>
      </c>
      <c r="P244" t="s">
        <v>22</v>
      </c>
    </row>
    <row r="245" spans="1:5" ht="25.5" customHeight="1">
      <c r="A245" s="33" t="s">
        <v>50</v>
      </c>
      <c r="E245" s="34" t="s">
        <v>369</v>
      </c>
    </row>
    <row r="246" spans="1:5" ht="12.75" customHeight="1">
      <c r="A246" s="35" t="s">
        <v>52</v>
      </c>
      <c r="E246" s="36" t="s">
        <v>370</v>
      </c>
    </row>
    <row r="247" spans="1:5" ht="12.75" customHeight="1">
      <c r="A247" t="s">
        <v>53</v>
      </c>
      <c r="E247" s="34" t="s">
        <v>355</v>
      </c>
    </row>
    <row r="248" spans="1:16" ht="12.75" customHeight="1">
      <c r="A248" s="25" t="s">
        <v>45</v>
      </c>
      <c r="B248" s="29" t="s">
        <v>371</v>
      </c>
      <c r="C248" s="29" t="s">
        <v>372</v>
      </c>
      <c r="D248" s="25" t="s">
        <v>47</v>
      </c>
      <c r="E248" s="30" t="s">
        <v>373</v>
      </c>
      <c r="F248" s="31" t="s">
        <v>117</v>
      </c>
      <c r="G248" s="32">
        <v>3</v>
      </c>
      <c r="H248" s="32">
        <v>0</v>
      </c>
      <c r="I248" s="32">
        <f>ROUND(ROUND(H248,2)*ROUND(G248,2),2)</f>
      </c>
      <c r="O248">
        <f>(I248*21)/100</f>
      </c>
      <c r="P248" t="s">
        <v>22</v>
      </c>
    </row>
    <row r="249" spans="1:5" ht="25.5" customHeight="1">
      <c r="A249" s="33" t="s">
        <v>50</v>
      </c>
      <c r="E249" s="34" t="s">
        <v>374</v>
      </c>
    </row>
    <row r="250" spans="1:5" ht="12.75" customHeight="1">
      <c r="A250" s="35" t="s">
        <v>52</v>
      </c>
      <c r="E250" s="36" t="s">
        <v>131</v>
      </c>
    </row>
    <row r="251" spans="1:5" ht="12.75" customHeight="1">
      <c r="A251" t="s">
        <v>53</v>
      </c>
      <c r="E251" s="34" t="s">
        <v>375</v>
      </c>
    </row>
    <row r="252" spans="1:16" ht="12.75" customHeight="1">
      <c r="A252" s="25" t="s">
        <v>45</v>
      </c>
      <c r="B252" s="29" t="s">
        <v>376</v>
      </c>
      <c r="C252" s="29" t="s">
        <v>377</v>
      </c>
      <c r="D252" s="25" t="s">
        <v>66</v>
      </c>
      <c r="E252" s="30" t="s">
        <v>378</v>
      </c>
      <c r="F252" s="31" t="s">
        <v>117</v>
      </c>
      <c r="G252" s="32">
        <v>21</v>
      </c>
      <c r="H252" s="32">
        <v>0</v>
      </c>
      <c r="I252" s="32">
        <f>ROUND(ROUND(H252,2)*ROUND(G252,2),2)</f>
      </c>
      <c r="O252">
        <f>(I252*21)/100</f>
      </c>
      <c r="P252" t="s">
        <v>22</v>
      </c>
    </row>
    <row r="253" spans="1:5" ht="38.25" customHeight="1">
      <c r="A253" s="33" t="s">
        <v>50</v>
      </c>
      <c r="E253" s="34" t="s">
        <v>379</v>
      </c>
    </row>
    <row r="254" spans="1:5" ht="12.75" customHeight="1">
      <c r="A254" s="35" t="s">
        <v>52</v>
      </c>
      <c r="E254" s="36" t="s">
        <v>131</v>
      </c>
    </row>
    <row r="255" spans="1:5" ht="12.75" customHeight="1">
      <c r="A255" t="s">
        <v>53</v>
      </c>
      <c r="E255" s="34" t="s">
        <v>380</v>
      </c>
    </row>
    <row r="256" spans="1:16" ht="12.75" customHeight="1">
      <c r="A256" s="25" t="s">
        <v>45</v>
      </c>
      <c r="B256" s="29" t="s">
        <v>381</v>
      </c>
      <c r="C256" s="29" t="s">
        <v>377</v>
      </c>
      <c r="D256" s="25" t="s">
        <v>71</v>
      </c>
      <c r="E256" s="30" t="s">
        <v>378</v>
      </c>
      <c r="F256" s="31" t="s">
        <v>117</v>
      </c>
      <c r="G256" s="32">
        <v>6</v>
      </c>
      <c r="H256" s="32">
        <v>0</v>
      </c>
      <c r="I256" s="32">
        <f>ROUND(ROUND(H256,2)*ROUND(G256,2),2)</f>
      </c>
      <c r="O256">
        <f>(I256*21)/100</f>
      </c>
      <c r="P256" t="s">
        <v>22</v>
      </c>
    </row>
    <row r="257" spans="1:5" ht="38.25" customHeight="1">
      <c r="A257" s="33" t="s">
        <v>50</v>
      </c>
      <c r="E257" s="34" t="s">
        <v>382</v>
      </c>
    </row>
    <row r="258" spans="1:5" ht="12.75" customHeight="1">
      <c r="A258" s="35" t="s">
        <v>52</v>
      </c>
      <c r="E258" s="36" t="s">
        <v>131</v>
      </c>
    </row>
    <row r="259" spans="1:5" ht="12.75" customHeight="1">
      <c r="A259" t="s">
        <v>53</v>
      </c>
      <c r="E259" s="34" t="s">
        <v>380</v>
      </c>
    </row>
    <row r="260" spans="1:16" ht="12.75" customHeight="1">
      <c r="A260" s="25" t="s">
        <v>45</v>
      </c>
      <c r="B260" s="29" t="s">
        <v>383</v>
      </c>
      <c r="C260" s="29" t="s">
        <v>384</v>
      </c>
      <c r="D260" s="25" t="s">
        <v>47</v>
      </c>
      <c r="E260" s="30" t="s">
        <v>385</v>
      </c>
      <c r="F260" s="31" t="s">
        <v>117</v>
      </c>
      <c r="G260" s="32">
        <v>16</v>
      </c>
      <c r="H260" s="32">
        <v>0</v>
      </c>
      <c r="I260" s="32">
        <f>ROUND(ROUND(H260,2)*ROUND(G260,2),2)</f>
      </c>
      <c r="O260">
        <f>(I260*21)/100</f>
      </c>
      <c r="P260" t="s">
        <v>22</v>
      </c>
    </row>
    <row r="261" spans="1:5" ht="38.25" customHeight="1">
      <c r="A261" s="33" t="s">
        <v>50</v>
      </c>
      <c r="E261" s="34" t="s">
        <v>386</v>
      </c>
    </row>
    <row r="262" spans="1:5" ht="12.75" customHeight="1">
      <c r="A262" s="35" t="s">
        <v>52</v>
      </c>
      <c r="E262" s="36" t="s">
        <v>387</v>
      </c>
    </row>
    <row r="263" spans="1:5" ht="12.75" customHeight="1">
      <c r="A263" t="s">
        <v>53</v>
      </c>
      <c r="E263" s="34" t="s">
        <v>388</v>
      </c>
    </row>
    <row r="264" spans="1:16" ht="12.75" customHeight="1">
      <c r="A264" s="25" t="s">
        <v>45</v>
      </c>
      <c r="B264" s="29" t="s">
        <v>389</v>
      </c>
      <c r="C264" s="29" t="s">
        <v>390</v>
      </c>
      <c r="D264" s="25" t="s">
        <v>47</v>
      </c>
      <c r="E264" s="30" t="s">
        <v>391</v>
      </c>
      <c r="F264" s="31" t="s">
        <v>117</v>
      </c>
      <c r="G264" s="32">
        <v>62</v>
      </c>
      <c r="H264" s="32">
        <v>0</v>
      </c>
      <c r="I264" s="32">
        <f>ROUND(ROUND(H264,2)*ROUND(G264,2),2)</f>
      </c>
      <c r="O264">
        <f>(I264*21)/100</f>
      </c>
      <c r="P264" t="s">
        <v>22</v>
      </c>
    </row>
    <row r="265" spans="1:5" ht="38.25" customHeight="1">
      <c r="A265" s="33" t="s">
        <v>50</v>
      </c>
      <c r="E265" s="34" t="s">
        <v>392</v>
      </c>
    </row>
    <row r="266" spans="1:5" ht="12.75" customHeight="1">
      <c r="A266" s="35" t="s">
        <v>52</v>
      </c>
      <c r="E266" s="36" t="s">
        <v>323</v>
      </c>
    </row>
    <row r="267" spans="1:5" ht="12.75" customHeight="1">
      <c r="A267" t="s">
        <v>53</v>
      </c>
      <c r="E267" s="34" t="s">
        <v>393</v>
      </c>
    </row>
    <row r="268" spans="1:16" ht="12.75" customHeight="1">
      <c r="A268" s="25" t="s">
        <v>45</v>
      </c>
      <c r="B268" s="29" t="s">
        <v>394</v>
      </c>
      <c r="C268" s="29" t="s">
        <v>395</v>
      </c>
      <c r="D268" s="25" t="s">
        <v>47</v>
      </c>
      <c r="E268" s="30" t="s">
        <v>396</v>
      </c>
      <c r="F268" s="31" t="s">
        <v>117</v>
      </c>
      <c r="G268" s="32">
        <v>25</v>
      </c>
      <c r="H268" s="32">
        <v>0</v>
      </c>
      <c r="I268" s="32">
        <f>ROUND(ROUND(H268,2)*ROUND(G268,2),2)</f>
      </c>
      <c r="O268">
        <f>(I268*21)/100</f>
      </c>
      <c r="P268" t="s">
        <v>22</v>
      </c>
    </row>
    <row r="269" spans="1:5" ht="25.5" customHeight="1">
      <c r="A269" s="33" t="s">
        <v>50</v>
      </c>
      <c r="E269" s="34" t="s">
        <v>397</v>
      </c>
    </row>
    <row r="270" spans="1:5" ht="12.75" customHeight="1">
      <c r="A270" s="35" t="s">
        <v>52</v>
      </c>
      <c r="E270" s="36" t="s">
        <v>398</v>
      </c>
    </row>
    <row r="271" spans="1:5" ht="12.75" customHeight="1">
      <c r="A271" t="s">
        <v>53</v>
      </c>
      <c r="E271" s="34" t="s">
        <v>393</v>
      </c>
    </row>
    <row r="272" spans="1:16" ht="12.75" customHeight="1">
      <c r="A272" s="25" t="s">
        <v>45</v>
      </c>
      <c r="B272" s="29" t="s">
        <v>399</v>
      </c>
      <c r="C272" s="29" t="s">
        <v>400</v>
      </c>
      <c r="D272" s="25" t="s">
        <v>47</v>
      </c>
      <c r="E272" s="30" t="s">
        <v>401</v>
      </c>
      <c r="F272" s="31" t="s">
        <v>89</v>
      </c>
      <c r="G272" s="32">
        <v>2</v>
      </c>
      <c r="H272" s="32">
        <v>0</v>
      </c>
      <c r="I272" s="32">
        <f>ROUND(ROUND(H272,2)*ROUND(G272,2),2)</f>
      </c>
      <c r="O272">
        <f>(I272*21)/100</f>
      </c>
      <c r="P272" t="s">
        <v>22</v>
      </c>
    </row>
    <row r="273" spans="1:5" ht="12.75" customHeight="1">
      <c r="A273" s="33" t="s">
        <v>50</v>
      </c>
      <c r="E273" s="34" t="s">
        <v>402</v>
      </c>
    </row>
    <row r="274" spans="1:5" ht="12.75" customHeight="1">
      <c r="A274" s="35" t="s">
        <v>52</v>
      </c>
      <c r="E274" s="36" t="s">
        <v>47</v>
      </c>
    </row>
    <row r="275" spans="1:5" ht="63.75" customHeight="1">
      <c r="A275" t="s">
        <v>53</v>
      </c>
      <c r="E275" s="34" t="s">
        <v>403</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dimension ref="A1:P270"/>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6"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P2" t="s">
        <v>22</v>
      </c>
    </row>
    <row r="3" spans="1:16" ht="15" customHeight="1">
      <c r="A3" t="s">
        <v>12</v>
      </c>
      <c r="B3" s="12" t="s">
        <v>14</v>
      </c>
      <c r="C3" s="13" t="s">
        <v>15</v>
      </c>
      <c r="D3" s="1"/>
      <c r="E3" s="14" t="s">
        <v>16</v>
      </c>
      <c r="F3" s="1"/>
      <c r="G3" s="9"/>
      <c r="H3" s="8" t="s">
        <v>404</v>
      </c>
      <c r="I3" s="37">
        <f>0+I8+I17+I130+I147+I160+I197+I210</f>
      </c>
      <c r="O3" t="s">
        <v>19</v>
      </c>
      <c r="P3" t="s">
        <v>22</v>
      </c>
    </row>
    <row r="4" spans="1:16" ht="15" customHeight="1">
      <c r="A4" t="s">
        <v>17</v>
      </c>
      <c r="B4" s="16" t="s">
        <v>18</v>
      </c>
      <c r="C4" s="17" t="s">
        <v>404</v>
      </c>
      <c r="D4" s="6"/>
      <c r="E4" s="18" t="s">
        <v>405</v>
      </c>
      <c r="F4" s="6"/>
      <c r="G4" s="6"/>
      <c r="H4" s="19"/>
      <c r="I4" s="19"/>
      <c r="O4" t="s">
        <v>20</v>
      </c>
      <c r="P4" t="s">
        <v>22</v>
      </c>
    </row>
    <row r="5" spans="1:16" ht="12.75" customHeight="1">
      <c r="A5" s="15" t="s">
        <v>25</v>
      </c>
      <c r="B5" s="15" t="s">
        <v>27</v>
      </c>
      <c r="C5" s="15" t="s">
        <v>29</v>
      </c>
      <c r="D5" s="15" t="s">
        <v>30</v>
      </c>
      <c r="E5" s="15" t="s">
        <v>32</v>
      </c>
      <c r="F5" s="15" t="s">
        <v>34</v>
      </c>
      <c r="G5" s="15" t="s">
        <v>36</v>
      </c>
      <c r="H5" s="15" t="s">
        <v>38</v>
      </c>
      <c r="I5" s="15"/>
      <c r="O5" t="s">
        <v>21</v>
      </c>
      <c r="P5" t="s">
        <v>22</v>
      </c>
    </row>
    <row r="6" spans="1:9" ht="12.75" customHeight="1">
      <c r="A6" s="15"/>
      <c r="B6" s="15"/>
      <c r="C6" s="15"/>
      <c r="D6" s="15"/>
      <c r="E6" s="15"/>
      <c r="F6" s="15"/>
      <c r="G6" s="15"/>
      <c r="H6" s="15" t="s">
        <v>39</v>
      </c>
      <c r="I6" s="15" t="s">
        <v>41</v>
      </c>
    </row>
    <row r="7" spans="1:9" ht="12.75" customHeight="1">
      <c r="A7" s="15" t="s">
        <v>26</v>
      </c>
      <c r="B7" s="15" t="s">
        <v>28</v>
      </c>
      <c r="C7" s="15" t="s">
        <v>22</v>
      </c>
      <c r="D7" s="15" t="s">
        <v>31</v>
      </c>
      <c r="E7" s="15" t="s">
        <v>33</v>
      </c>
      <c r="F7" s="15" t="s">
        <v>35</v>
      </c>
      <c r="G7" s="15" t="s">
        <v>37</v>
      </c>
      <c r="H7" s="15" t="s">
        <v>40</v>
      </c>
      <c r="I7" s="15" t="s">
        <v>42</v>
      </c>
    </row>
    <row r="8" spans="1:9" ht="12.75" customHeight="1">
      <c r="A8" s="19" t="s">
        <v>43</v>
      </c>
      <c r="B8" s="19"/>
      <c r="C8" s="26" t="s">
        <v>26</v>
      </c>
      <c r="D8" s="19"/>
      <c r="E8" s="27" t="s">
        <v>44</v>
      </c>
      <c r="F8" s="19"/>
      <c r="G8" s="19"/>
      <c r="H8" s="19"/>
      <c r="I8" s="28">
        <f>0+I9+I13</f>
      </c>
    </row>
    <row r="9" spans="1:16" ht="12.75" customHeight="1">
      <c r="A9" s="25" t="s">
        <v>45</v>
      </c>
      <c r="B9" s="29" t="s">
        <v>28</v>
      </c>
      <c r="C9" s="29" t="s">
        <v>87</v>
      </c>
      <c r="D9" s="25" t="s">
        <v>66</v>
      </c>
      <c r="E9" s="30" t="s">
        <v>88</v>
      </c>
      <c r="F9" s="31" t="s">
        <v>89</v>
      </c>
      <c r="G9" s="32">
        <v>200.45</v>
      </c>
      <c r="H9" s="32">
        <v>0</v>
      </c>
      <c r="I9" s="32">
        <f>ROUND(ROUND(H9,2)*ROUND(G9,2),2)</f>
      </c>
      <c r="O9">
        <f>(I9*21)/100</f>
      </c>
      <c r="P9" t="s">
        <v>22</v>
      </c>
    </row>
    <row r="10" spans="1:5" ht="12.75" customHeight="1">
      <c r="A10" s="33" t="s">
        <v>50</v>
      </c>
      <c r="E10" s="34" t="s">
        <v>90</v>
      </c>
    </row>
    <row r="11" spans="1:5" ht="12.75" customHeight="1">
      <c r="A11" s="35" t="s">
        <v>52</v>
      </c>
      <c r="E11" s="36" t="s">
        <v>406</v>
      </c>
    </row>
    <row r="12" spans="1:5" ht="12.75" customHeight="1">
      <c r="A12" t="s">
        <v>53</v>
      </c>
      <c r="E12" s="34" t="s">
        <v>92</v>
      </c>
    </row>
    <row r="13" spans="1:16" ht="12.75" customHeight="1">
      <c r="A13" s="25" t="s">
        <v>45</v>
      </c>
      <c r="B13" s="29" t="s">
        <v>22</v>
      </c>
      <c r="C13" s="29" t="s">
        <v>87</v>
      </c>
      <c r="D13" s="25" t="s">
        <v>71</v>
      </c>
      <c r="E13" s="30" t="s">
        <v>88</v>
      </c>
      <c r="F13" s="31" t="s">
        <v>89</v>
      </c>
      <c r="G13" s="32">
        <v>42.42</v>
      </c>
      <c r="H13" s="32">
        <v>0</v>
      </c>
      <c r="I13" s="32">
        <f>ROUND(ROUND(H13,2)*ROUND(G13,2),2)</f>
      </c>
      <c r="O13">
        <f>(I13*21)/100</f>
      </c>
      <c r="P13" t="s">
        <v>22</v>
      </c>
    </row>
    <row r="14" spans="1:5" ht="12.75" customHeight="1">
      <c r="A14" s="33" t="s">
        <v>50</v>
      </c>
      <c r="E14" s="34" t="s">
        <v>93</v>
      </c>
    </row>
    <row r="15" spans="1:5" ht="12.75" customHeight="1">
      <c r="A15" s="35" t="s">
        <v>52</v>
      </c>
      <c r="E15" s="36" t="s">
        <v>407</v>
      </c>
    </row>
    <row r="16" spans="1:5" ht="12.75" customHeight="1">
      <c r="A16" t="s">
        <v>53</v>
      </c>
      <c r="E16" s="34" t="s">
        <v>92</v>
      </c>
    </row>
    <row r="17" spans="1:9" ht="12.75" customHeight="1">
      <c r="A17" s="6" t="s">
        <v>43</v>
      </c>
      <c r="B17" s="6"/>
      <c r="C17" s="39" t="s">
        <v>28</v>
      </c>
      <c r="D17" s="6"/>
      <c r="E17" s="27" t="s">
        <v>95</v>
      </c>
      <c r="F17" s="6"/>
      <c r="G17" s="6"/>
      <c r="H17" s="6"/>
      <c r="I17" s="40">
        <f>0+I18+I22+I26+I30+I34+I38+I42+I46+I50+I54+I58+I62+I66+I70+I74+I78+I82+I86+I90+I94+I98+I102+I106+I110+I114+I118+I122+I126</f>
      </c>
    </row>
    <row r="18" spans="1:16" ht="12.75" customHeight="1">
      <c r="A18" s="25" t="s">
        <v>45</v>
      </c>
      <c r="B18" s="29" t="s">
        <v>31</v>
      </c>
      <c r="C18" s="29" t="s">
        <v>408</v>
      </c>
      <c r="D18" s="25" t="s">
        <v>47</v>
      </c>
      <c r="E18" s="30" t="s">
        <v>409</v>
      </c>
      <c r="F18" s="31" t="s">
        <v>89</v>
      </c>
      <c r="G18" s="32">
        <v>1.44</v>
      </c>
      <c r="H18" s="32">
        <v>0</v>
      </c>
      <c r="I18" s="32">
        <f>ROUND(ROUND(H18,2)*ROUND(G18,2),2)</f>
      </c>
      <c r="O18">
        <f>(I18*21)/100</f>
      </c>
      <c r="P18" t="s">
        <v>22</v>
      </c>
    </row>
    <row r="19" spans="1:5" ht="25.5" customHeight="1">
      <c r="A19" s="33" t="s">
        <v>50</v>
      </c>
      <c r="E19" s="34" t="s">
        <v>410</v>
      </c>
    </row>
    <row r="20" spans="1:5" ht="12.75" customHeight="1">
      <c r="A20" s="35" t="s">
        <v>52</v>
      </c>
      <c r="E20" s="36" t="s">
        <v>411</v>
      </c>
    </row>
    <row r="21" spans="1:5" ht="12.75" customHeight="1">
      <c r="A21" t="s">
        <v>53</v>
      </c>
      <c r="E21" s="34" t="s">
        <v>106</v>
      </c>
    </row>
    <row r="22" spans="1:16" ht="12.75" customHeight="1">
      <c r="A22" s="25" t="s">
        <v>45</v>
      </c>
      <c r="B22" s="29" t="s">
        <v>33</v>
      </c>
      <c r="C22" s="29" t="s">
        <v>102</v>
      </c>
      <c r="D22" s="25" t="s">
        <v>47</v>
      </c>
      <c r="E22" s="30" t="s">
        <v>103</v>
      </c>
      <c r="F22" s="31" t="s">
        <v>89</v>
      </c>
      <c r="G22" s="32">
        <v>6.36</v>
      </c>
      <c r="H22" s="32">
        <v>0</v>
      </c>
      <c r="I22" s="32">
        <f>ROUND(ROUND(H22,2)*ROUND(G22,2),2)</f>
      </c>
      <c r="O22">
        <f>(I22*21)/100</f>
      </c>
      <c r="P22" t="s">
        <v>22</v>
      </c>
    </row>
    <row r="23" spans="1:5" ht="38.25" customHeight="1">
      <c r="A23" s="33" t="s">
        <v>50</v>
      </c>
      <c r="E23" s="34" t="s">
        <v>412</v>
      </c>
    </row>
    <row r="24" spans="1:5" ht="12.75" customHeight="1">
      <c r="A24" s="35" t="s">
        <v>52</v>
      </c>
      <c r="E24" s="36" t="s">
        <v>413</v>
      </c>
    </row>
    <row r="25" spans="1:5" ht="12.75" customHeight="1">
      <c r="A25" t="s">
        <v>53</v>
      </c>
      <c r="E25" s="34" t="s">
        <v>106</v>
      </c>
    </row>
    <row r="26" spans="1:16" ht="12.75" customHeight="1">
      <c r="A26" s="25" t="s">
        <v>45</v>
      </c>
      <c r="B26" s="29" t="s">
        <v>35</v>
      </c>
      <c r="C26" s="29" t="s">
        <v>107</v>
      </c>
      <c r="D26" s="25" t="s">
        <v>47</v>
      </c>
      <c r="E26" s="30" t="s">
        <v>108</v>
      </c>
      <c r="F26" s="31" t="s">
        <v>89</v>
      </c>
      <c r="G26" s="32">
        <v>74.96</v>
      </c>
      <c r="H26" s="32">
        <v>0</v>
      </c>
      <c r="I26" s="32">
        <f>ROUND(ROUND(H26,2)*ROUND(G26,2),2)</f>
      </c>
      <c r="O26">
        <f>(I26*21)/100</f>
      </c>
      <c r="P26" t="s">
        <v>22</v>
      </c>
    </row>
    <row r="27" spans="1:5" ht="38.25" customHeight="1">
      <c r="A27" s="33" t="s">
        <v>50</v>
      </c>
      <c r="E27" s="34" t="s">
        <v>414</v>
      </c>
    </row>
    <row r="28" spans="1:5" ht="89.25" customHeight="1">
      <c r="A28" s="35" t="s">
        <v>52</v>
      </c>
      <c r="E28" s="36" t="s">
        <v>415</v>
      </c>
    </row>
    <row r="29" spans="1:5" ht="12.75" customHeight="1">
      <c r="A29" t="s">
        <v>53</v>
      </c>
      <c r="E29" s="34" t="s">
        <v>106</v>
      </c>
    </row>
    <row r="30" spans="1:16" ht="12.75" customHeight="1">
      <c r="A30" s="25" t="s">
        <v>45</v>
      </c>
      <c r="B30" s="29" t="s">
        <v>37</v>
      </c>
      <c r="C30" s="29" t="s">
        <v>111</v>
      </c>
      <c r="D30" s="25" t="s">
        <v>47</v>
      </c>
      <c r="E30" s="30" t="s">
        <v>112</v>
      </c>
      <c r="F30" s="31" t="s">
        <v>89</v>
      </c>
      <c r="G30" s="32">
        <v>8.25</v>
      </c>
      <c r="H30" s="32">
        <v>0</v>
      </c>
      <c r="I30" s="32">
        <f>ROUND(ROUND(H30,2)*ROUND(G30,2),2)</f>
      </c>
      <c r="O30">
        <f>(I30*21)/100</f>
      </c>
      <c r="P30" t="s">
        <v>22</v>
      </c>
    </row>
    <row r="31" spans="1:5" ht="38.25" customHeight="1">
      <c r="A31" s="33" t="s">
        <v>50</v>
      </c>
      <c r="E31" s="34" t="s">
        <v>416</v>
      </c>
    </row>
    <row r="32" spans="1:5" ht="12.75" customHeight="1">
      <c r="A32" s="35" t="s">
        <v>52</v>
      </c>
      <c r="E32" s="36" t="s">
        <v>417</v>
      </c>
    </row>
    <row r="33" spans="1:5" ht="12.75" customHeight="1">
      <c r="A33" t="s">
        <v>53</v>
      </c>
      <c r="E33" s="34" t="s">
        <v>106</v>
      </c>
    </row>
    <row r="34" spans="1:16" ht="12.75" customHeight="1">
      <c r="A34" s="25" t="s">
        <v>45</v>
      </c>
      <c r="B34" s="29" t="s">
        <v>73</v>
      </c>
      <c r="C34" s="29" t="s">
        <v>115</v>
      </c>
      <c r="D34" s="25" t="s">
        <v>47</v>
      </c>
      <c r="E34" s="30" t="s">
        <v>116</v>
      </c>
      <c r="F34" s="31" t="s">
        <v>117</v>
      </c>
      <c r="G34" s="32">
        <v>80</v>
      </c>
      <c r="H34" s="32">
        <v>0</v>
      </c>
      <c r="I34" s="32">
        <f>ROUND(ROUND(H34,2)*ROUND(G34,2),2)</f>
      </c>
      <c r="O34">
        <f>(I34*21)/100</f>
      </c>
      <c r="P34" t="s">
        <v>22</v>
      </c>
    </row>
    <row r="35" spans="1:5" ht="38.25" customHeight="1">
      <c r="A35" s="33" t="s">
        <v>50</v>
      </c>
      <c r="E35" s="34" t="s">
        <v>418</v>
      </c>
    </row>
    <row r="36" spans="1:5" ht="12.75" customHeight="1">
      <c r="A36" s="35" t="s">
        <v>52</v>
      </c>
      <c r="E36" s="36" t="s">
        <v>131</v>
      </c>
    </row>
    <row r="37" spans="1:5" ht="12.75" customHeight="1">
      <c r="A37" t="s">
        <v>53</v>
      </c>
      <c r="E37" s="34" t="s">
        <v>106</v>
      </c>
    </row>
    <row r="38" spans="1:16" ht="12.75" customHeight="1">
      <c r="A38" s="25" t="s">
        <v>45</v>
      </c>
      <c r="B38" s="29" t="s">
        <v>78</v>
      </c>
      <c r="C38" s="29" t="s">
        <v>120</v>
      </c>
      <c r="D38" s="25" t="s">
        <v>47</v>
      </c>
      <c r="E38" s="30" t="s">
        <v>121</v>
      </c>
      <c r="F38" s="31" t="s">
        <v>117</v>
      </c>
      <c r="G38" s="32">
        <v>42</v>
      </c>
      <c r="H38" s="32">
        <v>0</v>
      </c>
      <c r="I38" s="32">
        <f>ROUND(ROUND(H38,2)*ROUND(G38,2),2)</f>
      </c>
      <c r="O38">
        <f>(I38*21)/100</f>
      </c>
      <c r="P38" t="s">
        <v>22</v>
      </c>
    </row>
    <row r="39" spans="1:5" ht="38.25" customHeight="1">
      <c r="A39" s="33" t="s">
        <v>50</v>
      </c>
      <c r="E39" s="34" t="s">
        <v>419</v>
      </c>
    </row>
    <row r="40" spans="1:5" ht="12.75" customHeight="1">
      <c r="A40" s="35" t="s">
        <v>52</v>
      </c>
      <c r="E40" s="36" t="s">
        <v>131</v>
      </c>
    </row>
    <row r="41" spans="1:5" ht="12.75" customHeight="1">
      <c r="A41" t="s">
        <v>53</v>
      </c>
      <c r="E41" s="34" t="s">
        <v>106</v>
      </c>
    </row>
    <row r="42" spans="1:16" ht="12.75" customHeight="1">
      <c r="A42" s="25" t="s">
        <v>45</v>
      </c>
      <c r="B42" s="29" t="s">
        <v>40</v>
      </c>
      <c r="C42" s="29" t="s">
        <v>124</v>
      </c>
      <c r="D42" s="25" t="s">
        <v>47</v>
      </c>
      <c r="E42" s="30" t="s">
        <v>125</v>
      </c>
      <c r="F42" s="31" t="s">
        <v>117</v>
      </c>
      <c r="G42" s="32">
        <v>35</v>
      </c>
      <c r="H42" s="32">
        <v>0</v>
      </c>
      <c r="I42" s="32">
        <f>ROUND(ROUND(H42,2)*ROUND(G42,2),2)</f>
      </c>
      <c r="O42">
        <f>(I42*21)/100</f>
      </c>
      <c r="P42" t="s">
        <v>22</v>
      </c>
    </row>
    <row r="43" spans="1:5" ht="51" customHeight="1">
      <c r="A43" s="33" t="s">
        <v>50</v>
      </c>
      <c r="E43" s="34" t="s">
        <v>420</v>
      </c>
    </row>
    <row r="44" spans="1:5" ht="12.75" customHeight="1">
      <c r="A44" s="35" t="s">
        <v>52</v>
      </c>
      <c r="E44" s="36" t="s">
        <v>131</v>
      </c>
    </row>
    <row r="45" spans="1:5" ht="12.75" customHeight="1">
      <c r="A45" t="s">
        <v>53</v>
      </c>
      <c r="E45" s="34" t="s">
        <v>106</v>
      </c>
    </row>
    <row r="46" spans="1:16" ht="12.75" customHeight="1">
      <c r="A46" s="25" t="s">
        <v>45</v>
      </c>
      <c r="B46" s="29" t="s">
        <v>42</v>
      </c>
      <c r="C46" s="29" t="s">
        <v>133</v>
      </c>
      <c r="D46" s="25" t="s">
        <v>47</v>
      </c>
      <c r="E46" s="30" t="s">
        <v>134</v>
      </c>
      <c r="F46" s="31" t="s">
        <v>89</v>
      </c>
      <c r="G46" s="32">
        <v>27.14</v>
      </c>
      <c r="H46" s="32">
        <v>0</v>
      </c>
      <c r="I46" s="32">
        <f>ROUND(ROUND(H46,2)*ROUND(G46,2),2)</f>
      </c>
      <c r="O46">
        <f>(I46*21)/100</f>
      </c>
      <c r="P46" t="s">
        <v>22</v>
      </c>
    </row>
    <row r="47" spans="1:5" ht="51" customHeight="1">
      <c r="A47" s="33" t="s">
        <v>50</v>
      </c>
      <c r="E47" s="34" t="s">
        <v>421</v>
      </c>
    </row>
    <row r="48" spans="1:5" ht="25.5" customHeight="1">
      <c r="A48" s="35" t="s">
        <v>52</v>
      </c>
      <c r="E48" s="36" t="s">
        <v>422</v>
      </c>
    </row>
    <row r="49" spans="1:5" ht="12.75" customHeight="1">
      <c r="A49" t="s">
        <v>53</v>
      </c>
      <c r="E49" s="34" t="s">
        <v>106</v>
      </c>
    </row>
    <row r="50" spans="1:16" ht="12.75" customHeight="1">
      <c r="A50" s="25" t="s">
        <v>45</v>
      </c>
      <c r="B50" s="29" t="s">
        <v>132</v>
      </c>
      <c r="C50" s="29" t="s">
        <v>138</v>
      </c>
      <c r="D50" s="25" t="s">
        <v>66</v>
      </c>
      <c r="E50" s="30" t="s">
        <v>139</v>
      </c>
      <c r="F50" s="31" t="s">
        <v>89</v>
      </c>
      <c r="G50" s="32">
        <v>14.7</v>
      </c>
      <c r="H50" s="32">
        <v>0</v>
      </c>
      <c r="I50" s="32">
        <f>ROUND(ROUND(H50,2)*ROUND(G50,2),2)</f>
      </c>
      <c r="O50">
        <f>(I50*21)/100</f>
      </c>
      <c r="P50" t="s">
        <v>22</v>
      </c>
    </row>
    <row r="51" spans="1:5" ht="38.25" customHeight="1">
      <c r="A51" s="33" t="s">
        <v>50</v>
      </c>
      <c r="E51" s="34" t="s">
        <v>423</v>
      </c>
    </row>
    <row r="52" spans="1:5" ht="25.5" customHeight="1">
      <c r="A52" s="35" t="s">
        <v>52</v>
      </c>
      <c r="E52" s="36" t="s">
        <v>424</v>
      </c>
    </row>
    <row r="53" spans="1:5" ht="12.75" customHeight="1">
      <c r="A53" t="s">
        <v>53</v>
      </c>
      <c r="E53" s="34" t="s">
        <v>142</v>
      </c>
    </row>
    <row r="54" spans="1:16" ht="12.75" customHeight="1">
      <c r="A54" s="25" t="s">
        <v>45</v>
      </c>
      <c r="B54" s="29" t="s">
        <v>137</v>
      </c>
      <c r="C54" s="29" t="s">
        <v>138</v>
      </c>
      <c r="D54" s="25" t="s">
        <v>71</v>
      </c>
      <c r="E54" s="30" t="s">
        <v>139</v>
      </c>
      <c r="F54" s="31" t="s">
        <v>89</v>
      </c>
      <c r="G54" s="32">
        <v>7.65</v>
      </c>
      <c r="H54" s="32">
        <v>0</v>
      </c>
      <c r="I54" s="32">
        <f>ROUND(ROUND(H54,2)*ROUND(G54,2),2)</f>
      </c>
      <c r="O54">
        <f>(I54*21)/100</f>
      </c>
      <c r="P54" t="s">
        <v>22</v>
      </c>
    </row>
    <row r="55" spans="1:5" ht="38.25" customHeight="1">
      <c r="A55" s="33" t="s">
        <v>50</v>
      </c>
      <c r="E55" s="34" t="s">
        <v>425</v>
      </c>
    </row>
    <row r="56" spans="1:5" ht="25.5" customHeight="1">
      <c r="A56" s="35" t="s">
        <v>52</v>
      </c>
      <c r="E56" s="36" t="s">
        <v>426</v>
      </c>
    </row>
    <row r="57" spans="1:5" ht="12.75" customHeight="1">
      <c r="A57" t="s">
        <v>53</v>
      </c>
      <c r="E57" s="34" t="s">
        <v>142</v>
      </c>
    </row>
    <row r="58" spans="1:16" ht="12.75" customHeight="1">
      <c r="A58" s="25" t="s">
        <v>45</v>
      </c>
      <c r="B58" s="29" t="s">
        <v>143</v>
      </c>
      <c r="C58" s="29" t="s">
        <v>144</v>
      </c>
      <c r="D58" s="25" t="s">
        <v>66</v>
      </c>
      <c r="E58" s="30" t="s">
        <v>145</v>
      </c>
      <c r="F58" s="31" t="s">
        <v>89</v>
      </c>
      <c r="G58" s="32">
        <v>24.98</v>
      </c>
      <c r="H58" s="32">
        <v>0</v>
      </c>
      <c r="I58" s="32">
        <f>ROUND(ROUND(H58,2)*ROUND(G58,2),2)</f>
      </c>
      <c r="O58">
        <f>(I58*21)/100</f>
      </c>
      <c r="P58" t="s">
        <v>22</v>
      </c>
    </row>
    <row r="59" spans="1:5" ht="25.5" customHeight="1">
      <c r="A59" s="33" t="s">
        <v>50</v>
      </c>
      <c r="E59" s="34" t="s">
        <v>427</v>
      </c>
    </row>
    <row r="60" spans="1:5" ht="12.75" customHeight="1">
      <c r="A60" s="35" t="s">
        <v>52</v>
      </c>
      <c r="E60" s="36" t="s">
        <v>428</v>
      </c>
    </row>
    <row r="61" spans="1:5" ht="293.25" customHeight="1">
      <c r="A61" t="s">
        <v>53</v>
      </c>
      <c r="E61" s="34" t="s">
        <v>148</v>
      </c>
    </row>
    <row r="62" spans="1:16" ht="12.75" customHeight="1">
      <c r="A62" s="25" t="s">
        <v>45</v>
      </c>
      <c r="B62" s="29" t="s">
        <v>149</v>
      </c>
      <c r="C62" s="29" t="s">
        <v>144</v>
      </c>
      <c r="D62" s="25" t="s">
        <v>71</v>
      </c>
      <c r="E62" s="30" t="s">
        <v>145</v>
      </c>
      <c r="F62" s="31" t="s">
        <v>89</v>
      </c>
      <c r="G62" s="32">
        <v>79.84</v>
      </c>
      <c r="H62" s="32">
        <v>0</v>
      </c>
      <c r="I62" s="32">
        <f>ROUND(ROUND(H62,2)*ROUND(G62,2),2)</f>
      </c>
      <c r="O62">
        <f>(I62*21)/100</f>
      </c>
      <c r="P62" t="s">
        <v>22</v>
      </c>
    </row>
    <row r="63" spans="1:5" ht="38.25" customHeight="1">
      <c r="A63" s="33" t="s">
        <v>50</v>
      </c>
      <c r="E63" s="34" t="s">
        <v>429</v>
      </c>
    </row>
    <row r="64" spans="1:5" ht="12.75" customHeight="1">
      <c r="A64" s="35" t="s">
        <v>52</v>
      </c>
      <c r="E64" s="36" t="s">
        <v>430</v>
      </c>
    </row>
    <row r="65" spans="1:5" ht="293.25" customHeight="1">
      <c r="A65" t="s">
        <v>53</v>
      </c>
      <c r="E65" s="34" t="s">
        <v>148</v>
      </c>
    </row>
    <row r="66" spans="1:16" ht="12.75" customHeight="1">
      <c r="A66" s="25" t="s">
        <v>45</v>
      </c>
      <c r="B66" s="29" t="s">
        <v>155</v>
      </c>
      <c r="C66" s="29" t="s">
        <v>150</v>
      </c>
      <c r="D66" s="25" t="s">
        <v>47</v>
      </c>
      <c r="E66" s="30" t="s">
        <v>151</v>
      </c>
      <c r="F66" s="31" t="s">
        <v>89</v>
      </c>
      <c r="G66" s="32">
        <v>3.04</v>
      </c>
      <c r="H66" s="32">
        <v>0</v>
      </c>
      <c r="I66" s="32">
        <f>ROUND(ROUND(H66,2)*ROUND(G66,2),2)</f>
      </c>
      <c r="O66">
        <f>(I66*21)/100</f>
      </c>
      <c r="P66" t="s">
        <v>22</v>
      </c>
    </row>
    <row r="67" spans="1:5" ht="38.25" customHeight="1">
      <c r="A67" s="33" t="s">
        <v>50</v>
      </c>
      <c r="E67" s="34" t="s">
        <v>431</v>
      </c>
    </row>
    <row r="68" spans="1:5" ht="12.75" customHeight="1">
      <c r="A68" s="35" t="s">
        <v>52</v>
      </c>
      <c r="E68" s="36" t="s">
        <v>153</v>
      </c>
    </row>
    <row r="69" spans="1:5" ht="255" customHeight="1">
      <c r="A69" t="s">
        <v>53</v>
      </c>
      <c r="E69" s="34" t="s">
        <v>154</v>
      </c>
    </row>
    <row r="70" spans="1:16" ht="12.75" customHeight="1">
      <c r="A70" s="25" t="s">
        <v>45</v>
      </c>
      <c r="B70" s="29" t="s">
        <v>160</v>
      </c>
      <c r="C70" s="29" t="s">
        <v>156</v>
      </c>
      <c r="D70" s="25" t="s">
        <v>66</v>
      </c>
      <c r="E70" s="30" t="s">
        <v>157</v>
      </c>
      <c r="F70" s="31" t="s">
        <v>89</v>
      </c>
      <c r="G70" s="32">
        <v>1.88</v>
      </c>
      <c r="H70" s="32">
        <v>0</v>
      </c>
      <c r="I70" s="32">
        <f>ROUND(ROUND(H70,2)*ROUND(G70,2),2)</f>
      </c>
      <c r="O70">
        <f>(I70*21)/100</f>
      </c>
      <c r="P70" t="s">
        <v>22</v>
      </c>
    </row>
    <row r="71" spans="1:5" ht="38.25" customHeight="1">
      <c r="A71" s="33" t="s">
        <v>50</v>
      </c>
      <c r="E71" s="34" t="s">
        <v>432</v>
      </c>
    </row>
    <row r="72" spans="1:5" ht="12.75" customHeight="1">
      <c r="A72" s="35" t="s">
        <v>52</v>
      </c>
      <c r="E72" s="36" t="s">
        <v>433</v>
      </c>
    </row>
    <row r="73" spans="1:5" ht="255" customHeight="1">
      <c r="A73" t="s">
        <v>53</v>
      </c>
      <c r="E73" s="34" t="s">
        <v>154</v>
      </c>
    </row>
    <row r="74" spans="1:16" ht="12.75" customHeight="1">
      <c r="A74" s="25" t="s">
        <v>45</v>
      </c>
      <c r="B74" s="29" t="s">
        <v>166</v>
      </c>
      <c r="C74" s="29" t="s">
        <v>156</v>
      </c>
      <c r="D74" s="25" t="s">
        <v>71</v>
      </c>
      <c r="E74" s="30" t="s">
        <v>157</v>
      </c>
      <c r="F74" s="31" t="s">
        <v>89</v>
      </c>
      <c r="G74" s="32">
        <v>8.1</v>
      </c>
      <c r="H74" s="32">
        <v>0</v>
      </c>
      <c r="I74" s="32">
        <f>ROUND(ROUND(H74,2)*ROUND(G74,2),2)</f>
      </c>
      <c r="O74">
        <f>(I74*21)/100</f>
      </c>
      <c r="P74" t="s">
        <v>22</v>
      </c>
    </row>
    <row r="75" spans="1:5" ht="38.25" customHeight="1">
      <c r="A75" s="33" t="s">
        <v>50</v>
      </c>
      <c r="E75" s="34" t="s">
        <v>434</v>
      </c>
    </row>
    <row r="76" spans="1:5" ht="12.75" customHeight="1">
      <c r="A76" s="35" t="s">
        <v>52</v>
      </c>
      <c r="E76" s="36" t="s">
        <v>435</v>
      </c>
    </row>
    <row r="77" spans="1:5" ht="255" customHeight="1">
      <c r="A77" t="s">
        <v>53</v>
      </c>
      <c r="E77" s="34" t="s">
        <v>154</v>
      </c>
    </row>
    <row r="78" spans="1:16" ht="12.75" customHeight="1">
      <c r="A78" s="25" t="s">
        <v>45</v>
      </c>
      <c r="B78" s="29" t="s">
        <v>172</v>
      </c>
      <c r="C78" s="29" t="s">
        <v>161</v>
      </c>
      <c r="D78" s="25" t="s">
        <v>47</v>
      </c>
      <c r="E78" s="30" t="s">
        <v>162</v>
      </c>
      <c r="F78" s="31" t="s">
        <v>89</v>
      </c>
      <c r="G78" s="32">
        <v>12</v>
      </c>
      <c r="H78" s="32">
        <v>0</v>
      </c>
      <c r="I78" s="32">
        <f>ROUND(ROUND(H78,2)*ROUND(G78,2),2)</f>
      </c>
      <c r="O78">
        <f>(I78*21)/100</f>
      </c>
      <c r="P78" t="s">
        <v>22</v>
      </c>
    </row>
    <row r="79" spans="1:5" ht="25.5" customHeight="1">
      <c r="A79" s="33" t="s">
        <v>50</v>
      </c>
      <c r="E79" s="34" t="s">
        <v>436</v>
      </c>
    </row>
    <row r="80" spans="1:5" ht="12.75" customHeight="1">
      <c r="A80" s="35" t="s">
        <v>52</v>
      </c>
      <c r="E80" s="36" t="s">
        <v>437</v>
      </c>
    </row>
    <row r="81" spans="1:5" ht="229.5" customHeight="1">
      <c r="A81" t="s">
        <v>53</v>
      </c>
      <c r="E81" s="34" t="s">
        <v>165</v>
      </c>
    </row>
    <row r="82" spans="1:16" ht="12.75" customHeight="1">
      <c r="A82" s="25" t="s">
        <v>45</v>
      </c>
      <c r="B82" s="29" t="s">
        <v>178</v>
      </c>
      <c r="C82" s="29" t="s">
        <v>167</v>
      </c>
      <c r="D82" s="25" t="s">
        <v>47</v>
      </c>
      <c r="E82" s="30" t="s">
        <v>168</v>
      </c>
      <c r="F82" s="31" t="s">
        <v>89</v>
      </c>
      <c r="G82" s="32">
        <v>125.49</v>
      </c>
      <c r="H82" s="32">
        <v>0</v>
      </c>
      <c r="I82" s="32">
        <f>ROUND(ROUND(H82,2)*ROUND(G82,2),2)</f>
      </c>
      <c r="O82">
        <f>(I82*21)/100</f>
      </c>
      <c r="P82" t="s">
        <v>22</v>
      </c>
    </row>
    <row r="83" spans="1:5" ht="12.75" customHeight="1">
      <c r="A83" s="33" t="s">
        <v>50</v>
      </c>
      <c r="E83" s="34" t="s">
        <v>169</v>
      </c>
    </row>
    <row r="84" spans="1:5" ht="12.75" customHeight="1">
      <c r="A84" s="35" t="s">
        <v>52</v>
      </c>
      <c r="E84" s="36" t="s">
        <v>438</v>
      </c>
    </row>
    <row r="85" spans="1:5" ht="165.75" customHeight="1">
      <c r="A85" t="s">
        <v>53</v>
      </c>
      <c r="E85" s="34" t="s">
        <v>171</v>
      </c>
    </row>
    <row r="86" spans="1:16" ht="12.75" customHeight="1">
      <c r="A86" s="25" t="s">
        <v>45</v>
      </c>
      <c r="B86" s="29" t="s">
        <v>184</v>
      </c>
      <c r="C86" s="29" t="s">
        <v>439</v>
      </c>
      <c r="D86" s="25" t="s">
        <v>47</v>
      </c>
      <c r="E86" s="30" t="s">
        <v>440</v>
      </c>
      <c r="F86" s="31" t="s">
        <v>89</v>
      </c>
      <c r="G86" s="32">
        <v>2.76</v>
      </c>
      <c r="H86" s="32">
        <v>0</v>
      </c>
      <c r="I86" s="32">
        <f>ROUND(ROUND(H86,2)*ROUND(G86,2),2)</f>
      </c>
      <c r="O86">
        <f>(I86*21)/100</f>
      </c>
      <c r="P86" t="s">
        <v>22</v>
      </c>
    </row>
    <row r="87" spans="1:5" ht="38.25" customHeight="1">
      <c r="A87" s="33" t="s">
        <v>50</v>
      </c>
      <c r="E87" s="34" t="s">
        <v>441</v>
      </c>
    </row>
    <row r="88" spans="1:5" ht="12.75" customHeight="1">
      <c r="A88" s="35" t="s">
        <v>52</v>
      </c>
      <c r="E88" s="36" t="s">
        <v>442</v>
      </c>
    </row>
    <row r="89" spans="1:5" ht="204" customHeight="1">
      <c r="A89" t="s">
        <v>53</v>
      </c>
      <c r="E89" s="34" t="s">
        <v>443</v>
      </c>
    </row>
    <row r="90" spans="1:16" ht="12.75" customHeight="1">
      <c r="A90" s="25" t="s">
        <v>45</v>
      </c>
      <c r="B90" s="29" t="s">
        <v>187</v>
      </c>
      <c r="C90" s="29" t="s">
        <v>173</v>
      </c>
      <c r="D90" s="25" t="s">
        <v>47</v>
      </c>
      <c r="E90" s="30" t="s">
        <v>174</v>
      </c>
      <c r="F90" s="31" t="s">
        <v>89</v>
      </c>
      <c r="G90" s="32">
        <v>4.41</v>
      </c>
      <c r="H90" s="32">
        <v>0</v>
      </c>
      <c r="I90" s="32">
        <f>ROUND(ROUND(H90,2)*ROUND(G90,2),2)</f>
      </c>
      <c r="O90">
        <f>(I90*21)/100</f>
      </c>
      <c r="P90" t="s">
        <v>22</v>
      </c>
    </row>
    <row r="91" spans="1:5" ht="38.25" customHeight="1">
      <c r="A91" s="33" t="s">
        <v>50</v>
      </c>
      <c r="E91" s="34" t="s">
        <v>444</v>
      </c>
    </row>
    <row r="92" spans="1:5" ht="25.5" customHeight="1">
      <c r="A92" s="35" t="s">
        <v>52</v>
      </c>
      <c r="E92" s="36" t="s">
        <v>445</v>
      </c>
    </row>
    <row r="93" spans="1:5" ht="178.5" customHeight="1">
      <c r="A93" t="s">
        <v>53</v>
      </c>
      <c r="E93" s="34" t="s">
        <v>177</v>
      </c>
    </row>
    <row r="94" spans="1:16" ht="12.75" customHeight="1">
      <c r="A94" s="25" t="s">
        <v>45</v>
      </c>
      <c r="B94" s="29" t="s">
        <v>193</v>
      </c>
      <c r="C94" s="29" t="s">
        <v>179</v>
      </c>
      <c r="D94" s="25" t="s">
        <v>66</v>
      </c>
      <c r="E94" s="30" t="s">
        <v>180</v>
      </c>
      <c r="F94" s="31" t="s">
        <v>89</v>
      </c>
      <c r="G94" s="32">
        <v>1.18</v>
      </c>
      <c r="H94" s="32">
        <v>0</v>
      </c>
      <c r="I94" s="32">
        <f>ROUND(ROUND(H94,2)*ROUND(G94,2),2)</f>
      </c>
      <c r="O94">
        <f>(I94*21)/100</f>
      </c>
      <c r="P94" t="s">
        <v>22</v>
      </c>
    </row>
    <row r="95" spans="1:5" ht="38.25" customHeight="1">
      <c r="A95" s="33" t="s">
        <v>50</v>
      </c>
      <c r="E95" s="34" t="s">
        <v>446</v>
      </c>
    </row>
    <row r="96" spans="1:5" ht="12.75" customHeight="1">
      <c r="A96" s="35" t="s">
        <v>52</v>
      </c>
      <c r="E96" s="36" t="s">
        <v>447</v>
      </c>
    </row>
    <row r="97" spans="1:5" ht="242.25" customHeight="1">
      <c r="A97" t="s">
        <v>53</v>
      </c>
      <c r="E97" s="34" t="s">
        <v>183</v>
      </c>
    </row>
    <row r="98" spans="1:16" ht="12.75" customHeight="1">
      <c r="A98" s="25" t="s">
        <v>45</v>
      </c>
      <c r="B98" s="29" t="s">
        <v>195</v>
      </c>
      <c r="C98" s="29" t="s">
        <v>179</v>
      </c>
      <c r="D98" s="25" t="s">
        <v>71</v>
      </c>
      <c r="E98" s="30" t="s">
        <v>180</v>
      </c>
      <c r="F98" s="31" t="s">
        <v>89</v>
      </c>
      <c r="G98" s="32">
        <v>2.68</v>
      </c>
      <c r="H98" s="32">
        <v>0</v>
      </c>
      <c r="I98" s="32">
        <f>ROUND(ROUND(H98,2)*ROUND(G98,2),2)</f>
      </c>
      <c r="O98">
        <f>(I98*21)/100</f>
      </c>
      <c r="P98" t="s">
        <v>22</v>
      </c>
    </row>
    <row r="99" spans="1:5" ht="38.25" customHeight="1">
      <c r="A99" s="33" t="s">
        <v>50</v>
      </c>
      <c r="E99" s="34" t="s">
        <v>448</v>
      </c>
    </row>
    <row r="100" spans="1:5" ht="12.75" customHeight="1">
      <c r="A100" s="35" t="s">
        <v>52</v>
      </c>
      <c r="E100" s="36" t="s">
        <v>449</v>
      </c>
    </row>
    <row r="101" spans="1:5" ht="242.25" customHeight="1">
      <c r="A101" t="s">
        <v>53</v>
      </c>
      <c r="E101" s="34" t="s">
        <v>183</v>
      </c>
    </row>
    <row r="102" spans="1:16" ht="12.75" customHeight="1">
      <c r="A102" s="25" t="s">
        <v>45</v>
      </c>
      <c r="B102" s="29" t="s">
        <v>200</v>
      </c>
      <c r="C102" s="29" t="s">
        <v>188</v>
      </c>
      <c r="D102" s="25" t="s">
        <v>47</v>
      </c>
      <c r="E102" s="30" t="s">
        <v>189</v>
      </c>
      <c r="F102" s="31" t="s">
        <v>98</v>
      </c>
      <c r="G102" s="32">
        <v>399.2</v>
      </c>
      <c r="H102" s="32">
        <v>0</v>
      </c>
      <c r="I102" s="32">
        <f>ROUND(ROUND(H102,2)*ROUND(G102,2),2)</f>
      </c>
      <c r="O102">
        <f>(I102*21)/100</f>
      </c>
      <c r="P102" t="s">
        <v>22</v>
      </c>
    </row>
    <row r="103" spans="1:5" ht="25.5" customHeight="1">
      <c r="A103" s="33" t="s">
        <v>50</v>
      </c>
      <c r="E103" s="34" t="s">
        <v>450</v>
      </c>
    </row>
    <row r="104" spans="1:5" ht="12.75" customHeight="1">
      <c r="A104" s="35" t="s">
        <v>52</v>
      </c>
      <c r="E104" s="36" t="s">
        <v>451</v>
      </c>
    </row>
    <row r="105" spans="1:5" ht="12.75" customHeight="1">
      <c r="A105" t="s">
        <v>53</v>
      </c>
      <c r="E105" s="34" t="s">
        <v>192</v>
      </c>
    </row>
    <row r="106" spans="1:16" ht="12.75" customHeight="1">
      <c r="A106" s="25" t="s">
        <v>45</v>
      </c>
      <c r="B106" s="29" t="s">
        <v>205</v>
      </c>
      <c r="C106" s="29" t="s">
        <v>196</v>
      </c>
      <c r="D106" s="25" t="s">
        <v>47</v>
      </c>
      <c r="E106" s="30" t="s">
        <v>197</v>
      </c>
      <c r="F106" s="31" t="s">
        <v>98</v>
      </c>
      <c r="G106" s="32">
        <v>98</v>
      </c>
      <c r="H106" s="32">
        <v>0</v>
      </c>
      <c r="I106" s="32">
        <f>ROUND(ROUND(H106,2)*ROUND(G106,2),2)</f>
      </c>
      <c r="O106">
        <f>(I106*21)/100</f>
      </c>
      <c r="P106" t="s">
        <v>22</v>
      </c>
    </row>
    <row r="107" spans="1:5" ht="51" customHeight="1">
      <c r="A107" s="33" t="s">
        <v>50</v>
      </c>
      <c r="E107" s="34" t="s">
        <v>452</v>
      </c>
    </row>
    <row r="108" spans="1:5" ht="12.75" customHeight="1">
      <c r="A108" s="35" t="s">
        <v>52</v>
      </c>
      <c r="E108" s="36" t="s">
        <v>100</v>
      </c>
    </row>
    <row r="109" spans="1:5" ht="12.75" customHeight="1">
      <c r="A109" t="s">
        <v>53</v>
      </c>
      <c r="E109" s="34" t="s">
        <v>199</v>
      </c>
    </row>
    <row r="110" spans="1:16" ht="12.75" customHeight="1">
      <c r="A110" s="25" t="s">
        <v>45</v>
      </c>
      <c r="B110" s="29" t="s">
        <v>211</v>
      </c>
      <c r="C110" s="29" t="s">
        <v>201</v>
      </c>
      <c r="D110" s="25" t="s">
        <v>47</v>
      </c>
      <c r="E110" s="30" t="s">
        <v>202</v>
      </c>
      <c r="F110" s="31" t="s">
        <v>98</v>
      </c>
      <c r="G110" s="32">
        <v>98</v>
      </c>
      <c r="H110" s="32">
        <v>0</v>
      </c>
      <c r="I110" s="32">
        <f>ROUND(ROUND(H110,2)*ROUND(G110,2),2)</f>
      </c>
      <c r="O110">
        <f>(I110*21)/100</f>
      </c>
      <c r="P110" t="s">
        <v>22</v>
      </c>
    </row>
    <row r="111" spans="1:5" ht="51" customHeight="1">
      <c r="A111" s="33" t="s">
        <v>50</v>
      </c>
      <c r="E111" s="34" t="s">
        <v>453</v>
      </c>
    </row>
    <row r="112" spans="1:5" ht="12.75" customHeight="1">
      <c r="A112" s="35" t="s">
        <v>52</v>
      </c>
      <c r="E112" s="36" t="s">
        <v>100</v>
      </c>
    </row>
    <row r="113" spans="1:5" ht="12.75" customHeight="1">
      <c r="A113" t="s">
        <v>53</v>
      </c>
      <c r="E113" s="34" t="s">
        <v>204</v>
      </c>
    </row>
    <row r="114" spans="1:16" ht="12.75" customHeight="1">
      <c r="A114" s="25" t="s">
        <v>45</v>
      </c>
      <c r="B114" s="29" t="s">
        <v>217</v>
      </c>
      <c r="C114" s="29" t="s">
        <v>206</v>
      </c>
      <c r="D114" s="25" t="s">
        <v>47</v>
      </c>
      <c r="E114" s="30" t="s">
        <v>207</v>
      </c>
      <c r="F114" s="31" t="s">
        <v>98</v>
      </c>
      <c r="G114" s="32">
        <v>294</v>
      </c>
      <c r="H114" s="32">
        <v>0</v>
      </c>
      <c r="I114" s="32">
        <f>ROUND(ROUND(H114,2)*ROUND(G114,2),2)</f>
      </c>
      <c r="O114">
        <f>(I114*21)/100</f>
      </c>
      <c r="P114" t="s">
        <v>22</v>
      </c>
    </row>
    <row r="115" spans="1:5" ht="38.25" customHeight="1">
      <c r="A115" s="33" t="s">
        <v>50</v>
      </c>
      <c r="E115" s="34" t="s">
        <v>208</v>
      </c>
    </row>
    <row r="116" spans="1:5" ht="12.75" customHeight="1">
      <c r="A116" s="35" t="s">
        <v>52</v>
      </c>
      <c r="E116" s="36" t="s">
        <v>454</v>
      </c>
    </row>
    <row r="117" spans="1:5" ht="12.75" customHeight="1">
      <c r="A117" t="s">
        <v>53</v>
      </c>
      <c r="E117" s="34" t="s">
        <v>210</v>
      </c>
    </row>
    <row r="118" spans="1:16" ht="12.75" customHeight="1">
      <c r="A118" s="25" t="s">
        <v>45</v>
      </c>
      <c r="B118" s="29" t="s">
        <v>223</v>
      </c>
      <c r="C118" s="29" t="s">
        <v>212</v>
      </c>
      <c r="D118" s="25" t="s">
        <v>47</v>
      </c>
      <c r="E118" s="30" t="s">
        <v>213</v>
      </c>
      <c r="F118" s="31" t="s">
        <v>98</v>
      </c>
      <c r="G118" s="32">
        <v>147</v>
      </c>
      <c r="H118" s="32">
        <v>0</v>
      </c>
      <c r="I118" s="32">
        <f>ROUND(ROUND(H118,2)*ROUND(G118,2),2)</f>
      </c>
      <c r="O118">
        <f>(I118*21)/100</f>
      </c>
      <c r="P118" t="s">
        <v>22</v>
      </c>
    </row>
    <row r="119" spans="1:5" ht="38.25" customHeight="1">
      <c r="A119" s="33" t="s">
        <v>50</v>
      </c>
      <c r="E119" s="34" t="s">
        <v>214</v>
      </c>
    </row>
    <row r="120" spans="1:5" ht="12.75" customHeight="1">
      <c r="A120" s="35" t="s">
        <v>52</v>
      </c>
      <c r="E120" s="36" t="s">
        <v>455</v>
      </c>
    </row>
    <row r="121" spans="1:5" ht="12.75" customHeight="1">
      <c r="A121" t="s">
        <v>53</v>
      </c>
      <c r="E121" s="34" t="s">
        <v>216</v>
      </c>
    </row>
    <row r="122" spans="1:16" ht="12.75" customHeight="1">
      <c r="A122" s="25" t="s">
        <v>45</v>
      </c>
      <c r="B122" s="29" t="s">
        <v>230</v>
      </c>
      <c r="C122" s="29" t="s">
        <v>218</v>
      </c>
      <c r="D122" s="25" t="s">
        <v>47</v>
      </c>
      <c r="E122" s="30" t="s">
        <v>219</v>
      </c>
      <c r="F122" s="31" t="s">
        <v>98</v>
      </c>
      <c r="G122" s="32">
        <v>14.7</v>
      </c>
      <c r="H122" s="32">
        <v>0</v>
      </c>
      <c r="I122" s="32">
        <f>ROUND(ROUND(H122,2)*ROUND(G122,2),2)</f>
      </c>
      <c r="O122">
        <f>(I122*21)/100</f>
      </c>
      <c r="P122" t="s">
        <v>22</v>
      </c>
    </row>
    <row r="123" spans="1:5" ht="38.25" customHeight="1">
      <c r="A123" s="33" t="s">
        <v>50</v>
      </c>
      <c r="E123" s="34" t="s">
        <v>220</v>
      </c>
    </row>
    <row r="124" spans="1:5" ht="12.75" customHeight="1">
      <c r="A124" s="35" t="s">
        <v>52</v>
      </c>
      <c r="E124" s="36" t="s">
        <v>456</v>
      </c>
    </row>
    <row r="125" spans="1:5" ht="12.75" customHeight="1">
      <c r="A125" t="s">
        <v>53</v>
      </c>
      <c r="E125" s="34" t="s">
        <v>222</v>
      </c>
    </row>
    <row r="126" spans="1:16" ht="12.75" customHeight="1">
      <c r="A126" s="25" t="s">
        <v>45</v>
      </c>
      <c r="B126" s="29" t="s">
        <v>236</v>
      </c>
      <c r="C126" s="29" t="s">
        <v>224</v>
      </c>
      <c r="D126" s="25" t="s">
        <v>47</v>
      </c>
      <c r="E126" s="30" t="s">
        <v>225</v>
      </c>
      <c r="F126" s="31" t="s">
        <v>89</v>
      </c>
      <c r="G126" s="32">
        <v>2.45</v>
      </c>
      <c r="H126" s="32">
        <v>0</v>
      </c>
      <c r="I126" s="32">
        <f>ROUND(ROUND(H126,2)*ROUND(G126,2),2)</f>
      </c>
      <c r="O126">
        <f>(I126*21)/100</f>
      </c>
      <c r="P126" t="s">
        <v>22</v>
      </c>
    </row>
    <row r="127" spans="1:5" ht="38.25" customHeight="1">
      <c r="A127" s="33" t="s">
        <v>50</v>
      </c>
      <c r="E127" s="34" t="s">
        <v>226</v>
      </c>
    </row>
    <row r="128" spans="1:5" ht="12.75" customHeight="1">
      <c r="A128" s="35" t="s">
        <v>52</v>
      </c>
      <c r="E128" s="36" t="s">
        <v>457</v>
      </c>
    </row>
    <row r="129" spans="1:5" ht="12.75" customHeight="1">
      <c r="A129" t="s">
        <v>53</v>
      </c>
      <c r="E129" s="34" t="s">
        <v>228</v>
      </c>
    </row>
    <row r="130" spans="1:9" ht="12.75" customHeight="1">
      <c r="A130" s="6" t="s">
        <v>43</v>
      </c>
      <c r="B130" s="6"/>
      <c r="C130" s="39" t="s">
        <v>22</v>
      </c>
      <c r="D130" s="6"/>
      <c r="E130" s="27" t="s">
        <v>229</v>
      </c>
      <c r="F130" s="6"/>
      <c r="G130" s="6"/>
      <c r="H130" s="6"/>
      <c r="I130" s="40">
        <f>0+I131+I135+I139+I143</f>
      </c>
    </row>
    <row r="131" spans="1:16" ht="12.75" customHeight="1">
      <c r="A131" s="25" t="s">
        <v>45</v>
      </c>
      <c r="B131" s="29" t="s">
        <v>242</v>
      </c>
      <c r="C131" s="29" t="s">
        <v>231</v>
      </c>
      <c r="D131" s="25" t="s">
        <v>47</v>
      </c>
      <c r="E131" s="30" t="s">
        <v>232</v>
      </c>
      <c r="F131" s="31" t="s">
        <v>89</v>
      </c>
      <c r="G131" s="32">
        <v>79.84</v>
      </c>
      <c r="H131" s="32">
        <v>0</v>
      </c>
      <c r="I131" s="32">
        <f>ROUND(ROUND(H131,2)*ROUND(G131,2),2)</f>
      </c>
      <c r="O131">
        <f>(I131*21)/100</f>
      </c>
      <c r="P131" t="s">
        <v>22</v>
      </c>
    </row>
    <row r="132" spans="1:5" ht="38.25" customHeight="1">
      <c r="A132" s="33" t="s">
        <v>50</v>
      </c>
      <c r="E132" s="34" t="s">
        <v>458</v>
      </c>
    </row>
    <row r="133" spans="1:5" ht="12.75" customHeight="1">
      <c r="A133" s="35" t="s">
        <v>52</v>
      </c>
      <c r="E133" s="36" t="s">
        <v>430</v>
      </c>
    </row>
    <row r="134" spans="1:5" ht="12.75" customHeight="1">
      <c r="A134" t="s">
        <v>53</v>
      </c>
      <c r="E134" s="34" t="s">
        <v>234</v>
      </c>
    </row>
    <row r="135" spans="1:16" ht="12.75" customHeight="1">
      <c r="A135" s="25" t="s">
        <v>45</v>
      </c>
      <c r="B135" s="29" t="s">
        <v>248</v>
      </c>
      <c r="C135" s="29" t="s">
        <v>459</v>
      </c>
      <c r="D135" s="25" t="s">
        <v>47</v>
      </c>
      <c r="E135" s="30" t="s">
        <v>460</v>
      </c>
      <c r="F135" s="31" t="s">
        <v>89</v>
      </c>
      <c r="G135" s="32">
        <v>5.7</v>
      </c>
      <c r="H135" s="32">
        <v>0</v>
      </c>
      <c r="I135" s="32">
        <f>ROUND(ROUND(H135,2)*ROUND(G135,2),2)</f>
      </c>
      <c r="O135">
        <f>(I135*21)/100</f>
      </c>
      <c r="P135" t="s">
        <v>22</v>
      </c>
    </row>
    <row r="136" spans="1:5" ht="38.25" customHeight="1">
      <c r="A136" s="33" t="s">
        <v>50</v>
      </c>
      <c r="E136" s="34" t="s">
        <v>461</v>
      </c>
    </row>
    <row r="137" spans="1:5" ht="12.75" customHeight="1">
      <c r="A137" s="35" t="s">
        <v>52</v>
      </c>
      <c r="E137" s="36" t="s">
        <v>462</v>
      </c>
    </row>
    <row r="138" spans="1:5" ht="216.75" customHeight="1">
      <c r="A138" t="s">
        <v>53</v>
      </c>
      <c r="E138" s="34" t="s">
        <v>463</v>
      </c>
    </row>
    <row r="139" spans="1:16" ht="12.75" customHeight="1">
      <c r="A139" s="25" t="s">
        <v>45</v>
      </c>
      <c r="B139" s="29" t="s">
        <v>253</v>
      </c>
      <c r="C139" s="29" t="s">
        <v>464</v>
      </c>
      <c r="D139" s="25" t="s">
        <v>47</v>
      </c>
      <c r="E139" s="30" t="s">
        <v>465</v>
      </c>
      <c r="F139" s="31" t="s">
        <v>89</v>
      </c>
      <c r="G139" s="32">
        <v>2.78</v>
      </c>
      <c r="H139" s="32">
        <v>0</v>
      </c>
      <c r="I139" s="32">
        <f>ROUND(ROUND(H139,2)*ROUND(G139,2),2)</f>
      </c>
      <c r="O139">
        <f>(I139*21)/100</f>
      </c>
      <c r="P139" t="s">
        <v>22</v>
      </c>
    </row>
    <row r="140" spans="1:5" ht="25.5" customHeight="1">
      <c r="A140" s="33" t="s">
        <v>50</v>
      </c>
      <c r="E140" s="34" t="s">
        <v>466</v>
      </c>
    </row>
    <row r="141" spans="1:5" ht="12.75" customHeight="1">
      <c r="A141" s="35" t="s">
        <v>52</v>
      </c>
      <c r="E141" s="36" t="s">
        <v>467</v>
      </c>
    </row>
    <row r="142" spans="1:5" ht="216.75" customHeight="1">
      <c r="A142" t="s">
        <v>53</v>
      </c>
      <c r="E142" s="34" t="s">
        <v>463</v>
      </c>
    </row>
    <row r="143" spans="1:16" ht="12.75" customHeight="1">
      <c r="A143" s="25" t="s">
        <v>45</v>
      </c>
      <c r="B143" s="29" t="s">
        <v>255</v>
      </c>
      <c r="C143" s="29" t="s">
        <v>468</v>
      </c>
      <c r="D143" s="25" t="s">
        <v>47</v>
      </c>
      <c r="E143" s="30" t="s">
        <v>469</v>
      </c>
      <c r="F143" s="31" t="s">
        <v>470</v>
      </c>
      <c r="G143" s="32">
        <v>0.02</v>
      </c>
      <c r="H143" s="32">
        <v>0</v>
      </c>
      <c r="I143" s="32">
        <f>ROUND(ROUND(H143,2)*ROUND(G143,2),2)</f>
      </c>
      <c r="O143">
        <f>(I143*21)/100</f>
      </c>
      <c r="P143" t="s">
        <v>22</v>
      </c>
    </row>
    <row r="144" spans="1:5" ht="25.5" customHeight="1">
      <c r="A144" s="33" t="s">
        <v>50</v>
      </c>
      <c r="E144" s="34" t="s">
        <v>471</v>
      </c>
    </row>
    <row r="145" spans="1:5" ht="12.75" customHeight="1">
      <c r="A145" s="35" t="s">
        <v>52</v>
      </c>
      <c r="E145" s="36" t="s">
        <v>472</v>
      </c>
    </row>
    <row r="146" spans="1:5" ht="178.5" customHeight="1">
      <c r="A146" t="s">
        <v>53</v>
      </c>
      <c r="E146" s="34" t="s">
        <v>473</v>
      </c>
    </row>
    <row r="147" spans="1:9" ht="12.75" customHeight="1">
      <c r="A147" s="6" t="s">
        <v>43</v>
      </c>
      <c r="B147" s="6"/>
      <c r="C147" s="39" t="s">
        <v>33</v>
      </c>
      <c r="D147" s="6"/>
      <c r="E147" s="27" t="s">
        <v>235</v>
      </c>
      <c r="F147" s="6"/>
      <c r="G147" s="6"/>
      <c r="H147" s="6"/>
      <c r="I147" s="40">
        <f>0+I148+I152+I156</f>
      </c>
    </row>
    <row r="148" spans="1:16" ht="12.75" customHeight="1">
      <c r="A148" s="25" t="s">
        <v>45</v>
      </c>
      <c r="B148" s="29" t="s">
        <v>260</v>
      </c>
      <c r="C148" s="29" t="s">
        <v>237</v>
      </c>
      <c r="D148" s="25" t="s">
        <v>47</v>
      </c>
      <c r="E148" s="30" t="s">
        <v>238</v>
      </c>
      <c r="F148" s="31" t="s">
        <v>89</v>
      </c>
      <c r="G148" s="32">
        <v>0.09</v>
      </c>
      <c r="H148" s="32">
        <v>0</v>
      </c>
      <c r="I148" s="32">
        <f>ROUND(ROUND(H148,2)*ROUND(G148,2),2)</f>
      </c>
      <c r="O148">
        <f>(I148*21)/100</f>
      </c>
      <c r="P148" t="s">
        <v>22</v>
      </c>
    </row>
    <row r="149" spans="1:5" ht="38.25" customHeight="1">
      <c r="A149" s="33" t="s">
        <v>50</v>
      </c>
      <c r="E149" s="34" t="s">
        <v>474</v>
      </c>
    </row>
    <row r="150" spans="1:5" ht="12.75" customHeight="1">
      <c r="A150" s="35" t="s">
        <v>52</v>
      </c>
      <c r="E150" s="36" t="s">
        <v>240</v>
      </c>
    </row>
    <row r="151" spans="1:5" ht="216.75" customHeight="1">
      <c r="A151" t="s">
        <v>53</v>
      </c>
      <c r="E151" s="34" t="s">
        <v>241</v>
      </c>
    </row>
    <row r="152" spans="1:16" ht="12.75" customHeight="1">
      <c r="A152" s="25" t="s">
        <v>45</v>
      </c>
      <c r="B152" s="29" t="s">
        <v>264</v>
      </c>
      <c r="C152" s="29" t="s">
        <v>475</v>
      </c>
      <c r="D152" s="25" t="s">
        <v>47</v>
      </c>
      <c r="E152" s="30" t="s">
        <v>476</v>
      </c>
      <c r="F152" s="31" t="s">
        <v>89</v>
      </c>
      <c r="G152" s="32">
        <v>2.4</v>
      </c>
      <c r="H152" s="32">
        <v>0</v>
      </c>
      <c r="I152" s="32">
        <f>ROUND(ROUND(H152,2)*ROUND(G152,2),2)</f>
      </c>
      <c r="O152">
        <f>(I152*21)/100</f>
      </c>
      <c r="P152" t="s">
        <v>22</v>
      </c>
    </row>
    <row r="153" spans="1:5" ht="38.25" customHeight="1">
      <c r="A153" s="33" t="s">
        <v>50</v>
      </c>
      <c r="E153" s="34" t="s">
        <v>477</v>
      </c>
    </row>
    <row r="154" spans="1:5" ht="12.75" customHeight="1">
      <c r="A154" s="35" t="s">
        <v>52</v>
      </c>
      <c r="E154" s="36" t="s">
        <v>478</v>
      </c>
    </row>
    <row r="155" spans="1:5" ht="12.75" customHeight="1">
      <c r="A155" t="s">
        <v>53</v>
      </c>
      <c r="E155" s="34" t="s">
        <v>234</v>
      </c>
    </row>
    <row r="156" spans="1:16" ht="12.75" customHeight="1">
      <c r="A156" s="25" t="s">
        <v>45</v>
      </c>
      <c r="B156" s="29" t="s">
        <v>266</v>
      </c>
      <c r="C156" s="29" t="s">
        <v>243</v>
      </c>
      <c r="D156" s="25" t="s">
        <v>47</v>
      </c>
      <c r="E156" s="30" t="s">
        <v>244</v>
      </c>
      <c r="F156" s="31" t="s">
        <v>89</v>
      </c>
      <c r="G156" s="32">
        <v>0.25</v>
      </c>
      <c r="H156" s="32">
        <v>0</v>
      </c>
      <c r="I156" s="32">
        <f>ROUND(ROUND(H156,2)*ROUND(G156,2),2)</f>
      </c>
      <c r="O156">
        <f>(I156*21)/100</f>
      </c>
      <c r="P156" t="s">
        <v>22</v>
      </c>
    </row>
    <row r="157" spans="1:5" ht="25.5" customHeight="1">
      <c r="A157" s="33" t="s">
        <v>50</v>
      </c>
      <c r="E157" s="34" t="s">
        <v>479</v>
      </c>
    </row>
    <row r="158" spans="1:5" ht="12.75" customHeight="1">
      <c r="A158" s="35" t="s">
        <v>52</v>
      </c>
      <c r="E158" s="36" t="s">
        <v>480</v>
      </c>
    </row>
    <row r="159" spans="1:5" ht="12.75" customHeight="1">
      <c r="A159" t="s">
        <v>53</v>
      </c>
      <c r="E159" s="34" t="s">
        <v>234</v>
      </c>
    </row>
    <row r="160" spans="1:9" ht="12.75" customHeight="1">
      <c r="A160" s="6" t="s">
        <v>43</v>
      </c>
      <c r="B160" s="6"/>
      <c r="C160" s="39" t="s">
        <v>35</v>
      </c>
      <c r="D160" s="6"/>
      <c r="E160" s="27" t="s">
        <v>247</v>
      </c>
      <c r="F160" s="6"/>
      <c r="G160" s="6"/>
      <c r="H160" s="6"/>
      <c r="I160" s="40">
        <f>0+I161+I165+I169+I173+I177+I181+I185+I189+I193</f>
      </c>
    </row>
    <row r="161" spans="1:16" ht="12.75" customHeight="1">
      <c r="A161" s="25" t="s">
        <v>45</v>
      </c>
      <c r="B161" s="29" t="s">
        <v>269</v>
      </c>
      <c r="C161" s="29" t="s">
        <v>256</v>
      </c>
      <c r="D161" s="25" t="s">
        <v>47</v>
      </c>
      <c r="E161" s="30" t="s">
        <v>257</v>
      </c>
      <c r="F161" s="31" t="s">
        <v>98</v>
      </c>
      <c r="G161" s="32">
        <v>31</v>
      </c>
      <c r="H161" s="32">
        <v>0</v>
      </c>
      <c r="I161" s="32">
        <f>ROUND(ROUND(H161,2)*ROUND(G161,2),2)</f>
      </c>
      <c r="O161">
        <f>(I161*21)/100</f>
      </c>
      <c r="P161" t="s">
        <v>22</v>
      </c>
    </row>
    <row r="162" spans="1:5" ht="25.5" customHeight="1">
      <c r="A162" s="33" t="s">
        <v>50</v>
      </c>
      <c r="E162" s="34" t="s">
        <v>481</v>
      </c>
    </row>
    <row r="163" spans="1:5" ht="12.75" customHeight="1">
      <c r="A163" s="35" t="s">
        <v>52</v>
      </c>
      <c r="E163" s="36" t="s">
        <v>100</v>
      </c>
    </row>
    <row r="164" spans="1:5" ht="51" customHeight="1">
      <c r="A164" t="s">
        <v>53</v>
      </c>
      <c r="E164" s="34" t="s">
        <v>259</v>
      </c>
    </row>
    <row r="165" spans="1:16" ht="12.75" customHeight="1">
      <c r="A165" s="25" t="s">
        <v>45</v>
      </c>
      <c r="B165" s="29" t="s">
        <v>273</v>
      </c>
      <c r="C165" s="29" t="s">
        <v>261</v>
      </c>
      <c r="D165" s="25" t="s">
        <v>47</v>
      </c>
      <c r="E165" s="30" t="s">
        <v>262</v>
      </c>
      <c r="F165" s="31" t="s">
        <v>98</v>
      </c>
      <c r="G165" s="32">
        <v>48.1</v>
      </c>
      <c r="H165" s="32">
        <v>0</v>
      </c>
      <c r="I165" s="32">
        <f>ROUND(ROUND(H165,2)*ROUND(G165,2),2)</f>
      </c>
      <c r="O165">
        <f>(I165*21)/100</f>
      </c>
      <c r="P165" t="s">
        <v>22</v>
      </c>
    </row>
    <row r="166" spans="1:5" ht="25.5" customHeight="1">
      <c r="A166" s="33" t="s">
        <v>50</v>
      </c>
      <c r="E166" s="34" t="s">
        <v>482</v>
      </c>
    </row>
    <row r="167" spans="1:5" ht="12.75" customHeight="1">
      <c r="A167" s="35" t="s">
        <v>52</v>
      </c>
      <c r="E167" s="36" t="s">
        <v>483</v>
      </c>
    </row>
    <row r="168" spans="1:5" ht="51" customHeight="1">
      <c r="A168" t="s">
        <v>53</v>
      </c>
      <c r="E168" s="34" t="s">
        <v>259</v>
      </c>
    </row>
    <row r="169" spans="1:16" ht="12.75" customHeight="1">
      <c r="A169" s="25" t="s">
        <v>45</v>
      </c>
      <c r="B169" s="29" t="s">
        <v>278</v>
      </c>
      <c r="C169" s="29" t="s">
        <v>270</v>
      </c>
      <c r="D169" s="25" t="s">
        <v>47</v>
      </c>
      <c r="E169" s="30" t="s">
        <v>271</v>
      </c>
      <c r="F169" s="31" t="s">
        <v>98</v>
      </c>
      <c r="G169" s="32">
        <v>322.3</v>
      </c>
      <c r="H169" s="32">
        <v>0</v>
      </c>
      <c r="I169" s="32">
        <f>ROUND(ROUND(H169,2)*ROUND(G169,2),2)</f>
      </c>
      <c r="O169">
        <f>(I169*21)/100</f>
      </c>
      <c r="P169" t="s">
        <v>22</v>
      </c>
    </row>
    <row r="170" spans="1:5" ht="25.5" customHeight="1">
      <c r="A170" s="33" t="s">
        <v>50</v>
      </c>
      <c r="E170" s="34" t="s">
        <v>484</v>
      </c>
    </row>
    <row r="171" spans="1:5" ht="12.75" customHeight="1">
      <c r="A171" s="35" t="s">
        <v>52</v>
      </c>
      <c r="E171" s="36" t="s">
        <v>485</v>
      </c>
    </row>
    <row r="172" spans="1:5" ht="51" customHeight="1">
      <c r="A172" t="s">
        <v>53</v>
      </c>
      <c r="E172" s="34" t="s">
        <v>259</v>
      </c>
    </row>
    <row r="173" spans="1:16" ht="12.75" customHeight="1">
      <c r="A173" s="25" t="s">
        <v>45</v>
      </c>
      <c r="B173" s="29" t="s">
        <v>283</v>
      </c>
      <c r="C173" s="29" t="s">
        <v>274</v>
      </c>
      <c r="D173" s="25" t="s">
        <v>47</v>
      </c>
      <c r="E173" s="30" t="s">
        <v>275</v>
      </c>
      <c r="F173" s="31" t="s">
        <v>98</v>
      </c>
      <c r="G173" s="32">
        <v>316</v>
      </c>
      <c r="H173" s="32">
        <v>0</v>
      </c>
      <c r="I173" s="32">
        <f>ROUND(ROUND(H173,2)*ROUND(G173,2),2)</f>
      </c>
      <c r="O173">
        <f>(I173*21)/100</f>
      </c>
      <c r="P173" t="s">
        <v>22</v>
      </c>
    </row>
    <row r="174" spans="1:5" ht="25.5" customHeight="1">
      <c r="A174" s="33" t="s">
        <v>50</v>
      </c>
      <c r="E174" s="34" t="s">
        <v>486</v>
      </c>
    </row>
    <row r="175" spans="1:5" ht="12.75" customHeight="1">
      <c r="A175" s="35" t="s">
        <v>52</v>
      </c>
      <c r="E175" s="36" t="s">
        <v>100</v>
      </c>
    </row>
    <row r="176" spans="1:5" ht="76.5" customHeight="1">
      <c r="A176" t="s">
        <v>53</v>
      </c>
      <c r="E176" s="34" t="s">
        <v>277</v>
      </c>
    </row>
    <row r="177" spans="1:16" ht="12.75" customHeight="1">
      <c r="A177" s="25" t="s">
        <v>45</v>
      </c>
      <c r="B177" s="29" t="s">
        <v>287</v>
      </c>
      <c r="C177" s="29" t="s">
        <v>288</v>
      </c>
      <c r="D177" s="25" t="s">
        <v>47</v>
      </c>
      <c r="E177" s="30" t="s">
        <v>289</v>
      </c>
      <c r="F177" s="31" t="s">
        <v>89</v>
      </c>
      <c r="G177" s="32">
        <v>18.96</v>
      </c>
      <c r="H177" s="32">
        <v>0</v>
      </c>
      <c r="I177" s="32">
        <f>ROUND(ROUND(H177,2)*ROUND(G177,2),2)</f>
      </c>
      <c r="O177">
        <f>(I177*21)/100</f>
      </c>
      <c r="P177" t="s">
        <v>22</v>
      </c>
    </row>
    <row r="178" spans="1:5" ht="25.5" customHeight="1">
      <c r="A178" s="33" t="s">
        <v>50</v>
      </c>
      <c r="E178" s="34" t="s">
        <v>487</v>
      </c>
    </row>
    <row r="179" spans="1:5" ht="12.75" customHeight="1">
      <c r="A179" s="35" t="s">
        <v>52</v>
      </c>
      <c r="E179" s="36" t="s">
        <v>488</v>
      </c>
    </row>
    <row r="180" spans="1:5" ht="89.25" customHeight="1">
      <c r="A180" t="s">
        <v>53</v>
      </c>
      <c r="E180" s="34" t="s">
        <v>292</v>
      </c>
    </row>
    <row r="181" spans="1:16" ht="12.75" customHeight="1">
      <c r="A181" s="25" t="s">
        <v>45</v>
      </c>
      <c r="B181" s="29" t="s">
        <v>293</v>
      </c>
      <c r="C181" s="29" t="s">
        <v>489</v>
      </c>
      <c r="D181" s="25" t="s">
        <v>47</v>
      </c>
      <c r="E181" s="30" t="s">
        <v>490</v>
      </c>
      <c r="F181" s="31" t="s">
        <v>98</v>
      </c>
      <c r="G181" s="32">
        <v>31</v>
      </c>
      <c r="H181" s="32">
        <v>0</v>
      </c>
      <c r="I181" s="32">
        <f>ROUND(ROUND(H181,2)*ROUND(G181,2),2)</f>
      </c>
      <c r="O181">
        <f>(I181*21)/100</f>
      </c>
      <c r="P181" t="s">
        <v>22</v>
      </c>
    </row>
    <row r="182" spans="1:5" ht="38.25" customHeight="1">
      <c r="A182" s="33" t="s">
        <v>50</v>
      </c>
      <c r="E182" s="34" t="s">
        <v>491</v>
      </c>
    </row>
    <row r="183" spans="1:5" ht="12.75" customHeight="1">
      <c r="A183" s="35" t="s">
        <v>52</v>
      </c>
      <c r="E183" s="36" t="s">
        <v>492</v>
      </c>
    </row>
    <row r="184" spans="1:5" ht="89.25" customHeight="1">
      <c r="A184" t="s">
        <v>53</v>
      </c>
      <c r="E184" s="34" t="s">
        <v>305</v>
      </c>
    </row>
    <row r="185" spans="1:16" ht="12.75" customHeight="1">
      <c r="A185" s="25" t="s">
        <v>45</v>
      </c>
      <c r="B185" s="29" t="s">
        <v>297</v>
      </c>
      <c r="C185" s="29" t="s">
        <v>311</v>
      </c>
      <c r="D185" s="25" t="s">
        <v>66</v>
      </c>
      <c r="E185" s="30" t="s">
        <v>312</v>
      </c>
      <c r="F185" s="31" t="s">
        <v>98</v>
      </c>
      <c r="G185" s="32">
        <v>45.9</v>
      </c>
      <c r="H185" s="32">
        <v>0</v>
      </c>
      <c r="I185" s="32">
        <f>ROUND(ROUND(H185,2)*ROUND(G185,2),2)</f>
      </c>
      <c r="O185">
        <f>(I185*21)/100</f>
      </c>
      <c r="P185" t="s">
        <v>22</v>
      </c>
    </row>
    <row r="186" spans="1:5" ht="25.5" customHeight="1">
      <c r="A186" s="33" t="s">
        <v>50</v>
      </c>
      <c r="E186" s="34" t="s">
        <v>493</v>
      </c>
    </row>
    <row r="187" spans="1:5" ht="12.75" customHeight="1">
      <c r="A187" s="35" t="s">
        <v>52</v>
      </c>
      <c r="E187" s="36" t="s">
        <v>494</v>
      </c>
    </row>
    <row r="188" spans="1:5" ht="89.25" customHeight="1">
      <c r="A188" t="s">
        <v>53</v>
      </c>
      <c r="E188" s="34" t="s">
        <v>305</v>
      </c>
    </row>
    <row r="189" spans="1:16" ht="12.75" customHeight="1">
      <c r="A189" s="25" t="s">
        <v>45</v>
      </c>
      <c r="B189" s="29" t="s">
        <v>301</v>
      </c>
      <c r="C189" s="29" t="s">
        <v>311</v>
      </c>
      <c r="D189" s="25" t="s">
        <v>71</v>
      </c>
      <c r="E189" s="30" t="s">
        <v>312</v>
      </c>
      <c r="F189" s="31" t="s">
        <v>98</v>
      </c>
      <c r="G189" s="32">
        <v>8</v>
      </c>
      <c r="H189" s="32">
        <v>0</v>
      </c>
      <c r="I189" s="32">
        <f>ROUND(ROUND(H189,2)*ROUND(G189,2),2)</f>
      </c>
      <c r="O189">
        <f>(I189*21)/100</f>
      </c>
      <c r="P189" t="s">
        <v>22</v>
      </c>
    </row>
    <row r="190" spans="1:5" ht="25.5" customHeight="1">
      <c r="A190" s="33" t="s">
        <v>50</v>
      </c>
      <c r="E190" s="34" t="s">
        <v>495</v>
      </c>
    </row>
    <row r="191" spans="1:5" ht="12.75" customHeight="1">
      <c r="A191" s="35" t="s">
        <v>52</v>
      </c>
      <c r="E191" s="36" t="s">
        <v>496</v>
      </c>
    </row>
    <row r="192" spans="1:5" ht="89.25" customHeight="1">
      <c r="A192" t="s">
        <v>53</v>
      </c>
      <c r="E192" s="34" t="s">
        <v>305</v>
      </c>
    </row>
    <row r="193" spans="1:16" ht="12.75" customHeight="1">
      <c r="A193" s="25" t="s">
        <v>45</v>
      </c>
      <c r="B193" s="29" t="s">
        <v>306</v>
      </c>
      <c r="C193" s="29" t="s">
        <v>320</v>
      </c>
      <c r="D193" s="25" t="s">
        <v>47</v>
      </c>
      <c r="E193" s="30" t="s">
        <v>321</v>
      </c>
      <c r="F193" s="31" t="s">
        <v>117</v>
      </c>
      <c r="G193" s="32">
        <v>52</v>
      </c>
      <c r="H193" s="32">
        <v>0</v>
      </c>
      <c r="I193" s="32">
        <f>ROUND(ROUND(H193,2)*ROUND(G193,2),2)</f>
      </c>
      <c r="O193">
        <f>(I193*21)/100</f>
      </c>
      <c r="P193" t="s">
        <v>22</v>
      </c>
    </row>
    <row r="194" spans="1:5" ht="38.25" customHeight="1">
      <c r="A194" s="33" t="s">
        <v>50</v>
      </c>
      <c r="E194" s="34" t="s">
        <v>497</v>
      </c>
    </row>
    <row r="195" spans="1:5" ht="12.75" customHeight="1">
      <c r="A195" s="35" t="s">
        <v>52</v>
      </c>
      <c r="E195" s="36" t="s">
        <v>131</v>
      </c>
    </row>
    <row r="196" spans="1:5" ht="38.25" customHeight="1">
      <c r="A196" t="s">
        <v>53</v>
      </c>
      <c r="E196" s="34" t="s">
        <v>324</v>
      </c>
    </row>
    <row r="197" spans="1:9" ht="12.75" customHeight="1">
      <c r="A197" s="6" t="s">
        <v>43</v>
      </c>
      <c r="B197" s="6"/>
      <c r="C197" s="39" t="s">
        <v>78</v>
      </c>
      <c r="D197" s="6"/>
      <c r="E197" s="27" t="s">
        <v>332</v>
      </c>
      <c r="F197" s="6"/>
      <c r="G197" s="6"/>
      <c r="H197" s="6"/>
      <c r="I197" s="40">
        <f>0+I198+I202+I206</f>
      </c>
    </row>
    <row r="198" spans="1:16" ht="12.75" customHeight="1">
      <c r="A198" s="25" t="s">
        <v>45</v>
      </c>
      <c r="B198" s="29" t="s">
        <v>310</v>
      </c>
      <c r="C198" s="29" t="s">
        <v>334</v>
      </c>
      <c r="D198" s="25" t="s">
        <v>47</v>
      </c>
      <c r="E198" s="30" t="s">
        <v>335</v>
      </c>
      <c r="F198" s="31" t="s">
        <v>117</v>
      </c>
      <c r="G198" s="32">
        <v>2.5</v>
      </c>
      <c r="H198" s="32">
        <v>0</v>
      </c>
      <c r="I198" s="32">
        <f>ROUND(ROUND(H198,2)*ROUND(G198,2),2)</f>
      </c>
      <c r="O198">
        <f>(I198*21)/100</f>
      </c>
      <c r="P198" t="s">
        <v>22</v>
      </c>
    </row>
    <row r="199" spans="1:5" ht="25.5" customHeight="1">
      <c r="A199" s="33" t="s">
        <v>50</v>
      </c>
      <c r="E199" s="34" t="s">
        <v>498</v>
      </c>
    </row>
    <row r="200" spans="1:5" ht="12.75" customHeight="1">
      <c r="A200" s="35" t="s">
        <v>52</v>
      </c>
      <c r="E200" s="36" t="s">
        <v>47</v>
      </c>
    </row>
    <row r="201" spans="1:5" ht="140.25" customHeight="1">
      <c r="A201" t="s">
        <v>53</v>
      </c>
      <c r="E201" s="34" t="s">
        <v>337</v>
      </c>
    </row>
    <row r="202" spans="1:16" ht="12.75" customHeight="1">
      <c r="A202" s="25" t="s">
        <v>45</v>
      </c>
      <c r="B202" s="29" t="s">
        <v>315</v>
      </c>
      <c r="C202" s="29" t="s">
        <v>339</v>
      </c>
      <c r="D202" s="25" t="s">
        <v>47</v>
      </c>
      <c r="E202" s="30" t="s">
        <v>340</v>
      </c>
      <c r="F202" s="31" t="s">
        <v>68</v>
      </c>
      <c r="G202" s="32">
        <v>1</v>
      </c>
      <c r="H202" s="32">
        <v>0</v>
      </c>
      <c r="I202" s="32">
        <f>ROUND(ROUND(H202,2)*ROUND(G202,2),2)</f>
      </c>
      <c r="O202">
        <f>(I202*21)/100</f>
      </c>
      <c r="P202" t="s">
        <v>22</v>
      </c>
    </row>
    <row r="203" spans="1:5" ht="25.5" customHeight="1">
      <c r="A203" s="33" t="s">
        <v>50</v>
      </c>
      <c r="E203" s="34" t="s">
        <v>499</v>
      </c>
    </row>
    <row r="204" spans="1:5" ht="12.75" customHeight="1">
      <c r="A204" s="35" t="s">
        <v>52</v>
      </c>
      <c r="E204" s="36" t="s">
        <v>47</v>
      </c>
    </row>
    <row r="205" spans="1:5" ht="63.75" customHeight="1">
      <c r="A205" t="s">
        <v>53</v>
      </c>
      <c r="E205" s="34" t="s">
        <v>342</v>
      </c>
    </row>
    <row r="206" spans="1:16" ht="12.75" customHeight="1">
      <c r="A206" s="25" t="s">
        <v>45</v>
      </c>
      <c r="B206" s="29" t="s">
        <v>319</v>
      </c>
      <c r="C206" s="29" t="s">
        <v>500</v>
      </c>
      <c r="D206" s="25" t="s">
        <v>47</v>
      </c>
      <c r="E206" s="30" t="s">
        <v>501</v>
      </c>
      <c r="F206" s="31" t="s">
        <v>68</v>
      </c>
      <c r="G206" s="32">
        <v>1</v>
      </c>
      <c r="H206" s="32">
        <v>0</v>
      </c>
      <c r="I206" s="32">
        <f>ROUND(ROUND(H206,2)*ROUND(G206,2),2)</f>
      </c>
      <c r="O206">
        <f>(I206*21)/100</f>
      </c>
      <c r="P206" t="s">
        <v>22</v>
      </c>
    </row>
    <row r="207" spans="1:5" ht="12.75" customHeight="1">
      <c r="A207" s="33" t="s">
        <v>50</v>
      </c>
      <c r="E207" s="34" t="s">
        <v>502</v>
      </c>
    </row>
    <row r="208" spans="1:5" ht="12.75" customHeight="1">
      <c r="A208" s="35" t="s">
        <v>52</v>
      </c>
      <c r="E208" s="36" t="s">
        <v>47</v>
      </c>
    </row>
    <row r="209" spans="1:5" ht="12.75" customHeight="1">
      <c r="A209" t="s">
        <v>53</v>
      </c>
      <c r="E209" s="34" t="s">
        <v>348</v>
      </c>
    </row>
    <row r="210" spans="1:9" ht="12.75" customHeight="1">
      <c r="A210" s="6" t="s">
        <v>43</v>
      </c>
      <c r="B210" s="6"/>
      <c r="C210" s="39" t="s">
        <v>40</v>
      </c>
      <c r="D210" s="6"/>
      <c r="E210" s="27" t="s">
        <v>349</v>
      </c>
      <c r="F210" s="6"/>
      <c r="G210" s="6"/>
      <c r="H210" s="6"/>
      <c r="I210" s="40">
        <f>0+I211+I215+I219+I223+I227+I231+I235+I239+I243+I247+I251+I255+I259+I263+I267</f>
      </c>
    </row>
    <row r="211" spans="1:16" ht="12.75" customHeight="1">
      <c r="A211" s="25" t="s">
        <v>45</v>
      </c>
      <c r="B211" s="29" t="s">
        <v>326</v>
      </c>
      <c r="C211" s="29" t="s">
        <v>503</v>
      </c>
      <c r="D211" s="25" t="s">
        <v>47</v>
      </c>
      <c r="E211" s="30" t="s">
        <v>504</v>
      </c>
      <c r="F211" s="31" t="s">
        <v>98</v>
      </c>
      <c r="G211" s="32">
        <v>16</v>
      </c>
      <c r="H211" s="32">
        <v>0</v>
      </c>
      <c r="I211" s="32">
        <f>ROUND(ROUND(H211,2)*ROUND(G211,2),2)</f>
      </c>
      <c r="O211">
        <f>(I211*21)/100</f>
      </c>
      <c r="P211" t="s">
        <v>22</v>
      </c>
    </row>
    <row r="212" spans="1:5" ht="25.5" customHeight="1">
      <c r="A212" s="33" t="s">
        <v>50</v>
      </c>
      <c r="E212" s="34" t="s">
        <v>505</v>
      </c>
    </row>
    <row r="213" spans="1:5" ht="12.75" customHeight="1">
      <c r="A213" s="35" t="s">
        <v>52</v>
      </c>
      <c r="E213" s="36" t="s">
        <v>100</v>
      </c>
    </row>
    <row r="214" spans="1:5" ht="38.25" customHeight="1">
      <c r="A214" t="s">
        <v>53</v>
      </c>
      <c r="E214" s="34" t="s">
        <v>506</v>
      </c>
    </row>
    <row r="215" spans="1:16" ht="12.75" customHeight="1">
      <c r="A215" s="25" t="s">
        <v>45</v>
      </c>
      <c r="B215" s="29" t="s">
        <v>333</v>
      </c>
      <c r="C215" s="29" t="s">
        <v>351</v>
      </c>
      <c r="D215" s="25" t="s">
        <v>47</v>
      </c>
      <c r="E215" s="30" t="s">
        <v>352</v>
      </c>
      <c r="F215" s="31" t="s">
        <v>117</v>
      </c>
      <c r="G215" s="32">
        <v>135</v>
      </c>
      <c r="H215" s="32">
        <v>0</v>
      </c>
      <c r="I215" s="32">
        <f>ROUND(ROUND(H215,2)*ROUND(G215,2),2)</f>
      </c>
      <c r="O215">
        <f>(I215*21)/100</f>
      </c>
      <c r="P215" t="s">
        <v>22</v>
      </c>
    </row>
    <row r="216" spans="1:5" ht="25.5" customHeight="1">
      <c r="A216" s="33" t="s">
        <v>50</v>
      </c>
      <c r="E216" s="34" t="s">
        <v>507</v>
      </c>
    </row>
    <row r="217" spans="1:5" ht="12.75" customHeight="1">
      <c r="A217" s="35" t="s">
        <v>52</v>
      </c>
      <c r="E217" s="36" t="s">
        <v>508</v>
      </c>
    </row>
    <row r="218" spans="1:5" ht="12.75" customHeight="1">
      <c r="A218" t="s">
        <v>53</v>
      </c>
      <c r="E218" s="34" t="s">
        <v>355</v>
      </c>
    </row>
    <row r="219" spans="1:16" ht="12.75" customHeight="1">
      <c r="A219" s="25" t="s">
        <v>45</v>
      </c>
      <c r="B219" s="29" t="s">
        <v>338</v>
      </c>
      <c r="C219" s="29" t="s">
        <v>361</v>
      </c>
      <c r="D219" s="25" t="s">
        <v>66</v>
      </c>
      <c r="E219" s="30" t="s">
        <v>362</v>
      </c>
      <c r="F219" s="31" t="s">
        <v>117</v>
      </c>
      <c r="G219" s="32">
        <v>31</v>
      </c>
      <c r="H219" s="32">
        <v>0</v>
      </c>
      <c r="I219" s="32">
        <f>ROUND(ROUND(H219,2)*ROUND(G219,2),2)</f>
      </c>
      <c r="O219">
        <f>(I219*21)/100</f>
      </c>
      <c r="P219" t="s">
        <v>22</v>
      </c>
    </row>
    <row r="220" spans="1:5" ht="38.25" customHeight="1">
      <c r="A220" s="33" t="s">
        <v>50</v>
      </c>
      <c r="E220" s="34" t="s">
        <v>509</v>
      </c>
    </row>
    <row r="221" spans="1:5" ht="12.75" customHeight="1">
      <c r="A221" s="35" t="s">
        <v>52</v>
      </c>
      <c r="E221" s="36" t="s">
        <v>510</v>
      </c>
    </row>
    <row r="222" spans="1:5" ht="12.75" customHeight="1">
      <c r="A222" t="s">
        <v>53</v>
      </c>
      <c r="E222" s="34" t="s">
        <v>355</v>
      </c>
    </row>
    <row r="223" spans="1:16" ht="12.75" customHeight="1">
      <c r="A223" s="25" t="s">
        <v>45</v>
      </c>
      <c r="B223" s="29" t="s">
        <v>343</v>
      </c>
      <c r="C223" s="29" t="s">
        <v>361</v>
      </c>
      <c r="D223" s="25" t="s">
        <v>71</v>
      </c>
      <c r="E223" s="30" t="s">
        <v>362</v>
      </c>
      <c r="F223" s="31" t="s">
        <v>117</v>
      </c>
      <c r="G223" s="32">
        <v>5</v>
      </c>
      <c r="H223" s="32">
        <v>0</v>
      </c>
      <c r="I223" s="32">
        <f>ROUND(ROUND(H223,2)*ROUND(G223,2),2)</f>
      </c>
      <c r="O223">
        <f>(I223*21)/100</f>
      </c>
      <c r="P223" t="s">
        <v>22</v>
      </c>
    </row>
    <row r="224" spans="1:5" ht="38.25" customHeight="1">
      <c r="A224" s="33" t="s">
        <v>50</v>
      </c>
      <c r="E224" s="34" t="s">
        <v>511</v>
      </c>
    </row>
    <row r="225" spans="1:5" ht="12.75" customHeight="1">
      <c r="A225" s="35" t="s">
        <v>52</v>
      </c>
      <c r="E225" s="36" t="s">
        <v>512</v>
      </c>
    </row>
    <row r="226" spans="1:5" ht="12.75" customHeight="1">
      <c r="A226" t="s">
        <v>53</v>
      </c>
      <c r="E226" s="34" t="s">
        <v>355</v>
      </c>
    </row>
    <row r="227" spans="1:16" ht="12.75" customHeight="1">
      <c r="A227" s="25" t="s">
        <v>45</v>
      </c>
      <c r="B227" s="29" t="s">
        <v>350</v>
      </c>
      <c r="C227" s="29" t="s">
        <v>361</v>
      </c>
      <c r="D227" s="25" t="s">
        <v>267</v>
      </c>
      <c r="E227" s="30" t="s">
        <v>362</v>
      </c>
      <c r="F227" s="31" t="s">
        <v>117</v>
      </c>
      <c r="G227" s="32">
        <v>10</v>
      </c>
      <c r="H227" s="32">
        <v>0</v>
      </c>
      <c r="I227" s="32">
        <f>ROUND(ROUND(H227,2)*ROUND(G227,2),2)</f>
      </c>
      <c r="O227">
        <f>(I227*21)/100</f>
      </c>
      <c r="P227" t="s">
        <v>22</v>
      </c>
    </row>
    <row r="228" spans="1:5" ht="25.5" customHeight="1">
      <c r="A228" s="33" t="s">
        <v>50</v>
      </c>
      <c r="E228" s="34" t="s">
        <v>513</v>
      </c>
    </row>
    <row r="229" spans="1:5" ht="12.75" customHeight="1">
      <c r="A229" s="35" t="s">
        <v>52</v>
      </c>
      <c r="E229" s="36" t="s">
        <v>514</v>
      </c>
    </row>
    <row r="230" spans="1:5" ht="12.75" customHeight="1">
      <c r="A230" t="s">
        <v>53</v>
      </c>
      <c r="E230" s="34" t="s">
        <v>355</v>
      </c>
    </row>
    <row r="231" spans="1:16" ht="12.75" customHeight="1">
      <c r="A231" s="25" t="s">
        <v>45</v>
      </c>
      <c r="B231" s="29" t="s">
        <v>356</v>
      </c>
      <c r="C231" s="29" t="s">
        <v>372</v>
      </c>
      <c r="D231" s="25" t="s">
        <v>47</v>
      </c>
      <c r="E231" s="30" t="s">
        <v>373</v>
      </c>
      <c r="F231" s="31" t="s">
        <v>117</v>
      </c>
      <c r="G231" s="32">
        <v>10</v>
      </c>
      <c r="H231" s="32">
        <v>0</v>
      </c>
      <c r="I231" s="32">
        <f>ROUND(ROUND(H231,2)*ROUND(G231,2),2)</f>
      </c>
      <c r="O231">
        <f>(I231*21)/100</f>
      </c>
      <c r="P231" t="s">
        <v>22</v>
      </c>
    </row>
    <row r="232" spans="1:5" ht="25.5" customHeight="1">
      <c r="A232" s="33" t="s">
        <v>50</v>
      </c>
      <c r="E232" s="34" t="s">
        <v>515</v>
      </c>
    </row>
    <row r="233" spans="1:5" ht="12.75" customHeight="1">
      <c r="A233" s="35" t="s">
        <v>52</v>
      </c>
      <c r="E233" s="36" t="s">
        <v>131</v>
      </c>
    </row>
    <row r="234" spans="1:5" ht="12.75" customHeight="1">
      <c r="A234" t="s">
        <v>53</v>
      </c>
      <c r="E234" s="34" t="s">
        <v>375</v>
      </c>
    </row>
    <row r="235" spans="1:16" ht="12.75" customHeight="1">
      <c r="A235" s="25" t="s">
        <v>45</v>
      </c>
      <c r="B235" s="29" t="s">
        <v>360</v>
      </c>
      <c r="C235" s="29" t="s">
        <v>390</v>
      </c>
      <c r="D235" s="25" t="s">
        <v>47</v>
      </c>
      <c r="E235" s="30" t="s">
        <v>391</v>
      </c>
      <c r="F235" s="31" t="s">
        <v>117</v>
      </c>
      <c r="G235" s="32">
        <v>52</v>
      </c>
      <c r="H235" s="32">
        <v>0</v>
      </c>
      <c r="I235" s="32">
        <f>ROUND(ROUND(H235,2)*ROUND(G235,2),2)</f>
      </c>
      <c r="O235">
        <f>(I235*21)/100</f>
      </c>
      <c r="P235" t="s">
        <v>22</v>
      </c>
    </row>
    <row r="236" spans="1:5" ht="38.25" customHeight="1">
      <c r="A236" s="33" t="s">
        <v>50</v>
      </c>
      <c r="E236" s="34" t="s">
        <v>516</v>
      </c>
    </row>
    <row r="237" spans="1:5" ht="12.75" customHeight="1">
      <c r="A237" s="35" t="s">
        <v>52</v>
      </c>
      <c r="E237" s="36" t="s">
        <v>131</v>
      </c>
    </row>
    <row r="238" spans="1:5" ht="12.75" customHeight="1">
      <c r="A238" t="s">
        <v>53</v>
      </c>
      <c r="E238" s="34" t="s">
        <v>393</v>
      </c>
    </row>
    <row r="239" spans="1:16" ht="12.75" customHeight="1">
      <c r="A239" s="25" t="s">
        <v>45</v>
      </c>
      <c r="B239" s="29" t="s">
        <v>365</v>
      </c>
      <c r="C239" s="29" t="s">
        <v>395</v>
      </c>
      <c r="D239" s="25" t="s">
        <v>47</v>
      </c>
      <c r="E239" s="30" t="s">
        <v>396</v>
      </c>
      <c r="F239" s="31" t="s">
        <v>117</v>
      </c>
      <c r="G239" s="32">
        <v>15</v>
      </c>
      <c r="H239" s="32">
        <v>0</v>
      </c>
      <c r="I239" s="32">
        <f>ROUND(ROUND(H239,2)*ROUND(G239,2),2)</f>
      </c>
      <c r="O239">
        <f>(I239*21)/100</f>
      </c>
      <c r="P239" t="s">
        <v>22</v>
      </c>
    </row>
    <row r="240" spans="1:5" ht="25.5" customHeight="1">
      <c r="A240" s="33" t="s">
        <v>50</v>
      </c>
      <c r="E240" s="34" t="s">
        <v>517</v>
      </c>
    </row>
    <row r="241" spans="1:5" ht="12.75" customHeight="1">
      <c r="A241" s="35" t="s">
        <v>52</v>
      </c>
      <c r="E241" s="36" t="s">
        <v>518</v>
      </c>
    </row>
    <row r="242" spans="1:5" ht="12.75" customHeight="1">
      <c r="A242" t="s">
        <v>53</v>
      </c>
      <c r="E242" s="34" t="s">
        <v>393</v>
      </c>
    </row>
    <row r="243" spans="1:16" ht="12.75" customHeight="1">
      <c r="A243" s="25" t="s">
        <v>45</v>
      </c>
      <c r="B243" s="29" t="s">
        <v>368</v>
      </c>
      <c r="C243" s="29" t="s">
        <v>519</v>
      </c>
      <c r="D243" s="25" t="s">
        <v>47</v>
      </c>
      <c r="E243" s="30" t="s">
        <v>520</v>
      </c>
      <c r="F243" s="31" t="s">
        <v>117</v>
      </c>
      <c r="G243" s="32">
        <v>6.5</v>
      </c>
      <c r="H243" s="32">
        <v>0</v>
      </c>
      <c r="I243" s="32">
        <f>ROUND(ROUND(H243,2)*ROUND(G243,2),2)</f>
      </c>
      <c r="O243">
        <f>(I243*21)/100</f>
      </c>
      <c r="P243" t="s">
        <v>22</v>
      </c>
    </row>
    <row r="244" spans="1:5" ht="25.5" customHeight="1">
      <c r="A244" s="33" t="s">
        <v>50</v>
      </c>
      <c r="E244" s="34" t="s">
        <v>521</v>
      </c>
    </row>
    <row r="245" spans="1:5" ht="12.75" customHeight="1">
      <c r="A245" s="35" t="s">
        <v>52</v>
      </c>
      <c r="E245" s="36" t="s">
        <v>522</v>
      </c>
    </row>
    <row r="246" spans="1:5" ht="12.75" customHeight="1">
      <c r="A246" t="s">
        <v>53</v>
      </c>
      <c r="E246" s="34" t="s">
        <v>523</v>
      </c>
    </row>
    <row r="247" spans="1:16" ht="12.75" customHeight="1">
      <c r="A247" s="25" t="s">
        <v>45</v>
      </c>
      <c r="B247" s="29" t="s">
        <v>371</v>
      </c>
      <c r="C247" s="29" t="s">
        <v>524</v>
      </c>
      <c r="D247" s="25" t="s">
        <v>47</v>
      </c>
      <c r="E247" s="30" t="s">
        <v>525</v>
      </c>
      <c r="F247" s="31" t="s">
        <v>117</v>
      </c>
      <c r="G247" s="32">
        <v>6.5</v>
      </c>
      <c r="H247" s="32">
        <v>0</v>
      </c>
      <c r="I247" s="32">
        <f>ROUND(ROUND(H247,2)*ROUND(G247,2),2)</f>
      </c>
      <c r="O247">
        <f>(I247*21)/100</f>
      </c>
      <c r="P247" t="s">
        <v>22</v>
      </c>
    </row>
    <row r="248" spans="1:5" ht="25.5" customHeight="1">
      <c r="A248" s="33" t="s">
        <v>50</v>
      </c>
      <c r="E248" s="34" t="s">
        <v>526</v>
      </c>
    </row>
    <row r="249" spans="1:5" ht="12.75" customHeight="1">
      <c r="A249" s="35" t="s">
        <v>52</v>
      </c>
      <c r="E249" s="36" t="s">
        <v>522</v>
      </c>
    </row>
    <row r="250" spans="1:5" ht="12.75" customHeight="1">
      <c r="A250" t="s">
        <v>53</v>
      </c>
      <c r="E250" s="34" t="s">
        <v>527</v>
      </c>
    </row>
    <row r="251" spans="1:16" ht="12.75" customHeight="1">
      <c r="A251" s="25" t="s">
        <v>45</v>
      </c>
      <c r="B251" s="29" t="s">
        <v>376</v>
      </c>
      <c r="C251" s="29" t="s">
        <v>400</v>
      </c>
      <c r="D251" s="25" t="s">
        <v>66</v>
      </c>
      <c r="E251" s="30" t="s">
        <v>401</v>
      </c>
      <c r="F251" s="31" t="s">
        <v>89</v>
      </c>
      <c r="G251" s="32">
        <v>4</v>
      </c>
      <c r="H251" s="32">
        <v>0</v>
      </c>
      <c r="I251" s="32">
        <f>ROUND(ROUND(H251,2)*ROUND(G251,2),2)</f>
      </c>
      <c r="O251">
        <f>(I251*21)/100</f>
      </c>
      <c r="P251" t="s">
        <v>22</v>
      </c>
    </row>
    <row r="252" spans="1:5" ht="12.75" customHeight="1">
      <c r="A252" s="33" t="s">
        <v>50</v>
      </c>
      <c r="E252" s="34" t="s">
        <v>402</v>
      </c>
    </row>
    <row r="253" spans="1:5" ht="12.75" customHeight="1">
      <c r="A253" s="35" t="s">
        <v>52</v>
      </c>
      <c r="E253" s="36" t="s">
        <v>47</v>
      </c>
    </row>
    <row r="254" spans="1:5" ht="63.75" customHeight="1">
      <c r="A254" t="s">
        <v>53</v>
      </c>
      <c r="E254" s="34" t="s">
        <v>403</v>
      </c>
    </row>
    <row r="255" spans="1:16" ht="12.75" customHeight="1">
      <c r="A255" s="25" t="s">
        <v>45</v>
      </c>
      <c r="B255" s="29" t="s">
        <v>381</v>
      </c>
      <c r="C255" s="29" t="s">
        <v>400</v>
      </c>
      <c r="D255" s="25" t="s">
        <v>71</v>
      </c>
      <c r="E255" s="30" t="s">
        <v>401</v>
      </c>
      <c r="F255" s="31" t="s">
        <v>89</v>
      </c>
      <c r="G255" s="32">
        <v>5.7</v>
      </c>
      <c r="H255" s="32">
        <v>0</v>
      </c>
      <c r="I255" s="32">
        <f>ROUND(ROUND(H255,2)*ROUND(G255,2),2)</f>
      </c>
      <c r="O255">
        <f>(I255*21)/100</f>
      </c>
      <c r="P255" t="s">
        <v>22</v>
      </c>
    </row>
    <row r="256" spans="1:5" ht="25.5" customHeight="1">
      <c r="A256" s="33" t="s">
        <v>50</v>
      </c>
      <c r="E256" s="34" t="s">
        <v>528</v>
      </c>
    </row>
    <row r="257" spans="1:5" ht="12.75" customHeight="1">
      <c r="A257" s="35" t="s">
        <v>52</v>
      </c>
      <c r="E257" s="36" t="s">
        <v>529</v>
      </c>
    </row>
    <row r="258" spans="1:5" ht="63.75" customHeight="1">
      <c r="A258" t="s">
        <v>53</v>
      </c>
      <c r="E258" s="34" t="s">
        <v>403</v>
      </c>
    </row>
    <row r="259" spans="1:16" ht="12.75" customHeight="1">
      <c r="A259" s="25" t="s">
        <v>45</v>
      </c>
      <c r="B259" s="29" t="s">
        <v>383</v>
      </c>
      <c r="C259" s="29" t="s">
        <v>530</v>
      </c>
      <c r="D259" s="25" t="s">
        <v>47</v>
      </c>
      <c r="E259" s="30" t="s">
        <v>531</v>
      </c>
      <c r="F259" s="31" t="s">
        <v>89</v>
      </c>
      <c r="G259" s="32">
        <v>4.62</v>
      </c>
      <c r="H259" s="32">
        <v>0</v>
      </c>
      <c r="I259" s="32">
        <f>ROUND(ROUND(H259,2)*ROUND(G259,2),2)</f>
      </c>
      <c r="O259">
        <f>(I259*21)/100</f>
      </c>
      <c r="P259" t="s">
        <v>22</v>
      </c>
    </row>
    <row r="260" spans="1:5" ht="25.5" customHeight="1">
      <c r="A260" s="33" t="s">
        <v>50</v>
      </c>
      <c r="E260" s="34" t="s">
        <v>532</v>
      </c>
    </row>
    <row r="261" spans="1:5" ht="12.75" customHeight="1">
      <c r="A261" s="35" t="s">
        <v>52</v>
      </c>
      <c r="E261" s="36" t="s">
        <v>533</v>
      </c>
    </row>
    <row r="262" spans="1:5" ht="63.75" customHeight="1">
      <c r="A262" t="s">
        <v>53</v>
      </c>
      <c r="E262" s="34" t="s">
        <v>403</v>
      </c>
    </row>
    <row r="263" spans="1:16" ht="12.75" customHeight="1">
      <c r="A263" s="25" t="s">
        <v>45</v>
      </c>
      <c r="B263" s="29" t="s">
        <v>389</v>
      </c>
      <c r="C263" s="29" t="s">
        <v>534</v>
      </c>
      <c r="D263" s="25" t="s">
        <v>47</v>
      </c>
      <c r="E263" s="30" t="s">
        <v>535</v>
      </c>
      <c r="F263" s="31" t="s">
        <v>68</v>
      </c>
      <c r="G263" s="32">
        <v>1</v>
      </c>
      <c r="H263" s="32">
        <v>0</v>
      </c>
      <c r="I263" s="32">
        <f>ROUND(ROUND(H263,2)*ROUND(G263,2),2)</f>
      </c>
      <c r="O263">
        <f>(I263*21)/100</f>
      </c>
      <c r="P263" t="s">
        <v>22</v>
      </c>
    </row>
    <row r="264" spans="1:5" ht="51" customHeight="1">
      <c r="A264" s="33" t="s">
        <v>50</v>
      </c>
      <c r="E264" s="34" t="s">
        <v>536</v>
      </c>
    </row>
    <row r="265" spans="1:5" ht="12.75" customHeight="1">
      <c r="A265" s="35" t="s">
        <v>52</v>
      </c>
      <c r="E265" s="36" t="s">
        <v>47</v>
      </c>
    </row>
    <row r="266" spans="1:5" ht="25.5" customHeight="1">
      <c r="A266" t="s">
        <v>53</v>
      </c>
      <c r="E266" s="34" t="s">
        <v>537</v>
      </c>
    </row>
    <row r="267" spans="1:16" ht="12.75" customHeight="1">
      <c r="A267" s="25" t="s">
        <v>45</v>
      </c>
      <c r="B267" s="29" t="s">
        <v>394</v>
      </c>
      <c r="C267" s="29" t="s">
        <v>538</v>
      </c>
      <c r="D267" s="25" t="s">
        <v>47</v>
      </c>
      <c r="E267" s="30" t="s">
        <v>539</v>
      </c>
      <c r="F267" s="31" t="s">
        <v>49</v>
      </c>
      <c r="G267" s="32">
        <v>1</v>
      </c>
      <c r="H267" s="32">
        <v>0</v>
      </c>
      <c r="I267" s="32">
        <f>ROUND(ROUND(H267,2)*ROUND(G267,2),2)</f>
      </c>
      <c r="O267">
        <f>(I267*21)/100</f>
      </c>
      <c r="P267" t="s">
        <v>22</v>
      </c>
    </row>
    <row r="268" spans="1:5" ht="63.75" customHeight="1">
      <c r="A268" s="33" t="s">
        <v>50</v>
      </c>
      <c r="E268" s="34" t="s">
        <v>540</v>
      </c>
    </row>
    <row r="269" spans="1:5" ht="12.75" customHeight="1">
      <c r="A269" s="35" t="s">
        <v>52</v>
      </c>
      <c r="E269" s="36" t="s">
        <v>47</v>
      </c>
    </row>
    <row r="270" spans="1:5" ht="127.5" customHeight="1">
      <c r="A270" t="s">
        <v>53</v>
      </c>
      <c r="E270" s="34" t="s">
        <v>541</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dimension ref="A1:P148"/>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6"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P2" t="s">
        <v>22</v>
      </c>
    </row>
    <row r="3" spans="1:16" ht="15" customHeight="1">
      <c r="A3" t="s">
        <v>12</v>
      </c>
      <c r="B3" s="12" t="s">
        <v>14</v>
      </c>
      <c r="C3" s="13" t="s">
        <v>15</v>
      </c>
      <c r="D3" s="1"/>
      <c r="E3" s="14" t="s">
        <v>16</v>
      </c>
      <c r="F3" s="1"/>
      <c r="G3" s="9"/>
      <c r="H3" s="8" t="s">
        <v>542</v>
      </c>
      <c r="I3" s="37">
        <f>0+I8+I17+I94+I99+I120</f>
      </c>
      <c r="O3" t="s">
        <v>19</v>
      </c>
      <c r="P3" t="s">
        <v>22</v>
      </c>
    </row>
    <row r="4" spans="1:16" ht="15" customHeight="1">
      <c r="A4" t="s">
        <v>17</v>
      </c>
      <c r="B4" s="16" t="s">
        <v>18</v>
      </c>
      <c r="C4" s="17" t="s">
        <v>542</v>
      </c>
      <c r="D4" s="6"/>
      <c r="E4" s="18" t="s">
        <v>543</v>
      </c>
      <c r="F4" s="6"/>
      <c r="G4" s="6"/>
      <c r="H4" s="19"/>
      <c r="I4" s="19"/>
      <c r="O4" t="s">
        <v>20</v>
      </c>
      <c r="P4" t="s">
        <v>22</v>
      </c>
    </row>
    <row r="5" spans="1:16" ht="12.75" customHeight="1">
      <c r="A5" s="15" t="s">
        <v>25</v>
      </c>
      <c r="B5" s="15" t="s">
        <v>27</v>
      </c>
      <c r="C5" s="15" t="s">
        <v>29</v>
      </c>
      <c r="D5" s="15" t="s">
        <v>30</v>
      </c>
      <c r="E5" s="15" t="s">
        <v>32</v>
      </c>
      <c r="F5" s="15" t="s">
        <v>34</v>
      </c>
      <c r="G5" s="15" t="s">
        <v>36</v>
      </c>
      <c r="H5" s="15" t="s">
        <v>38</v>
      </c>
      <c r="I5" s="15"/>
      <c r="O5" t="s">
        <v>21</v>
      </c>
      <c r="P5" t="s">
        <v>22</v>
      </c>
    </row>
    <row r="6" spans="1:9" ht="12.75" customHeight="1">
      <c r="A6" s="15"/>
      <c r="B6" s="15"/>
      <c r="C6" s="15"/>
      <c r="D6" s="15"/>
      <c r="E6" s="15"/>
      <c r="F6" s="15"/>
      <c r="G6" s="15"/>
      <c r="H6" s="15" t="s">
        <v>39</v>
      </c>
      <c r="I6" s="15" t="s">
        <v>41</v>
      </c>
    </row>
    <row r="7" spans="1:9" ht="12.75" customHeight="1">
      <c r="A7" s="15" t="s">
        <v>26</v>
      </c>
      <c r="B7" s="15" t="s">
        <v>28</v>
      </c>
      <c r="C7" s="15" t="s">
        <v>22</v>
      </c>
      <c r="D7" s="15" t="s">
        <v>31</v>
      </c>
      <c r="E7" s="15" t="s">
        <v>33</v>
      </c>
      <c r="F7" s="15" t="s">
        <v>35</v>
      </c>
      <c r="G7" s="15" t="s">
        <v>37</v>
      </c>
      <c r="H7" s="15" t="s">
        <v>40</v>
      </c>
      <c r="I7" s="15" t="s">
        <v>42</v>
      </c>
    </row>
    <row r="8" spans="1:9" ht="12.75" customHeight="1">
      <c r="A8" s="19" t="s">
        <v>43</v>
      </c>
      <c r="B8" s="19"/>
      <c r="C8" s="26" t="s">
        <v>26</v>
      </c>
      <c r="D8" s="19"/>
      <c r="E8" s="27" t="s">
        <v>44</v>
      </c>
      <c r="F8" s="19"/>
      <c r="G8" s="19"/>
      <c r="H8" s="19"/>
      <c r="I8" s="28">
        <f>0+I9+I13</f>
      </c>
    </row>
    <row r="9" spans="1:16" ht="12.75" customHeight="1">
      <c r="A9" s="25" t="s">
        <v>45</v>
      </c>
      <c r="B9" s="29" t="s">
        <v>28</v>
      </c>
      <c r="C9" s="29" t="s">
        <v>87</v>
      </c>
      <c r="D9" s="25" t="s">
        <v>66</v>
      </c>
      <c r="E9" s="30" t="s">
        <v>88</v>
      </c>
      <c r="F9" s="31" t="s">
        <v>89</v>
      </c>
      <c r="G9" s="32">
        <v>186.3</v>
      </c>
      <c r="H9" s="32">
        <v>0</v>
      </c>
      <c r="I9" s="32">
        <f>ROUND(ROUND(H9,2)*ROUND(G9,2),2)</f>
      </c>
      <c r="O9">
        <f>(I9*21)/100</f>
      </c>
      <c r="P9" t="s">
        <v>22</v>
      </c>
    </row>
    <row r="10" spans="1:5" ht="12.75" customHeight="1">
      <c r="A10" s="33" t="s">
        <v>50</v>
      </c>
      <c r="E10" s="34" t="s">
        <v>90</v>
      </c>
    </row>
    <row r="11" spans="1:5" ht="12.75" customHeight="1">
      <c r="A11" s="35" t="s">
        <v>52</v>
      </c>
      <c r="E11" s="36" t="s">
        <v>544</v>
      </c>
    </row>
    <row r="12" spans="1:5" ht="12.75" customHeight="1">
      <c r="A12" t="s">
        <v>53</v>
      </c>
      <c r="E12" s="34" t="s">
        <v>92</v>
      </c>
    </row>
    <row r="13" spans="1:16" ht="12.75" customHeight="1">
      <c r="A13" s="25" t="s">
        <v>45</v>
      </c>
      <c r="B13" s="29" t="s">
        <v>22</v>
      </c>
      <c r="C13" s="29" t="s">
        <v>87</v>
      </c>
      <c r="D13" s="25" t="s">
        <v>71</v>
      </c>
      <c r="E13" s="30" t="s">
        <v>88</v>
      </c>
      <c r="F13" s="31" t="s">
        <v>89</v>
      </c>
      <c r="G13" s="32">
        <v>6.34</v>
      </c>
      <c r="H13" s="32">
        <v>0</v>
      </c>
      <c r="I13" s="32">
        <f>ROUND(ROUND(H13,2)*ROUND(G13,2),2)</f>
      </c>
      <c r="O13">
        <f>(I13*21)/100</f>
      </c>
      <c r="P13" t="s">
        <v>22</v>
      </c>
    </row>
    <row r="14" spans="1:5" ht="12.75" customHeight="1">
      <c r="A14" s="33" t="s">
        <v>50</v>
      </c>
      <c r="E14" s="34" t="s">
        <v>93</v>
      </c>
    </row>
    <row r="15" spans="1:5" ht="12.75" customHeight="1">
      <c r="A15" s="35" t="s">
        <v>52</v>
      </c>
      <c r="E15" s="36" t="s">
        <v>545</v>
      </c>
    </row>
    <row r="16" spans="1:5" ht="12.75" customHeight="1">
      <c r="A16" t="s">
        <v>53</v>
      </c>
      <c r="E16" s="34" t="s">
        <v>92</v>
      </c>
    </row>
    <row r="17" spans="1:9" ht="12.75" customHeight="1">
      <c r="A17" s="6" t="s">
        <v>43</v>
      </c>
      <c r="B17" s="6"/>
      <c r="C17" s="39" t="s">
        <v>28</v>
      </c>
      <c r="D17" s="6"/>
      <c r="E17" s="27" t="s">
        <v>95</v>
      </c>
      <c r="F17" s="6"/>
      <c r="G17" s="6"/>
      <c r="H17" s="6"/>
      <c r="I17" s="40">
        <f>0+I18+I22+I26+I30+I34+I38+I42+I46+I50+I54+I58+I62+I66+I70+I74+I78+I82+I86+I90</f>
      </c>
    </row>
    <row r="18" spans="1:16" ht="12.75" customHeight="1">
      <c r="A18" s="25" t="s">
        <v>45</v>
      </c>
      <c r="B18" s="29" t="s">
        <v>31</v>
      </c>
      <c r="C18" s="29" t="s">
        <v>102</v>
      </c>
      <c r="D18" s="25" t="s">
        <v>47</v>
      </c>
      <c r="E18" s="30" t="s">
        <v>103</v>
      </c>
      <c r="F18" s="31" t="s">
        <v>89</v>
      </c>
      <c r="G18" s="32">
        <v>0.99</v>
      </c>
      <c r="H18" s="32">
        <v>0</v>
      </c>
      <c r="I18" s="32">
        <f>ROUND(ROUND(H18,2)*ROUND(G18,2),2)</f>
      </c>
      <c r="O18">
        <f>(I18*21)/100</f>
      </c>
      <c r="P18" t="s">
        <v>22</v>
      </c>
    </row>
    <row r="19" spans="1:5" ht="38.25" customHeight="1">
      <c r="A19" s="33" t="s">
        <v>50</v>
      </c>
      <c r="E19" s="34" t="s">
        <v>546</v>
      </c>
    </row>
    <row r="20" spans="1:5" ht="12.75" customHeight="1">
      <c r="A20" s="35" t="s">
        <v>52</v>
      </c>
      <c r="E20" s="36" t="s">
        <v>547</v>
      </c>
    </row>
    <row r="21" spans="1:5" ht="12.75" customHeight="1">
      <c r="A21" t="s">
        <v>53</v>
      </c>
      <c r="E21" s="34" t="s">
        <v>106</v>
      </c>
    </row>
    <row r="22" spans="1:16" ht="12.75" customHeight="1">
      <c r="A22" s="25" t="s">
        <v>45</v>
      </c>
      <c r="B22" s="29" t="s">
        <v>33</v>
      </c>
      <c r="C22" s="29" t="s">
        <v>107</v>
      </c>
      <c r="D22" s="25" t="s">
        <v>47</v>
      </c>
      <c r="E22" s="30" t="s">
        <v>108</v>
      </c>
      <c r="F22" s="31" t="s">
        <v>89</v>
      </c>
      <c r="G22" s="32">
        <v>12.06</v>
      </c>
      <c r="H22" s="32">
        <v>0</v>
      </c>
      <c r="I22" s="32">
        <f>ROUND(ROUND(H22,2)*ROUND(G22,2),2)</f>
      </c>
      <c r="O22">
        <f>(I22*21)/100</f>
      </c>
      <c r="P22" t="s">
        <v>22</v>
      </c>
    </row>
    <row r="23" spans="1:5" ht="38.25" customHeight="1">
      <c r="A23" s="33" t="s">
        <v>50</v>
      </c>
      <c r="E23" s="34" t="s">
        <v>548</v>
      </c>
    </row>
    <row r="24" spans="1:5" ht="12.75" customHeight="1">
      <c r="A24" s="35" t="s">
        <v>52</v>
      </c>
      <c r="E24" s="36" t="s">
        <v>549</v>
      </c>
    </row>
    <row r="25" spans="1:5" ht="12.75" customHeight="1">
      <c r="A25" t="s">
        <v>53</v>
      </c>
      <c r="E25" s="34" t="s">
        <v>106</v>
      </c>
    </row>
    <row r="26" spans="1:16" ht="12.75" customHeight="1">
      <c r="A26" s="25" t="s">
        <v>45</v>
      </c>
      <c r="B26" s="29" t="s">
        <v>35</v>
      </c>
      <c r="C26" s="29" t="s">
        <v>115</v>
      </c>
      <c r="D26" s="25" t="s">
        <v>47</v>
      </c>
      <c r="E26" s="30" t="s">
        <v>116</v>
      </c>
      <c r="F26" s="31" t="s">
        <v>117</v>
      </c>
      <c r="G26" s="32">
        <v>27</v>
      </c>
      <c r="H26" s="32">
        <v>0</v>
      </c>
      <c r="I26" s="32">
        <f>ROUND(ROUND(H26,2)*ROUND(G26,2),2)</f>
      </c>
      <c r="O26">
        <f>(I26*21)/100</f>
      </c>
      <c r="P26" t="s">
        <v>22</v>
      </c>
    </row>
    <row r="27" spans="1:5" ht="38.25" customHeight="1">
      <c r="A27" s="33" t="s">
        <v>50</v>
      </c>
      <c r="E27" s="34" t="s">
        <v>550</v>
      </c>
    </row>
    <row r="28" spans="1:5" ht="12.75" customHeight="1">
      <c r="A28" s="35" t="s">
        <v>52</v>
      </c>
      <c r="E28" s="36" t="s">
        <v>131</v>
      </c>
    </row>
    <row r="29" spans="1:5" ht="12.75" customHeight="1">
      <c r="A29" t="s">
        <v>53</v>
      </c>
      <c r="E29" s="34" t="s">
        <v>106</v>
      </c>
    </row>
    <row r="30" spans="1:16" ht="12.75" customHeight="1">
      <c r="A30" s="25" t="s">
        <v>45</v>
      </c>
      <c r="B30" s="29" t="s">
        <v>37</v>
      </c>
      <c r="C30" s="29" t="s">
        <v>120</v>
      </c>
      <c r="D30" s="25" t="s">
        <v>47</v>
      </c>
      <c r="E30" s="30" t="s">
        <v>121</v>
      </c>
      <c r="F30" s="31" t="s">
        <v>117</v>
      </c>
      <c r="G30" s="32">
        <v>5</v>
      </c>
      <c r="H30" s="32">
        <v>0</v>
      </c>
      <c r="I30" s="32">
        <f>ROUND(ROUND(H30,2)*ROUND(G30,2),2)</f>
      </c>
      <c r="O30">
        <f>(I30*21)/100</f>
      </c>
      <c r="P30" t="s">
        <v>22</v>
      </c>
    </row>
    <row r="31" spans="1:5" ht="38.25" customHeight="1">
      <c r="A31" s="33" t="s">
        <v>50</v>
      </c>
      <c r="E31" s="34" t="s">
        <v>551</v>
      </c>
    </row>
    <row r="32" spans="1:5" ht="12.75" customHeight="1">
      <c r="A32" s="35" t="s">
        <v>52</v>
      </c>
      <c r="E32" s="36" t="s">
        <v>131</v>
      </c>
    </row>
    <row r="33" spans="1:5" ht="12.75" customHeight="1">
      <c r="A33" t="s">
        <v>53</v>
      </c>
      <c r="E33" s="34" t="s">
        <v>106</v>
      </c>
    </row>
    <row r="34" spans="1:16" ht="12.75" customHeight="1">
      <c r="A34" s="25" t="s">
        <v>45</v>
      </c>
      <c r="B34" s="29" t="s">
        <v>73</v>
      </c>
      <c r="C34" s="29" t="s">
        <v>124</v>
      </c>
      <c r="D34" s="25" t="s">
        <v>47</v>
      </c>
      <c r="E34" s="30" t="s">
        <v>125</v>
      </c>
      <c r="F34" s="31" t="s">
        <v>117</v>
      </c>
      <c r="G34" s="32">
        <v>5</v>
      </c>
      <c r="H34" s="32">
        <v>0</v>
      </c>
      <c r="I34" s="32">
        <f>ROUND(ROUND(H34,2)*ROUND(G34,2),2)</f>
      </c>
      <c r="O34">
        <f>(I34*21)/100</f>
      </c>
      <c r="P34" t="s">
        <v>22</v>
      </c>
    </row>
    <row r="35" spans="1:5" ht="51" customHeight="1">
      <c r="A35" s="33" t="s">
        <v>50</v>
      </c>
      <c r="E35" s="34" t="s">
        <v>552</v>
      </c>
    </row>
    <row r="36" spans="1:5" ht="12.75" customHeight="1">
      <c r="A36" s="35" t="s">
        <v>52</v>
      </c>
      <c r="E36" s="36" t="s">
        <v>131</v>
      </c>
    </row>
    <row r="37" spans="1:5" ht="12.75" customHeight="1">
      <c r="A37" t="s">
        <v>53</v>
      </c>
      <c r="E37" s="34" t="s">
        <v>106</v>
      </c>
    </row>
    <row r="38" spans="1:16" ht="12.75" customHeight="1">
      <c r="A38" s="25" t="s">
        <v>45</v>
      </c>
      <c r="B38" s="29" t="s">
        <v>78</v>
      </c>
      <c r="C38" s="29" t="s">
        <v>133</v>
      </c>
      <c r="D38" s="25" t="s">
        <v>47</v>
      </c>
      <c r="E38" s="30" t="s">
        <v>134</v>
      </c>
      <c r="F38" s="31" t="s">
        <v>89</v>
      </c>
      <c r="G38" s="32">
        <v>3.1</v>
      </c>
      <c r="H38" s="32">
        <v>0</v>
      </c>
      <c r="I38" s="32">
        <f>ROUND(ROUND(H38,2)*ROUND(G38,2),2)</f>
      </c>
      <c r="O38">
        <f>(I38*21)/100</f>
      </c>
      <c r="P38" t="s">
        <v>22</v>
      </c>
    </row>
    <row r="39" spans="1:5" ht="38.25" customHeight="1">
      <c r="A39" s="33" t="s">
        <v>50</v>
      </c>
      <c r="E39" s="34" t="s">
        <v>553</v>
      </c>
    </row>
    <row r="40" spans="1:5" ht="12.75" customHeight="1">
      <c r="A40" s="35" t="s">
        <v>52</v>
      </c>
      <c r="E40" s="36" t="s">
        <v>554</v>
      </c>
    </row>
    <row r="41" spans="1:5" ht="12.75" customHeight="1">
      <c r="A41" t="s">
        <v>53</v>
      </c>
      <c r="E41" s="34" t="s">
        <v>106</v>
      </c>
    </row>
    <row r="42" spans="1:16" ht="12.75" customHeight="1">
      <c r="A42" s="25" t="s">
        <v>45</v>
      </c>
      <c r="B42" s="29" t="s">
        <v>40</v>
      </c>
      <c r="C42" s="29" t="s">
        <v>138</v>
      </c>
      <c r="D42" s="25" t="s">
        <v>66</v>
      </c>
      <c r="E42" s="30" t="s">
        <v>139</v>
      </c>
      <c r="F42" s="31" t="s">
        <v>89</v>
      </c>
      <c r="G42" s="32">
        <v>11.33</v>
      </c>
      <c r="H42" s="32">
        <v>0</v>
      </c>
      <c r="I42" s="32">
        <f>ROUND(ROUND(H42,2)*ROUND(G42,2),2)</f>
      </c>
      <c r="O42">
        <f>(I42*21)/100</f>
      </c>
      <c r="P42" t="s">
        <v>22</v>
      </c>
    </row>
    <row r="43" spans="1:5" ht="38.25" customHeight="1">
      <c r="A43" s="33" t="s">
        <v>50</v>
      </c>
      <c r="E43" s="34" t="s">
        <v>555</v>
      </c>
    </row>
    <row r="44" spans="1:5" ht="25.5" customHeight="1">
      <c r="A44" s="35" t="s">
        <v>52</v>
      </c>
      <c r="E44" s="36" t="s">
        <v>556</v>
      </c>
    </row>
    <row r="45" spans="1:5" ht="12.75" customHeight="1">
      <c r="A45" t="s">
        <v>53</v>
      </c>
      <c r="E45" s="34" t="s">
        <v>142</v>
      </c>
    </row>
    <row r="46" spans="1:16" ht="12.75" customHeight="1">
      <c r="A46" s="25" t="s">
        <v>45</v>
      </c>
      <c r="B46" s="29" t="s">
        <v>42</v>
      </c>
      <c r="C46" s="29" t="s">
        <v>138</v>
      </c>
      <c r="D46" s="25" t="s">
        <v>71</v>
      </c>
      <c r="E46" s="30" t="s">
        <v>139</v>
      </c>
      <c r="F46" s="31" t="s">
        <v>89</v>
      </c>
      <c r="G46" s="32">
        <v>44.77</v>
      </c>
      <c r="H46" s="32">
        <v>0</v>
      </c>
      <c r="I46" s="32">
        <f>ROUND(ROUND(H46,2)*ROUND(G46,2),2)</f>
      </c>
      <c r="O46">
        <f>(I46*21)/100</f>
      </c>
      <c r="P46" t="s">
        <v>22</v>
      </c>
    </row>
    <row r="47" spans="1:5" ht="38.25" customHeight="1">
      <c r="A47" s="33" t="s">
        <v>50</v>
      </c>
      <c r="E47" s="34" t="s">
        <v>557</v>
      </c>
    </row>
    <row r="48" spans="1:5" ht="25.5" customHeight="1">
      <c r="A48" s="35" t="s">
        <v>52</v>
      </c>
      <c r="E48" s="36" t="s">
        <v>558</v>
      </c>
    </row>
    <row r="49" spans="1:5" ht="12.75" customHeight="1">
      <c r="A49" t="s">
        <v>53</v>
      </c>
      <c r="E49" s="34" t="s">
        <v>142</v>
      </c>
    </row>
    <row r="50" spans="1:16" ht="12.75" customHeight="1">
      <c r="A50" s="25" t="s">
        <v>45</v>
      </c>
      <c r="B50" s="29" t="s">
        <v>132</v>
      </c>
      <c r="C50" s="29" t="s">
        <v>144</v>
      </c>
      <c r="D50" s="25" t="s">
        <v>66</v>
      </c>
      <c r="E50" s="30" t="s">
        <v>145</v>
      </c>
      <c r="F50" s="31" t="s">
        <v>89</v>
      </c>
      <c r="G50" s="32">
        <v>61.37</v>
      </c>
      <c r="H50" s="32">
        <v>0</v>
      </c>
      <c r="I50" s="32">
        <f>ROUND(ROUND(H50,2)*ROUND(G50,2),2)</f>
      </c>
      <c r="O50">
        <f>(I50*21)/100</f>
      </c>
      <c r="P50" t="s">
        <v>22</v>
      </c>
    </row>
    <row r="51" spans="1:5" ht="25.5" customHeight="1">
      <c r="A51" s="33" t="s">
        <v>50</v>
      </c>
      <c r="E51" s="34" t="s">
        <v>559</v>
      </c>
    </row>
    <row r="52" spans="1:5" ht="12.75" customHeight="1">
      <c r="A52" s="35" t="s">
        <v>52</v>
      </c>
      <c r="E52" s="36" t="s">
        <v>560</v>
      </c>
    </row>
    <row r="53" spans="1:5" ht="293.25" customHeight="1">
      <c r="A53" t="s">
        <v>53</v>
      </c>
      <c r="E53" s="34" t="s">
        <v>148</v>
      </c>
    </row>
    <row r="54" spans="1:16" ht="12.75" customHeight="1">
      <c r="A54" s="25" t="s">
        <v>45</v>
      </c>
      <c r="B54" s="29" t="s">
        <v>137</v>
      </c>
      <c r="C54" s="29" t="s">
        <v>144</v>
      </c>
      <c r="D54" s="25" t="s">
        <v>71</v>
      </c>
      <c r="E54" s="30" t="s">
        <v>145</v>
      </c>
      <c r="F54" s="31" t="s">
        <v>89</v>
      </c>
      <c r="G54" s="32">
        <v>68.1</v>
      </c>
      <c r="H54" s="32">
        <v>0</v>
      </c>
      <c r="I54" s="32">
        <f>ROUND(ROUND(H54,2)*ROUND(G54,2),2)</f>
      </c>
      <c r="O54">
        <f>(I54*21)/100</f>
      </c>
      <c r="P54" t="s">
        <v>22</v>
      </c>
    </row>
    <row r="55" spans="1:5" ht="38.25" customHeight="1">
      <c r="A55" s="33" t="s">
        <v>50</v>
      </c>
      <c r="E55" s="34" t="s">
        <v>561</v>
      </c>
    </row>
    <row r="56" spans="1:5" ht="12.75" customHeight="1">
      <c r="A56" s="35" t="s">
        <v>52</v>
      </c>
      <c r="E56" s="36" t="s">
        <v>562</v>
      </c>
    </row>
    <row r="57" spans="1:5" ht="293.25" customHeight="1">
      <c r="A57" t="s">
        <v>53</v>
      </c>
      <c r="E57" s="34" t="s">
        <v>148</v>
      </c>
    </row>
    <row r="58" spans="1:16" ht="12.75" customHeight="1">
      <c r="A58" s="25" t="s">
        <v>45</v>
      </c>
      <c r="B58" s="29" t="s">
        <v>143</v>
      </c>
      <c r="C58" s="29" t="s">
        <v>167</v>
      </c>
      <c r="D58" s="25" t="s">
        <v>47</v>
      </c>
      <c r="E58" s="30" t="s">
        <v>168</v>
      </c>
      <c r="F58" s="31" t="s">
        <v>89</v>
      </c>
      <c r="G58" s="32">
        <v>174.24</v>
      </c>
      <c r="H58" s="32">
        <v>0</v>
      </c>
      <c r="I58" s="32">
        <f>ROUND(ROUND(H58,2)*ROUND(G58,2),2)</f>
      </c>
      <c r="O58">
        <f>(I58*21)/100</f>
      </c>
      <c r="P58" t="s">
        <v>22</v>
      </c>
    </row>
    <row r="59" spans="1:5" ht="12.75" customHeight="1">
      <c r="A59" s="33" t="s">
        <v>50</v>
      </c>
      <c r="E59" s="34" t="s">
        <v>169</v>
      </c>
    </row>
    <row r="60" spans="1:5" ht="12.75" customHeight="1">
      <c r="A60" s="35" t="s">
        <v>52</v>
      </c>
      <c r="E60" s="36" t="s">
        <v>563</v>
      </c>
    </row>
    <row r="61" spans="1:5" ht="165.75" customHeight="1">
      <c r="A61" t="s">
        <v>53</v>
      </c>
      <c r="E61" s="34" t="s">
        <v>171</v>
      </c>
    </row>
    <row r="62" spans="1:16" ht="12.75" customHeight="1">
      <c r="A62" s="25" t="s">
        <v>45</v>
      </c>
      <c r="B62" s="29" t="s">
        <v>149</v>
      </c>
      <c r="C62" s="29" t="s">
        <v>439</v>
      </c>
      <c r="D62" s="25" t="s">
        <v>47</v>
      </c>
      <c r="E62" s="30" t="s">
        <v>440</v>
      </c>
      <c r="F62" s="31" t="s">
        <v>89</v>
      </c>
      <c r="G62" s="32">
        <v>4.9</v>
      </c>
      <c r="H62" s="32">
        <v>0</v>
      </c>
      <c r="I62" s="32">
        <f>ROUND(ROUND(H62,2)*ROUND(G62,2),2)</f>
      </c>
      <c r="O62">
        <f>(I62*21)/100</f>
      </c>
      <c r="P62" t="s">
        <v>22</v>
      </c>
    </row>
    <row r="63" spans="1:5" ht="38.25" customHeight="1">
      <c r="A63" s="33" t="s">
        <v>50</v>
      </c>
      <c r="E63" s="34" t="s">
        <v>564</v>
      </c>
    </row>
    <row r="64" spans="1:5" ht="12.75" customHeight="1">
      <c r="A64" s="35" t="s">
        <v>52</v>
      </c>
      <c r="E64" s="36" t="s">
        <v>565</v>
      </c>
    </row>
    <row r="65" spans="1:5" ht="204" customHeight="1">
      <c r="A65" t="s">
        <v>53</v>
      </c>
      <c r="E65" s="34" t="s">
        <v>443</v>
      </c>
    </row>
    <row r="66" spans="1:16" ht="12.75" customHeight="1">
      <c r="A66" s="25" t="s">
        <v>45</v>
      </c>
      <c r="B66" s="29" t="s">
        <v>155</v>
      </c>
      <c r="C66" s="29" t="s">
        <v>188</v>
      </c>
      <c r="D66" s="25" t="s">
        <v>47</v>
      </c>
      <c r="E66" s="30" t="s">
        <v>189</v>
      </c>
      <c r="F66" s="31" t="s">
        <v>98</v>
      </c>
      <c r="G66" s="32">
        <v>340.5</v>
      </c>
      <c r="H66" s="32">
        <v>0</v>
      </c>
      <c r="I66" s="32">
        <f>ROUND(ROUND(H66,2)*ROUND(G66,2),2)</f>
      </c>
      <c r="O66">
        <f>(I66*21)/100</f>
      </c>
      <c r="P66" t="s">
        <v>22</v>
      </c>
    </row>
    <row r="67" spans="1:5" ht="25.5" customHeight="1">
      <c r="A67" s="33" t="s">
        <v>50</v>
      </c>
      <c r="E67" s="34" t="s">
        <v>566</v>
      </c>
    </row>
    <row r="68" spans="1:5" ht="12.75" customHeight="1">
      <c r="A68" s="35" t="s">
        <v>52</v>
      </c>
      <c r="E68" s="36" t="s">
        <v>567</v>
      </c>
    </row>
    <row r="69" spans="1:5" ht="12.75" customHeight="1">
      <c r="A69" t="s">
        <v>53</v>
      </c>
      <c r="E69" s="34" t="s">
        <v>192</v>
      </c>
    </row>
    <row r="70" spans="1:16" ht="12.75" customHeight="1">
      <c r="A70" s="25" t="s">
        <v>45</v>
      </c>
      <c r="B70" s="29" t="s">
        <v>160</v>
      </c>
      <c r="C70" s="29" t="s">
        <v>196</v>
      </c>
      <c r="D70" s="25" t="s">
        <v>47</v>
      </c>
      <c r="E70" s="30" t="s">
        <v>197</v>
      </c>
      <c r="F70" s="31" t="s">
        <v>98</v>
      </c>
      <c r="G70" s="32">
        <v>75.5</v>
      </c>
      <c r="H70" s="32">
        <v>0</v>
      </c>
      <c r="I70" s="32">
        <f>ROUND(ROUND(H70,2)*ROUND(G70,2),2)</f>
      </c>
      <c r="O70">
        <f>(I70*21)/100</f>
      </c>
      <c r="P70" t="s">
        <v>22</v>
      </c>
    </row>
    <row r="71" spans="1:5" ht="51" customHeight="1">
      <c r="A71" s="33" t="s">
        <v>50</v>
      </c>
      <c r="E71" s="34" t="s">
        <v>568</v>
      </c>
    </row>
    <row r="72" spans="1:5" ht="12.75" customHeight="1">
      <c r="A72" s="35" t="s">
        <v>52</v>
      </c>
      <c r="E72" s="36" t="s">
        <v>569</v>
      </c>
    </row>
    <row r="73" spans="1:5" ht="12.75" customHeight="1">
      <c r="A73" t="s">
        <v>53</v>
      </c>
      <c r="E73" s="34" t="s">
        <v>199</v>
      </c>
    </row>
    <row r="74" spans="1:16" ht="12.75" customHeight="1">
      <c r="A74" s="25" t="s">
        <v>45</v>
      </c>
      <c r="B74" s="29" t="s">
        <v>166</v>
      </c>
      <c r="C74" s="29" t="s">
        <v>201</v>
      </c>
      <c r="D74" s="25" t="s">
        <v>47</v>
      </c>
      <c r="E74" s="30" t="s">
        <v>202</v>
      </c>
      <c r="F74" s="31" t="s">
        <v>98</v>
      </c>
      <c r="G74" s="32">
        <v>75.5</v>
      </c>
      <c r="H74" s="32">
        <v>0</v>
      </c>
      <c r="I74" s="32">
        <f>ROUND(ROUND(H74,2)*ROUND(G74,2),2)</f>
      </c>
      <c r="O74">
        <f>(I74*21)/100</f>
      </c>
      <c r="P74" t="s">
        <v>22</v>
      </c>
    </row>
    <row r="75" spans="1:5" ht="51" customHeight="1">
      <c r="A75" s="33" t="s">
        <v>50</v>
      </c>
      <c r="E75" s="34" t="s">
        <v>570</v>
      </c>
    </row>
    <row r="76" spans="1:5" ht="12.75" customHeight="1">
      <c r="A76" s="35" t="s">
        <v>52</v>
      </c>
      <c r="E76" s="36" t="s">
        <v>100</v>
      </c>
    </row>
    <row r="77" spans="1:5" ht="12.75" customHeight="1">
      <c r="A77" t="s">
        <v>53</v>
      </c>
      <c r="E77" s="34" t="s">
        <v>204</v>
      </c>
    </row>
    <row r="78" spans="1:16" ht="12.75" customHeight="1">
      <c r="A78" s="25" t="s">
        <v>45</v>
      </c>
      <c r="B78" s="29" t="s">
        <v>172</v>
      </c>
      <c r="C78" s="29" t="s">
        <v>206</v>
      </c>
      <c r="D78" s="25" t="s">
        <v>47</v>
      </c>
      <c r="E78" s="30" t="s">
        <v>207</v>
      </c>
      <c r="F78" s="31" t="s">
        <v>98</v>
      </c>
      <c r="G78" s="32">
        <v>226.5</v>
      </c>
      <c r="H78" s="32">
        <v>0</v>
      </c>
      <c r="I78" s="32">
        <f>ROUND(ROUND(H78,2)*ROUND(G78,2),2)</f>
      </c>
      <c r="O78">
        <f>(I78*21)/100</f>
      </c>
      <c r="P78" t="s">
        <v>22</v>
      </c>
    </row>
    <row r="79" spans="1:5" ht="38.25" customHeight="1">
      <c r="A79" s="33" t="s">
        <v>50</v>
      </c>
      <c r="E79" s="34" t="s">
        <v>208</v>
      </c>
    </row>
    <row r="80" spans="1:5" ht="12.75" customHeight="1">
      <c r="A80" s="35" t="s">
        <v>52</v>
      </c>
      <c r="E80" s="36" t="s">
        <v>571</v>
      </c>
    </row>
    <row r="81" spans="1:5" ht="12.75" customHeight="1">
      <c r="A81" t="s">
        <v>53</v>
      </c>
      <c r="E81" s="34" t="s">
        <v>210</v>
      </c>
    </row>
    <row r="82" spans="1:16" ht="12.75" customHeight="1">
      <c r="A82" s="25" t="s">
        <v>45</v>
      </c>
      <c r="B82" s="29" t="s">
        <v>178</v>
      </c>
      <c r="C82" s="29" t="s">
        <v>212</v>
      </c>
      <c r="D82" s="25" t="s">
        <v>47</v>
      </c>
      <c r="E82" s="30" t="s">
        <v>213</v>
      </c>
      <c r="F82" s="31" t="s">
        <v>98</v>
      </c>
      <c r="G82" s="32">
        <v>113.25</v>
      </c>
      <c r="H82" s="32">
        <v>0</v>
      </c>
      <c r="I82" s="32">
        <f>ROUND(ROUND(H82,2)*ROUND(G82,2),2)</f>
      </c>
      <c r="O82">
        <f>(I82*21)/100</f>
      </c>
      <c r="P82" t="s">
        <v>22</v>
      </c>
    </row>
    <row r="83" spans="1:5" ht="38.25" customHeight="1">
      <c r="A83" s="33" t="s">
        <v>50</v>
      </c>
      <c r="E83" s="34" t="s">
        <v>214</v>
      </c>
    </row>
    <row r="84" spans="1:5" ht="12.75" customHeight="1">
      <c r="A84" s="35" t="s">
        <v>52</v>
      </c>
      <c r="E84" s="36" t="s">
        <v>572</v>
      </c>
    </row>
    <row r="85" spans="1:5" ht="12.75" customHeight="1">
      <c r="A85" t="s">
        <v>53</v>
      </c>
      <c r="E85" s="34" t="s">
        <v>216</v>
      </c>
    </row>
    <row r="86" spans="1:16" ht="12.75" customHeight="1">
      <c r="A86" s="25" t="s">
        <v>45</v>
      </c>
      <c r="B86" s="29" t="s">
        <v>184</v>
      </c>
      <c r="C86" s="29" t="s">
        <v>218</v>
      </c>
      <c r="D86" s="25" t="s">
        <v>47</v>
      </c>
      <c r="E86" s="30" t="s">
        <v>219</v>
      </c>
      <c r="F86" s="31" t="s">
        <v>98</v>
      </c>
      <c r="G86" s="32">
        <v>11.33</v>
      </c>
      <c r="H86" s="32">
        <v>0</v>
      </c>
      <c r="I86" s="32">
        <f>ROUND(ROUND(H86,2)*ROUND(G86,2),2)</f>
      </c>
      <c r="O86">
        <f>(I86*21)/100</f>
      </c>
      <c r="P86" t="s">
        <v>22</v>
      </c>
    </row>
    <row r="87" spans="1:5" ht="38.25" customHeight="1">
      <c r="A87" s="33" t="s">
        <v>50</v>
      </c>
      <c r="E87" s="34" t="s">
        <v>220</v>
      </c>
    </row>
    <row r="88" spans="1:5" ht="12.75" customHeight="1">
      <c r="A88" s="35" t="s">
        <v>52</v>
      </c>
      <c r="E88" s="36" t="s">
        <v>573</v>
      </c>
    </row>
    <row r="89" spans="1:5" ht="12.75" customHeight="1">
      <c r="A89" t="s">
        <v>53</v>
      </c>
      <c r="E89" s="34" t="s">
        <v>222</v>
      </c>
    </row>
    <row r="90" spans="1:16" ht="12.75" customHeight="1">
      <c r="A90" s="25" t="s">
        <v>45</v>
      </c>
      <c r="B90" s="29" t="s">
        <v>187</v>
      </c>
      <c r="C90" s="29" t="s">
        <v>224</v>
      </c>
      <c r="D90" s="25" t="s">
        <v>47</v>
      </c>
      <c r="E90" s="30" t="s">
        <v>225</v>
      </c>
      <c r="F90" s="31" t="s">
        <v>89</v>
      </c>
      <c r="G90" s="32">
        <v>1.89</v>
      </c>
      <c r="H90" s="32">
        <v>0</v>
      </c>
      <c r="I90" s="32">
        <f>ROUND(ROUND(H90,2)*ROUND(G90,2),2)</f>
      </c>
      <c r="O90">
        <f>(I90*21)/100</f>
      </c>
      <c r="P90" t="s">
        <v>22</v>
      </c>
    </row>
    <row r="91" spans="1:5" ht="38.25" customHeight="1">
      <c r="A91" s="33" t="s">
        <v>50</v>
      </c>
      <c r="E91" s="34" t="s">
        <v>226</v>
      </c>
    </row>
    <row r="92" spans="1:5" ht="12.75" customHeight="1">
      <c r="A92" s="35" t="s">
        <v>52</v>
      </c>
      <c r="E92" s="36" t="s">
        <v>574</v>
      </c>
    </row>
    <row r="93" spans="1:5" ht="12.75" customHeight="1">
      <c r="A93" t="s">
        <v>53</v>
      </c>
      <c r="E93" s="34" t="s">
        <v>228</v>
      </c>
    </row>
    <row r="94" spans="1:9" ht="12.75" customHeight="1">
      <c r="A94" s="6" t="s">
        <v>43</v>
      </c>
      <c r="B94" s="6"/>
      <c r="C94" s="39" t="s">
        <v>22</v>
      </c>
      <c r="D94" s="6"/>
      <c r="E94" s="27" t="s">
        <v>229</v>
      </c>
      <c r="F94" s="6"/>
      <c r="G94" s="6"/>
      <c r="H94" s="6"/>
      <c r="I94" s="40">
        <f>0+I95</f>
      </c>
    </row>
    <row r="95" spans="1:16" ht="12.75" customHeight="1">
      <c r="A95" s="25" t="s">
        <v>45</v>
      </c>
      <c r="B95" s="29" t="s">
        <v>193</v>
      </c>
      <c r="C95" s="29" t="s">
        <v>231</v>
      </c>
      <c r="D95" s="25" t="s">
        <v>47</v>
      </c>
      <c r="E95" s="30" t="s">
        <v>232</v>
      </c>
      <c r="F95" s="31" t="s">
        <v>89</v>
      </c>
      <c r="G95" s="32">
        <v>68.1</v>
      </c>
      <c r="H95" s="32">
        <v>0</v>
      </c>
      <c r="I95" s="32">
        <f>ROUND(ROUND(H95,2)*ROUND(G95,2),2)</f>
      </c>
      <c r="O95">
        <f>(I95*21)/100</f>
      </c>
      <c r="P95" t="s">
        <v>22</v>
      </c>
    </row>
    <row r="96" spans="1:5" ht="38.25" customHeight="1">
      <c r="A96" s="33" t="s">
        <v>50</v>
      </c>
      <c r="E96" s="34" t="s">
        <v>575</v>
      </c>
    </row>
    <row r="97" spans="1:5" ht="12.75" customHeight="1">
      <c r="A97" s="35" t="s">
        <v>52</v>
      </c>
      <c r="E97" s="36" t="s">
        <v>576</v>
      </c>
    </row>
    <row r="98" spans="1:5" ht="12.75" customHeight="1">
      <c r="A98" t="s">
        <v>53</v>
      </c>
      <c r="E98" s="34" t="s">
        <v>234</v>
      </c>
    </row>
    <row r="99" spans="1:9" ht="12.75" customHeight="1">
      <c r="A99" s="6" t="s">
        <v>43</v>
      </c>
      <c r="B99" s="6"/>
      <c r="C99" s="39" t="s">
        <v>35</v>
      </c>
      <c r="D99" s="6"/>
      <c r="E99" s="27" t="s">
        <v>247</v>
      </c>
      <c r="F99" s="6"/>
      <c r="G99" s="6"/>
      <c r="H99" s="6"/>
      <c r="I99" s="40">
        <f>0+I100+I104+I108+I112+I116</f>
      </c>
    </row>
    <row r="100" spans="1:16" ht="12.75" customHeight="1">
      <c r="A100" s="25" t="s">
        <v>45</v>
      </c>
      <c r="B100" s="29" t="s">
        <v>195</v>
      </c>
      <c r="C100" s="29" t="s">
        <v>270</v>
      </c>
      <c r="D100" s="25" t="s">
        <v>47</v>
      </c>
      <c r="E100" s="30" t="s">
        <v>271</v>
      </c>
      <c r="F100" s="31" t="s">
        <v>98</v>
      </c>
      <c r="G100" s="32">
        <v>334</v>
      </c>
      <c r="H100" s="32">
        <v>0</v>
      </c>
      <c r="I100" s="32">
        <f>ROUND(ROUND(H100,2)*ROUND(G100,2),2)</f>
      </c>
      <c r="O100">
        <f>(I100*21)/100</f>
      </c>
      <c r="P100" t="s">
        <v>22</v>
      </c>
    </row>
    <row r="101" spans="1:5" ht="25.5" customHeight="1">
      <c r="A101" s="33" t="s">
        <v>50</v>
      </c>
      <c r="E101" s="34" t="s">
        <v>577</v>
      </c>
    </row>
    <row r="102" spans="1:5" ht="12.75" customHeight="1">
      <c r="A102" s="35" t="s">
        <v>52</v>
      </c>
      <c r="E102" s="36" t="s">
        <v>100</v>
      </c>
    </row>
    <row r="103" spans="1:5" ht="51" customHeight="1">
      <c r="A103" t="s">
        <v>53</v>
      </c>
      <c r="E103" s="34" t="s">
        <v>259</v>
      </c>
    </row>
    <row r="104" spans="1:16" ht="12.75" customHeight="1">
      <c r="A104" s="25" t="s">
        <v>45</v>
      </c>
      <c r="B104" s="29" t="s">
        <v>200</v>
      </c>
      <c r="C104" s="29" t="s">
        <v>274</v>
      </c>
      <c r="D104" s="25" t="s">
        <v>47</v>
      </c>
      <c r="E104" s="30" t="s">
        <v>275</v>
      </c>
      <c r="F104" s="31" t="s">
        <v>98</v>
      </c>
      <c r="G104" s="32">
        <v>334</v>
      </c>
      <c r="H104" s="32">
        <v>0</v>
      </c>
      <c r="I104" s="32">
        <f>ROUND(ROUND(H104,2)*ROUND(G104,2),2)</f>
      </c>
      <c r="O104">
        <f>(I104*21)/100</f>
      </c>
      <c r="P104" t="s">
        <v>22</v>
      </c>
    </row>
    <row r="105" spans="1:5" ht="25.5" customHeight="1">
      <c r="A105" s="33" t="s">
        <v>50</v>
      </c>
      <c r="E105" s="34" t="s">
        <v>578</v>
      </c>
    </row>
    <row r="106" spans="1:5" ht="12.75" customHeight="1">
      <c r="A106" s="35" t="s">
        <v>52</v>
      </c>
      <c r="E106" s="36" t="s">
        <v>100</v>
      </c>
    </row>
    <row r="107" spans="1:5" ht="76.5" customHeight="1">
      <c r="A107" t="s">
        <v>53</v>
      </c>
      <c r="E107" s="34" t="s">
        <v>277</v>
      </c>
    </row>
    <row r="108" spans="1:16" ht="12.75" customHeight="1">
      <c r="A108" s="25" t="s">
        <v>45</v>
      </c>
      <c r="B108" s="29" t="s">
        <v>205</v>
      </c>
      <c r="C108" s="29" t="s">
        <v>288</v>
      </c>
      <c r="D108" s="25" t="s">
        <v>47</v>
      </c>
      <c r="E108" s="30" t="s">
        <v>289</v>
      </c>
      <c r="F108" s="31" t="s">
        <v>89</v>
      </c>
      <c r="G108" s="32">
        <v>20.04</v>
      </c>
      <c r="H108" s="32">
        <v>0</v>
      </c>
      <c r="I108" s="32">
        <f>ROUND(ROUND(H108,2)*ROUND(G108,2),2)</f>
      </c>
      <c r="O108">
        <f>(I108*21)/100</f>
      </c>
      <c r="P108" t="s">
        <v>22</v>
      </c>
    </row>
    <row r="109" spans="1:5" ht="25.5" customHeight="1">
      <c r="A109" s="33" t="s">
        <v>50</v>
      </c>
      <c r="E109" s="34" t="s">
        <v>579</v>
      </c>
    </row>
    <row r="110" spans="1:5" ht="12.75" customHeight="1">
      <c r="A110" s="35" t="s">
        <v>52</v>
      </c>
      <c r="E110" s="36" t="s">
        <v>580</v>
      </c>
    </row>
    <row r="111" spans="1:5" ht="89.25" customHeight="1">
      <c r="A111" t="s">
        <v>53</v>
      </c>
      <c r="E111" s="34" t="s">
        <v>292</v>
      </c>
    </row>
    <row r="112" spans="1:16" ht="12.75" customHeight="1">
      <c r="A112" s="25" t="s">
        <v>45</v>
      </c>
      <c r="B112" s="29" t="s">
        <v>211</v>
      </c>
      <c r="C112" s="29" t="s">
        <v>311</v>
      </c>
      <c r="D112" s="25" t="s">
        <v>47</v>
      </c>
      <c r="E112" s="30" t="s">
        <v>312</v>
      </c>
      <c r="F112" s="31" t="s">
        <v>98</v>
      </c>
      <c r="G112" s="32">
        <v>6.5</v>
      </c>
      <c r="H112" s="32">
        <v>0</v>
      </c>
      <c r="I112" s="32">
        <f>ROUND(ROUND(H112,2)*ROUND(G112,2),2)</f>
      </c>
      <c r="O112">
        <f>(I112*21)/100</f>
      </c>
      <c r="P112" t="s">
        <v>22</v>
      </c>
    </row>
    <row r="113" spans="1:5" ht="25.5" customHeight="1">
      <c r="A113" s="33" t="s">
        <v>50</v>
      </c>
      <c r="E113" s="34" t="s">
        <v>581</v>
      </c>
    </row>
    <row r="114" spans="1:5" ht="12.75" customHeight="1">
      <c r="A114" s="35" t="s">
        <v>52</v>
      </c>
      <c r="E114" s="36" t="s">
        <v>100</v>
      </c>
    </row>
    <row r="115" spans="1:5" ht="89.25" customHeight="1">
      <c r="A115" t="s">
        <v>53</v>
      </c>
      <c r="E115" s="34" t="s">
        <v>305</v>
      </c>
    </row>
    <row r="116" spans="1:16" ht="12.75" customHeight="1">
      <c r="A116" s="25" t="s">
        <v>45</v>
      </c>
      <c r="B116" s="29" t="s">
        <v>217</v>
      </c>
      <c r="C116" s="29" t="s">
        <v>320</v>
      </c>
      <c r="D116" s="25" t="s">
        <v>47</v>
      </c>
      <c r="E116" s="30" t="s">
        <v>321</v>
      </c>
      <c r="F116" s="31" t="s">
        <v>117</v>
      </c>
      <c r="G116" s="32">
        <v>5</v>
      </c>
      <c r="H116" s="32">
        <v>0</v>
      </c>
      <c r="I116" s="32">
        <f>ROUND(ROUND(H116,2)*ROUND(G116,2),2)</f>
      </c>
      <c r="O116">
        <f>(I116*21)/100</f>
      </c>
      <c r="P116" t="s">
        <v>22</v>
      </c>
    </row>
    <row r="117" spans="1:5" ht="38.25" customHeight="1">
      <c r="A117" s="33" t="s">
        <v>50</v>
      </c>
      <c r="E117" s="34" t="s">
        <v>582</v>
      </c>
    </row>
    <row r="118" spans="1:5" ht="12.75" customHeight="1">
      <c r="A118" s="35" t="s">
        <v>52</v>
      </c>
      <c r="E118" s="36" t="s">
        <v>131</v>
      </c>
    </row>
    <row r="119" spans="1:5" ht="38.25" customHeight="1">
      <c r="A119" t="s">
        <v>53</v>
      </c>
      <c r="E119" s="34" t="s">
        <v>324</v>
      </c>
    </row>
    <row r="120" spans="1:9" ht="12.75" customHeight="1">
      <c r="A120" s="6" t="s">
        <v>43</v>
      </c>
      <c r="B120" s="6"/>
      <c r="C120" s="39" t="s">
        <v>40</v>
      </c>
      <c r="D120" s="6"/>
      <c r="E120" s="27" t="s">
        <v>349</v>
      </c>
      <c r="F120" s="6"/>
      <c r="G120" s="6"/>
      <c r="H120" s="6"/>
      <c r="I120" s="40">
        <f>0+I121+I125+I129+I133+I137+I141+I145</f>
      </c>
    </row>
    <row r="121" spans="1:16" ht="12.75" customHeight="1">
      <c r="A121" s="25" t="s">
        <v>45</v>
      </c>
      <c r="B121" s="29" t="s">
        <v>223</v>
      </c>
      <c r="C121" s="29" t="s">
        <v>503</v>
      </c>
      <c r="D121" s="25" t="s">
        <v>47</v>
      </c>
      <c r="E121" s="30" t="s">
        <v>504</v>
      </c>
      <c r="F121" s="31" t="s">
        <v>98</v>
      </c>
      <c r="G121" s="32">
        <v>334</v>
      </c>
      <c r="H121" s="32">
        <v>0</v>
      </c>
      <c r="I121" s="32">
        <f>ROUND(ROUND(H121,2)*ROUND(G121,2),2)</f>
      </c>
      <c r="O121">
        <f>(I121*21)/100</f>
      </c>
      <c r="P121" t="s">
        <v>22</v>
      </c>
    </row>
    <row r="122" spans="1:5" ht="25.5" customHeight="1">
      <c r="A122" s="33" t="s">
        <v>50</v>
      </c>
      <c r="E122" s="34" t="s">
        <v>583</v>
      </c>
    </row>
    <row r="123" spans="1:5" ht="12.75" customHeight="1">
      <c r="A123" s="35" t="s">
        <v>52</v>
      </c>
      <c r="E123" s="36" t="s">
        <v>584</v>
      </c>
    </row>
    <row r="124" spans="1:5" ht="38.25" customHeight="1">
      <c r="A124" t="s">
        <v>53</v>
      </c>
      <c r="E124" s="34" t="s">
        <v>506</v>
      </c>
    </row>
    <row r="125" spans="1:16" ht="12.75" customHeight="1">
      <c r="A125" s="25" t="s">
        <v>45</v>
      </c>
      <c r="B125" s="29" t="s">
        <v>230</v>
      </c>
      <c r="C125" s="29" t="s">
        <v>351</v>
      </c>
      <c r="D125" s="25" t="s">
        <v>47</v>
      </c>
      <c r="E125" s="30" t="s">
        <v>352</v>
      </c>
      <c r="F125" s="31" t="s">
        <v>117</v>
      </c>
      <c r="G125" s="32">
        <v>245</v>
      </c>
      <c r="H125" s="32">
        <v>0</v>
      </c>
      <c r="I125" s="32">
        <f>ROUND(ROUND(H125,2)*ROUND(G125,2),2)</f>
      </c>
      <c r="O125">
        <f>(I125*21)/100</f>
      </c>
      <c r="P125" t="s">
        <v>22</v>
      </c>
    </row>
    <row r="126" spans="1:5" ht="25.5" customHeight="1">
      <c r="A126" s="33" t="s">
        <v>50</v>
      </c>
      <c r="E126" s="34" t="s">
        <v>585</v>
      </c>
    </row>
    <row r="127" spans="1:5" ht="12.75" customHeight="1">
      <c r="A127" s="35" t="s">
        <v>52</v>
      </c>
      <c r="E127" s="36" t="s">
        <v>586</v>
      </c>
    </row>
    <row r="128" spans="1:5" ht="12.75" customHeight="1">
      <c r="A128" t="s">
        <v>53</v>
      </c>
      <c r="E128" s="34" t="s">
        <v>355</v>
      </c>
    </row>
    <row r="129" spans="1:16" ht="12.75" customHeight="1">
      <c r="A129" s="25" t="s">
        <v>45</v>
      </c>
      <c r="B129" s="29" t="s">
        <v>236</v>
      </c>
      <c r="C129" s="29" t="s">
        <v>361</v>
      </c>
      <c r="D129" s="25" t="s">
        <v>71</v>
      </c>
      <c r="E129" s="30" t="s">
        <v>362</v>
      </c>
      <c r="F129" s="31" t="s">
        <v>117</v>
      </c>
      <c r="G129" s="32">
        <v>5</v>
      </c>
      <c r="H129" s="32">
        <v>0</v>
      </c>
      <c r="I129" s="32">
        <f>ROUND(ROUND(H129,2)*ROUND(G129,2),2)</f>
      </c>
      <c r="O129">
        <f>(I129*21)/100</f>
      </c>
      <c r="P129" t="s">
        <v>22</v>
      </c>
    </row>
    <row r="130" spans="1:5" ht="38.25" customHeight="1">
      <c r="A130" s="33" t="s">
        <v>50</v>
      </c>
      <c r="E130" s="34" t="s">
        <v>587</v>
      </c>
    </row>
    <row r="131" spans="1:5" ht="12.75" customHeight="1">
      <c r="A131" s="35" t="s">
        <v>52</v>
      </c>
      <c r="E131" s="36" t="s">
        <v>588</v>
      </c>
    </row>
    <row r="132" spans="1:5" ht="12.75" customHeight="1">
      <c r="A132" t="s">
        <v>53</v>
      </c>
      <c r="E132" s="34" t="s">
        <v>355</v>
      </c>
    </row>
    <row r="133" spans="1:16" ht="12.75" customHeight="1">
      <c r="A133" s="25" t="s">
        <v>45</v>
      </c>
      <c r="B133" s="29" t="s">
        <v>242</v>
      </c>
      <c r="C133" s="29" t="s">
        <v>361</v>
      </c>
      <c r="D133" s="25" t="s">
        <v>267</v>
      </c>
      <c r="E133" s="30" t="s">
        <v>362</v>
      </c>
      <c r="F133" s="31" t="s">
        <v>117</v>
      </c>
      <c r="G133" s="32">
        <v>2</v>
      </c>
      <c r="H133" s="32">
        <v>0</v>
      </c>
      <c r="I133" s="32">
        <f>ROUND(ROUND(H133,2)*ROUND(G133,2),2)</f>
      </c>
      <c r="O133">
        <f>(I133*21)/100</f>
      </c>
      <c r="P133" t="s">
        <v>22</v>
      </c>
    </row>
    <row r="134" spans="1:5" ht="25.5" customHeight="1">
      <c r="A134" s="33" t="s">
        <v>50</v>
      </c>
      <c r="E134" s="34" t="s">
        <v>589</v>
      </c>
    </row>
    <row r="135" spans="1:5" ht="12.75" customHeight="1">
      <c r="A135" s="35" t="s">
        <v>52</v>
      </c>
      <c r="E135" s="36" t="s">
        <v>590</v>
      </c>
    </row>
    <row r="136" spans="1:5" ht="12.75" customHeight="1">
      <c r="A136" t="s">
        <v>53</v>
      </c>
      <c r="E136" s="34" t="s">
        <v>355</v>
      </c>
    </row>
    <row r="137" spans="1:16" ht="12.75" customHeight="1">
      <c r="A137" s="25" t="s">
        <v>45</v>
      </c>
      <c r="B137" s="29" t="s">
        <v>248</v>
      </c>
      <c r="C137" s="29" t="s">
        <v>372</v>
      </c>
      <c r="D137" s="25" t="s">
        <v>47</v>
      </c>
      <c r="E137" s="30" t="s">
        <v>373</v>
      </c>
      <c r="F137" s="31" t="s">
        <v>117</v>
      </c>
      <c r="G137" s="32">
        <v>5</v>
      </c>
      <c r="H137" s="32">
        <v>0</v>
      </c>
      <c r="I137" s="32">
        <f>ROUND(ROUND(H137,2)*ROUND(G137,2),2)</f>
      </c>
      <c r="O137">
        <f>(I137*21)/100</f>
      </c>
      <c r="P137" t="s">
        <v>22</v>
      </c>
    </row>
    <row r="138" spans="1:5" ht="25.5" customHeight="1">
      <c r="A138" s="33" t="s">
        <v>50</v>
      </c>
      <c r="E138" s="34" t="s">
        <v>591</v>
      </c>
    </row>
    <row r="139" spans="1:5" ht="12.75" customHeight="1">
      <c r="A139" s="35" t="s">
        <v>52</v>
      </c>
      <c r="E139" s="36" t="s">
        <v>131</v>
      </c>
    </row>
    <row r="140" spans="1:5" ht="12.75" customHeight="1">
      <c r="A140" t="s">
        <v>53</v>
      </c>
      <c r="E140" s="34" t="s">
        <v>375</v>
      </c>
    </row>
    <row r="141" spans="1:16" ht="12.75" customHeight="1">
      <c r="A141" s="25" t="s">
        <v>45</v>
      </c>
      <c r="B141" s="29" t="s">
        <v>253</v>
      </c>
      <c r="C141" s="29" t="s">
        <v>390</v>
      </c>
      <c r="D141" s="25" t="s">
        <v>47</v>
      </c>
      <c r="E141" s="30" t="s">
        <v>391</v>
      </c>
      <c r="F141" s="31" t="s">
        <v>117</v>
      </c>
      <c r="G141" s="32">
        <v>5</v>
      </c>
      <c r="H141" s="32">
        <v>0</v>
      </c>
      <c r="I141" s="32">
        <f>ROUND(ROUND(H141,2)*ROUND(G141,2),2)</f>
      </c>
      <c r="O141">
        <f>(I141*21)/100</f>
      </c>
      <c r="P141" t="s">
        <v>22</v>
      </c>
    </row>
    <row r="142" spans="1:5" ht="38.25" customHeight="1">
      <c r="A142" s="33" t="s">
        <v>50</v>
      </c>
      <c r="E142" s="34" t="s">
        <v>592</v>
      </c>
    </row>
    <row r="143" spans="1:5" ht="12.75" customHeight="1">
      <c r="A143" s="35" t="s">
        <v>52</v>
      </c>
      <c r="E143" s="36" t="s">
        <v>131</v>
      </c>
    </row>
    <row r="144" spans="1:5" ht="12.75" customHeight="1">
      <c r="A144" t="s">
        <v>53</v>
      </c>
      <c r="E144" s="34" t="s">
        <v>393</v>
      </c>
    </row>
    <row r="145" spans="1:16" ht="12.75" customHeight="1">
      <c r="A145" s="25" t="s">
        <v>45</v>
      </c>
      <c r="B145" s="29" t="s">
        <v>255</v>
      </c>
      <c r="C145" s="29" t="s">
        <v>400</v>
      </c>
      <c r="D145" s="25" t="s">
        <v>47</v>
      </c>
      <c r="E145" s="30" t="s">
        <v>401</v>
      </c>
      <c r="F145" s="31" t="s">
        <v>89</v>
      </c>
      <c r="G145" s="32">
        <v>3</v>
      </c>
      <c r="H145" s="32">
        <v>0</v>
      </c>
      <c r="I145" s="32">
        <f>ROUND(ROUND(H145,2)*ROUND(G145,2),2)</f>
      </c>
      <c r="O145">
        <f>(I145*21)/100</f>
      </c>
      <c r="P145" t="s">
        <v>22</v>
      </c>
    </row>
    <row r="146" spans="1:5" ht="12.75" customHeight="1">
      <c r="A146" s="33" t="s">
        <v>50</v>
      </c>
      <c r="E146" s="34" t="s">
        <v>402</v>
      </c>
    </row>
    <row r="147" spans="1:5" ht="12.75" customHeight="1">
      <c r="A147" s="35" t="s">
        <v>52</v>
      </c>
      <c r="E147" s="36" t="s">
        <v>47</v>
      </c>
    </row>
    <row r="148" spans="1:5" ht="63.75" customHeight="1">
      <c r="A148" t="s">
        <v>53</v>
      </c>
      <c r="E148" s="34" t="s">
        <v>403</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dimension ref="A1:P294"/>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6"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P2" t="s">
        <v>22</v>
      </c>
    </row>
    <row r="3" spans="1:16" ht="15" customHeight="1">
      <c r="A3" t="s">
        <v>12</v>
      </c>
      <c r="B3" s="12" t="s">
        <v>14</v>
      </c>
      <c r="C3" s="13" t="s">
        <v>15</v>
      </c>
      <c r="D3" s="1"/>
      <c r="E3" s="14" t="s">
        <v>16</v>
      </c>
      <c r="F3" s="1"/>
      <c r="G3" s="9"/>
      <c r="H3" s="8" t="s">
        <v>593</v>
      </c>
      <c r="I3" s="37">
        <f>0+I8+I17+I130+I135+I144+I225+I246</f>
      </c>
      <c r="O3" t="s">
        <v>19</v>
      </c>
      <c r="P3" t="s">
        <v>22</v>
      </c>
    </row>
    <row r="4" spans="1:16" ht="15" customHeight="1">
      <c r="A4" t="s">
        <v>17</v>
      </c>
      <c r="B4" s="16" t="s">
        <v>18</v>
      </c>
      <c r="C4" s="17" t="s">
        <v>593</v>
      </c>
      <c r="D4" s="6"/>
      <c r="E4" s="18" t="s">
        <v>594</v>
      </c>
      <c r="F4" s="6"/>
      <c r="G4" s="6"/>
      <c r="H4" s="19"/>
      <c r="I4" s="19"/>
      <c r="O4" t="s">
        <v>20</v>
      </c>
      <c r="P4" t="s">
        <v>22</v>
      </c>
    </row>
    <row r="5" spans="1:16" ht="12.75" customHeight="1">
      <c r="A5" s="15" t="s">
        <v>25</v>
      </c>
      <c r="B5" s="15" t="s">
        <v>27</v>
      </c>
      <c r="C5" s="15" t="s">
        <v>29</v>
      </c>
      <c r="D5" s="15" t="s">
        <v>30</v>
      </c>
      <c r="E5" s="15" t="s">
        <v>32</v>
      </c>
      <c r="F5" s="15" t="s">
        <v>34</v>
      </c>
      <c r="G5" s="15" t="s">
        <v>36</v>
      </c>
      <c r="H5" s="15" t="s">
        <v>38</v>
      </c>
      <c r="I5" s="15"/>
      <c r="O5" t="s">
        <v>21</v>
      </c>
      <c r="P5" t="s">
        <v>22</v>
      </c>
    </row>
    <row r="6" spans="1:9" ht="12.75" customHeight="1">
      <c r="A6" s="15"/>
      <c r="B6" s="15"/>
      <c r="C6" s="15"/>
      <c r="D6" s="15"/>
      <c r="E6" s="15"/>
      <c r="F6" s="15"/>
      <c r="G6" s="15"/>
      <c r="H6" s="15" t="s">
        <v>39</v>
      </c>
      <c r="I6" s="15" t="s">
        <v>41</v>
      </c>
    </row>
    <row r="7" spans="1:9" ht="12.75" customHeight="1">
      <c r="A7" s="15" t="s">
        <v>26</v>
      </c>
      <c r="B7" s="15" t="s">
        <v>28</v>
      </c>
      <c r="C7" s="15" t="s">
        <v>22</v>
      </c>
      <c r="D7" s="15" t="s">
        <v>31</v>
      </c>
      <c r="E7" s="15" t="s">
        <v>33</v>
      </c>
      <c r="F7" s="15" t="s">
        <v>35</v>
      </c>
      <c r="G7" s="15" t="s">
        <v>37</v>
      </c>
      <c r="H7" s="15" t="s">
        <v>40</v>
      </c>
      <c r="I7" s="15" t="s">
        <v>42</v>
      </c>
    </row>
    <row r="8" spans="1:9" ht="12.75" customHeight="1">
      <c r="A8" s="19" t="s">
        <v>43</v>
      </c>
      <c r="B8" s="19"/>
      <c r="C8" s="26" t="s">
        <v>26</v>
      </c>
      <c r="D8" s="19"/>
      <c r="E8" s="27" t="s">
        <v>44</v>
      </c>
      <c r="F8" s="19"/>
      <c r="G8" s="19"/>
      <c r="H8" s="19"/>
      <c r="I8" s="28">
        <f>0+I9+I13</f>
      </c>
    </row>
    <row r="9" spans="1:16" ht="12.75" customHeight="1">
      <c r="A9" s="25" t="s">
        <v>45</v>
      </c>
      <c r="B9" s="29" t="s">
        <v>28</v>
      </c>
      <c r="C9" s="29" t="s">
        <v>87</v>
      </c>
      <c r="D9" s="25" t="s">
        <v>66</v>
      </c>
      <c r="E9" s="30" t="s">
        <v>88</v>
      </c>
      <c r="F9" s="31" t="s">
        <v>89</v>
      </c>
      <c r="G9" s="32">
        <v>480.07</v>
      </c>
      <c r="H9" s="32">
        <v>0</v>
      </c>
      <c r="I9" s="32">
        <f>ROUND(ROUND(H9,2)*ROUND(G9,2),2)</f>
      </c>
      <c r="O9">
        <f>(I9*21)/100</f>
      </c>
      <c r="P9" t="s">
        <v>22</v>
      </c>
    </row>
    <row r="10" spans="1:5" ht="12.75" customHeight="1">
      <c r="A10" s="33" t="s">
        <v>50</v>
      </c>
      <c r="E10" s="34" t="s">
        <v>90</v>
      </c>
    </row>
    <row r="11" spans="1:5" ht="12.75" customHeight="1">
      <c r="A11" s="35" t="s">
        <v>52</v>
      </c>
      <c r="E11" s="36" t="s">
        <v>595</v>
      </c>
    </row>
    <row r="12" spans="1:5" ht="12.75" customHeight="1">
      <c r="A12" t="s">
        <v>53</v>
      </c>
      <c r="E12" s="34" t="s">
        <v>92</v>
      </c>
    </row>
    <row r="13" spans="1:16" ht="12.75" customHeight="1">
      <c r="A13" s="25" t="s">
        <v>45</v>
      </c>
      <c r="B13" s="29" t="s">
        <v>22</v>
      </c>
      <c r="C13" s="29" t="s">
        <v>87</v>
      </c>
      <c r="D13" s="25" t="s">
        <v>71</v>
      </c>
      <c r="E13" s="30" t="s">
        <v>88</v>
      </c>
      <c r="F13" s="31" t="s">
        <v>89</v>
      </c>
      <c r="G13" s="32">
        <v>119.8</v>
      </c>
      <c r="H13" s="32">
        <v>0</v>
      </c>
      <c r="I13" s="32">
        <f>ROUND(ROUND(H13,2)*ROUND(G13,2),2)</f>
      </c>
      <c r="O13">
        <f>(I13*21)/100</f>
      </c>
      <c r="P13" t="s">
        <v>22</v>
      </c>
    </row>
    <row r="14" spans="1:5" ht="12.75" customHeight="1">
      <c r="A14" s="33" t="s">
        <v>50</v>
      </c>
      <c r="E14" s="34" t="s">
        <v>93</v>
      </c>
    </row>
    <row r="15" spans="1:5" ht="12.75" customHeight="1">
      <c r="A15" s="35" t="s">
        <v>52</v>
      </c>
      <c r="E15" s="36" t="s">
        <v>596</v>
      </c>
    </row>
    <row r="16" spans="1:5" ht="12.75" customHeight="1">
      <c r="A16" t="s">
        <v>53</v>
      </c>
      <c r="E16" s="34" t="s">
        <v>92</v>
      </c>
    </row>
    <row r="17" spans="1:9" ht="12.75" customHeight="1">
      <c r="A17" s="6" t="s">
        <v>43</v>
      </c>
      <c r="B17" s="6"/>
      <c r="C17" s="39" t="s">
        <v>28</v>
      </c>
      <c r="D17" s="6"/>
      <c r="E17" s="27" t="s">
        <v>95</v>
      </c>
      <c r="F17" s="6"/>
      <c r="G17" s="6"/>
      <c r="H17" s="6"/>
      <c r="I17" s="40">
        <f>0+I18+I22+I26+I30+I34+I38+I42+I46+I50+I54+I58+I62+I66+I70+I74+I78+I82+I86+I90+I94+I98+I102+I106+I110+I114+I118+I122+I126</f>
      </c>
    </row>
    <row r="18" spans="1:16" ht="12.75" customHeight="1">
      <c r="A18" s="25" t="s">
        <v>45</v>
      </c>
      <c r="B18" s="29" t="s">
        <v>31</v>
      </c>
      <c r="C18" s="29" t="s">
        <v>408</v>
      </c>
      <c r="D18" s="25" t="s">
        <v>47</v>
      </c>
      <c r="E18" s="30" t="s">
        <v>409</v>
      </c>
      <c r="F18" s="31" t="s">
        <v>89</v>
      </c>
      <c r="G18" s="32">
        <v>2.6</v>
      </c>
      <c r="H18" s="32">
        <v>0</v>
      </c>
      <c r="I18" s="32">
        <f>ROUND(ROUND(H18,2)*ROUND(G18,2),2)</f>
      </c>
      <c r="O18">
        <f>(I18*21)/100</f>
      </c>
      <c r="P18" t="s">
        <v>22</v>
      </c>
    </row>
    <row r="19" spans="1:5" ht="25.5" customHeight="1">
      <c r="A19" s="33" t="s">
        <v>50</v>
      </c>
      <c r="E19" s="34" t="s">
        <v>597</v>
      </c>
    </row>
    <row r="20" spans="1:5" ht="12.75" customHeight="1">
      <c r="A20" s="35" t="s">
        <v>52</v>
      </c>
      <c r="E20" s="36" t="s">
        <v>598</v>
      </c>
    </row>
    <row r="21" spans="1:5" ht="12.75" customHeight="1">
      <c r="A21" t="s">
        <v>53</v>
      </c>
      <c r="E21" s="34" t="s">
        <v>106</v>
      </c>
    </row>
    <row r="22" spans="1:16" ht="12.75" customHeight="1">
      <c r="A22" s="25" t="s">
        <v>45</v>
      </c>
      <c r="B22" s="29" t="s">
        <v>33</v>
      </c>
      <c r="C22" s="29" t="s">
        <v>102</v>
      </c>
      <c r="D22" s="25" t="s">
        <v>47</v>
      </c>
      <c r="E22" s="30" t="s">
        <v>103</v>
      </c>
      <c r="F22" s="31" t="s">
        <v>89</v>
      </c>
      <c r="G22" s="32">
        <v>28.5</v>
      </c>
      <c r="H22" s="32">
        <v>0</v>
      </c>
      <c r="I22" s="32">
        <f>ROUND(ROUND(H22,2)*ROUND(G22,2),2)</f>
      </c>
      <c r="O22">
        <f>(I22*21)/100</f>
      </c>
      <c r="P22" t="s">
        <v>22</v>
      </c>
    </row>
    <row r="23" spans="1:5" ht="38.25" customHeight="1">
      <c r="A23" s="33" t="s">
        <v>50</v>
      </c>
      <c r="E23" s="34" t="s">
        <v>599</v>
      </c>
    </row>
    <row r="24" spans="1:5" ht="12.75" customHeight="1">
      <c r="A24" s="35" t="s">
        <v>52</v>
      </c>
      <c r="E24" s="36" t="s">
        <v>600</v>
      </c>
    </row>
    <row r="25" spans="1:5" ht="12.75" customHeight="1">
      <c r="A25" t="s">
        <v>53</v>
      </c>
      <c r="E25" s="34" t="s">
        <v>106</v>
      </c>
    </row>
    <row r="26" spans="1:16" ht="12.75" customHeight="1">
      <c r="A26" s="25" t="s">
        <v>45</v>
      </c>
      <c r="B26" s="29" t="s">
        <v>35</v>
      </c>
      <c r="C26" s="29" t="s">
        <v>107</v>
      </c>
      <c r="D26" s="25" t="s">
        <v>47</v>
      </c>
      <c r="E26" s="30" t="s">
        <v>108</v>
      </c>
      <c r="F26" s="31" t="s">
        <v>89</v>
      </c>
      <c r="G26" s="32">
        <v>171.58</v>
      </c>
      <c r="H26" s="32">
        <v>0</v>
      </c>
      <c r="I26" s="32">
        <f>ROUND(ROUND(H26,2)*ROUND(G26,2),2)</f>
      </c>
      <c r="O26">
        <f>(I26*21)/100</f>
      </c>
      <c r="P26" t="s">
        <v>22</v>
      </c>
    </row>
    <row r="27" spans="1:5" ht="38.25" customHeight="1">
      <c r="A27" s="33" t="s">
        <v>50</v>
      </c>
      <c r="E27" s="34" t="s">
        <v>601</v>
      </c>
    </row>
    <row r="28" spans="1:5" ht="102" customHeight="1">
      <c r="A28" s="35" t="s">
        <v>52</v>
      </c>
      <c r="E28" s="36" t="s">
        <v>602</v>
      </c>
    </row>
    <row r="29" spans="1:5" ht="12.75" customHeight="1">
      <c r="A29" t="s">
        <v>53</v>
      </c>
      <c r="E29" s="34" t="s">
        <v>106</v>
      </c>
    </row>
    <row r="30" spans="1:16" ht="12.75" customHeight="1">
      <c r="A30" s="25" t="s">
        <v>45</v>
      </c>
      <c r="B30" s="29" t="s">
        <v>37</v>
      </c>
      <c r="C30" s="29" t="s">
        <v>111</v>
      </c>
      <c r="D30" s="25" t="s">
        <v>47</v>
      </c>
      <c r="E30" s="30" t="s">
        <v>112</v>
      </c>
      <c r="F30" s="31" t="s">
        <v>89</v>
      </c>
      <c r="G30" s="32">
        <v>48.15</v>
      </c>
      <c r="H30" s="32">
        <v>0</v>
      </c>
      <c r="I30" s="32">
        <f>ROUND(ROUND(H30,2)*ROUND(G30,2),2)</f>
      </c>
      <c r="O30">
        <f>(I30*21)/100</f>
      </c>
      <c r="P30" t="s">
        <v>22</v>
      </c>
    </row>
    <row r="31" spans="1:5" ht="38.25" customHeight="1">
      <c r="A31" s="33" t="s">
        <v>50</v>
      </c>
      <c r="E31" s="34" t="s">
        <v>603</v>
      </c>
    </row>
    <row r="32" spans="1:5" ht="25.5" customHeight="1">
      <c r="A32" s="35" t="s">
        <v>52</v>
      </c>
      <c r="E32" s="36" t="s">
        <v>604</v>
      </c>
    </row>
    <row r="33" spans="1:5" ht="12.75" customHeight="1">
      <c r="A33" t="s">
        <v>53</v>
      </c>
      <c r="E33" s="34" t="s">
        <v>106</v>
      </c>
    </row>
    <row r="34" spans="1:16" ht="12.75" customHeight="1">
      <c r="A34" s="25" t="s">
        <v>45</v>
      </c>
      <c r="B34" s="29" t="s">
        <v>73</v>
      </c>
      <c r="C34" s="29" t="s">
        <v>115</v>
      </c>
      <c r="D34" s="25" t="s">
        <v>47</v>
      </c>
      <c r="E34" s="30" t="s">
        <v>116</v>
      </c>
      <c r="F34" s="31" t="s">
        <v>117</v>
      </c>
      <c r="G34" s="32">
        <v>259</v>
      </c>
      <c r="H34" s="32">
        <v>0</v>
      </c>
      <c r="I34" s="32">
        <f>ROUND(ROUND(H34,2)*ROUND(G34,2),2)</f>
      </c>
      <c r="O34">
        <f>(I34*21)/100</f>
      </c>
      <c r="P34" t="s">
        <v>22</v>
      </c>
    </row>
    <row r="35" spans="1:5" ht="38.25" customHeight="1">
      <c r="A35" s="33" t="s">
        <v>50</v>
      </c>
      <c r="E35" s="34" t="s">
        <v>605</v>
      </c>
    </row>
    <row r="36" spans="1:5" ht="12.75" customHeight="1">
      <c r="A36" s="35" t="s">
        <v>52</v>
      </c>
      <c r="E36" s="36" t="s">
        <v>131</v>
      </c>
    </row>
    <row r="37" spans="1:5" ht="12.75" customHeight="1">
      <c r="A37" t="s">
        <v>53</v>
      </c>
      <c r="E37" s="34" t="s">
        <v>106</v>
      </c>
    </row>
    <row r="38" spans="1:16" ht="12.75" customHeight="1">
      <c r="A38" s="25" t="s">
        <v>45</v>
      </c>
      <c r="B38" s="29" t="s">
        <v>78</v>
      </c>
      <c r="C38" s="29" t="s">
        <v>120</v>
      </c>
      <c r="D38" s="25" t="s">
        <v>47</v>
      </c>
      <c r="E38" s="30" t="s">
        <v>121</v>
      </c>
      <c r="F38" s="31" t="s">
        <v>117</v>
      </c>
      <c r="G38" s="32">
        <v>118</v>
      </c>
      <c r="H38" s="32">
        <v>0</v>
      </c>
      <c r="I38" s="32">
        <f>ROUND(ROUND(H38,2)*ROUND(G38,2),2)</f>
      </c>
      <c r="O38">
        <f>(I38*21)/100</f>
      </c>
      <c r="P38" t="s">
        <v>22</v>
      </c>
    </row>
    <row r="39" spans="1:5" ht="38.25" customHeight="1">
      <c r="A39" s="33" t="s">
        <v>50</v>
      </c>
      <c r="E39" s="34" t="s">
        <v>606</v>
      </c>
    </row>
    <row r="40" spans="1:5" ht="12.75" customHeight="1">
      <c r="A40" s="35" t="s">
        <v>52</v>
      </c>
      <c r="E40" s="36" t="s">
        <v>131</v>
      </c>
    </row>
    <row r="41" spans="1:5" ht="12.75" customHeight="1">
      <c r="A41" t="s">
        <v>53</v>
      </c>
      <c r="E41" s="34" t="s">
        <v>106</v>
      </c>
    </row>
    <row r="42" spans="1:16" ht="12.75" customHeight="1">
      <c r="A42" s="25" t="s">
        <v>45</v>
      </c>
      <c r="B42" s="29" t="s">
        <v>40</v>
      </c>
      <c r="C42" s="29" t="s">
        <v>124</v>
      </c>
      <c r="D42" s="25" t="s">
        <v>47</v>
      </c>
      <c r="E42" s="30" t="s">
        <v>125</v>
      </c>
      <c r="F42" s="31" t="s">
        <v>117</v>
      </c>
      <c r="G42" s="32">
        <v>78</v>
      </c>
      <c r="H42" s="32">
        <v>0</v>
      </c>
      <c r="I42" s="32">
        <f>ROUND(ROUND(H42,2)*ROUND(G42,2),2)</f>
      </c>
      <c r="O42">
        <f>(I42*21)/100</f>
      </c>
      <c r="P42" t="s">
        <v>22</v>
      </c>
    </row>
    <row r="43" spans="1:5" ht="51" customHeight="1">
      <c r="A43" s="33" t="s">
        <v>50</v>
      </c>
      <c r="E43" s="34" t="s">
        <v>607</v>
      </c>
    </row>
    <row r="44" spans="1:5" ht="12.75" customHeight="1">
      <c r="A44" s="35" t="s">
        <v>52</v>
      </c>
      <c r="E44" s="36" t="s">
        <v>131</v>
      </c>
    </row>
    <row r="45" spans="1:5" ht="12.75" customHeight="1">
      <c r="A45" t="s">
        <v>53</v>
      </c>
      <c r="E45" s="34" t="s">
        <v>106</v>
      </c>
    </row>
    <row r="46" spans="1:16" ht="12.75" customHeight="1">
      <c r="A46" s="25" t="s">
        <v>45</v>
      </c>
      <c r="B46" s="29" t="s">
        <v>42</v>
      </c>
      <c r="C46" s="29" t="s">
        <v>133</v>
      </c>
      <c r="D46" s="25" t="s">
        <v>47</v>
      </c>
      <c r="E46" s="30" t="s">
        <v>134</v>
      </c>
      <c r="F46" s="31" t="s">
        <v>89</v>
      </c>
      <c r="G46" s="32">
        <v>54.35</v>
      </c>
      <c r="H46" s="32">
        <v>0</v>
      </c>
      <c r="I46" s="32">
        <f>ROUND(ROUND(H46,2)*ROUND(G46,2),2)</f>
      </c>
      <c r="O46">
        <f>(I46*21)/100</f>
      </c>
      <c r="P46" t="s">
        <v>22</v>
      </c>
    </row>
    <row r="47" spans="1:5" ht="51" customHeight="1">
      <c r="A47" s="33" t="s">
        <v>50</v>
      </c>
      <c r="E47" s="34" t="s">
        <v>608</v>
      </c>
    </row>
    <row r="48" spans="1:5" ht="25.5" customHeight="1">
      <c r="A48" s="35" t="s">
        <v>52</v>
      </c>
      <c r="E48" s="36" t="s">
        <v>609</v>
      </c>
    </row>
    <row r="49" spans="1:5" ht="12.75" customHeight="1">
      <c r="A49" t="s">
        <v>53</v>
      </c>
      <c r="E49" s="34" t="s">
        <v>106</v>
      </c>
    </row>
    <row r="50" spans="1:16" ht="12.75" customHeight="1">
      <c r="A50" s="25" t="s">
        <v>45</v>
      </c>
      <c r="B50" s="29" t="s">
        <v>132</v>
      </c>
      <c r="C50" s="29" t="s">
        <v>138</v>
      </c>
      <c r="D50" s="25" t="s">
        <v>66</v>
      </c>
      <c r="E50" s="30" t="s">
        <v>139</v>
      </c>
      <c r="F50" s="31" t="s">
        <v>89</v>
      </c>
      <c r="G50" s="32">
        <v>28.65</v>
      </c>
      <c r="H50" s="32">
        <v>0</v>
      </c>
      <c r="I50" s="32">
        <f>ROUND(ROUND(H50,2)*ROUND(G50,2),2)</f>
      </c>
      <c r="O50">
        <f>(I50*21)/100</f>
      </c>
      <c r="P50" t="s">
        <v>22</v>
      </c>
    </row>
    <row r="51" spans="1:5" ht="38.25" customHeight="1">
      <c r="A51" s="33" t="s">
        <v>50</v>
      </c>
      <c r="E51" s="34" t="s">
        <v>610</v>
      </c>
    </row>
    <row r="52" spans="1:5" ht="25.5" customHeight="1">
      <c r="A52" s="35" t="s">
        <v>52</v>
      </c>
      <c r="E52" s="36" t="s">
        <v>611</v>
      </c>
    </row>
    <row r="53" spans="1:5" ht="12.75" customHeight="1">
      <c r="A53" t="s">
        <v>53</v>
      </c>
      <c r="E53" s="34" t="s">
        <v>142</v>
      </c>
    </row>
    <row r="54" spans="1:16" ht="12.75" customHeight="1">
      <c r="A54" s="25" t="s">
        <v>45</v>
      </c>
      <c r="B54" s="29" t="s">
        <v>137</v>
      </c>
      <c r="C54" s="29" t="s">
        <v>138</v>
      </c>
      <c r="D54" s="25" t="s">
        <v>71</v>
      </c>
      <c r="E54" s="30" t="s">
        <v>139</v>
      </c>
      <c r="F54" s="31" t="s">
        <v>89</v>
      </c>
      <c r="G54" s="32">
        <v>25.05</v>
      </c>
      <c r="H54" s="32">
        <v>0</v>
      </c>
      <c r="I54" s="32">
        <f>ROUND(ROUND(H54,2)*ROUND(G54,2),2)</f>
      </c>
      <c r="O54">
        <f>(I54*21)/100</f>
      </c>
      <c r="P54" t="s">
        <v>22</v>
      </c>
    </row>
    <row r="55" spans="1:5" ht="38.25" customHeight="1">
      <c r="A55" s="33" t="s">
        <v>50</v>
      </c>
      <c r="E55" s="34" t="s">
        <v>612</v>
      </c>
    </row>
    <row r="56" spans="1:5" ht="25.5" customHeight="1">
      <c r="A56" s="35" t="s">
        <v>52</v>
      </c>
      <c r="E56" s="36" t="s">
        <v>613</v>
      </c>
    </row>
    <row r="57" spans="1:5" ht="12.75" customHeight="1">
      <c r="A57" t="s">
        <v>53</v>
      </c>
      <c r="E57" s="34" t="s">
        <v>142</v>
      </c>
    </row>
    <row r="58" spans="1:16" ht="12.75" customHeight="1">
      <c r="A58" s="25" t="s">
        <v>45</v>
      </c>
      <c r="B58" s="29" t="s">
        <v>143</v>
      </c>
      <c r="C58" s="29" t="s">
        <v>144</v>
      </c>
      <c r="D58" s="25" t="s">
        <v>66</v>
      </c>
      <c r="E58" s="30" t="s">
        <v>145</v>
      </c>
      <c r="F58" s="31" t="s">
        <v>89</v>
      </c>
      <c r="G58" s="32">
        <v>54.25</v>
      </c>
      <c r="H58" s="32">
        <v>0</v>
      </c>
      <c r="I58" s="32">
        <f>ROUND(ROUND(H58,2)*ROUND(G58,2),2)</f>
      </c>
      <c r="O58">
        <f>(I58*21)/100</f>
      </c>
      <c r="P58" t="s">
        <v>22</v>
      </c>
    </row>
    <row r="59" spans="1:5" ht="38.25" customHeight="1">
      <c r="A59" s="33" t="s">
        <v>50</v>
      </c>
      <c r="E59" s="34" t="s">
        <v>614</v>
      </c>
    </row>
    <row r="60" spans="1:5" ht="12.75" customHeight="1">
      <c r="A60" s="35" t="s">
        <v>52</v>
      </c>
      <c r="E60" s="36" t="s">
        <v>615</v>
      </c>
    </row>
    <row r="61" spans="1:5" ht="293.25" customHeight="1">
      <c r="A61" t="s">
        <v>53</v>
      </c>
      <c r="E61" s="34" t="s">
        <v>148</v>
      </c>
    </row>
    <row r="62" spans="1:16" ht="12.75" customHeight="1">
      <c r="A62" s="25" t="s">
        <v>45</v>
      </c>
      <c r="B62" s="29" t="s">
        <v>149</v>
      </c>
      <c r="C62" s="29" t="s">
        <v>144</v>
      </c>
      <c r="D62" s="25" t="s">
        <v>71</v>
      </c>
      <c r="E62" s="30" t="s">
        <v>145</v>
      </c>
      <c r="F62" s="31" t="s">
        <v>89</v>
      </c>
      <c r="G62" s="32">
        <v>217.9</v>
      </c>
      <c r="H62" s="32">
        <v>0</v>
      </c>
      <c r="I62" s="32">
        <f>ROUND(ROUND(H62,2)*ROUND(G62,2),2)</f>
      </c>
      <c r="O62">
        <f>(I62*21)/100</f>
      </c>
      <c r="P62" t="s">
        <v>22</v>
      </c>
    </row>
    <row r="63" spans="1:5" ht="38.25" customHeight="1">
      <c r="A63" s="33" t="s">
        <v>50</v>
      </c>
      <c r="E63" s="34" t="s">
        <v>616</v>
      </c>
    </row>
    <row r="64" spans="1:5" ht="12.75" customHeight="1">
      <c r="A64" s="35" t="s">
        <v>52</v>
      </c>
      <c r="E64" s="36" t="s">
        <v>617</v>
      </c>
    </row>
    <row r="65" spans="1:5" ht="293.25" customHeight="1">
      <c r="A65" t="s">
        <v>53</v>
      </c>
      <c r="E65" s="34" t="s">
        <v>148</v>
      </c>
    </row>
    <row r="66" spans="1:16" ht="12.75" customHeight="1">
      <c r="A66" s="25" t="s">
        <v>45</v>
      </c>
      <c r="B66" s="29" t="s">
        <v>155</v>
      </c>
      <c r="C66" s="29" t="s">
        <v>150</v>
      </c>
      <c r="D66" s="25" t="s">
        <v>47</v>
      </c>
      <c r="E66" s="30" t="s">
        <v>151</v>
      </c>
      <c r="F66" s="31" t="s">
        <v>89</v>
      </c>
      <c r="G66" s="32">
        <v>6.08</v>
      </c>
      <c r="H66" s="32">
        <v>0</v>
      </c>
      <c r="I66" s="32">
        <f>ROUND(ROUND(H66,2)*ROUND(G66,2),2)</f>
      </c>
      <c r="O66">
        <f>(I66*21)/100</f>
      </c>
      <c r="P66" t="s">
        <v>22</v>
      </c>
    </row>
    <row r="67" spans="1:5" ht="38.25" customHeight="1">
      <c r="A67" s="33" t="s">
        <v>50</v>
      </c>
      <c r="E67" s="34" t="s">
        <v>618</v>
      </c>
    </row>
    <row r="68" spans="1:5" ht="12.75" customHeight="1">
      <c r="A68" s="35" t="s">
        <v>52</v>
      </c>
      <c r="E68" s="36" t="s">
        <v>619</v>
      </c>
    </row>
    <row r="69" spans="1:5" ht="255" customHeight="1">
      <c r="A69" t="s">
        <v>53</v>
      </c>
      <c r="E69" s="34" t="s">
        <v>154</v>
      </c>
    </row>
    <row r="70" spans="1:16" ht="12.75" customHeight="1">
      <c r="A70" s="25" t="s">
        <v>45</v>
      </c>
      <c r="B70" s="29" t="s">
        <v>160</v>
      </c>
      <c r="C70" s="29" t="s">
        <v>156</v>
      </c>
      <c r="D70" s="25" t="s">
        <v>47</v>
      </c>
      <c r="E70" s="30" t="s">
        <v>157</v>
      </c>
      <c r="F70" s="31" t="s">
        <v>89</v>
      </c>
      <c r="G70" s="32">
        <v>13.5</v>
      </c>
      <c r="H70" s="32">
        <v>0</v>
      </c>
      <c r="I70" s="32">
        <f>ROUND(ROUND(H70,2)*ROUND(G70,2),2)</f>
      </c>
      <c r="O70">
        <f>(I70*21)/100</f>
      </c>
      <c r="P70" t="s">
        <v>22</v>
      </c>
    </row>
    <row r="71" spans="1:5" ht="38.25" customHeight="1">
      <c r="A71" s="33" t="s">
        <v>50</v>
      </c>
      <c r="E71" s="34" t="s">
        <v>620</v>
      </c>
    </row>
    <row r="72" spans="1:5" ht="12.75" customHeight="1">
      <c r="A72" s="35" t="s">
        <v>52</v>
      </c>
      <c r="E72" s="36" t="s">
        <v>621</v>
      </c>
    </row>
    <row r="73" spans="1:5" ht="255" customHeight="1">
      <c r="A73" t="s">
        <v>53</v>
      </c>
      <c r="E73" s="34" t="s">
        <v>154</v>
      </c>
    </row>
    <row r="74" spans="1:16" ht="12.75" customHeight="1">
      <c r="A74" s="25" t="s">
        <v>45</v>
      </c>
      <c r="B74" s="29" t="s">
        <v>166</v>
      </c>
      <c r="C74" s="29" t="s">
        <v>161</v>
      </c>
      <c r="D74" s="25" t="s">
        <v>47</v>
      </c>
      <c r="E74" s="30" t="s">
        <v>162</v>
      </c>
      <c r="F74" s="31" t="s">
        <v>89</v>
      </c>
      <c r="G74" s="32">
        <v>11.3</v>
      </c>
      <c r="H74" s="32">
        <v>0</v>
      </c>
      <c r="I74" s="32">
        <f>ROUND(ROUND(H74,2)*ROUND(G74,2),2)</f>
      </c>
      <c r="O74">
        <f>(I74*21)/100</f>
      </c>
      <c r="P74" t="s">
        <v>22</v>
      </c>
    </row>
    <row r="75" spans="1:5" ht="25.5" customHeight="1">
      <c r="A75" s="33" t="s">
        <v>50</v>
      </c>
      <c r="E75" s="34" t="s">
        <v>622</v>
      </c>
    </row>
    <row r="76" spans="1:5" ht="25.5" customHeight="1">
      <c r="A76" s="35" t="s">
        <v>52</v>
      </c>
      <c r="E76" s="36" t="s">
        <v>623</v>
      </c>
    </row>
    <row r="77" spans="1:5" ht="229.5" customHeight="1">
      <c r="A77" t="s">
        <v>53</v>
      </c>
      <c r="E77" s="34" t="s">
        <v>165</v>
      </c>
    </row>
    <row r="78" spans="1:16" ht="12.75" customHeight="1">
      <c r="A78" s="25" t="s">
        <v>45</v>
      </c>
      <c r="B78" s="29" t="s">
        <v>172</v>
      </c>
      <c r="C78" s="29" t="s">
        <v>167</v>
      </c>
      <c r="D78" s="25" t="s">
        <v>47</v>
      </c>
      <c r="E78" s="30" t="s">
        <v>168</v>
      </c>
      <c r="F78" s="31" t="s">
        <v>89</v>
      </c>
      <c r="G78" s="32">
        <v>308.49</v>
      </c>
      <c r="H78" s="32">
        <v>0</v>
      </c>
      <c r="I78" s="32">
        <f>ROUND(ROUND(H78,2)*ROUND(G78,2),2)</f>
      </c>
      <c r="O78">
        <f>(I78*21)/100</f>
      </c>
      <c r="P78" t="s">
        <v>22</v>
      </c>
    </row>
    <row r="79" spans="1:5" ht="12.75" customHeight="1">
      <c r="A79" s="33" t="s">
        <v>50</v>
      </c>
      <c r="E79" s="34" t="s">
        <v>169</v>
      </c>
    </row>
    <row r="80" spans="1:5" ht="12.75" customHeight="1">
      <c r="A80" s="35" t="s">
        <v>52</v>
      </c>
      <c r="E80" s="36" t="s">
        <v>624</v>
      </c>
    </row>
    <row r="81" spans="1:5" ht="165.75" customHeight="1">
      <c r="A81" t="s">
        <v>53</v>
      </c>
      <c r="E81" s="34" t="s">
        <v>171</v>
      </c>
    </row>
    <row r="82" spans="1:16" ht="12.75" customHeight="1">
      <c r="A82" s="25" t="s">
        <v>45</v>
      </c>
      <c r="B82" s="29" t="s">
        <v>178</v>
      </c>
      <c r="C82" s="29" t="s">
        <v>439</v>
      </c>
      <c r="D82" s="25" t="s">
        <v>47</v>
      </c>
      <c r="E82" s="30" t="s">
        <v>440</v>
      </c>
      <c r="F82" s="31" t="s">
        <v>89</v>
      </c>
      <c r="G82" s="32">
        <v>5.86</v>
      </c>
      <c r="H82" s="32">
        <v>0</v>
      </c>
      <c r="I82" s="32">
        <f>ROUND(ROUND(H82,2)*ROUND(G82,2),2)</f>
      </c>
      <c r="O82">
        <f>(I82*21)/100</f>
      </c>
      <c r="P82" t="s">
        <v>22</v>
      </c>
    </row>
    <row r="83" spans="1:5" ht="38.25" customHeight="1">
      <c r="A83" s="33" t="s">
        <v>50</v>
      </c>
      <c r="E83" s="34" t="s">
        <v>625</v>
      </c>
    </row>
    <row r="84" spans="1:5" ht="12.75" customHeight="1">
      <c r="A84" s="35" t="s">
        <v>52</v>
      </c>
      <c r="E84" s="36" t="s">
        <v>626</v>
      </c>
    </row>
    <row r="85" spans="1:5" ht="204" customHeight="1">
      <c r="A85" t="s">
        <v>53</v>
      </c>
      <c r="E85" s="34" t="s">
        <v>443</v>
      </c>
    </row>
    <row r="86" spans="1:16" ht="12.75" customHeight="1">
      <c r="A86" s="25" t="s">
        <v>45</v>
      </c>
      <c r="B86" s="29" t="s">
        <v>184</v>
      </c>
      <c r="C86" s="29" t="s">
        <v>173</v>
      </c>
      <c r="D86" s="25" t="s">
        <v>47</v>
      </c>
      <c r="E86" s="30" t="s">
        <v>174</v>
      </c>
      <c r="F86" s="31" t="s">
        <v>89</v>
      </c>
      <c r="G86" s="32">
        <v>2.7</v>
      </c>
      <c r="H86" s="32">
        <v>0</v>
      </c>
      <c r="I86" s="32">
        <f>ROUND(ROUND(H86,2)*ROUND(G86,2),2)</f>
      </c>
      <c r="O86">
        <f>(I86*21)/100</f>
      </c>
      <c r="P86" t="s">
        <v>22</v>
      </c>
    </row>
    <row r="87" spans="1:5" ht="38.25" customHeight="1">
      <c r="A87" s="33" t="s">
        <v>50</v>
      </c>
      <c r="E87" s="34" t="s">
        <v>627</v>
      </c>
    </row>
    <row r="88" spans="1:5" ht="12.75" customHeight="1">
      <c r="A88" s="35" t="s">
        <v>52</v>
      </c>
      <c r="E88" s="36" t="s">
        <v>628</v>
      </c>
    </row>
    <row r="89" spans="1:5" ht="178.5" customHeight="1">
      <c r="A89" t="s">
        <v>53</v>
      </c>
      <c r="E89" s="34" t="s">
        <v>177</v>
      </c>
    </row>
    <row r="90" spans="1:16" ht="12.75" customHeight="1">
      <c r="A90" s="25" t="s">
        <v>45</v>
      </c>
      <c r="B90" s="29" t="s">
        <v>187</v>
      </c>
      <c r="C90" s="29" t="s">
        <v>179</v>
      </c>
      <c r="D90" s="25" t="s">
        <v>66</v>
      </c>
      <c r="E90" s="30" t="s">
        <v>180</v>
      </c>
      <c r="F90" s="31" t="s">
        <v>89</v>
      </c>
      <c r="G90" s="32">
        <v>8.44</v>
      </c>
      <c r="H90" s="32">
        <v>0</v>
      </c>
      <c r="I90" s="32">
        <f>ROUND(ROUND(H90,2)*ROUND(G90,2),2)</f>
      </c>
      <c r="O90">
        <f>(I90*21)/100</f>
      </c>
      <c r="P90" t="s">
        <v>22</v>
      </c>
    </row>
    <row r="91" spans="1:5" ht="38.25" customHeight="1">
      <c r="A91" s="33" t="s">
        <v>50</v>
      </c>
      <c r="E91" s="34" t="s">
        <v>629</v>
      </c>
    </row>
    <row r="92" spans="1:5" ht="12.75" customHeight="1">
      <c r="A92" s="35" t="s">
        <v>52</v>
      </c>
      <c r="E92" s="36" t="s">
        <v>630</v>
      </c>
    </row>
    <row r="93" spans="1:5" ht="242.25" customHeight="1">
      <c r="A93" t="s">
        <v>53</v>
      </c>
      <c r="E93" s="34" t="s">
        <v>183</v>
      </c>
    </row>
    <row r="94" spans="1:16" ht="12.75" customHeight="1">
      <c r="A94" s="25" t="s">
        <v>45</v>
      </c>
      <c r="B94" s="29" t="s">
        <v>193</v>
      </c>
      <c r="C94" s="29" t="s">
        <v>179</v>
      </c>
      <c r="D94" s="25" t="s">
        <v>71</v>
      </c>
      <c r="E94" s="30" t="s">
        <v>180</v>
      </c>
      <c r="F94" s="31" t="s">
        <v>89</v>
      </c>
      <c r="G94" s="32">
        <v>5.36</v>
      </c>
      <c r="H94" s="32">
        <v>0</v>
      </c>
      <c r="I94" s="32">
        <f>ROUND(ROUND(H94,2)*ROUND(G94,2),2)</f>
      </c>
      <c r="O94">
        <f>(I94*21)/100</f>
      </c>
      <c r="P94" t="s">
        <v>22</v>
      </c>
    </row>
    <row r="95" spans="1:5" ht="38.25" customHeight="1">
      <c r="A95" s="33" t="s">
        <v>50</v>
      </c>
      <c r="E95" s="34" t="s">
        <v>631</v>
      </c>
    </row>
    <row r="96" spans="1:5" ht="12.75" customHeight="1">
      <c r="A96" s="35" t="s">
        <v>52</v>
      </c>
      <c r="E96" s="36" t="s">
        <v>632</v>
      </c>
    </row>
    <row r="97" spans="1:5" ht="242.25" customHeight="1">
      <c r="A97" t="s">
        <v>53</v>
      </c>
      <c r="E97" s="34" t="s">
        <v>183</v>
      </c>
    </row>
    <row r="98" spans="1:16" ht="12.75" customHeight="1">
      <c r="A98" s="25" t="s">
        <v>45</v>
      </c>
      <c r="B98" s="29" t="s">
        <v>195</v>
      </c>
      <c r="C98" s="29" t="s">
        <v>188</v>
      </c>
      <c r="D98" s="25" t="s">
        <v>66</v>
      </c>
      <c r="E98" s="30" t="s">
        <v>189</v>
      </c>
      <c r="F98" s="31" t="s">
        <v>98</v>
      </c>
      <c r="G98" s="32">
        <v>863.5</v>
      </c>
      <c r="H98" s="32">
        <v>0</v>
      </c>
      <c r="I98" s="32">
        <f>ROUND(ROUND(H98,2)*ROUND(G98,2),2)</f>
      </c>
      <c r="O98">
        <f>(I98*21)/100</f>
      </c>
      <c r="P98" t="s">
        <v>22</v>
      </c>
    </row>
    <row r="99" spans="1:5" ht="25.5" customHeight="1">
      <c r="A99" s="33" t="s">
        <v>50</v>
      </c>
      <c r="E99" s="34" t="s">
        <v>633</v>
      </c>
    </row>
    <row r="100" spans="1:5" ht="12.75" customHeight="1">
      <c r="A100" s="35" t="s">
        <v>52</v>
      </c>
      <c r="E100" s="36" t="s">
        <v>634</v>
      </c>
    </row>
    <row r="101" spans="1:5" ht="12.75" customHeight="1">
      <c r="A101" t="s">
        <v>53</v>
      </c>
      <c r="E101" s="34" t="s">
        <v>192</v>
      </c>
    </row>
    <row r="102" spans="1:16" ht="12.75" customHeight="1">
      <c r="A102" s="25" t="s">
        <v>45</v>
      </c>
      <c r="B102" s="29" t="s">
        <v>200</v>
      </c>
      <c r="C102" s="29" t="s">
        <v>188</v>
      </c>
      <c r="D102" s="25" t="s">
        <v>71</v>
      </c>
      <c r="E102" s="30" t="s">
        <v>189</v>
      </c>
      <c r="F102" s="31" t="s">
        <v>98</v>
      </c>
      <c r="G102" s="32">
        <v>490</v>
      </c>
      <c r="H102" s="32">
        <v>0</v>
      </c>
      <c r="I102" s="32">
        <f>ROUND(ROUND(H102,2)*ROUND(G102,2),2)</f>
      </c>
      <c r="O102">
        <f>(I102*21)/100</f>
      </c>
      <c r="P102" t="s">
        <v>22</v>
      </c>
    </row>
    <row r="103" spans="1:5" ht="25.5" customHeight="1">
      <c r="A103" s="33" t="s">
        <v>50</v>
      </c>
      <c r="E103" s="34" t="s">
        <v>635</v>
      </c>
    </row>
    <row r="104" spans="1:5" ht="12.75" customHeight="1">
      <c r="A104" s="35" t="s">
        <v>52</v>
      </c>
      <c r="E104" s="36" t="s">
        <v>636</v>
      </c>
    </row>
    <row r="105" spans="1:5" ht="12.75" customHeight="1">
      <c r="A105" t="s">
        <v>53</v>
      </c>
      <c r="E105" s="34" t="s">
        <v>192</v>
      </c>
    </row>
    <row r="106" spans="1:16" ht="12.75" customHeight="1">
      <c r="A106" s="25" t="s">
        <v>45</v>
      </c>
      <c r="B106" s="29" t="s">
        <v>205</v>
      </c>
      <c r="C106" s="29" t="s">
        <v>196</v>
      </c>
      <c r="D106" s="25" t="s">
        <v>47</v>
      </c>
      <c r="E106" s="30" t="s">
        <v>197</v>
      </c>
      <c r="F106" s="31" t="s">
        <v>98</v>
      </c>
      <c r="G106" s="32">
        <v>191</v>
      </c>
      <c r="H106" s="32">
        <v>0</v>
      </c>
      <c r="I106" s="32">
        <f>ROUND(ROUND(H106,2)*ROUND(G106,2),2)</f>
      </c>
      <c r="O106">
        <f>(I106*21)/100</f>
      </c>
      <c r="P106" t="s">
        <v>22</v>
      </c>
    </row>
    <row r="107" spans="1:5" ht="51" customHeight="1">
      <c r="A107" s="33" t="s">
        <v>50</v>
      </c>
      <c r="E107" s="34" t="s">
        <v>637</v>
      </c>
    </row>
    <row r="108" spans="1:5" ht="12.75" customHeight="1">
      <c r="A108" s="35" t="s">
        <v>52</v>
      </c>
      <c r="E108" s="36" t="s">
        <v>100</v>
      </c>
    </row>
    <row r="109" spans="1:5" ht="12.75" customHeight="1">
      <c r="A109" t="s">
        <v>53</v>
      </c>
      <c r="E109" s="34" t="s">
        <v>199</v>
      </c>
    </row>
    <row r="110" spans="1:16" ht="12.75" customHeight="1">
      <c r="A110" s="25" t="s">
        <v>45</v>
      </c>
      <c r="B110" s="29" t="s">
        <v>211</v>
      </c>
      <c r="C110" s="29" t="s">
        <v>201</v>
      </c>
      <c r="D110" s="25" t="s">
        <v>47</v>
      </c>
      <c r="E110" s="30" t="s">
        <v>202</v>
      </c>
      <c r="F110" s="31" t="s">
        <v>98</v>
      </c>
      <c r="G110" s="32">
        <v>191</v>
      </c>
      <c r="H110" s="32">
        <v>0</v>
      </c>
      <c r="I110" s="32">
        <f>ROUND(ROUND(H110,2)*ROUND(G110,2),2)</f>
      </c>
      <c r="O110">
        <f>(I110*21)/100</f>
      </c>
      <c r="P110" t="s">
        <v>22</v>
      </c>
    </row>
    <row r="111" spans="1:5" ht="51" customHeight="1">
      <c r="A111" s="33" t="s">
        <v>50</v>
      </c>
      <c r="E111" s="34" t="s">
        <v>638</v>
      </c>
    </row>
    <row r="112" spans="1:5" ht="12.75" customHeight="1">
      <c r="A112" s="35" t="s">
        <v>52</v>
      </c>
      <c r="E112" s="36" t="s">
        <v>100</v>
      </c>
    </row>
    <row r="113" spans="1:5" ht="12.75" customHeight="1">
      <c r="A113" t="s">
        <v>53</v>
      </c>
      <c r="E113" s="34" t="s">
        <v>204</v>
      </c>
    </row>
    <row r="114" spans="1:16" ht="12.75" customHeight="1">
      <c r="A114" s="25" t="s">
        <v>45</v>
      </c>
      <c r="B114" s="29" t="s">
        <v>217</v>
      </c>
      <c r="C114" s="29" t="s">
        <v>206</v>
      </c>
      <c r="D114" s="25" t="s">
        <v>47</v>
      </c>
      <c r="E114" s="30" t="s">
        <v>207</v>
      </c>
      <c r="F114" s="31" t="s">
        <v>98</v>
      </c>
      <c r="G114" s="32">
        <v>573</v>
      </c>
      <c r="H114" s="32">
        <v>0</v>
      </c>
      <c r="I114" s="32">
        <f>ROUND(ROUND(H114,2)*ROUND(G114,2),2)</f>
      </c>
      <c r="O114">
        <f>(I114*21)/100</f>
      </c>
      <c r="P114" t="s">
        <v>22</v>
      </c>
    </row>
    <row r="115" spans="1:5" ht="38.25" customHeight="1">
      <c r="A115" s="33" t="s">
        <v>50</v>
      </c>
      <c r="E115" s="34" t="s">
        <v>208</v>
      </c>
    </row>
    <row r="116" spans="1:5" ht="12.75" customHeight="1">
      <c r="A116" s="35" t="s">
        <v>52</v>
      </c>
      <c r="E116" s="36" t="s">
        <v>639</v>
      </c>
    </row>
    <row r="117" spans="1:5" ht="12.75" customHeight="1">
      <c r="A117" t="s">
        <v>53</v>
      </c>
      <c r="E117" s="34" t="s">
        <v>210</v>
      </c>
    </row>
    <row r="118" spans="1:16" ht="12.75" customHeight="1">
      <c r="A118" s="25" t="s">
        <v>45</v>
      </c>
      <c r="B118" s="29" t="s">
        <v>223</v>
      </c>
      <c r="C118" s="29" t="s">
        <v>212</v>
      </c>
      <c r="D118" s="25" t="s">
        <v>47</v>
      </c>
      <c r="E118" s="30" t="s">
        <v>213</v>
      </c>
      <c r="F118" s="31" t="s">
        <v>98</v>
      </c>
      <c r="G118" s="32">
        <v>286.5</v>
      </c>
      <c r="H118" s="32">
        <v>0</v>
      </c>
      <c r="I118" s="32">
        <f>ROUND(ROUND(H118,2)*ROUND(G118,2),2)</f>
      </c>
      <c r="O118">
        <f>(I118*21)/100</f>
      </c>
      <c r="P118" t="s">
        <v>22</v>
      </c>
    </row>
    <row r="119" spans="1:5" ht="38.25" customHeight="1">
      <c r="A119" s="33" t="s">
        <v>50</v>
      </c>
      <c r="E119" s="34" t="s">
        <v>214</v>
      </c>
    </row>
    <row r="120" spans="1:5" ht="12.75" customHeight="1">
      <c r="A120" s="35" t="s">
        <v>52</v>
      </c>
      <c r="E120" s="36" t="s">
        <v>640</v>
      </c>
    </row>
    <row r="121" spans="1:5" ht="12.75" customHeight="1">
      <c r="A121" t="s">
        <v>53</v>
      </c>
      <c r="E121" s="34" t="s">
        <v>216</v>
      </c>
    </row>
    <row r="122" spans="1:16" ht="12.75" customHeight="1">
      <c r="A122" s="25" t="s">
        <v>45</v>
      </c>
      <c r="B122" s="29" t="s">
        <v>230</v>
      </c>
      <c r="C122" s="29" t="s">
        <v>218</v>
      </c>
      <c r="D122" s="25" t="s">
        <v>47</v>
      </c>
      <c r="E122" s="30" t="s">
        <v>219</v>
      </c>
      <c r="F122" s="31" t="s">
        <v>98</v>
      </c>
      <c r="G122" s="32">
        <v>28.65</v>
      </c>
      <c r="H122" s="32">
        <v>0</v>
      </c>
      <c r="I122" s="32">
        <f>ROUND(ROUND(H122,2)*ROUND(G122,2),2)</f>
      </c>
      <c r="O122">
        <f>(I122*21)/100</f>
      </c>
      <c r="P122" t="s">
        <v>22</v>
      </c>
    </row>
    <row r="123" spans="1:5" ht="38.25" customHeight="1">
      <c r="A123" s="33" t="s">
        <v>50</v>
      </c>
      <c r="E123" s="34" t="s">
        <v>220</v>
      </c>
    </row>
    <row r="124" spans="1:5" ht="12.75" customHeight="1">
      <c r="A124" s="35" t="s">
        <v>52</v>
      </c>
      <c r="E124" s="36" t="s">
        <v>641</v>
      </c>
    </row>
    <row r="125" spans="1:5" ht="12.75" customHeight="1">
      <c r="A125" t="s">
        <v>53</v>
      </c>
      <c r="E125" s="34" t="s">
        <v>222</v>
      </c>
    </row>
    <row r="126" spans="1:16" ht="12.75" customHeight="1">
      <c r="A126" s="25" t="s">
        <v>45</v>
      </c>
      <c r="B126" s="29" t="s">
        <v>236</v>
      </c>
      <c r="C126" s="29" t="s">
        <v>224</v>
      </c>
      <c r="D126" s="25" t="s">
        <v>47</v>
      </c>
      <c r="E126" s="30" t="s">
        <v>225</v>
      </c>
      <c r="F126" s="31" t="s">
        <v>89</v>
      </c>
      <c r="G126" s="32">
        <v>4.78</v>
      </c>
      <c r="H126" s="32">
        <v>0</v>
      </c>
      <c r="I126" s="32">
        <f>ROUND(ROUND(H126,2)*ROUND(G126,2),2)</f>
      </c>
      <c r="O126">
        <f>(I126*21)/100</f>
      </c>
      <c r="P126" t="s">
        <v>22</v>
      </c>
    </row>
    <row r="127" spans="1:5" ht="38.25" customHeight="1">
      <c r="A127" s="33" t="s">
        <v>50</v>
      </c>
      <c r="E127" s="34" t="s">
        <v>226</v>
      </c>
    </row>
    <row r="128" spans="1:5" ht="12.75" customHeight="1">
      <c r="A128" s="35" t="s">
        <v>52</v>
      </c>
      <c r="E128" s="36" t="s">
        <v>642</v>
      </c>
    </row>
    <row r="129" spans="1:5" ht="12.75" customHeight="1">
      <c r="A129" t="s">
        <v>53</v>
      </c>
      <c r="E129" s="34" t="s">
        <v>228</v>
      </c>
    </row>
    <row r="130" spans="1:9" ht="12.75" customHeight="1">
      <c r="A130" s="6" t="s">
        <v>43</v>
      </c>
      <c r="B130" s="6"/>
      <c r="C130" s="39" t="s">
        <v>22</v>
      </c>
      <c r="D130" s="6"/>
      <c r="E130" s="27" t="s">
        <v>229</v>
      </c>
      <c r="F130" s="6"/>
      <c r="G130" s="6"/>
      <c r="H130" s="6"/>
      <c r="I130" s="40">
        <f>0+I131</f>
      </c>
    </row>
    <row r="131" spans="1:16" ht="12.75" customHeight="1">
      <c r="A131" s="25" t="s">
        <v>45</v>
      </c>
      <c r="B131" s="29" t="s">
        <v>242</v>
      </c>
      <c r="C131" s="29" t="s">
        <v>231</v>
      </c>
      <c r="D131" s="25" t="s">
        <v>47</v>
      </c>
      <c r="E131" s="30" t="s">
        <v>232</v>
      </c>
      <c r="F131" s="31" t="s">
        <v>89</v>
      </c>
      <c r="G131" s="32">
        <v>217.9</v>
      </c>
      <c r="H131" s="32">
        <v>0</v>
      </c>
      <c r="I131" s="32">
        <f>ROUND(ROUND(H131,2)*ROUND(G131,2),2)</f>
      </c>
      <c r="O131">
        <f>(I131*21)/100</f>
      </c>
      <c r="P131" t="s">
        <v>22</v>
      </c>
    </row>
    <row r="132" spans="1:5" ht="38.25" customHeight="1">
      <c r="A132" s="33" t="s">
        <v>50</v>
      </c>
      <c r="E132" s="34" t="s">
        <v>643</v>
      </c>
    </row>
    <row r="133" spans="1:5" ht="12.75" customHeight="1">
      <c r="A133" s="35" t="s">
        <v>52</v>
      </c>
      <c r="E133" s="36" t="s">
        <v>617</v>
      </c>
    </row>
    <row r="134" spans="1:5" ht="12.75" customHeight="1">
      <c r="A134" t="s">
        <v>53</v>
      </c>
      <c r="E134" s="34" t="s">
        <v>234</v>
      </c>
    </row>
    <row r="135" spans="1:9" ht="12.75" customHeight="1">
      <c r="A135" s="6" t="s">
        <v>43</v>
      </c>
      <c r="B135" s="6"/>
      <c r="C135" s="39" t="s">
        <v>33</v>
      </c>
      <c r="D135" s="6"/>
      <c r="E135" s="27" t="s">
        <v>235</v>
      </c>
      <c r="F135" s="6"/>
      <c r="G135" s="6"/>
      <c r="H135" s="6"/>
      <c r="I135" s="40">
        <f>0+I136+I140</f>
      </c>
    </row>
    <row r="136" spans="1:16" ht="12.75" customHeight="1">
      <c r="A136" s="25" t="s">
        <v>45</v>
      </c>
      <c r="B136" s="29" t="s">
        <v>248</v>
      </c>
      <c r="C136" s="29" t="s">
        <v>237</v>
      </c>
      <c r="D136" s="25" t="s">
        <v>47</v>
      </c>
      <c r="E136" s="30" t="s">
        <v>238</v>
      </c>
      <c r="F136" s="31" t="s">
        <v>89</v>
      </c>
      <c r="G136" s="32">
        <v>0.18</v>
      </c>
      <c r="H136" s="32">
        <v>0</v>
      </c>
      <c r="I136" s="32">
        <f>ROUND(ROUND(H136,2)*ROUND(G136,2),2)</f>
      </c>
      <c r="O136">
        <f>(I136*21)/100</f>
      </c>
      <c r="P136" t="s">
        <v>22</v>
      </c>
    </row>
    <row r="137" spans="1:5" ht="38.25" customHeight="1">
      <c r="A137" s="33" t="s">
        <v>50</v>
      </c>
      <c r="E137" s="34" t="s">
        <v>644</v>
      </c>
    </row>
    <row r="138" spans="1:5" ht="12.75" customHeight="1">
      <c r="A138" s="35" t="s">
        <v>52</v>
      </c>
      <c r="E138" s="36" t="s">
        <v>645</v>
      </c>
    </row>
    <row r="139" spans="1:5" ht="216.75" customHeight="1">
      <c r="A139" t="s">
        <v>53</v>
      </c>
      <c r="E139" s="34" t="s">
        <v>241</v>
      </c>
    </row>
    <row r="140" spans="1:16" ht="12.75" customHeight="1">
      <c r="A140" s="25" t="s">
        <v>45</v>
      </c>
      <c r="B140" s="29" t="s">
        <v>253</v>
      </c>
      <c r="C140" s="29" t="s">
        <v>243</v>
      </c>
      <c r="D140" s="25" t="s">
        <v>47</v>
      </c>
      <c r="E140" s="30" t="s">
        <v>244</v>
      </c>
      <c r="F140" s="31" t="s">
        <v>89</v>
      </c>
      <c r="G140" s="32">
        <v>1.8</v>
      </c>
      <c r="H140" s="32">
        <v>0</v>
      </c>
      <c r="I140" s="32">
        <f>ROUND(ROUND(H140,2)*ROUND(G140,2),2)</f>
      </c>
      <c r="O140">
        <f>(I140*21)/100</f>
      </c>
      <c r="P140" t="s">
        <v>22</v>
      </c>
    </row>
    <row r="141" spans="1:5" ht="25.5" customHeight="1">
      <c r="A141" s="33" t="s">
        <v>50</v>
      </c>
      <c r="E141" s="34" t="s">
        <v>646</v>
      </c>
    </row>
    <row r="142" spans="1:5" ht="12.75" customHeight="1">
      <c r="A142" s="35" t="s">
        <v>52</v>
      </c>
      <c r="E142" s="36" t="s">
        <v>647</v>
      </c>
    </row>
    <row r="143" spans="1:5" ht="12.75" customHeight="1">
      <c r="A143" t="s">
        <v>53</v>
      </c>
      <c r="E143" s="34" t="s">
        <v>234</v>
      </c>
    </row>
    <row r="144" spans="1:9" ht="12.75" customHeight="1">
      <c r="A144" s="6" t="s">
        <v>43</v>
      </c>
      <c r="B144" s="6"/>
      <c r="C144" s="39" t="s">
        <v>35</v>
      </c>
      <c r="D144" s="6"/>
      <c r="E144" s="27" t="s">
        <v>247</v>
      </c>
      <c r="F144" s="6"/>
      <c r="G144" s="6"/>
      <c r="H144" s="6"/>
      <c r="I144" s="40">
        <f>0+I145+I149+I153+I157+I161+I165+I169+I173+I177+I181+I185+I189+I193+I197+I201+I205+I209+I213+I217+I221</f>
      </c>
    </row>
    <row r="145" spans="1:16" ht="12.75" customHeight="1">
      <c r="A145" s="25" t="s">
        <v>45</v>
      </c>
      <c r="B145" s="29" t="s">
        <v>255</v>
      </c>
      <c r="C145" s="29" t="s">
        <v>249</v>
      </c>
      <c r="D145" s="25" t="s">
        <v>66</v>
      </c>
      <c r="E145" s="30" t="s">
        <v>250</v>
      </c>
      <c r="F145" s="31" t="s">
        <v>98</v>
      </c>
      <c r="G145" s="32">
        <v>123</v>
      </c>
      <c r="H145" s="32">
        <v>0</v>
      </c>
      <c r="I145" s="32">
        <f>ROUND(ROUND(H145,2)*ROUND(G145,2),2)</f>
      </c>
      <c r="O145">
        <f>(I145*21)/100</f>
      </c>
      <c r="P145" t="s">
        <v>22</v>
      </c>
    </row>
    <row r="146" spans="1:5" ht="25.5" customHeight="1">
      <c r="A146" s="33" t="s">
        <v>50</v>
      </c>
      <c r="E146" s="34" t="s">
        <v>648</v>
      </c>
    </row>
    <row r="147" spans="1:5" ht="12.75" customHeight="1">
      <c r="A147" s="35" t="s">
        <v>52</v>
      </c>
      <c r="E147" s="36" t="s">
        <v>649</v>
      </c>
    </row>
    <row r="148" spans="1:5" ht="102" customHeight="1">
      <c r="A148" t="s">
        <v>53</v>
      </c>
      <c r="E148" s="34" t="s">
        <v>252</v>
      </c>
    </row>
    <row r="149" spans="1:16" ht="12.75" customHeight="1">
      <c r="A149" s="25" t="s">
        <v>45</v>
      </c>
      <c r="B149" s="29" t="s">
        <v>260</v>
      </c>
      <c r="C149" s="29" t="s">
        <v>249</v>
      </c>
      <c r="D149" s="25" t="s">
        <v>71</v>
      </c>
      <c r="E149" s="30" t="s">
        <v>250</v>
      </c>
      <c r="F149" s="31" t="s">
        <v>98</v>
      </c>
      <c r="G149" s="32">
        <v>80</v>
      </c>
      <c r="H149" s="32">
        <v>0</v>
      </c>
      <c r="I149" s="32">
        <f>ROUND(ROUND(H149,2)*ROUND(G149,2),2)</f>
      </c>
      <c r="O149">
        <f>(I149*21)/100</f>
      </c>
      <c r="P149" t="s">
        <v>22</v>
      </c>
    </row>
    <row r="150" spans="1:5" ht="25.5" customHeight="1">
      <c r="A150" s="33" t="s">
        <v>50</v>
      </c>
      <c r="E150" s="34" t="s">
        <v>650</v>
      </c>
    </row>
    <row r="151" spans="1:5" ht="12.75" customHeight="1">
      <c r="A151" s="35" t="s">
        <v>52</v>
      </c>
      <c r="E151" s="36" t="s">
        <v>100</v>
      </c>
    </row>
    <row r="152" spans="1:5" ht="102" customHeight="1">
      <c r="A152" t="s">
        <v>53</v>
      </c>
      <c r="E152" s="34" t="s">
        <v>252</v>
      </c>
    </row>
    <row r="153" spans="1:16" ht="12.75" customHeight="1">
      <c r="A153" s="25" t="s">
        <v>45</v>
      </c>
      <c r="B153" s="29" t="s">
        <v>264</v>
      </c>
      <c r="C153" s="29" t="s">
        <v>256</v>
      </c>
      <c r="D153" s="25" t="s">
        <v>47</v>
      </c>
      <c r="E153" s="30" t="s">
        <v>257</v>
      </c>
      <c r="F153" s="31" t="s">
        <v>98</v>
      </c>
      <c r="G153" s="32">
        <v>623.4</v>
      </c>
      <c r="H153" s="32">
        <v>0</v>
      </c>
      <c r="I153" s="32">
        <f>ROUND(ROUND(H153,2)*ROUND(G153,2),2)</f>
      </c>
      <c r="O153">
        <f>(I153*21)/100</f>
      </c>
      <c r="P153" t="s">
        <v>22</v>
      </c>
    </row>
    <row r="154" spans="1:5" ht="25.5" customHeight="1">
      <c r="A154" s="33" t="s">
        <v>50</v>
      </c>
      <c r="E154" s="34" t="s">
        <v>651</v>
      </c>
    </row>
    <row r="155" spans="1:5" ht="12.75" customHeight="1">
      <c r="A155" s="35" t="s">
        <v>52</v>
      </c>
      <c r="E155" s="36" t="s">
        <v>47</v>
      </c>
    </row>
    <row r="156" spans="1:5" ht="51" customHeight="1">
      <c r="A156" t="s">
        <v>53</v>
      </c>
      <c r="E156" s="34" t="s">
        <v>259</v>
      </c>
    </row>
    <row r="157" spans="1:16" ht="12.75" customHeight="1">
      <c r="A157" s="25" t="s">
        <v>45</v>
      </c>
      <c r="B157" s="29" t="s">
        <v>266</v>
      </c>
      <c r="C157" s="29" t="s">
        <v>652</v>
      </c>
      <c r="D157" s="25" t="s">
        <v>47</v>
      </c>
      <c r="E157" s="30" t="s">
        <v>653</v>
      </c>
      <c r="F157" s="31" t="s">
        <v>98</v>
      </c>
      <c r="G157" s="32">
        <v>4</v>
      </c>
      <c r="H157" s="32">
        <v>0</v>
      </c>
      <c r="I157" s="32">
        <f>ROUND(ROUND(H157,2)*ROUND(G157,2),2)</f>
      </c>
      <c r="O157">
        <f>(I157*21)/100</f>
      </c>
      <c r="P157" t="s">
        <v>22</v>
      </c>
    </row>
    <row r="158" spans="1:5" ht="38.25" customHeight="1">
      <c r="A158" s="33" t="s">
        <v>50</v>
      </c>
      <c r="E158" s="34" t="s">
        <v>654</v>
      </c>
    </row>
    <row r="159" spans="1:5" ht="12.75" customHeight="1">
      <c r="A159" s="35" t="s">
        <v>52</v>
      </c>
      <c r="E159" s="36" t="s">
        <v>655</v>
      </c>
    </row>
    <row r="160" spans="1:5" ht="51" customHeight="1">
      <c r="A160" t="s">
        <v>53</v>
      </c>
      <c r="E160" s="34" t="s">
        <v>259</v>
      </c>
    </row>
    <row r="161" spans="1:16" ht="12.75" customHeight="1">
      <c r="A161" s="25" t="s">
        <v>45</v>
      </c>
      <c r="B161" s="29" t="s">
        <v>269</v>
      </c>
      <c r="C161" s="29" t="s">
        <v>261</v>
      </c>
      <c r="D161" s="25" t="s">
        <v>66</v>
      </c>
      <c r="E161" s="30" t="s">
        <v>262</v>
      </c>
      <c r="F161" s="31" t="s">
        <v>98</v>
      </c>
      <c r="G161" s="32">
        <v>696.5</v>
      </c>
      <c r="H161" s="32">
        <v>0</v>
      </c>
      <c r="I161" s="32">
        <f>ROUND(ROUND(H161,2)*ROUND(G161,2),2)</f>
      </c>
      <c r="O161">
        <f>(I161*21)/100</f>
      </c>
      <c r="P161" t="s">
        <v>22</v>
      </c>
    </row>
    <row r="162" spans="1:5" ht="25.5" customHeight="1">
      <c r="A162" s="33" t="s">
        <v>50</v>
      </c>
      <c r="E162" s="34" t="s">
        <v>656</v>
      </c>
    </row>
    <row r="163" spans="1:5" ht="12.75" customHeight="1">
      <c r="A163" s="35" t="s">
        <v>52</v>
      </c>
      <c r="E163" s="36" t="s">
        <v>657</v>
      </c>
    </row>
    <row r="164" spans="1:5" ht="51" customHeight="1">
      <c r="A164" t="s">
        <v>53</v>
      </c>
      <c r="E164" s="34" t="s">
        <v>259</v>
      </c>
    </row>
    <row r="165" spans="1:16" ht="12.75" customHeight="1">
      <c r="A165" s="25" t="s">
        <v>45</v>
      </c>
      <c r="B165" s="29" t="s">
        <v>273</v>
      </c>
      <c r="C165" s="29" t="s">
        <v>261</v>
      </c>
      <c r="D165" s="25" t="s">
        <v>71</v>
      </c>
      <c r="E165" s="30" t="s">
        <v>262</v>
      </c>
      <c r="F165" s="31" t="s">
        <v>98</v>
      </c>
      <c r="G165" s="32">
        <v>219</v>
      </c>
      <c r="H165" s="32">
        <v>0</v>
      </c>
      <c r="I165" s="32">
        <f>ROUND(ROUND(H165,2)*ROUND(G165,2),2)</f>
      </c>
      <c r="O165">
        <f>(I165*21)/100</f>
      </c>
      <c r="P165" t="s">
        <v>22</v>
      </c>
    </row>
    <row r="166" spans="1:5" ht="25.5" customHeight="1">
      <c r="A166" s="33" t="s">
        <v>50</v>
      </c>
      <c r="E166" s="34" t="s">
        <v>658</v>
      </c>
    </row>
    <row r="167" spans="1:5" ht="12.75" customHeight="1">
      <c r="A167" s="35" t="s">
        <v>52</v>
      </c>
      <c r="E167" s="36" t="s">
        <v>659</v>
      </c>
    </row>
    <row r="168" spans="1:5" ht="51" customHeight="1">
      <c r="A168" t="s">
        <v>53</v>
      </c>
      <c r="E168" s="34" t="s">
        <v>259</v>
      </c>
    </row>
    <row r="169" spans="1:16" ht="12.75" customHeight="1">
      <c r="A169" s="25" t="s">
        <v>45</v>
      </c>
      <c r="B169" s="29" t="s">
        <v>278</v>
      </c>
      <c r="C169" s="29" t="s">
        <v>270</v>
      </c>
      <c r="D169" s="25" t="s">
        <v>47</v>
      </c>
      <c r="E169" s="30" t="s">
        <v>271</v>
      </c>
      <c r="F169" s="31" t="s">
        <v>98</v>
      </c>
      <c r="G169" s="32">
        <v>164</v>
      </c>
      <c r="H169" s="32">
        <v>0</v>
      </c>
      <c r="I169" s="32">
        <f>ROUND(ROUND(H169,2)*ROUND(G169,2),2)</f>
      </c>
      <c r="O169">
        <f>(I169*21)/100</f>
      </c>
      <c r="P169" t="s">
        <v>22</v>
      </c>
    </row>
    <row r="170" spans="1:5" ht="25.5" customHeight="1">
      <c r="A170" s="33" t="s">
        <v>50</v>
      </c>
      <c r="E170" s="34" t="s">
        <v>660</v>
      </c>
    </row>
    <row r="171" spans="1:5" ht="12.75" customHeight="1">
      <c r="A171" s="35" t="s">
        <v>52</v>
      </c>
      <c r="E171" s="36" t="s">
        <v>100</v>
      </c>
    </row>
    <row r="172" spans="1:5" ht="51" customHeight="1">
      <c r="A172" t="s">
        <v>53</v>
      </c>
      <c r="E172" s="34" t="s">
        <v>259</v>
      </c>
    </row>
    <row r="173" spans="1:16" ht="12.75" customHeight="1">
      <c r="A173" s="25" t="s">
        <v>45</v>
      </c>
      <c r="B173" s="29" t="s">
        <v>283</v>
      </c>
      <c r="C173" s="29" t="s">
        <v>274</v>
      </c>
      <c r="D173" s="25" t="s">
        <v>47</v>
      </c>
      <c r="E173" s="30" t="s">
        <v>275</v>
      </c>
      <c r="F173" s="31" t="s">
        <v>98</v>
      </c>
      <c r="G173" s="32">
        <v>164</v>
      </c>
      <c r="H173" s="32">
        <v>0</v>
      </c>
      <c r="I173" s="32">
        <f>ROUND(ROUND(H173,2)*ROUND(G173,2),2)</f>
      </c>
      <c r="O173">
        <f>(I173*21)/100</f>
      </c>
      <c r="P173" t="s">
        <v>22</v>
      </c>
    </row>
    <row r="174" spans="1:5" ht="38.25" customHeight="1">
      <c r="A174" s="33" t="s">
        <v>50</v>
      </c>
      <c r="E174" s="34" t="s">
        <v>661</v>
      </c>
    </row>
    <row r="175" spans="1:5" ht="12.75" customHeight="1">
      <c r="A175" s="35" t="s">
        <v>52</v>
      </c>
      <c r="E175" s="36" t="s">
        <v>47</v>
      </c>
    </row>
    <row r="176" spans="1:5" ht="76.5" customHeight="1">
      <c r="A176" t="s">
        <v>53</v>
      </c>
      <c r="E176" s="34" t="s">
        <v>277</v>
      </c>
    </row>
    <row r="177" spans="1:16" ht="12.75" customHeight="1">
      <c r="A177" s="25" t="s">
        <v>45</v>
      </c>
      <c r="B177" s="29" t="s">
        <v>287</v>
      </c>
      <c r="C177" s="29" t="s">
        <v>279</v>
      </c>
      <c r="D177" s="25" t="s">
        <v>47</v>
      </c>
      <c r="E177" s="30" t="s">
        <v>280</v>
      </c>
      <c r="F177" s="31" t="s">
        <v>98</v>
      </c>
      <c r="G177" s="32">
        <v>43</v>
      </c>
      <c r="H177" s="32">
        <v>0</v>
      </c>
      <c r="I177" s="32">
        <f>ROUND(ROUND(H177,2)*ROUND(G177,2),2)</f>
      </c>
      <c r="O177">
        <f>(I177*21)/100</f>
      </c>
      <c r="P177" t="s">
        <v>22</v>
      </c>
    </row>
    <row r="178" spans="1:5" ht="25.5" customHeight="1">
      <c r="A178" s="33" t="s">
        <v>50</v>
      </c>
      <c r="E178" s="34" t="s">
        <v>662</v>
      </c>
    </row>
    <row r="179" spans="1:5" ht="12.75" customHeight="1">
      <c r="A179" s="35" t="s">
        <v>52</v>
      </c>
      <c r="E179" s="36" t="s">
        <v>47</v>
      </c>
    </row>
    <row r="180" spans="1:5" ht="51" customHeight="1">
      <c r="A180" t="s">
        <v>53</v>
      </c>
      <c r="E180" s="34" t="s">
        <v>282</v>
      </c>
    </row>
    <row r="181" spans="1:16" ht="12.75" customHeight="1">
      <c r="A181" s="25" t="s">
        <v>45</v>
      </c>
      <c r="B181" s="29" t="s">
        <v>293</v>
      </c>
      <c r="C181" s="29" t="s">
        <v>284</v>
      </c>
      <c r="D181" s="25" t="s">
        <v>47</v>
      </c>
      <c r="E181" s="30" t="s">
        <v>285</v>
      </c>
      <c r="F181" s="31" t="s">
        <v>98</v>
      </c>
      <c r="G181" s="32">
        <v>43</v>
      </c>
      <c r="H181" s="32">
        <v>0</v>
      </c>
      <c r="I181" s="32">
        <f>ROUND(ROUND(H181,2)*ROUND(G181,2),2)</f>
      </c>
      <c r="O181">
        <f>(I181*21)/100</f>
      </c>
      <c r="P181" t="s">
        <v>22</v>
      </c>
    </row>
    <row r="182" spans="1:5" ht="25.5" customHeight="1">
      <c r="A182" s="33" t="s">
        <v>50</v>
      </c>
      <c r="E182" s="34" t="s">
        <v>663</v>
      </c>
    </row>
    <row r="183" spans="1:5" ht="12.75" customHeight="1">
      <c r="A183" s="35" t="s">
        <v>52</v>
      </c>
      <c r="E183" s="36" t="s">
        <v>47</v>
      </c>
    </row>
    <row r="184" spans="1:5" ht="51" customHeight="1">
      <c r="A184" t="s">
        <v>53</v>
      </c>
      <c r="E184" s="34" t="s">
        <v>282</v>
      </c>
    </row>
    <row r="185" spans="1:16" ht="12.75" customHeight="1">
      <c r="A185" s="25" t="s">
        <v>45</v>
      </c>
      <c r="B185" s="29" t="s">
        <v>297</v>
      </c>
      <c r="C185" s="29" t="s">
        <v>288</v>
      </c>
      <c r="D185" s="25" t="s">
        <v>47</v>
      </c>
      <c r="E185" s="30" t="s">
        <v>289</v>
      </c>
      <c r="F185" s="31" t="s">
        <v>89</v>
      </c>
      <c r="G185" s="32">
        <v>9.84</v>
      </c>
      <c r="H185" s="32">
        <v>0</v>
      </c>
      <c r="I185" s="32">
        <f>ROUND(ROUND(H185,2)*ROUND(G185,2),2)</f>
      </c>
      <c r="O185">
        <f>(I185*21)/100</f>
      </c>
      <c r="P185" t="s">
        <v>22</v>
      </c>
    </row>
    <row r="186" spans="1:5" ht="25.5" customHeight="1">
      <c r="A186" s="33" t="s">
        <v>50</v>
      </c>
      <c r="E186" s="34" t="s">
        <v>664</v>
      </c>
    </row>
    <row r="187" spans="1:5" ht="12.75" customHeight="1">
      <c r="A187" s="35" t="s">
        <v>52</v>
      </c>
      <c r="E187" s="36" t="s">
        <v>665</v>
      </c>
    </row>
    <row r="188" spans="1:5" ht="89.25" customHeight="1">
      <c r="A188" t="s">
        <v>53</v>
      </c>
      <c r="E188" s="34" t="s">
        <v>292</v>
      </c>
    </row>
    <row r="189" spans="1:16" ht="12.75" customHeight="1">
      <c r="A189" s="25" t="s">
        <v>45</v>
      </c>
      <c r="B189" s="29" t="s">
        <v>301</v>
      </c>
      <c r="C189" s="29" t="s">
        <v>294</v>
      </c>
      <c r="D189" s="25" t="s">
        <v>47</v>
      </c>
      <c r="E189" s="30" t="s">
        <v>295</v>
      </c>
      <c r="F189" s="31" t="s">
        <v>98</v>
      </c>
      <c r="G189" s="32">
        <v>43</v>
      </c>
      <c r="H189" s="32">
        <v>0</v>
      </c>
      <c r="I189" s="32">
        <f>ROUND(ROUND(H189,2)*ROUND(G189,2),2)</f>
      </c>
      <c r="O189">
        <f>(I189*21)/100</f>
      </c>
      <c r="P189" t="s">
        <v>22</v>
      </c>
    </row>
    <row r="190" spans="1:5" ht="25.5" customHeight="1">
      <c r="A190" s="33" t="s">
        <v>50</v>
      </c>
      <c r="E190" s="34" t="s">
        <v>666</v>
      </c>
    </row>
    <row r="191" spans="1:5" ht="12.75" customHeight="1">
      <c r="A191" s="35" t="s">
        <v>52</v>
      </c>
      <c r="E191" s="36" t="s">
        <v>47</v>
      </c>
    </row>
    <row r="192" spans="1:5" ht="89.25" customHeight="1">
      <c r="A192" t="s">
        <v>53</v>
      </c>
      <c r="E192" s="34" t="s">
        <v>292</v>
      </c>
    </row>
    <row r="193" spans="1:16" ht="12.75" customHeight="1">
      <c r="A193" s="25" t="s">
        <v>45</v>
      </c>
      <c r="B193" s="29" t="s">
        <v>306</v>
      </c>
      <c r="C193" s="29" t="s">
        <v>298</v>
      </c>
      <c r="D193" s="25" t="s">
        <v>47</v>
      </c>
      <c r="E193" s="30" t="s">
        <v>299</v>
      </c>
      <c r="F193" s="31" t="s">
        <v>98</v>
      </c>
      <c r="G193" s="32">
        <v>43</v>
      </c>
      <c r="H193" s="32">
        <v>0</v>
      </c>
      <c r="I193" s="32">
        <f>ROUND(ROUND(H193,2)*ROUND(G193,2),2)</f>
      </c>
      <c r="O193">
        <f>(I193*21)/100</f>
      </c>
      <c r="P193" t="s">
        <v>22</v>
      </c>
    </row>
    <row r="194" spans="1:5" ht="25.5" customHeight="1">
      <c r="A194" s="33" t="s">
        <v>50</v>
      </c>
      <c r="E194" s="34" t="s">
        <v>667</v>
      </c>
    </row>
    <row r="195" spans="1:5" ht="12.75" customHeight="1">
      <c r="A195" s="35" t="s">
        <v>52</v>
      </c>
      <c r="E195" s="36" t="s">
        <v>47</v>
      </c>
    </row>
    <row r="196" spans="1:5" ht="89.25" customHeight="1">
      <c r="A196" t="s">
        <v>53</v>
      </c>
      <c r="E196" s="34" t="s">
        <v>292</v>
      </c>
    </row>
    <row r="197" spans="1:16" ht="12.75" customHeight="1">
      <c r="A197" s="25" t="s">
        <v>45</v>
      </c>
      <c r="B197" s="29" t="s">
        <v>310</v>
      </c>
      <c r="C197" s="29" t="s">
        <v>668</v>
      </c>
      <c r="D197" s="25" t="s">
        <v>47</v>
      </c>
      <c r="E197" s="30" t="s">
        <v>669</v>
      </c>
      <c r="F197" s="31" t="s">
        <v>98</v>
      </c>
      <c r="G197" s="32">
        <v>3</v>
      </c>
      <c r="H197" s="32">
        <v>0</v>
      </c>
      <c r="I197" s="32">
        <f>ROUND(ROUND(H197,2)*ROUND(G197,2),2)</f>
      </c>
      <c r="O197">
        <f>(I197*21)/100</f>
      </c>
      <c r="P197" t="s">
        <v>22</v>
      </c>
    </row>
    <row r="198" spans="1:5" ht="38.25" customHeight="1">
      <c r="A198" s="33" t="s">
        <v>50</v>
      </c>
      <c r="E198" s="34" t="s">
        <v>670</v>
      </c>
    </row>
    <row r="199" spans="1:5" ht="12.75" customHeight="1">
      <c r="A199" s="35" t="s">
        <v>52</v>
      </c>
      <c r="E199" s="36" t="s">
        <v>100</v>
      </c>
    </row>
    <row r="200" spans="1:5" ht="114.75" customHeight="1">
      <c r="A200" t="s">
        <v>53</v>
      </c>
      <c r="E200" s="34" t="s">
        <v>671</v>
      </c>
    </row>
    <row r="201" spans="1:16" ht="12.75" customHeight="1">
      <c r="A201" s="25" t="s">
        <v>45</v>
      </c>
      <c r="B201" s="29" t="s">
        <v>315</v>
      </c>
      <c r="C201" s="29" t="s">
        <v>489</v>
      </c>
      <c r="D201" s="25" t="s">
        <v>47</v>
      </c>
      <c r="E201" s="30" t="s">
        <v>490</v>
      </c>
      <c r="F201" s="31" t="s">
        <v>98</v>
      </c>
      <c r="G201" s="32">
        <v>623.4</v>
      </c>
      <c r="H201" s="32">
        <v>0</v>
      </c>
      <c r="I201" s="32">
        <f>ROUND(ROUND(H201,2)*ROUND(G201,2),2)</f>
      </c>
      <c r="O201">
        <f>(I201*21)/100</f>
      </c>
      <c r="P201" t="s">
        <v>22</v>
      </c>
    </row>
    <row r="202" spans="1:5" ht="38.25" customHeight="1">
      <c r="A202" s="33" t="s">
        <v>50</v>
      </c>
      <c r="E202" s="34" t="s">
        <v>672</v>
      </c>
    </row>
    <row r="203" spans="1:5" ht="12.75" customHeight="1">
      <c r="A203" s="35" t="s">
        <v>52</v>
      </c>
      <c r="E203" s="36" t="s">
        <v>100</v>
      </c>
    </row>
    <row r="204" spans="1:5" ht="89.25" customHeight="1">
      <c r="A204" t="s">
        <v>53</v>
      </c>
      <c r="E204" s="34" t="s">
        <v>305</v>
      </c>
    </row>
    <row r="205" spans="1:16" ht="12.75" customHeight="1">
      <c r="A205" s="25" t="s">
        <v>45</v>
      </c>
      <c r="B205" s="29" t="s">
        <v>319</v>
      </c>
      <c r="C205" s="29" t="s">
        <v>673</v>
      </c>
      <c r="D205" s="25" t="s">
        <v>47</v>
      </c>
      <c r="E205" s="30" t="s">
        <v>674</v>
      </c>
      <c r="F205" s="31" t="s">
        <v>98</v>
      </c>
      <c r="G205" s="32">
        <v>80</v>
      </c>
      <c r="H205" s="32">
        <v>0</v>
      </c>
      <c r="I205" s="32">
        <f>ROUND(ROUND(H205,2)*ROUND(G205,2),2)</f>
      </c>
      <c r="O205">
        <f>(I205*21)/100</f>
      </c>
      <c r="P205" t="s">
        <v>22</v>
      </c>
    </row>
    <row r="206" spans="1:5" ht="38.25" customHeight="1">
      <c r="A206" s="33" t="s">
        <v>50</v>
      </c>
      <c r="E206" s="34" t="s">
        <v>675</v>
      </c>
    </row>
    <row r="207" spans="1:5" ht="12.75" customHeight="1">
      <c r="A207" s="35" t="s">
        <v>52</v>
      </c>
      <c r="E207" s="36" t="s">
        <v>100</v>
      </c>
    </row>
    <row r="208" spans="1:5" ht="89.25" customHeight="1">
      <c r="A208" t="s">
        <v>53</v>
      </c>
      <c r="E208" s="34" t="s">
        <v>305</v>
      </c>
    </row>
    <row r="209" spans="1:16" ht="12.75" customHeight="1">
      <c r="A209" s="25" t="s">
        <v>45</v>
      </c>
      <c r="B209" s="29" t="s">
        <v>326</v>
      </c>
      <c r="C209" s="29" t="s">
        <v>311</v>
      </c>
      <c r="D209" s="25" t="s">
        <v>47</v>
      </c>
      <c r="E209" s="30" t="s">
        <v>312</v>
      </c>
      <c r="F209" s="31" t="s">
        <v>98</v>
      </c>
      <c r="G209" s="32">
        <v>68.6</v>
      </c>
      <c r="H209" s="32">
        <v>0</v>
      </c>
      <c r="I209" s="32">
        <f>ROUND(ROUND(H209,2)*ROUND(G209,2),2)</f>
      </c>
      <c r="O209">
        <f>(I209*21)/100</f>
      </c>
      <c r="P209" t="s">
        <v>22</v>
      </c>
    </row>
    <row r="210" spans="1:5" ht="25.5" customHeight="1">
      <c r="A210" s="33" t="s">
        <v>50</v>
      </c>
      <c r="E210" s="34" t="s">
        <v>676</v>
      </c>
    </row>
    <row r="211" spans="1:5" ht="12.75" customHeight="1">
      <c r="A211" s="35" t="s">
        <v>52</v>
      </c>
      <c r="E211" s="36" t="s">
        <v>100</v>
      </c>
    </row>
    <row r="212" spans="1:5" ht="89.25" customHeight="1">
      <c r="A212" t="s">
        <v>53</v>
      </c>
      <c r="E212" s="34" t="s">
        <v>305</v>
      </c>
    </row>
    <row r="213" spans="1:16" ht="12.75" customHeight="1">
      <c r="A213" s="25" t="s">
        <v>45</v>
      </c>
      <c r="B213" s="29" t="s">
        <v>333</v>
      </c>
      <c r="C213" s="29" t="s">
        <v>316</v>
      </c>
      <c r="D213" s="25" t="s">
        <v>47</v>
      </c>
      <c r="E213" s="30" t="s">
        <v>317</v>
      </c>
      <c r="F213" s="31" t="s">
        <v>98</v>
      </c>
      <c r="G213" s="32">
        <v>4.5</v>
      </c>
      <c r="H213" s="32">
        <v>0</v>
      </c>
      <c r="I213" s="32">
        <f>ROUND(ROUND(H213,2)*ROUND(G213,2),2)</f>
      </c>
      <c r="O213">
        <f>(I213*21)/100</f>
      </c>
      <c r="P213" t="s">
        <v>22</v>
      </c>
    </row>
    <row r="214" spans="1:5" ht="25.5" customHeight="1">
      <c r="A214" s="33" t="s">
        <v>50</v>
      </c>
      <c r="E214" s="34" t="s">
        <v>677</v>
      </c>
    </row>
    <row r="215" spans="1:5" ht="12.75" customHeight="1">
      <c r="A215" s="35" t="s">
        <v>52</v>
      </c>
      <c r="E215" s="36" t="s">
        <v>100</v>
      </c>
    </row>
    <row r="216" spans="1:5" ht="89.25" customHeight="1">
      <c r="A216" t="s">
        <v>53</v>
      </c>
      <c r="E216" s="34" t="s">
        <v>305</v>
      </c>
    </row>
    <row r="217" spans="1:16" ht="12.75" customHeight="1">
      <c r="A217" s="25" t="s">
        <v>45</v>
      </c>
      <c r="B217" s="29" t="s">
        <v>338</v>
      </c>
      <c r="C217" s="29" t="s">
        <v>678</v>
      </c>
      <c r="D217" s="25" t="s">
        <v>47</v>
      </c>
      <c r="E217" s="30" t="s">
        <v>679</v>
      </c>
      <c r="F217" s="31" t="s">
        <v>98</v>
      </c>
      <c r="G217" s="32">
        <v>1</v>
      </c>
      <c r="H217" s="32">
        <v>0</v>
      </c>
      <c r="I217" s="32">
        <f>ROUND(ROUND(H217,2)*ROUND(G217,2),2)</f>
      </c>
      <c r="O217">
        <f>(I217*21)/100</f>
      </c>
      <c r="P217" t="s">
        <v>22</v>
      </c>
    </row>
    <row r="218" spans="1:5" ht="38.25" customHeight="1">
      <c r="A218" s="33" t="s">
        <v>50</v>
      </c>
      <c r="E218" s="34" t="s">
        <v>680</v>
      </c>
    </row>
    <row r="219" spans="1:5" ht="12.75" customHeight="1">
      <c r="A219" s="35" t="s">
        <v>52</v>
      </c>
      <c r="E219" s="36" t="s">
        <v>100</v>
      </c>
    </row>
    <row r="220" spans="1:5" ht="51" customHeight="1">
      <c r="A220" t="s">
        <v>53</v>
      </c>
      <c r="E220" s="34" t="s">
        <v>681</v>
      </c>
    </row>
    <row r="221" spans="1:16" ht="12.75" customHeight="1">
      <c r="A221" s="25" t="s">
        <v>45</v>
      </c>
      <c r="B221" s="29" t="s">
        <v>343</v>
      </c>
      <c r="C221" s="29" t="s">
        <v>320</v>
      </c>
      <c r="D221" s="25" t="s">
        <v>47</v>
      </c>
      <c r="E221" s="30" t="s">
        <v>321</v>
      </c>
      <c r="F221" s="31" t="s">
        <v>117</v>
      </c>
      <c r="G221" s="32">
        <v>82.3</v>
      </c>
      <c r="H221" s="32">
        <v>0</v>
      </c>
      <c r="I221" s="32">
        <f>ROUND(ROUND(H221,2)*ROUND(G221,2),2)</f>
      </c>
      <c r="O221">
        <f>(I221*21)/100</f>
      </c>
      <c r="P221" t="s">
        <v>22</v>
      </c>
    </row>
    <row r="222" spans="1:5" ht="38.25" customHeight="1">
      <c r="A222" s="33" t="s">
        <v>50</v>
      </c>
      <c r="E222" s="34" t="s">
        <v>682</v>
      </c>
    </row>
    <row r="223" spans="1:5" ht="12.75" customHeight="1">
      <c r="A223" s="35" t="s">
        <v>52</v>
      </c>
      <c r="E223" s="36" t="s">
        <v>683</v>
      </c>
    </row>
    <row r="224" spans="1:5" ht="38.25" customHeight="1">
      <c r="A224" t="s">
        <v>53</v>
      </c>
      <c r="E224" s="34" t="s">
        <v>324</v>
      </c>
    </row>
    <row r="225" spans="1:9" ht="12.75" customHeight="1">
      <c r="A225" s="6" t="s">
        <v>43</v>
      </c>
      <c r="B225" s="6"/>
      <c r="C225" s="39" t="s">
        <v>78</v>
      </c>
      <c r="D225" s="6"/>
      <c r="E225" s="27" t="s">
        <v>332</v>
      </c>
      <c r="F225" s="6"/>
      <c r="G225" s="6"/>
      <c r="H225" s="6"/>
      <c r="I225" s="40">
        <f>0+I226+I230+I234+I238+I242</f>
      </c>
    </row>
    <row r="226" spans="1:16" ht="12.75" customHeight="1">
      <c r="A226" s="25" t="s">
        <v>45</v>
      </c>
      <c r="B226" s="29" t="s">
        <v>350</v>
      </c>
      <c r="C226" s="29" t="s">
        <v>334</v>
      </c>
      <c r="D226" s="25" t="s">
        <v>47</v>
      </c>
      <c r="E226" s="30" t="s">
        <v>335</v>
      </c>
      <c r="F226" s="31" t="s">
        <v>117</v>
      </c>
      <c r="G226" s="32">
        <v>18</v>
      </c>
      <c r="H226" s="32">
        <v>0</v>
      </c>
      <c r="I226" s="32">
        <f>ROUND(ROUND(H226,2)*ROUND(G226,2),2)</f>
      </c>
      <c r="O226">
        <f>(I226*21)/100</f>
      </c>
      <c r="P226" t="s">
        <v>22</v>
      </c>
    </row>
    <row r="227" spans="1:5" ht="25.5" customHeight="1">
      <c r="A227" s="33" t="s">
        <v>50</v>
      </c>
      <c r="E227" s="34" t="s">
        <v>684</v>
      </c>
    </row>
    <row r="228" spans="1:5" ht="12.75" customHeight="1">
      <c r="A228" s="35" t="s">
        <v>52</v>
      </c>
      <c r="E228" s="36" t="s">
        <v>131</v>
      </c>
    </row>
    <row r="229" spans="1:5" ht="140.25" customHeight="1">
      <c r="A229" t="s">
        <v>53</v>
      </c>
      <c r="E229" s="34" t="s">
        <v>337</v>
      </c>
    </row>
    <row r="230" spans="1:16" ht="12.75" customHeight="1">
      <c r="A230" s="25" t="s">
        <v>45</v>
      </c>
      <c r="B230" s="29" t="s">
        <v>356</v>
      </c>
      <c r="C230" s="29" t="s">
        <v>339</v>
      </c>
      <c r="D230" s="25" t="s">
        <v>47</v>
      </c>
      <c r="E230" s="30" t="s">
        <v>340</v>
      </c>
      <c r="F230" s="31" t="s">
        <v>68</v>
      </c>
      <c r="G230" s="32">
        <v>2</v>
      </c>
      <c r="H230" s="32">
        <v>0</v>
      </c>
      <c r="I230" s="32">
        <f>ROUND(ROUND(H230,2)*ROUND(G230,2),2)</f>
      </c>
      <c r="O230">
        <f>(I230*21)/100</f>
      </c>
      <c r="P230" t="s">
        <v>22</v>
      </c>
    </row>
    <row r="231" spans="1:5" ht="25.5" customHeight="1">
      <c r="A231" s="33" t="s">
        <v>50</v>
      </c>
      <c r="E231" s="34" t="s">
        <v>685</v>
      </c>
    </row>
    <row r="232" spans="1:5" ht="12.75" customHeight="1">
      <c r="A232" s="35" t="s">
        <v>52</v>
      </c>
      <c r="E232" s="36" t="s">
        <v>47</v>
      </c>
    </row>
    <row r="233" spans="1:5" ht="63.75" customHeight="1">
      <c r="A233" t="s">
        <v>53</v>
      </c>
      <c r="E233" s="34" t="s">
        <v>342</v>
      </c>
    </row>
    <row r="234" spans="1:16" ht="12.75" customHeight="1">
      <c r="A234" s="25" t="s">
        <v>45</v>
      </c>
      <c r="B234" s="29" t="s">
        <v>360</v>
      </c>
      <c r="C234" s="29" t="s">
        <v>500</v>
      </c>
      <c r="D234" s="25" t="s">
        <v>47</v>
      </c>
      <c r="E234" s="30" t="s">
        <v>501</v>
      </c>
      <c r="F234" s="31" t="s">
        <v>68</v>
      </c>
      <c r="G234" s="32">
        <v>7</v>
      </c>
      <c r="H234" s="32">
        <v>0</v>
      </c>
      <c r="I234" s="32">
        <f>ROUND(ROUND(H234,2)*ROUND(G234,2),2)</f>
      </c>
      <c r="O234">
        <f>(I234*21)/100</f>
      </c>
      <c r="P234" t="s">
        <v>22</v>
      </c>
    </row>
    <row r="235" spans="1:5" ht="12.75" customHeight="1">
      <c r="A235" s="33" t="s">
        <v>50</v>
      </c>
      <c r="E235" s="34" t="s">
        <v>686</v>
      </c>
    </row>
    <row r="236" spans="1:5" ht="12.75" customHeight="1">
      <c r="A236" s="35" t="s">
        <v>52</v>
      </c>
      <c r="E236" s="36" t="s">
        <v>47</v>
      </c>
    </row>
    <row r="237" spans="1:5" ht="12.75" customHeight="1">
      <c r="A237" t="s">
        <v>53</v>
      </c>
      <c r="E237" s="34" t="s">
        <v>348</v>
      </c>
    </row>
    <row r="238" spans="1:16" ht="12.75" customHeight="1">
      <c r="A238" s="25" t="s">
        <v>45</v>
      </c>
      <c r="B238" s="29" t="s">
        <v>365</v>
      </c>
      <c r="C238" s="29" t="s">
        <v>687</v>
      </c>
      <c r="D238" s="25" t="s">
        <v>47</v>
      </c>
      <c r="E238" s="30" t="s">
        <v>688</v>
      </c>
      <c r="F238" s="31" t="s">
        <v>68</v>
      </c>
      <c r="G238" s="32">
        <v>1</v>
      </c>
      <c r="H238" s="32">
        <v>0</v>
      </c>
      <c r="I238" s="32">
        <f>ROUND(ROUND(H238,2)*ROUND(G238,2),2)</f>
      </c>
      <c r="O238">
        <f>(I238*21)/100</f>
      </c>
      <c r="P238" t="s">
        <v>22</v>
      </c>
    </row>
    <row r="239" spans="1:5" ht="12.75" customHeight="1">
      <c r="A239" s="33" t="s">
        <v>50</v>
      </c>
      <c r="E239" s="34" t="s">
        <v>686</v>
      </c>
    </row>
    <row r="240" spans="1:5" ht="12.75" customHeight="1">
      <c r="A240" s="35" t="s">
        <v>52</v>
      </c>
      <c r="E240" s="36" t="s">
        <v>47</v>
      </c>
    </row>
    <row r="241" spans="1:5" ht="12.75" customHeight="1">
      <c r="A241" t="s">
        <v>53</v>
      </c>
      <c r="E241" s="34" t="s">
        <v>348</v>
      </c>
    </row>
    <row r="242" spans="1:16" ht="12.75" customHeight="1">
      <c r="A242" s="25" t="s">
        <v>45</v>
      </c>
      <c r="B242" s="29" t="s">
        <v>368</v>
      </c>
      <c r="C242" s="29" t="s">
        <v>344</v>
      </c>
      <c r="D242" s="25" t="s">
        <v>47</v>
      </c>
      <c r="E242" s="30" t="s">
        <v>345</v>
      </c>
      <c r="F242" s="31" t="s">
        <v>68</v>
      </c>
      <c r="G242" s="32">
        <v>3</v>
      </c>
      <c r="H242" s="32">
        <v>0</v>
      </c>
      <c r="I242" s="32">
        <f>ROUND(ROUND(H242,2)*ROUND(G242,2),2)</f>
      </c>
      <c r="O242">
        <f>(I242*21)/100</f>
      </c>
      <c r="P242" t="s">
        <v>22</v>
      </c>
    </row>
    <row r="243" spans="1:5" ht="12.75" customHeight="1">
      <c r="A243" s="33" t="s">
        <v>50</v>
      </c>
      <c r="E243" s="34" t="s">
        <v>686</v>
      </c>
    </row>
    <row r="244" spans="1:5" ht="12.75" customHeight="1">
      <c r="A244" s="35" t="s">
        <v>52</v>
      </c>
      <c r="E244" s="36" t="s">
        <v>47</v>
      </c>
    </row>
    <row r="245" spans="1:5" ht="12.75" customHeight="1">
      <c r="A245" t="s">
        <v>53</v>
      </c>
      <c r="E245" s="34" t="s">
        <v>348</v>
      </c>
    </row>
    <row r="246" spans="1:9" ht="12.75" customHeight="1">
      <c r="A246" s="6" t="s">
        <v>43</v>
      </c>
      <c r="B246" s="6"/>
      <c r="C246" s="39" t="s">
        <v>40</v>
      </c>
      <c r="D246" s="6"/>
      <c r="E246" s="27" t="s">
        <v>349</v>
      </c>
      <c r="F246" s="6"/>
      <c r="G246" s="6"/>
      <c r="H246" s="6"/>
      <c r="I246" s="40">
        <f>0+I247+I251+I255+I259+I263+I267+I271+I275+I279+I283+I287+I291</f>
      </c>
    </row>
    <row r="247" spans="1:16" ht="12.75" customHeight="1">
      <c r="A247" s="25" t="s">
        <v>45</v>
      </c>
      <c r="B247" s="29" t="s">
        <v>371</v>
      </c>
      <c r="C247" s="29" t="s">
        <v>503</v>
      </c>
      <c r="D247" s="25" t="s">
        <v>47</v>
      </c>
      <c r="E247" s="30" t="s">
        <v>504</v>
      </c>
      <c r="F247" s="31" t="s">
        <v>98</v>
      </c>
      <c r="G247" s="32">
        <v>5</v>
      </c>
      <c r="H247" s="32">
        <v>0</v>
      </c>
      <c r="I247" s="32">
        <f>ROUND(ROUND(H247,2)*ROUND(G247,2),2)</f>
      </c>
      <c r="O247">
        <f>(I247*21)/100</f>
      </c>
      <c r="P247" t="s">
        <v>22</v>
      </c>
    </row>
    <row r="248" spans="1:5" ht="25.5" customHeight="1">
      <c r="A248" s="33" t="s">
        <v>50</v>
      </c>
      <c r="E248" s="34" t="s">
        <v>689</v>
      </c>
    </row>
    <row r="249" spans="1:5" ht="12.75" customHeight="1">
      <c r="A249" s="35" t="s">
        <v>52</v>
      </c>
      <c r="E249" s="36" t="s">
        <v>100</v>
      </c>
    </row>
    <row r="250" spans="1:5" ht="38.25" customHeight="1">
      <c r="A250" t="s">
        <v>53</v>
      </c>
      <c r="E250" s="34" t="s">
        <v>506</v>
      </c>
    </row>
    <row r="251" spans="1:16" ht="12.75" customHeight="1">
      <c r="A251" s="25" t="s">
        <v>45</v>
      </c>
      <c r="B251" s="29" t="s">
        <v>376</v>
      </c>
      <c r="C251" s="29" t="s">
        <v>351</v>
      </c>
      <c r="D251" s="25" t="s">
        <v>47</v>
      </c>
      <c r="E251" s="30" t="s">
        <v>352</v>
      </c>
      <c r="F251" s="31" t="s">
        <v>117</v>
      </c>
      <c r="G251" s="32">
        <v>293</v>
      </c>
      <c r="H251" s="32">
        <v>0</v>
      </c>
      <c r="I251" s="32">
        <f>ROUND(ROUND(H251,2)*ROUND(G251,2),2)</f>
      </c>
      <c r="O251">
        <f>(I251*21)/100</f>
      </c>
      <c r="P251" t="s">
        <v>22</v>
      </c>
    </row>
    <row r="252" spans="1:5" ht="25.5" customHeight="1">
      <c r="A252" s="33" t="s">
        <v>50</v>
      </c>
      <c r="E252" s="34" t="s">
        <v>690</v>
      </c>
    </row>
    <row r="253" spans="1:5" ht="12.75" customHeight="1">
      <c r="A253" s="35" t="s">
        <v>52</v>
      </c>
      <c r="E253" s="36" t="s">
        <v>691</v>
      </c>
    </row>
    <row r="254" spans="1:5" ht="12.75" customHeight="1">
      <c r="A254" t="s">
        <v>53</v>
      </c>
      <c r="E254" s="34" t="s">
        <v>355</v>
      </c>
    </row>
    <row r="255" spans="1:16" ht="12.75" customHeight="1">
      <c r="A255" s="25" t="s">
        <v>45</v>
      </c>
      <c r="B255" s="29" t="s">
        <v>381</v>
      </c>
      <c r="C255" s="29" t="s">
        <v>361</v>
      </c>
      <c r="D255" s="25" t="s">
        <v>66</v>
      </c>
      <c r="E255" s="30" t="s">
        <v>362</v>
      </c>
      <c r="F255" s="31" t="s">
        <v>117</v>
      </c>
      <c r="G255" s="32">
        <v>91</v>
      </c>
      <c r="H255" s="32">
        <v>0</v>
      </c>
      <c r="I255" s="32">
        <f>ROUND(ROUND(H255,2)*ROUND(G255,2),2)</f>
      </c>
      <c r="O255">
        <f>(I255*21)/100</f>
      </c>
      <c r="P255" t="s">
        <v>22</v>
      </c>
    </row>
    <row r="256" spans="1:5" ht="38.25" customHeight="1">
      <c r="A256" s="33" t="s">
        <v>50</v>
      </c>
      <c r="E256" s="34" t="s">
        <v>692</v>
      </c>
    </row>
    <row r="257" spans="1:5" ht="12.75" customHeight="1">
      <c r="A257" s="35" t="s">
        <v>52</v>
      </c>
      <c r="E257" s="36" t="s">
        <v>693</v>
      </c>
    </row>
    <row r="258" spans="1:5" ht="12.75" customHeight="1">
      <c r="A258" t="s">
        <v>53</v>
      </c>
      <c r="E258" s="34" t="s">
        <v>355</v>
      </c>
    </row>
    <row r="259" spans="1:16" ht="12.75" customHeight="1">
      <c r="A259" s="25" t="s">
        <v>45</v>
      </c>
      <c r="B259" s="29" t="s">
        <v>383</v>
      </c>
      <c r="C259" s="29" t="s">
        <v>361</v>
      </c>
      <c r="D259" s="25" t="s">
        <v>71</v>
      </c>
      <c r="E259" s="30" t="s">
        <v>362</v>
      </c>
      <c r="F259" s="31" t="s">
        <v>117</v>
      </c>
      <c r="G259" s="32">
        <v>42.5</v>
      </c>
      <c r="H259" s="32">
        <v>0</v>
      </c>
      <c r="I259" s="32">
        <f>ROUND(ROUND(H259,2)*ROUND(G259,2),2)</f>
      </c>
      <c r="O259">
        <f>(I259*21)/100</f>
      </c>
      <c r="P259" t="s">
        <v>22</v>
      </c>
    </row>
    <row r="260" spans="1:5" ht="38.25" customHeight="1">
      <c r="A260" s="33" t="s">
        <v>50</v>
      </c>
      <c r="E260" s="34" t="s">
        <v>694</v>
      </c>
    </row>
    <row r="261" spans="1:5" ht="12.75" customHeight="1">
      <c r="A261" s="35" t="s">
        <v>52</v>
      </c>
      <c r="E261" s="36" t="s">
        <v>695</v>
      </c>
    </row>
    <row r="262" spans="1:5" ht="12.75" customHeight="1">
      <c r="A262" t="s">
        <v>53</v>
      </c>
      <c r="E262" s="34" t="s">
        <v>355</v>
      </c>
    </row>
    <row r="263" spans="1:16" ht="12.75" customHeight="1">
      <c r="A263" s="25" t="s">
        <v>45</v>
      </c>
      <c r="B263" s="29" t="s">
        <v>389</v>
      </c>
      <c r="C263" s="29" t="s">
        <v>361</v>
      </c>
      <c r="D263" s="25" t="s">
        <v>267</v>
      </c>
      <c r="E263" s="30" t="s">
        <v>362</v>
      </c>
      <c r="F263" s="31" t="s">
        <v>117</v>
      </c>
      <c r="G263" s="32">
        <v>14</v>
      </c>
      <c r="H263" s="32">
        <v>0</v>
      </c>
      <c r="I263" s="32">
        <f>ROUND(ROUND(H263,2)*ROUND(G263,2),2)</f>
      </c>
      <c r="O263">
        <f>(I263*21)/100</f>
      </c>
      <c r="P263" t="s">
        <v>22</v>
      </c>
    </row>
    <row r="264" spans="1:5" ht="25.5" customHeight="1">
      <c r="A264" s="33" t="s">
        <v>50</v>
      </c>
      <c r="E264" s="34" t="s">
        <v>696</v>
      </c>
    </row>
    <row r="265" spans="1:5" ht="12.75" customHeight="1">
      <c r="A265" s="35" t="s">
        <v>52</v>
      </c>
      <c r="E265" s="36" t="s">
        <v>697</v>
      </c>
    </row>
    <row r="266" spans="1:5" ht="12.75" customHeight="1">
      <c r="A266" t="s">
        <v>53</v>
      </c>
      <c r="E266" s="34" t="s">
        <v>355</v>
      </c>
    </row>
    <row r="267" spans="1:16" ht="12.75" customHeight="1">
      <c r="A267" s="25" t="s">
        <v>45</v>
      </c>
      <c r="B267" s="29" t="s">
        <v>394</v>
      </c>
      <c r="C267" s="29" t="s">
        <v>372</v>
      </c>
      <c r="D267" s="25" t="s">
        <v>47</v>
      </c>
      <c r="E267" s="30" t="s">
        <v>373</v>
      </c>
      <c r="F267" s="31" t="s">
        <v>117</v>
      </c>
      <c r="G267" s="32">
        <v>40</v>
      </c>
      <c r="H267" s="32">
        <v>0</v>
      </c>
      <c r="I267" s="32">
        <f>ROUND(ROUND(H267,2)*ROUND(G267,2),2)</f>
      </c>
      <c r="O267">
        <f>(I267*21)/100</f>
      </c>
      <c r="P267" t="s">
        <v>22</v>
      </c>
    </row>
    <row r="268" spans="1:5" ht="25.5" customHeight="1">
      <c r="A268" s="33" t="s">
        <v>50</v>
      </c>
      <c r="E268" s="34" t="s">
        <v>698</v>
      </c>
    </row>
    <row r="269" spans="1:5" ht="12.75" customHeight="1">
      <c r="A269" s="35" t="s">
        <v>52</v>
      </c>
      <c r="E269" s="36" t="s">
        <v>131</v>
      </c>
    </row>
    <row r="270" spans="1:5" ht="12.75" customHeight="1">
      <c r="A270" t="s">
        <v>53</v>
      </c>
      <c r="E270" s="34" t="s">
        <v>375</v>
      </c>
    </row>
    <row r="271" spans="1:16" ht="12.75" customHeight="1">
      <c r="A271" s="25" t="s">
        <v>45</v>
      </c>
      <c r="B271" s="29" t="s">
        <v>399</v>
      </c>
      <c r="C271" s="29" t="s">
        <v>699</v>
      </c>
      <c r="D271" s="25" t="s">
        <v>47</v>
      </c>
      <c r="E271" s="30" t="s">
        <v>700</v>
      </c>
      <c r="F271" s="31" t="s">
        <v>98</v>
      </c>
      <c r="G271" s="32">
        <v>80</v>
      </c>
      <c r="H271" s="32">
        <v>0</v>
      </c>
      <c r="I271" s="32">
        <f>ROUND(ROUND(H271,2)*ROUND(G271,2),2)</f>
      </c>
      <c r="O271">
        <f>(I271*21)/100</f>
      </c>
      <c r="P271" t="s">
        <v>22</v>
      </c>
    </row>
    <row r="272" spans="1:5" ht="38.25" customHeight="1">
      <c r="A272" s="33" t="s">
        <v>50</v>
      </c>
      <c r="E272" s="34" t="s">
        <v>701</v>
      </c>
    </row>
    <row r="273" spans="1:5" ht="12.75" customHeight="1">
      <c r="A273" s="35" t="s">
        <v>52</v>
      </c>
      <c r="E273" s="36" t="s">
        <v>100</v>
      </c>
    </row>
    <row r="274" spans="1:5" ht="12.75" customHeight="1">
      <c r="A274" t="s">
        <v>53</v>
      </c>
      <c r="E274" s="34" t="s">
        <v>702</v>
      </c>
    </row>
    <row r="275" spans="1:16" ht="12.75" customHeight="1">
      <c r="A275" s="25" t="s">
        <v>45</v>
      </c>
      <c r="B275" s="29" t="s">
        <v>703</v>
      </c>
      <c r="C275" s="29" t="s">
        <v>390</v>
      </c>
      <c r="D275" s="25" t="s">
        <v>47</v>
      </c>
      <c r="E275" s="30" t="s">
        <v>391</v>
      </c>
      <c r="F275" s="31" t="s">
        <v>117</v>
      </c>
      <c r="G275" s="32">
        <v>82.3</v>
      </c>
      <c r="H275" s="32">
        <v>0</v>
      </c>
      <c r="I275" s="32">
        <f>ROUND(ROUND(H275,2)*ROUND(G275,2),2)</f>
      </c>
      <c r="O275">
        <f>(I275*21)/100</f>
      </c>
      <c r="P275" t="s">
        <v>22</v>
      </c>
    </row>
    <row r="276" spans="1:5" ht="38.25" customHeight="1">
      <c r="A276" s="33" t="s">
        <v>50</v>
      </c>
      <c r="E276" s="34" t="s">
        <v>704</v>
      </c>
    </row>
    <row r="277" spans="1:5" ht="12.75" customHeight="1">
      <c r="A277" s="35" t="s">
        <v>52</v>
      </c>
      <c r="E277" s="36" t="s">
        <v>683</v>
      </c>
    </row>
    <row r="278" spans="1:5" ht="12.75" customHeight="1">
      <c r="A278" t="s">
        <v>53</v>
      </c>
      <c r="E278" s="34" t="s">
        <v>393</v>
      </c>
    </row>
    <row r="279" spans="1:16" ht="12.75" customHeight="1">
      <c r="A279" s="25" t="s">
        <v>45</v>
      </c>
      <c r="B279" s="29" t="s">
        <v>705</v>
      </c>
      <c r="C279" s="29" t="s">
        <v>395</v>
      </c>
      <c r="D279" s="25" t="s">
        <v>47</v>
      </c>
      <c r="E279" s="30" t="s">
        <v>396</v>
      </c>
      <c r="F279" s="31" t="s">
        <v>117</v>
      </c>
      <c r="G279" s="32">
        <v>63.5</v>
      </c>
      <c r="H279" s="32">
        <v>0</v>
      </c>
      <c r="I279" s="32">
        <f>ROUND(ROUND(H279,2)*ROUND(G279,2),2)</f>
      </c>
      <c r="O279">
        <f>(I279*21)/100</f>
      </c>
      <c r="P279" t="s">
        <v>22</v>
      </c>
    </row>
    <row r="280" spans="1:5" ht="25.5" customHeight="1">
      <c r="A280" s="33" t="s">
        <v>50</v>
      </c>
      <c r="E280" s="34" t="s">
        <v>706</v>
      </c>
    </row>
    <row r="281" spans="1:5" ht="12.75" customHeight="1">
      <c r="A281" s="35" t="s">
        <v>52</v>
      </c>
      <c r="E281" s="36" t="s">
        <v>131</v>
      </c>
    </row>
    <row r="282" spans="1:5" ht="12.75" customHeight="1">
      <c r="A282" t="s">
        <v>53</v>
      </c>
      <c r="E282" s="34" t="s">
        <v>393</v>
      </c>
    </row>
    <row r="283" spans="1:16" ht="12.75" customHeight="1">
      <c r="A283" s="25" t="s">
        <v>45</v>
      </c>
      <c r="B283" s="29" t="s">
        <v>707</v>
      </c>
      <c r="C283" s="29" t="s">
        <v>519</v>
      </c>
      <c r="D283" s="25" t="s">
        <v>47</v>
      </c>
      <c r="E283" s="30" t="s">
        <v>520</v>
      </c>
      <c r="F283" s="31" t="s">
        <v>117</v>
      </c>
      <c r="G283" s="32">
        <v>25</v>
      </c>
      <c r="H283" s="32">
        <v>0</v>
      </c>
      <c r="I283" s="32">
        <f>ROUND(ROUND(H283,2)*ROUND(G283,2),2)</f>
      </c>
      <c r="O283">
        <f>(I283*21)/100</f>
      </c>
      <c r="P283" t="s">
        <v>22</v>
      </c>
    </row>
    <row r="284" spans="1:5" ht="25.5" customHeight="1">
      <c r="A284" s="33" t="s">
        <v>50</v>
      </c>
      <c r="E284" s="34" t="s">
        <v>708</v>
      </c>
    </row>
    <row r="285" spans="1:5" ht="12.75" customHeight="1">
      <c r="A285" s="35" t="s">
        <v>52</v>
      </c>
      <c r="E285" s="36" t="s">
        <v>709</v>
      </c>
    </row>
    <row r="286" spans="1:5" ht="12.75" customHeight="1">
      <c r="A286" t="s">
        <v>53</v>
      </c>
      <c r="E286" s="34" t="s">
        <v>523</v>
      </c>
    </row>
    <row r="287" spans="1:16" ht="12.75" customHeight="1">
      <c r="A287" s="25" t="s">
        <v>45</v>
      </c>
      <c r="B287" s="29" t="s">
        <v>710</v>
      </c>
      <c r="C287" s="29" t="s">
        <v>524</v>
      </c>
      <c r="D287" s="25" t="s">
        <v>47</v>
      </c>
      <c r="E287" s="30" t="s">
        <v>525</v>
      </c>
      <c r="F287" s="31" t="s">
        <v>117</v>
      </c>
      <c r="G287" s="32">
        <v>25</v>
      </c>
      <c r="H287" s="32">
        <v>0</v>
      </c>
      <c r="I287" s="32">
        <f>ROUND(ROUND(H287,2)*ROUND(G287,2),2)</f>
      </c>
      <c r="O287">
        <f>(I287*21)/100</f>
      </c>
      <c r="P287" t="s">
        <v>22</v>
      </c>
    </row>
    <row r="288" spans="1:5" ht="25.5" customHeight="1">
      <c r="A288" s="33" t="s">
        <v>50</v>
      </c>
      <c r="E288" s="34" t="s">
        <v>711</v>
      </c>
    </row>
    <row r="289" spans="1:5" ht="12.75" customHeight="1">
      <c r="A289" s="35" t="s">
        <v>52</v>
      </c>
      <c r="E289" s="36" t="s">
        <v>709</v>
      </c>
    </row>
    <row r="290" spans="1:5" ht="12.75" customHeight="1">
      <c r="A290" t="s">
        <v>53</v>
      </c>
      <c r="E290" s="34" t="s">
        <v>527</v>
      </c>
    </row>
    <row r="291" spans="1:16" ht="12.75" customHeight="1">
      <c r="A291" s="25" t="s">
        <v>45</v>
      </c>
      <c r="B291" s="29" t="s">
        <v>712</v>
      </c>
      <c r="C291" s="29" t="s">
        <v>400</v>
      </c>
      <c r="D291" s="25" t="s">
        <v>47</v>
      </c>
      <c r="E291" s="30" t="s">
        <v>401</v>
      </c>
      <c r="F291" s="31" t="s">
        <v>89</v>
      </c>
      <c r="G291" s="32">
        <v>6</v>
      </c>
      <c r="H291" s="32">
        <v>0</v>
      </c>
      <c r="I291" s="32">
        <f>ROUND(ROUND(H291,2)*ROUND(G291,2),2)</f>
      </c>
      <c r="O291">
        <f>(I291*21)/100</f>
      </c>
      <c r="P291" t="s">
        <v>22</v>
      </c>
    </row>
    <row r="292" spans="1:5" ht="12.75" customHeight="1">
      <c r="A292" s="33" t="s">
        <v>50</v>
      </c>
      <c r="E292" s="34" t="s">
        <v>402</v>
      </c>
    </row>
    <row r="293" spans="1:5" ht="12.75" customHeight="1">
      <c r="A293" s="35" t="s">
        <v>52</v>
      </c>
      <c r="E293" s="36" t="s">
        <v>47</v>
      </c>
    </row>
    <row r="294" spans="1:5" ht="63.75" customHeight="1">
      <c r="A294" t="s">
        <v>53</v>
      </c>
      <c r="E294" s="34" t="s">
        <v>403</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horizontalDpi="300" verticalDpi="300" orientation="portrait" paperSize="9"/>
  <drawing r:id="rId1"/>
</worksheet>
</file>

<file path=xl/worksheets/sheet7.xml><?xml version="1.0" encoding="utf-8"?>
<worksheet xmlns="http://schemas.openxmlformats.org/spreadsheetml/2006/main" xmlns:r="http://schemas.openxmlformats.org/officeDocument/2006/relationships">
  <dimension ref="A1:P56"/>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6"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P2" t="s">
        <v>22</v>
      </c>
    </row>
    <row r="3" spans="1:16" ht="15" customHeight="1">
      <c r="A3" t="s">
        <v>12</v>
      </c>
      <c r="B3" s="12" t="s">
        <v>14</v>
      </c>
      <c r="C3" s="13" t="s">
        <v>15</v>
      </c>
      <c r="D3" s="1"/>
      <c r="E3" s="14" t="s">
        <v>16</v>
      </c>
      <c r="F3" s="1"/>
      <c r="G3" s="9"/>
      <c r="H3" s="8" t="s">
        <v>713</v>
      </c>
      <c r="I3" s="37">
        <f>0+I8</f>
      </c>
      <c r="O3" t="s">
        <v>19</v>
      </c>
      <c r="P3" t="s">
        <v>22</v>
      </c>
    </row>
    <row r="4" spans="1:16" ht="15" customHeight="1">
      <c r="A4" t="s">
        <v>17</v>
      </c>
      <c r="B4" s="16" t="s">
        <v>18</v>
      </c>
      <c r="C4" s="17" t="s">
        <v>713</v>
      </c>
      <c r="D4" s="6"/>
      <c r="E4" s="18" t="s">
        <v>714</v>
      </c>
      <c r="F4" s="6"/>
      <c r="G4" s="6"/>
      <c r="H4" s="19"/>
      <c r="I4" s="19"/>
      <c r="O4" t="s">
        <v>20</v>
      </c>
      <c r="P4" t="s">
        <v>22</v>
      </c>
    </row>
    <row r="5" spans="1:16" ht="12.75" customHeight="1">
      <c r="A5" s="15" t="s">
        <v>25</v>
      </c>
      <c r="B5" s="15" t="s">
        <v>27</v>
      </c>
      <c r="C5" s="15" t="s">
        <v>29</v>
      </c>
      <c r="D5" s="15" t="s">
        <v>30</v>
      </c>
      <c r="E5" s="15" t="s">
        <v>32</v>
      </c>
      <c r="F5" s="15" t="s">
        <v>34</v>
      </c>
      <c r="G5" s="15" t="s">
        <v>36</v>
      </c>
      <c r="H5" s="15" t="s">
        <v>38</v>
      </c>
      <c r="I5" s="15"/>
      <c r="O5" t="s">
        <v>21</v>
      </c>
      <c r="P5" t="s">
        <v>22</v>
      </c>
    </row>
    <row r="6" spans="1:9" ht="12.75" customHeight="1">
      <c r="A6" s="15"/>
      <c r="B6" s="15"/>
      <c r="C6" s="15"/>
      <c r="D6" s="15"/>
      <c r="E6" s="15"/>
      <c r="F6" s="15"/>
      <c r="G6" s="15"/>
      <c r="H6" s="15" t="s">
        <v>39</v>
      </c>
      <c r="I6" s="15" t="s">
        <v>41</v>
      </c>
    </row>
    <row r="7" spans="1:9" ht="12.75" customHeight="1">
      <c r="A7" s="15" t="s">
        <v>26</v>
      </c>
      <c r="B7" s="15" t="s">
        <v>28</v>
      </c>
      <c r="C7" s="15" t="s">
        <v>22</v>
      </c>
      <c r="D7" s="15" t="s">
        <v>31</v>
      </c>
      <c r="E7" s="15" t="s">
        <v>33</v>
      </c>
      <c r="F7" s="15" t="s">
        <v>35</v>
      </c>
      <c r="G7" s="15" t="s">
        <v>37</v>
      </c>
      <c r="H7" s="15" t="s">
        <v>40</v>
      </c>
      <c r="I7" s="15" t="s">
        <v>42</v>
      </c>
    </row>
    <row r="8" spans="1:9" ht="12.75" customHeight="1">
      <c r="A8" s="19" t="s">
        <v>43</v>
      </c>
      <c r="B8" s="19"/>
      <c r="C8" s="26" t="s">
        <v>40</v>
      </c>
      <c r="D8" s="19"/>
      <c r="E8" s="27" t="s">
        <v>349</v>
      </c>
      <c r="F8" s="19"/>
      <c r="G8" s="19"/>
      <c r="H8" s="19"/>
      <c r="I8" s="28">
        <f>0+I9+I13+I17+I21+I25+I29+I33+I37+I41+I45+I49+I53</f>
      </c>
    </row>
    <row r="9" spans="1:16" ht="12.75" customHeight="1">
      <c r="A9" s="25" t="s">
        <v>45</v>
      </c>
      <c r="B9" s="29" t="s">
        <v>28</v>
      </c>
      <c r="C9" s="29" t="s">
        <v>715</v>
      </c>
      <c r="D9" s="25" t="s">
        <v>47</v>
      </c>
      <c r="E9" s="30" t="s">
        <v>716</v>
      </c>
      <c r="F9" s="31" t="s">
        <v>68</v>
      </c>
      <c r="G9" s="32">
        <v>4</v>
      </c>
      <c r="H9" s="32">
        <v>0</v>
      </c>
      <c r="I9" s="32">
        <f>ROUND(ROUND(H9,2)*ROUND(G9,2),2)</f>
      </c>
      <c r="O9">
        <f>(I9*21)/100</f>
      </c>
      <c r="P9" t="s">
        <v>22</v>
      </c>
    </row>
    <row r="10" spans="1:5" ht="38.25" customHeight="1">
      <c r="A10" s="33" t="s">
        <v>50</v>
      </c>
      <c r="E10" s="34" t="s">
        <v>717</v>
      </c>
    </row>
    <row r="11" spans="1:5" ht="12.75" customHeight="1">
      <c r="A11" s="35" t="s">
        <v>52</v>
      </c>
      <c r="E11" s="36" t="s">
        <v>47</v>
      </c>
    </row>
    <row r="12" spans="1:5" ht="51" customHeight="1">
      <c r="A12" t="s">
        <v>53</v>
      </c>
      <c r="E12" s="34" t="s">
        <v>718</v>
      </c>
    </row>
    <row r="13" spans="1:16" ht="12.75" customHeight="1">
      <c r="A13" s="25" t="s">
        <v>45</v>
      </c>
      <c r="B13" s="29" t="s">
        <v>22</v>
      </c>
      <c r="C13" s="29" t="s">
        <v>719</v>
      </c>
      <c r="D13" s="25" t="s">
        <v>47</v>
      </c>
      <c r="E13" s="30" t="s">
        <v>720</v>
      </c>
      <c r="F13" s="31" t="s">
        <v>68</v>
      </c>
      <c r="G13" s="32">
        <v>4</v>
      </c>
      <c r="H13" s="32">
        <v>0</v>
      </c>
      <c r="I13" s="32">
        <f>ROUND(ROUND(H13,2)*ROUND(G13,2),2)</f>
      </c>
      <c r="O13">
        <f>(I13*21)/100</f>
      </c>
      <c r="P13" t="s">
        <v>22</v>
      </c>
    </row>
    <row r="14" spans="1:5" ht="12.75" customHeight="1">
      <c r="A14" s="33" t="s">
        <v>50</v>
      </c>
      <c r="E14" s="34" t="s">
        <v>47</v>
      </c>
    </row>
    <row r="15" spans="1:5" ht="12.75" customHeight="1">
      <c r="A15" s="35" t="s">
        <v>52</v>
      </c>
      <c r="E15" s="36" t="s">
        <v>47</v>
      </c>
    </row>
    <row r="16" spans="1:5" ht="12.75" customHeight="1">
      <c r="A16" t="s">
        <v>53</v>
      </c>
      <c r="E16" s="34" t="s">
        <v>721</v>
      </c>
    </row>
    <row r="17" spans="1:16" ht="12.75" customHeight="1">
      <c r="A17" s="25" t="s">
        <v>45</v>
      </c>
      <c r="B17" s="29" t="s">
        <v>31</v>
      </c>
      <c r="C17" s="29" t="s">
        <v>722</v>
      </c>
      <c r="D17" s="25" t="s">
        <v>47</v>
      </c>
      <c r="E17" s="30" t="s">
        <v>723</v>
      </c>
      <c r="F17" s="31" t="s">
        <v>724</v>
      </c>
      <c r="G17" s="32">
        <v>240</v>
      </c>
      <c r="H17" s="32">
        <v>0</v>
      </c>
      <c r="I17" s="32">
        <f>ROUND(ROUND(H17,2)*ROUND(G17,2),2)</f>
      </c>
      <c r="O17">
        <f>(I17*21)/100</f>
      </c>
      <c r="P17" t="s">
        <v>22</v>
      </c>
    </row>
    <row r="18" spans="1:5" ht="12.75" customHeight="1">
      <c r="A18" s="33" t="s">
        <v>50</v>
      </c>
      <c r="E18" s="34" t="s">
        <v>725</v>
      </c>
    </row>
    <row r="19" spans="1:5" ht="12.75" customHeight="1">
      <c r="A19" s="35" t="s">
        <v>52</v>
      </c>
      <c r="E19" s="36" t="s">
        <v>726</v>
      </c>
    </row>
    <row r="20" spans="1:5" ht="12.75" customHeight="1">
      <c r="A20" t="s">
        <v>53</v>
      </c>
      <c r="E20" s="34" t="s">
        <v>727</v>
      </c>
    </row>
    <row r="21" spans="1:16" ht="12.75" customHeight="1">
      <c r="A21" s="25" t="s">
        <v>45</v>
      </c>
      <c r="B21" s="29" t="s">
        <v>33</v>
      </c>
      <c r="C21" s="29" t="s">
        <v>728</v>
      </c>
      <c r="D21" s="25" t="s">
        <v>47</v>
      </c>
      <c r="E21" s="30" t="s">
        <v>729</v>
      </c>
      <c r="F21" s="31" t="s">
        <v>68</v>
      </c>
      <c r="G21" s="32">
        <v>4</v>
      </c>
      <c r="H21" s="32">
        <v>0</v>
      </c>
      <c r="I21" s="32">
        <f>ROUND(ROUND(H21,2)*ROUND(G21,2),2)</f>
      </c>
      <c r="O21">
        <f>(I21*21)/100</f>
      </c>
      <c r="P21" t="s">
        <v>22</v>
      </c>
    </row>
    <row r="22" spans="1:5" ht="38.25" customHeight="1">
      <c r="A22" s="33" t="s">
        <v>50</v>
      </c>
      <c r="E22" s="34" t="s">
        <v>730</v>
      </c>
    </row>
    <row r="23" spans="1:5" ht="12.75" customHeight="1">
      <c r="A23" s="35" t="s">
        <v>52</v>
      </c>
      <c r="E23" s="36" t="s">
        <v>47</v>
      </c>
    </row>
    <row r="24" spans="1:5" ht="51" customHeight="1">
      <c r="A24" t="s">
        <v>53</v>
      </c>
      <c r="E24" s="34" t="s">
        <v>731</v>
      </c>
    </row>
    <row r="25" spans="1:16" ht="12.75" customHeight="1">
      <c r="A25" s="25" t="s">
        <v>45</v>
      </c>
      <c r="B25" s="29" t="s">
        <v>35</v>
      </c>
      <c r="C25" s="29" t="s">
        <v>732</v>
      </c>
      <c r="D25" s="25" t="s">
        <v>47</v>
      </c>
      <c r="E25" s="30" t="s">
        <v>733</v>
      </c>
      <c r="F25" s="31" t="s">
        <v>68</v>
      </c>
      <c r="G25" s="32">
        <v>4</v>
      </c>
      <c r="H25" s="32">
        <v>0</v>
      </c>
      <c r="I25" s="32">
        <f>ROUND(ROUND(H25,2)*ROUND(G25,2),2)</f>
      </c>
      <c r="O25">
        <f>(I25*21)/100</f>
      </c>
      <c r="P25" t="s">
        <v>22</v>
      </c>
    </row>
    <row r="26" spans="1:5" ht="12.75" customHeight="1">
      <c r="A26" s="33" t="s">
        <v>50</v>
      </c>
      <c r="E26" s="34" t="s">
        <v>47</v>
      </c>
    </row>
    <row r="27" spans="1:5" ht="12.75" customHeight="1">
      <c r="A27" s="35" t="s">
        <v>52</v>
      </c>
      <c r="E27" s="36" t="s">
        <v>47</v>
      </c>
    </row>
    <row r="28" spans="1:5" ht="12.75" customHeight="1">
      <c r="A28" t="s">
        <v>53</v>
      </c>
      <c r="E28" s="34" t="s">
        <v>734</v>
      </c>
    </row>
    <row r="29" spans="1:16" ht="12.75" customHeight="1">
      <c r="A29" s="25" t="s">
        <v>45</v>
      </c>
      <c r="B29" s="29" t="s">
        <v>37</v>
      </c>
      <c r="C29" s="29" t="s">
        <v>735</v>
      </c>
      <c r="D29" s="25" t="s">
        <v>47</v>
      </c>
      <c r="E29" s="30" t="s">
        <v>736</v>
      </c>
      <c r="F29" s="31" t="s">
        <v>724</v>
      </c>
      <c r="G29" s="32">
        <v>240</v>
      </c>
      <c r="H29" s="32">
        <v>0</v>
      </c>
      <c r="I29" s="32">
        <f>ROUND(ROUND(H29,2)*ROUND(G29,2),2)</f>
      </c>
      <c r="O29">
        <f>(I29*21)/100</f>
      </c>
      <c r="P29" t="s">
        <v>22</v>
      </c>
    </row>
    <row r="30" spans="1:5" ht="12.75" customHeight="1">
      <c r="A30" s="33" t="s">
        <v>50</v>
      </c>
      <c r="E30" s="34" t="s">
        <v>725</v>
      </c>
    </row>
    <row r="31" spans="1:5" ht="12.75" customHeight="1">
      <c r="A31" s="35" t="s">
        <v>52</v>
      </c>
      <c r="E31" s="36" t="s">
        <v>726</v>
      </c>
    </row>
    <row r="32" spans="1:5" ht="12.75" customHeight="1">
      <c r="A32" t="s">
        <v>53</v>
      </c>
      <c r="E32" s="34" t="s">
        <v>737</v>
      </c>
    </row>
    <row r="33" spans="1:16" ht="12.75" customHeight="1">
      <c r="A33" s="25" t="s">
        <v>45</v>
      </c>
      <c r="B33" s="29" t="s">
        <v>73</v>
      </c>
      <c r="C33" s="29" t="s">
        <v>738</v>
      </c>
      <c r="D33" s="25" t="s">
        <v>47</v>
      </c>
      <c r="E33" s="30" t="s">
        <v>739</v>
      </c>
      <c r="F33" s="31" t="s">
        <v>68</v>
      </c>
      <c r="G33" s="32">
        <v>4</v>
      </c>
      <c r="H33" s="32">
        <v>0</v>
      </c>
      <c r="I33" s="32">
        <f>ROUND(ROUND(H33,2)*ROUND(G33,2),2)</f>
      </c>
      <c r="O33">
        <f>(I33*21)/100</f>
      </c>
      <c r="P33" t="s">
        <v>22</v>
      </c>
    </row>
    <row r="34" spans="1:5" ht="38.25" customHeight="1">
      <c r="A34" s="33" t="s">
        <v>50</v>
      </c>
      <c r="E34" s="34" t="s">
        <v>740</v>
      </c>
    </row>
    <row r="35" spans="1:5" ht="12.75" customHeight="1">
      <c r="A35" s="35" t="s">
        <v>52</v>
      </c>
      <c r="E35" s="36" t="s">
        <v>47</v>
      </c>
    </row>
    <row r="36" spans="1:5" ht="51" customHeight="1">
      <c r="A36" t="s">
        <v>53</v>
      </c>
      <c r="E36" s="34" t="s">
        <v>731</v>
      </c>
    </row>
    <row r="37" spans="1:16" ht="12.75" customHeight="1">
      <c r="A37" s="25" t="s">
        <v>45</v>
      </c>
      <c r="B37" s="29" t="s">
        <v>78</v>
      </c>
      <c r="C37" s="29" t="s">
        <v>741</v>
      </c>
      <c r="D37" s="25" t="s">
        <v>47</v>
      </c>
      <c r="E37" s="30" t="s">
        <v>742</v>
      </c>
      <c r="F37" s="31" t="s">
        <v>68</v>
      </c>
      <c r="G37" s="32">
        <v>4</v>
      </c>
      <c r="H37" s="32">
        <v>0</v>
      </c>
      <c r="I37" s="32">
        <f>ROUND(ROUND(H37,2)*ROUND(G37,2),2)</f>
      </c>
      <c r="O37">
        <f>(I37*21)/100</f>
      </c>
      <c r="P37" t="s">
        <v>22</v>
      </c>
    </row>
    <row r="38" spans="1:5" ht="12.75" customHeight="1">
      <c r="A38" s="33" t="s">
        <v>50</v>
      </c>
      <c r="E38" s="34" t="s">
        <v>47</v>
      </c>
    </row>
    <row r="39" spans="1:5" ht="12.75" customHeight="1">
      <c r="A39" s="35" t="s">
        <v>52</v>
      </c>
      <c r="E39" s="36" t="s">
        <v>47</v>
      </c>
    </row>
    <row r="40" spans="1:5" ht="12.75" customHeight="1">
      <c r="A40" t="s">
        <v>53</v>
      </c>
      <c r="E40" s="34" t="s">
        <v>734</v>
      </c>
    </row>
    <row r="41" spans="1:16" ht="12.75" customHeight="1">
      <c r="A41" s="25" t="s">
        <v>45</v>
      </c>
      <c r="B41" s="29" t="s">
        <v>40</v>
      </c>
      <c r="C41" s="29" t="s">
        <v>743</v>
      </c>
      <c r="D41" s="25" t="s">
        <v>47</v>
      </c>
      <c r="E41" s="30" t="s">
        <v>744</v>
      </c>
      <c r="F41" s="31" t="s">
        <v>724</v>
      </c>
      <c r="G41" s="32">
        <v>240</v>
      </c>
      <c r="H41" s="32">
        <v>0</v>
      </c>
      <c r="I41" s="32">
        <f>ROUND(ROUND(H41,2)*ROUND(G41,2),2)</f>
      </c>
      <c r="O41">
        <f>(I41*21)/100</f>
      </c>
      <c r="P41" t="s">
        <v>22</v>
      </c>
    </row>
    <row r="42" spans="1:5" ht="12.75" customHeight="1">
      <c r="A42" s="33" t="s">
        <v>50</v>
      </c>
      <c r="E42" s="34" t="s">
        <v>725</v>
      </c>
    </row>
    <row r="43" spans="1:5" ht="12.75" customHeight="1">
      <c r="A43" s="35" t="s">
        <v>52</v>
      </c>
      <c r="E43" s="36" t="s">
        <v>726</v>
      </c>
    </row>
    <row r="44" spans="1:5" ht="12.75" customHeight="1">
      <c r="A44" t="s">
        <v>53</v>
      </c>
      <c r="E44" s="34" t="s">
        <v>737</v>
      </c>
    </row>
    <row r="45" spans="1:16" ht="12.75" customHeight="1">
      <c r="A45" s="25" t="s">
        <v>45</v>
      </c>
      <c r="B45" s="29" t="s">
        <v>42</v>
      </c>
      <c r="C45" s="29" t="s">
        <v>745</v>
      </c>
      <c r="D45" s="25" t="s">
        <v>47</v>
      </c>
      <c r="E45" s="30" t="s">
        <v>746</v>
      </c>
      <c r="F45" s="31" t="s">
        <v>68</v>
      </c>
      <c r="G45" s="32">
        <v>27</v>
      </c>
      <c r="H45" s="32">
        <v>0</v>
      </c>
      <c r="I45" s="32">
        <f>ROUND(ROUND(H45,2)*ROUND(G45,2),2)</f>
      </c>
      <c r="O45">
        <f>(I45*21)/100</f>
      </c>
      <c r="P45" t="s">
        <v>22</v>
      </c>
    </row>
    <row r="46" spans="1:5" ht="25.5" customHeight="1">
      <c r="A46" s="33" t="s">
        <v>50</v>
      </c>
      <c r="E46" s="34" t="s">
        <v>747</v>
      </c>
    </row>
    <row r="47" spans="1:5" ht="12.75" customHeight="1">
      <c r="A47" s="35" t="s">
        <v>52</v>
      </c>
      <c r="E47" s="36" t="s">
        <v>47</v>
      </c>
    </row>
    <row r="48" spans="1:5" ht="38.25" customHeight="1">
      <c r="A48" t="s">
        <v>53</v>
      </c>
      <c r="E48" s="34" t="s">
        <v>748</v>
      </c>
    </row>
    <row r="49" spans="1:16" ht="12.75" customHeight="1">
      <c r="A49" s="25" t="s">
        <v>45</v>
      </c>
      <c r="B49" s="29" t="s">
        <v>132</v>
      </c>
      <c r="C49" s="29" t="s">
        <v>749</v>
      </c>
      <c r="D49" s="25" t="s">
        <v>47</v>
      </c>
      <c r="E49" s="30" t="s">
        <v>750</v>
      </c>
      <c r="F49" s="31" t="s">
        <v>68</v>
      </c>
      <c r="G49" s="32">
        <v>27</v>
      </c>
      <c r="H49" s="32">
        <v>0</v>
      </c>
      <c r="I49" s="32">
        <f>ROUND(ROUND(H49,2)*ROUND(G49,2),2)</f>
      </c>
      <c r="O49">
        <f>(I49*21)/100</f>
      </c>
      <c r="P49" t="s">
        <v>22</v>
      </c>
    </row>
    <row r="50" spans="1:5" ht="12.75" customHeight="1">
      <c r="A50" s="33" t="s">
        <v>50</v>
      </c>
      <c r="E50" s="34" t="s">
        <v>47</v>
      </c>
    </row>
    <row r="51" spans="1:5" ht="12.75" customHeight="1">
      <c r="A51" s="35" t="s">
        <v>52</v>
      </c>
      <c r="E51" s="36" t="s">
        <v>47</v>
      </c>
    </row>
    <row r="52" spans="1:5" ht="12.75" customHeight="1">
      <c r="A52" t="s">
        <v>53</v>
      </c>
      <c r="E52" s="34" t="s">
        <v>734</v>
      </c>
    </row>
    <row r="53" spans="1:16" ht="12.75" customHeight="1">
      <c r="A53" s="25" t="s">
        <v>45</v>
      </c>
      <c r="B53" s="29" t="s">
        <v>137</v>
      </c>
      <c r="C53" s="29" t="s">
        <v>751</v>
      </c>
      <c r="D53" s="25" t="s">
        <v>47</v>
      </c>
      <c r="E53" s="30" t="s">
        <v>752</v>
      </c>
      <c r="F53" s="31" t="s">
        <v>724</v>
      </c>
      <c r="G53" s="32">
        <v>1620</v>
      </c>
      <c r="H53" s="32">
        <v>0</v>
      </c>
      <c r="I53" s="32">
        <f>ROUND(ROUND(H53,2)*ROUND(G53,2),2)</f>
      </c>
      <c r="O53">
        <f>(I53*21)/100</f>
      </c>
      <c r="P53" t="s">
        <v>22</v>
      </c>
    </row>
    <row r="54" spans="1:5" ht="12.75" customHeight="1">
      <c r="A54" s="33" t="s">
        <v>50</v>
      </c>
      <c r="E54" s="34" t="s">
        <v>725</v>
      </c>
    </row>
    <row r="55" spans="1:5" ht="12.75" customHeight="1">
      <c r="A55" s="35" t="s">
        <v>52</v>
      </c>
      <c r="E55" s="36" t="s">
        <v>753</v>
      </c>
    </row>
    <row r="56" spans="1:5" ht="12.75" customHeight="1">
      <c r="A56" t="s">
        <v>53</v>
      </c>
      <c r="E56" s="34" t="s">
        <v>737</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horizontalDpi="300" verticalDpi="300" orientation="portrait" paperSize="9"/>
  <drawing r:id="rId1"/>
</worksheet>
</file>

<file path=xl/worksheets/sheet8.xml><?xml version="1.0" encoding="utf-8"?>
<worksheet xmlns="http://schemas.openxmlformats.org/spreadsheetml/2006/main" xmlns:r="http://schemas.openxmlformats.org/officeDocument/2006/relationships">
  <dimension ref="A1:P60"/>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6"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P2" t="s">
        <v>22</v>
      </c>
    </row>
    <row r="3" spans="1:16" ht="15" customHeight="1">
      <c r="A3" t="s">
        <v>12</v>
      </c>
      <c r="B3" s="12" t="s">
        <v>14</v>
      </c>
      <c r="C3" s="13" t="s">
        <v>15</v>
      </c>
      <c r="D3" s="1"/>
      <c r="E3" s="14" t="s">
        <v>16</v>
      </c>
      <c r="F3" s="1"/>
      <c r="G3" s="9"/>
      <c r="H3" s="8" t="s">
        <v>754</v>
      </c>
      <c r="I3" s="37">
        <f>0+I8</f>
      </c>
      <c r="O3" t="s">
        <v>19</v>
      </c>
      <c r="P3" t="s">
        <v>22</v>
      </c>
    </row>
    <row r="4" spans="1:16" ht="15" customHeight="1">
      <c r="A4" t="s">
        <v>17</v>
      </c>
      <c r="B4" s="16" t="s">
        <v>18</v>
      </c>
      <c r="C4" s="17" t="s">
        <v>754</v>
      </c>
      <c r="D4" s="6"/>
      <c r="E4" s="18" t="s">
        <v>755</v>
      </c>
      <c r="F4" s="6"/>
      <c r="G4" s="6"/>
      <c r="H4" s="19"/>
      <c r="I4" s="19"/>
      <c r="O4" t="s">
        <v>20</v>
      </c>
      <c r="P4" t="s">
        <v>22</v>
      </c>
    </row>
    <row r="5" spans="1:16" ht="12.75" customHeight="1">
      <c r="A5" s="15" t="s">
        <v>25</v>
      </c>
      <c r="B5" s="15" t="s">
        <v>27</v>
      </c>
      <c r="C5" s="15" t="s">
        <v>29</v>
      </c>
      <c r="D5" s="15" t="s">
        <v>30</v>
      </c>
      <c r="E5" s="15" t="s">
        <v>32</v>
      </c>
      <c r="F5" s="15" t="s">
        <v>34</v>
      </c>
      <c r="G5" s="15" t="s">
        <v>36</v>
      </c>
      <c r="H5" s="15" t="s">
        <v>38</v>
      </c>
      <c r="I5" s="15"/>
      <c r="O5" t="s">
        <v>21</v>
      </c>
      <c r="P5" t="s">
        <v>22</v>
      </c>
    </row>
    <row r="6" spans="1:9" ht="12.75" customHeight="1">
      <c r="A6" s="15"/>
      <c r="B6" s="15"/>
      <c r="C6" s="15"/>
      <c r="D6" s="15"/>
      <c r="E6" s="15"/>
      <c r="F6" s="15"/>
      <c r="G6" s="15"/>
      <c r="H6" s="15" t="s">
        <v>39</v>
      </c>
      <c r="I6" s="15" t="s">
        <v>41</v>
      </c>
    </row>
    <row r="7" spans="1:9" ht="12.75" customHeight="1">
      <c r="A7" s="15" t="s">
        <v>26</v>
      </c>
      <c r="B7" s="15" t="s">
        <v>28</v>
      </c>
      <c r="C7" s="15" t="s">
        <v>22</v>
      </c>
      <c r="D7" s="15" t="s">
        <v>31</v>
      </c>
      <c r="E7" s="15" t="s">
        <v>33</v>
      </c>
      <c r="F7" s="15" t="s">
        <v>35</v>
      </c>
      <c r="G7" s="15" t="s">
        <v>37</v>
      </c>
      <c r="H7" s="15" t="s">
        <v>40</v>
      </c>
      <c r="I7" s="15" t="s">
        <v>42</v>
      </c>
    </row>
    <row r="8" spans="1:9" ht="12.75" customHeight="1">
      <c r="A8" s="19" t="s">
        <v>43</v>
      </c>
      <c r="B8" s="19"/>
      <c r="C8" s="26" t="s">
        <v>40</v>
      </c>
      <c r="D8" s="19"/>
      <c r="E8" s="27" t="s">
        <v>349</v>
      </c>
      <c r="F8" s="19"/>
      <c r="G8" s="19"/>
      <c r="H8" s="19"/>
      <c r="I8" s="28">
        <f>0+I9+I13+I17+I21+I25+I29+I33+I37+I41+I45+I49+I53+I57</f>
      </c>
    </row>
    <row r="9" spans="1:16" ht="12.75" customHeight="1">
      <c r="A9" s="25" t="s">
        <v>45</v>
      </c>
      <c r="B9" s="29" t="s">
        <v>28</v>
      </c>
      <c r="C9" s="29" t="s">
        <v>756</v>
      </c>
      <c r="D9" s="25" t="s">
        <v>47</v>
      </c>
      <c r="E9" s="30" t="s">
        <v>757</v>
      </c>
      <c r="F9" s="31" t="s">
        <v>68</v>
      </c>
      <c r="G9" s="32">
        <v>3</v>
      </c>
      <c r="H9" s="32">
        <v>0</v>
      </c>
      <c r="I9" s="32">
        <f>ROUND(ROUND(H9,2)*ROUND(G9,2),2)</f>
      </c>
      <c r="O9">
        <f>(I9*21)/100</f>
      </c>
      <c r="P9" t="s">
        <v>22</v>
      </c>
    </row>
    <row r="10" spans="1:5" ht="12.75" customHeight="1">
      <c r="A10" s="33" t="s">
        <v>50</v>
      </c>
      <c r="E10" s="34" t="s">
        <v>758</v>
      </c>
    </row>
    <row r="11" spans="1:5" ht="12.75" customHeight="1">
      <c r="A11" s="35" t="s">
        <v>52</v>
      </c>
      <c r="E11" s="36" t="s">
        <v>759</v>
      </c>
    </row>
    <row r="12" spans="1:5" ht="12.75" customHeight="1">
      <c r="A12" t="s">
        <v>53</v>
      </c>
      <c r="E12" s="34" t="s">
        <v>760</v>
      </c>
    </row>
    <row r="13" spans="1:16" ht="12.75" customHeight="1">
      <c r="A13" s="25" t="s">
        <v>45</v>
      </c>
      <c r="B13" s="29" t="s">
        <v>22</v>
      </c>
      <c r="C13" s="29" t="s">
        <v>715</v>
      </c>
      <c r="D13" s="25" t="s">
        <v>47</v>
      </c>
      <c r="E13" s="30" t="s">
        <v>716</v>
      </c>
      <c r="F13" s="31" t="s">
        <v>68</v>
      </c>
      <c r="G13" s="32">
        <v>69</v>
      </c>
      <c r="H13" s="32">
        <v>0</v>
      </c>
      <c r="I13" s="32">
        <f>ROUND(ROUND(H13,2)*ROUND(G13,2),2)</f>
      </c>
      <c r="O13">
        <f>(I13*21)/100</f>
      </c>
      <c r="P13" t="s">
        <v>22</v>
      </c>
    </row>
    <row r="14" spans="1:5" ht="25.5" customHeight="1">
      <c r="A14" s="33" t="s">
        <v>50</v>
      </c>
      <c r="E14" s="34" t="s">
        <v>761</v>
      </c>
    </row>
    <row r="15" spans="1:5" ht="293.25" customHeight="1">
      <c r="A15" s="35" t="s">
        <v>52</v>
      </c>
      <c r="E15" s="36" t="s">
        <v>762</v>
      </c>
    </row>
    <row r="16" spans="1:5" ht="51" customHeight="1">
      <c r="A16" t="s">
        <v>53</v>
      </c>
      <c r="E16" s="34" t="s">
        <v>718</v>
      </c>
    </row>
    <row r="17" spans="1:16" ht="12.75" customHeight="1">
      <c r="A17" s="25" t="s">
        <v>45</v>
      </c>
      <c r="B17" s="29" t="s">
        <v>31</v>
      </c>
      <c r="C17" s="29" t="s">
        <v>719</v>
      </c>
      <c r="D17" s="25" t="s">
        <v>47</v>
      </c>
      <c r="E17" s="30" t="s">
        <v>720</v>
      </c>
      <c r="F17" s="31" t="s">
        <v>68</v>
      </c>
      <c r="G17" s="32">
        <v>69</v>
      </c>
      <c r="H17" s="32">
        <v>0</v>
      </c>
      <c r="I17" s="32">
        <f>ROUND(ROUND(H17,2)*ROUND(G17,2),2)</f>
      </c>
      <c r="O17">
        <f>(I17*21)/100</f>
      </c>
      <c r="P17" t="s">
        <v>22</v>
      </c>
    </row>
    <row r="18" spans="1:5" ht="12.75" customHeight="1">
      <c r="A18" s="33" t="s">
        <v>50</v>
      </c>
      <c r="E18" s="34" t="s">
        <v>47</v>
      </c>
    </row>
    <row r="19" spans="1:5" ht="12.75" customHeight="1">
      <c r="A19" s="35" t="s">
        <v>52</v>
      </c>
      <c r="E19" s="36" t="s">
        <v>47</v>
      </c>
    </row>
    <row r="20" spans="1:5" ht="12.75" customHeight="1">
      <c r="A20" t="s">
        <v>53</v>
      </c>
      <c r="E20" s="34" t="s">
        <v>721</v>
      </c>
    </row>
    <row r="21" spans="1:16" ht="12.75" customHeight="1">
      <c r="A21" s="25" t="s">
        <v>45</v>
      </c>
      <c r="B21" s="29" t="s">
        <v>33</v>
      </c>
      <c r="C21" s="29" t="s">
        <v>722</v>
      </c>
      <c r="D21" s="25" t="s">
        <v>47</v>
      </c>
      <c r="E21" s="30" t="s">
        <v>723</v>
      </c>
      <c r="F21" s="31" t="s">
        <v>724</v>
      </c>
      <c r="G21" s="32">
        <v>9840</v>
      </c>
      <c r="H21" s="32">
        <v>0</v>
      </c>
      <c r="I21" s="32">
        <f>ROUND(ROUND(H21,2)*ROUND(G21,2),2)</f>
      </c>
      <c r="O21">
        <f>(I21*21)/100</f>
      </c>
      <c r="P21" t="s">
        <v>22</v>
      </c>
    </row>
    <row r="22" spans="1:5" ht="25.5" customHeight="1">
      <c r="A22" s="33" t="s">
        <v>50</v>
      </c>
      <c r="E22" s="34" t="s">
        <v>763</v>
      </c>
    </row>
    <row r="23" spans="1:5" ht="25.5" customHeight="1">
      <c r="A23" s="35" t="s">
        <v>52</v>
      </c>
      <c r="E23" s="36" t="s">
        <v>764</v>
      </c>
    </row>
    <row r="24" spans="1:5" ht="12.75" customHeight="1">
      <c r="A24" t="s">
        <v>53</v>
      </c>
      <c r="E24" s="34" t="s">
        <v>727</v>
      </c>
    </row>
    <row r="25" spans="1:16" ht="12.75" customHeight="1">
      <c r="A25" s="25" t="s">
        <v>45</v>
      </c>
      <c r="B25" s="29" t="s">
        <v>35</v>
      </c>
      <c r="C25" s="29" t="s">
        <v>728</v>
      </c>
      <c r="D25" s="25" t="s">
        <v>47</v>
      </c>
      <c r="E25" s="30" t="s">
        <v>729</v>
      </c>
      <c r="F25" s="31" t="s">
        <v>68</v>
      </c>
      <c r="G25" s="32">
        <v>12</v>
      </c>
      <c r="H25" s="32">
        <v>0</v>
      </c>
      <c r="I25" s="32">
        <f>ROUND(ROUND(H25,2)*ROUND(G25,2),2)</f>
      </c>
      <c r="O25">
        <f>(I25*21)/100</f>
      </c>
      <c r="P25" t="s">
        <v>22</v>
      </c>
    </row>
    <row r="26" spans="1:5" ht="38.25" customHeight="1">
      <c r="A26" s="33" t="s">
        <v>50</v>
      </c>
      <c r="E26" s="34" t="s">
        <v>765</v>
      </c>
    </row>
    <row r="27" spans="1:5" ht="25.5" customHeight="1">
      <c r="A27" s="35" t="s">
        <v>52</v>
      </c>
      <c r="E27" s="36" t="s">
        <v>766</v>
      </c>
    </row>
    <row r="28" spans="1:5" ht="51" customHeight="1">
      <c r="A28" t="s">
        <v>53</v>
      </c>
      <c r="E28" s="34" t="s">
        <v>731</v>
      </c>
    </row>
    <row r="29" spans="1:16" ht="12.75" customHeight="1">
      <c r="A29" s="25" t="s">
        <v>45</v>
      </c>
      <c r="B29" s="29" t="s">
        <v>37</v>
      </c>
      <c r="C29" s="29" t="s">
        <v>732</v>
      </c>
      <c r="D29" s="25" t="s">
        <v>47</v>
      </c>
      <c r="E29" s="30" t="s">
        <v>733</v>
      </c>
      <c r="F29" s="31" t="s">
        <v>68</v>
      </c>
      <c r="G29" s="32">
        <v>12</v>
      </c>
      <c r="H29" s="32">
        <v>0</v>
      </c>
      <c r="I29" s="32">
        <f>ROUND(ROUND(H29,2)*ROUND(G29,2),2)</f>
      </c>
      <c r="O29">
        <f>(I29*21)/100</f>
      </c>
      <c r="P29" t="s">
        <v>22</v>
      </c>
    </row>
    <row r="30" spans="1:5" ht="12.75" customHeight="1">
      <c r="A30" s="33" t="s">
        <v>50</v>
      </c>
      <c r="E30" s="34" t="s">
        <v>47</v>
      </c>
    </row>
    <row r="31" spans="1:5" ht="12.75" customHeight="1">
      <c r="A31" s="35" t="s">
        <v>52</v>
      </c>
      <c r="E31" s="36" t="s">
        <v>47</v>
      </c>
    </row>
    <row r="32" spans="1:5" ht="12.75" customHeight="1">
      <c r="A32" t="s">
        <v>53</v>
      </c>
      <c r="E32" s="34" t="s">
        <v>734</v>
      </c>
    </row>
    <row r="33" spans="1:16" ht="12.75" customHeight="1">
      <c r="A33" s="25" t="s">
        <v>45</v>
      </c>
      <c r="B33" s="29" t="s">
        <v>73</v>
      </c>
      <c r="C33" s="29" t="s">
        <v>735</v>
      </c>
      <c r="D33" s="25" t="s">
        <v>47</v>
      </c>
      <c r="E33" s="30" t="s">
        <v>736</v>
      </c>
      <c r="F33" s="31" t="s">
        <v>724</v>
      </c>
      <c r="G33" s="32">
        <v>1360</v>
      </c>
      <c r="H33" s="32">
        <v>0</v>
      </c>
      <c r="I33" s="32">
        <f>ROUND(ROUND(H33,2)*ROUND(G33,2),2)</f>
      </c>
      <c r="O33">
        <f>(I33*21)/100</f>
      </c>
      <c r="P33" t="s">
        <v>22</v>
      </c>
    </row>
    <row r="34" spans="1:5" ht="12.75" customHeight="1">
      <c r="A34" s="33" t="s">
        <v>50</v>
      </c>
      <c r="E34" s="34" t="s">
        <v>47</v>
      </c>
    </row>
    <row r="35" spans="1:5" ht="25.5" customHeight="1">
      <c r="A35" s="35" t="s">
        <v>52</v>
      </c>
      <c r="E35" s="36" t="s">
        <v>767</v>
      </c>
    </row>
    <row r="36" spans="1:5" ht="12.75" customHeight="1">
      <c r="A36" t="s">
        <v>53</v>
      </c>
      <c r="E36" s="34" t="s">
        <v>737</v>
      </c>
    </row>
    <row r="37" spans="1:16" ht="12.75" customHeight="1">
      <c r="A37" s="25" t="s">
        <v>45</v>
      </c>
      <c r="B37" s="29" t="s">
        <v>78</v>
      </c>
      <c r="C37" s="29" t="s">
        <v>738</v>
      </c>
      <c r="D37" s="25" t="s">
        <v>47</v>
      </c>
      <c r="E37" s="30" t="s">
        <v>739</v>
      </c>
      <c r="F37" s="31" t="s">
        <v>68</v>
      </c>
      <c r="G37" s="32">
        <v>13</v>
      </c>
      <c r="H37" s="32">
        <v>0</v>
      </c>
      <c r="I37" s="32">
        <f>ROUND(ROUND(H37,2)*ROUND(G37,2),2)</f>
      </c>
      <c r="O37">
        <f>(I37*21)/100</f>
      </c>
      <c r="P37" t="s">
        <v>22</v>
      </c>
    </row>
    <row r="38" spans="1:5" ht="38.25" customHeight="1">
      <c r="A38" s="33" t="s">
        <v>50</v>
      </c>
      <c r="E38" s="34" t="s">
        <v>768</v>
      </c>
    </row>
    <row r="39" spans="1:5" ht="25.5" customHeight="1">
      <c r="A39" s="35" t="s">
        <v>52</v>
      </c>
      <c r="E39" s="36" t="s">
        <v>769</v>
      </c>
    </row>
    <row r="40" spans="1:5" ht="51" customHeight="1">
      <c r="A40" t="s">
        <v>53</v>
      </c>
      <c r="E40" s="34" t="s">
        <v>731</v>
      </c>
    </row>
    <row r="41" spans="1:16" ht="12.75" customHeight="1">
      <c r="A41" s="25" t="s">
        <v>45</v>
      </c>
      <c r="B41" s="29" t="s">
        <v>40</v>
      </c>
      <c r="C41" s="29" t="s">
        <v>741</v>
      </c>
      <c r="D41" s="25" t="s">
        <v>47</v>
      </c>
      <c r="E41" s="30" t="s">
        <v>742</v>
      </c>
      <c r="F41" s="31" t="s">
        <v>68</v>
      </c>
      <c r="G41" s="32">
        <v>13</v>
      </c>
      <c r="H41" s="32">
        <v>0</v>
      </c>
      <c r="I41" s="32">
        <f>ROUND(ROUND(H41,2)*ROUND(G41,2),2)</f>
      </c>
      <c r="O41">
        <f>(I41*21)/100</f>
      </c>
      <c r="P41" t="s">
        <v>22</v>
      </c>
    </row>
    <row r="42" spans="1:5" ht="12.75" customHeight="1">
      <c r="A42" s="33" t="s">
        <v>50</v>
      </c>
      <c r="E42" s="34" t="s">
        <v>47</v>
      </c>
    </row>
    <row r="43" spans="1:5" ht="12.75" customHeight="1">
      <c r="A43" s="35" t="s">
        <v>52</v>
      </c>
      <c r="E43" s="36" t="s">
        <v>47</v>
      </c>
    </row>
    <row r="44" spans="1:5" ht="12.75" customHeight="1">
      <c r="A44" t="s">
        <v>53</v>
      </c>
      <c r="E44" s="34" t="s">
        <v>734</v>
      </c>
    </row>
    <row r="45" spans="1:16" ht="12.75" customHeight="1">
      <c r="A45" s="25" t="s">
        <v>45</v>
      </c>
      <c r="B45" s="29" t="s">
        <v>42</v>
      </c>
      <c r="C45" s="29" t="s">
        <v>743</v>
      </c>
      <c r="D45" s="25" t="s">
        <v>47</v>
      </c>
      <c r="E45" s="30" t="s">
        <v>744</v>
      </c>
      <c r="F45" s="31" t="s">
        <v>724</v>
      </c>
      <c r="G45" s="32">
        <v>1600</v>
      </c>
      <c r="H45" s="32">
        <v>0</v>
      </c>
      <c r="I45" s="32">
        <f>ROUND(ROUND(H45,2)*ROUND(G45,2),2)</f>
      </c>
      <c r="O45">
        <f>(I45*21)/100</f>
      </c>
      <c r="P45" t="s">
        <v>22</v>
      </c>
    </row>
    <row r="46" spans="1:5" ht="12.75" customHeight="1">
      <c r="A46" s="33" t="s">
        <v>50</v>
      </c>
      <c r="E46" s="34" t="s">
        <v>47</v>
      </c>
    </row>
    <row r="47" spans="1:5" ht="25.5" customHeight="1">
      <c r="A47" s="35" t="s">
        <v>52</v>
      </c>
      <c r="E47" s="36" t="s">
        <v>770</v>
      </c>
    </row>
    <row r="48" spans="1:5" ht="12.75" customHeight="1">
      <c r="A48" t="s">
        <v>53</v>
      </c>
      <c r="E48" s="34" t="s">
        <v>737</v>
      </c>
    </row>
    <row r="49" spans="1:16" ht="12.75" customHeight="1">
      <c r="A49" s="25" t="s">
        <v>45</v>
      </c>
      <c r="B49" s="29" t="s">
        <v>132</v>
      </c>
      <c r="C49" s="29" t="s">
        <v>745</v>
      </c>
      <c r="D49" s="25" t="s">
        <v>47</v>
      </c>
      <c r="E49" s="30" t="s">
        <v>746</v>
      </c>
      <c r="F49" s="31" t="s">
        <v>68</v>
      </c>
      <c r="G49" s="32">
        <v>69</v>
      </c>
      <c r="H49" s="32">
        <v>0</v>
      </c>
      <c r="I49" s="32">
        <f>ROUND(ROUND(H49,2)*ROUND(G49,2),2)</f>
      </c>
      <c r="O49">
        <f>(I49*21)/100</f>
      </c>
      <c r="P49" t="s">
        <v>22</v>
      </c>
    </row>
    <row r="50" spans="1:5" ht="25.5" customHeight="1">
      <c r="A50" s="33" t="s">
        <v>50</v>
      </c>
      <c r="E50" s="34" t="s">
        <v>761</v>
      </c>
    </row>
    <row r="51" spans="1:5" ht="25.5" customHeight="1">
      <c r="A51" s="35" t="s">
        <v>52</v>
      </c>
      <c r="E51" s="36" t="s">
        <v>771</v>
      </c>
    </row>
    <row r="52" spans="1:5" ht="38.25" customHeight="1">
      <c r="A52" t="s">
        <v>53</v>
      </c>
      <c r="E52" s="34" t="s">
        <v>748</v>
      </c>
    </row>
    <row r="53" spans="1:16" ht="12.75" customHeight="1">
      <c r="A53" s="25" t="s">
        <v>45</v>
      </c>
      <c r="B53" s="29" t="s">
        <v>137</v>
      </c>
      <c r="C53" s="29" t="s">
        <v>749</v>
      </c>
      <c r="D53" s="25" t="s">
        <v>47</v>
      </c>
      <c r="E53" s="30" t="s">
        <v>750</v>
      </c>
      <c r="F53" s="31" t="s">
        <v>68</v>
      </c>
      <c r="G53" s="32">
        <v>69</v>
      </c>
      <c r="H53" s="32">
        <v>0</v>
      </c>
      <c r="I53" s="32">
        <f>ROUND(ROUND(H53,2)*ROUND(G53,2),2)</f>
      </c>
      <c r="O53">
        <f>(I53*21)/100</f>
      </c>
      <c r="P53" t="s">
        <v>22</v>
      </c>
    </row>
    <row r="54" spans="1:5" ht="12.75" customHeight="1">
      <c r="A54" s="33" t="s">
        <v>50</v>
      </c>
      <c r="E54" s="34" t="s">
        <v>47</v>
      </c>
    </row>
    <row r="55" spans="1:5" ht="12.75" customHeight="1">
      <c r="A55" s="35" t="s">
        <v>52</v>
      </c>
      <c r="E55" s="36" t="s">
        <v>47</v>
      </c>
    </row>
    <row r="56" spans="1:5" ht="12.75" customHeight="1">
      <c r="A56" t="s">
        <v>53</v>
      </c>
      <c r="E56" s="34" t="s">
        <v>734</v>
      </c>
    </row>
    <row r="57" spans="1:16" ht="12.75" customHeight="1">
      <c r="A57" s="25" t="s">
        <v>45</v>
      </c>
      <c r="B57" s="29" t="s">
        <v>143</v>
      </c>
      <c r="C57" s="29" t="s">
        <v>751</v>
      </c>
      <c r="D57" s="25" t="s">
        <v>47</v>
      </c>
      <c r="E57" s="30" t="s">
        <v>752</v>
      </c>
      <c r="F57" s="31" t="s">
        <v>724</v>
      </c>
      <c r="G57" s="32">
        <v>8880</v>
      </c>
      <c r="H57" s="32">
        <v>0</v>
      </c>
      <c r="I57" s="32">
        <f>ROUND(ROUND(H57,2)*ROUND(G57,2),2)</f>
      </c>
      <c r="O57">
        <f>(I57*21)/100</f>
      </c>
      <c r="P57" t="s">
        <v>22</v>
      </c>
    </row>
    <row r="58" spans="1:5" ht="12.75" customHeight="1">
      <c r="A58" s="33" t="s">
        <v>50</v>
      </c>
      <c r="E58" s="34" t="s">
        <v>47</v>
      </c>
    </row>
    <row r="59" spans="1:5" ht="25.5" customHeight="1">
      <c r="A59" s="35" t="s">
        <v>52</v>
      </c>
      <c r="E59" s="36" t="s">
        <v>772</v>
      </c>
    </row>
    <row r="60" spans="1:5" ht="12.75" customHeight="1">
      <c r="A60" t="s">
        <v>53</v>
      </c>
      <c r="E60" s="34" t="s">
        <v>737</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horizontalDpi="300" verticalDpi="300" orientation="portrait" paperSize="9"/>
  <drawing r:id="rId1"/>
</worksheet>
</file>

<file path=xl/worksheets/sheet9.xml><?xml version="1.0" encoding="utf-8"?>
<worksheet xmlns="http://schemas.openxmlformats.org/spreadsheetml/2006/main" xmlns:r="http://schemas.openxmlformats.org/officeDocument/2006/relationships">
  <dimension ref="A1:P36"/>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6"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P2" t="s">
        <v>22</v>
      </c>
    </row>
    <row r="3" spans="1:16" ht="15" customHeight="1">
      <c r="A3" t="s">
        <v>12</v>
      </c>
      <c r="B3" s="12" t="s">
        <v>14</v>
      </c>
      <c r="C3" s="13" t="s">
        <v>15</v>
      </c>
      <c r="D3" s="1"/>
      <c r="E3" s="14" t="s">
        <v>16</v>
      </c>
      <c r="F3" s="1"/>
      <c r="G3" s="9"/>
      <c r="H3" s="8" t="s">
        <v>773</v>
      </c>
      <c r="I3" s="37">
        <f>0+I8</f>
      </c>
      <c r="O3" t="s">
        <v>19</v>
      </c>
      <c r="P3" t="s">
        <v>22</v>
      </c>
    </row>
    <row r="4" spans="1:16" ht="15" customHeight="1">
      <c r="A4" t="s">
        <v>17</v>
      </c>
      <c r="B4" s="16" t="s">
        <v>18</v>
      </c>
      <c r="C4" s="17" t="s">
        <v>773</v>
      </c>
      <c r="D4" s="6"/>
      <c r="E4" s="18" t="s">
        <v>774</v>
      </c>
      <c r="F4" s="6"/>
      <c r="G4" s="6"/>
      <c r="H4" s="19"/>
      <c r="I4" s="19"/>
      <c r="O4" t="s">
        <v>20</v>
      </c>
      <c r="P4" t="s">
        <v>22</v>
      </c>
    </row>
    <row r="5" spans="1:16" ht="12.75" customHeight="1">
      <c r="A5" s="15" t="s">
        <v>25</v>
      </c>
      <c r="B5" s="15" t="s">
        <v>27</v>
      </c>
      <c r="C5" s="15" t="s">
        <v>29</v>
      </c>
      <c r="D5" s="15" t="s">
        <v>30</v>
      </c>
      <c r="E5" s="15" t="s">
        <v>32</v>
      </c>
      <c r="F5" s="15" t="s">
        <v>34</v>
      </c>
      <c r="G5" s="15" t="s">
        <v>36</v>
      </c>
      <c r="H5" s="15" t="s">
        <v>38</v>
      </c>
      <c r="I5" s="15"/>
      <c r="O5" t="s">
        <v>21</v>
      </c>
      <c r="P5" t="s">
        <v>22</v>
      </c>
    </row>
    <row r="6" spans="1:9" ht="12.75" customHeight="1">
      <c r="A6" s="15"/>
      <c r="B6" s="15"/>
      <c r="C6" s="15"/>
      <c r="D6" s="15"/>
      <c r="E6" s="15"/>
      <c r="F6" s="15"/>
      <c r="G6" s="15"/>
      <c r="H6" s="15" t="s">
        <v>39</v>
      </c>
      <c r="I6" s="15" t="s">
        <v>41</v>
      </c>
    </row>
    <row r="7" spans="1:9" ht="12.75" customHeight="1">
      <c r="A7" s="15" t="s">
        <v>26</v>
      </c>
      <c r="B7" s="15" t="s">
        <v>28</v>
      </c>
      <c r="C7" s="15" t="s">
        <v>22</v>
      </c>
      <c r="D7" s="15" t="s">
        <v>31</v>
      </c>
      <c r="E7" s="15" t="s">
        <v>33</v>
      </c>
      <c r="F7" s="15" t="s">
        <v>35</v>
      </c>
      <c r="G7" s="15" t="s">
        <v>37</v>
      </c>
      <c r="H7" s="15" t="s">
        <v>40</v>
      </c>
      <c r="I7" s="15" t="s">
        <v>42</v>
      </c>
    </row>
    <row r="8" spans="1:9" ht="12.75" customHeight="1">
      <c r="A8" s="19" t="s">
        <v>43</v>
      </c>
      <c r="B8" s="19"/>
      <c r="C8" s="26" t="s">
        <v>40</v>
      </c>
      <c r="D8" s="19"/>
      <c r="E8" s="27" t="s">
        <v>349</v>
      </c>
      <c r="F8" s="19"/>
      <c r="G8" s="19"/>
      <c r="H8" s="19"/>
      <c r="I8" s="28">
        <f>0+I9+I13+I17+I21+I25+I29+I33</f>
      </c>
    </row>
    <row r="9" spans="1:16" ht="12.75" customHeight="1">
      <c r="A9" s="25" t="s">
        <v>45</v>
      </c>
      <c r="B9" s="29" t="s">
        <v>28</v>
      </c>
      <c r="C9" s="29" t="s">
        <v>775</v>
      </c>
      <c r="D9" s="25" t="s">
        <v>47</v>
      </c>
      <c r="E9" s="30" t="s">
        <v>776</v>
      </c>
      <c r="F9" s="31" t="s">
        <v>68</v>
      </c>
      <c r="G9" s="32">
        <v>8</v>
      </c>
      <c r="H9" s="32">
        <v>0</v>
      </c>
      <c r="I9" s="32">
        <f>ROUND(ROUND(H9,2)*ROUND(G9,2),2)</f>
      </c>
      <c r="O9">
        <f>(I9*21)/100</f>
      </c>
      <c r="P9" t="s">
        <v>22</v>
      </c>
    </row>
    <row r="10" spans="1:5" ht="63.75" customHeight="1">
      <c r="A10" s="33" t="s">
        <v>50</v>
      </c>
      <c r="E10" s="34" t="s">
        <v>777</v>
      </c>
    </row>
    <row r="11" spans="1:5" ht="51" customHeight="1">
      <c r="A11" s="35" t="s">
        <v>52</v>
      </c>
      <c r="E11" s="36" t="s">
        <v>778</v>
      </c>
    </row>
    <row r="12" spans="1:5" ht="25.5" customHeight="1">
      <c r="A12" t="s">
        <v>53</v>
      </c>
      <c r="E12" s="34" t="s">
        <v>779</v>
      </c>
    </row>
    <row r="13" spans="1:16" ht="12.75" customHeight="1">
      <c r="A13" s="25" t="s">
        <v>45</v>
      </c>
      <c r="B13" s="29" t="s">
        <v>22</v>
      </c>
      <c r="C13" s="29" t="s">
        <v>719</v>
      </c>
      <c r="D13" s="25" t="s">
        <v>47</v>
      </c>
      <c r="E13" s="30" t="s">
        <v>720</v>
      </c>
      <c r="F13" s="31" t="s">
        <v>68</v>
      </c>
      <c r="G13" s="32">
        <v>3</v>
      </c>
      <c r="H13" s="32">
        <v>0</v>
      </c>
      <c r="I13" s="32">
        <f>ROUND(ROUND(H13,2)*ROUND(G13,2),2)</f>
      </c>
      <c r="O13">
        <f>(I13*21)/100</f>
      </c>
      <c r="P13" t="s">
        <v>22</v>
      </c>
    </row>
    <row r="14" spans="1:5" ht="12.75" customHeight="1">
      <c r="A14" s="33" t="s">
        <v>50</v>
      </c>
      <c r="E14" s="34" t="s">
        <v>780</v>
      </c>
    </row>
    <row r="15" spans="1:5" ht="25.5" customHeight="1">
      <c r="A15" s="35" t="s">
        <v>52</v>
      </c>
      <c r="E15" s="36" t="s">
        <v>781</v>
      </c>
    </row>
    <row r="16" spans="1:5" ht="12.75" customHeight="1">
      <c r="A16" t="s">
        <v>53</v>
      </c>
      <c r="E16" s="34" t="s">
        <v>721</v>
      </c>
    </row>
    <row r="17" spans="1:16" ht="12.75" customHeight="1">
      <c r="A17" s="25" t="s">
        <v>45</v>
      </c>
      <c r="B17" s="29" t="s">
        <v>31</v>
      </c>
      <c r="C17" s="29" t="s">
        <v>782</v>
      </c>
      <c r="D17" s="25" t="s">
        <v>47</v>
      </c>
      <c r="E17" s="30" t="s">
        <v>783</v>
      </c>
      <c r="F17" s="31" t="s">
        <v>68</v>
      </c>
      <c r="G17" s="32">
        <v>3</v>
      </c>
      <c r="H17" s="32">
        <v>0</v>
      </c>
      <c r="I17" s="32">
        <f>ROUND(ROUND(H17,2)*ROUND(G17,2),2)</f>
      </c>
      <c r="O17">
        <f>(I17*21)/100</f>
      </c>
      <c r="P17" t="s">
        <v>22</v>
      </c>
    </row>
    <row r="18" spans="1:5" ht="25.5" customHeight="1">
      <c r="A18" s="33" t="s">
        <v>50</v>
      </c>
      <c r="E18" s="34" t="s">
        <v>784</v>
      </c>
    </row>
    <row r="19" spans="1:5" ht="12.75" customHeight="1">
      <c r="A19" s="35" t="s">
        <v>52</v>
      </c>
      <c r="E19" s="36" t="s">
        <v>347</v>
      </c>
    </row>
    <row r="20" spans="1:5" ht="12.75" customHeight="1">
      <c r="A20" t="s">
        <v>53</v>
      </c>
      <c r="E20" s="34" t="s">
        <v>721</v>
      </c>
    </row>
    <row r="21" spans="1:16" ht="12.75" customHeight="1">
      <c r="A21" s="25" t="s">
        <v>45</v>
      </c>
      <c r="B21" s="29" t="s">
        <v>33</v>
      </c>
      <c r="C21" s="29" t="s">
        <v>785</v>
      </c>
      <c r="D21" s="25" t="s">
        <v>47</v>
      </c>
      <c r="E21" s="30" t="s">
        <v>786</v>
      </c>
      <c r="F21" s="31" t="s">
        <v>68</v>
      </c>
      <c r="G21" s="32">
        <v>2</v>
      </c>
      <c r="H21" s="32">
        <v>0</v>
      </c>
      <c r="I21" s="32">
        <f>ROUND(ROUND(H21,2)*ROUND(G21,2),2)</f>
      </c>
      <c r="O21">
        <f>(I21*21)/100</f>
      </c>
      <c r="P21" t="s">
        <v>22</v>
      </c>
    </row>
    <row r="22" spans="1:5" ht="25.5" customHeight="1">
      <c r="A22" s="33" t="s">
        <v>50</v>
      </c>
      <c r="E22" s="34" t="s">
        <v>787</v>
      </c>
    </row>
    <row r="23" spans="1:5" ht="12.75" customHeight="1">
      <c r="A23" s="35" t="s">
        <v>52</v>
      </c>
      <c r="E23" s="36" t="s">
        <v>347</v>
      </c>
    </row>
    <row r="24" spans="1:5" ht="25.5" customHeight="1">
      <c r="A24" t="s">
        <v>53</v>
      </c>
      <c r="E24" s="34" t="s">
        <v>788</v>
      </c>
    </row>
    <row r="25" spans="1:16" ht="12.75" customHeight="1">
      <c r="A25" s="25" t="s">
        <v>45</v>
      </c>
      <c r="B25" s="29" t="s">
        <v>35</v>
      </c>
      <c r="C25" s="29" t="s">
        <v>789</v>
      </c>
      <c r="D25" s="25" t="s">
        <v>47</v>
      </c>
      <c r="E25" s="30" t="s">
        <v>790</v>
      </c>
      <c r="F25" s="31" t="s">
        <v>98</v>
      </c>
      <c r="G25" s="32">
        <v>377.05</v>
      </c>
      <c r="H25" s="32">
        <v>0</v>
      </c>
      <c r="I25" s="32">
        <f>ROUND(ROUND(H25,2)*ROUND(G25,2),2)</f>
      </c>
      <c r="O25">
        <f>(I25*21)/100</f>
      </c>
      <c r="P25" t="s">
        <v>22</v>
      </c>
    </row>
    <row r="26" spans="1:5" ht="38.25" customHeight="1">
      <c r="A26" s="33" t="s">
        <v>50</v>
      </c>
      <c r="E26" s="34" t="s">
        <v>791</v>
      </c>
    </row>
    <row r="27" spans="1:5" ht="153" customHeight="1">
      <c r="A27" s="35" t="s">
        <v>52</v>
      </c>
      <c r="E27" s="36" t="s">
        <v>792</v>
      </c>
    </row>
    <row r="28" spans="1:5" ht="38.25" customHeight="1">
      <c r="A28" t="s">
        <v>53</v>
      </c>
      <c r="E28" s="34" t="s">
        <v>506</v>
      </c>
    </row>
    <row r="29" spans="1:16" ht="12.75" customHeight="1">
      <c r="A29" s="25" t="s">
        <v>45</v>
      </c>
      <c r="B29" s="29" t="s">
        <v>37</v>
      </c>
      <c r="C29" s="29" t="s">
        <v>503</v>
      </c>
      <c r="D29" s="25" t="s">
        <v>47</v>
      </c>
      <c r="E29" s="30" t="s">
        <v>504</v>
      </c>
      <c r="F29" s="31" t="s">
        <v>98</v>
      </c>
      <c r="G29" s="32">
        <v>329.8</v>
      </c>
      <c r="H29" s="32">
        <v>0</v>
      </c>
      <c r="I29" s="32">
        <f>ROUND(ROUND(H29,2)*ROUND(G29,2),2)</f>
      </c>
      <c r="O29">
        <f>(I29*21)/100</f>
      </c>
      <c r="P29" t="s">
        <v>22</v>
      </c>
    </row>
    <row r="30" spans="1:5" ht="25.5" customHeight="1">
      <c r="A30" s="33" t="s">
        <v>50</v>
      </c>
      <c r="E30" s="34" t="s">
        <v>793</v>
      </c>
    </row>
    <row r="31" spans="1:5" ht="127.5" customHeight="1">
      <c r="A31" s="35" t="s">
        <v>52</v>
      </c>
      <c r="E31" s="36" t="s">
        <v>794</v>
      </c>
    </row>
    <row r="32" spans="1:5" ht="38.25" customHeight="1">
      <c r="A32" t="s">
        <v>53</v>
      </c>
      <c r="E32" s="34" t="s">
        <v>506</v>
      </c>
    </row>
    <row r="33" spans="1:16" ht="12.75" customHeight="1">
      <c r="A33" s="25" t="s">
        <v>45</v>
      </c>
      <c r="B33" s="29" t="s">
        <v>73</v>
      </c>
      <c r="C33" s="29" t="s">
        <v>795</v>
      </c>
      <c r="D33" s="25" t="s">
        <v>47</v>
      </c>
      <c r="E33" s="30" t="s">
        <v>796</v>
      </c>
      <c r="F33" s="31" t="s">
        <v>98</v>
      </c>
      <c r="G33" s="32">
        <v>47.25</v>
      </c>
      <c r="H33" s="32">
        <v>0</v>
      </c>
      <c r="I33" s="32">
        <f>ROUND(ROUND(H33,2)*ROUND(G33,2),2)</f>
      </c>
      <c r="O33">
        <f>(I33*21)/100</f>
      </c>
      <c r="P33" t="s">
        <v>22</v>
      </c>
    </row>
    <row r="34" spans="1:5" ht="25.5" customHeight="1">
      <c r="A34" s="33" t="s">
        <v>50</v>
      </c>
      <c r="E34" s="34" t="s">
        <v>797</v>
      </c>
    </row>
    <row r="35" spans="1:5" ht="25.5" customHeight="1">
      <c r="A35" s="35" t="s">
        <v>52</v>
      </c>
      <c r="E35" s="36" t="s">
        <v>798</v>
      </c>
    </row>
    <row r="36" spans="1:5" ht="38.25" customHeight="1">
      <c r="A36" t="s">
        <v>53</v>
      </c>
      <c r="E36" s="34" t="s">
        <v>506</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