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Orientační soupis p..." sheetId="2" r:id="rId2"/>
  </sheets>
  <definedNames>
    <definedName name="_xlnm.Print_Area" localSheetId="0">'Rekapitulace stavby'!$D$4:$AO$76,'Rekapitulace stavby'!$C$82:$AQ$96</definedName>
    <definedName name="_xlnm._FilterDatabase" localSheetId="1" hidden="1">'001 - Orientační soupis p...'!$C$121:$K$177</definedName>
    <definedName name="_xlnm.Print_Area" localSheetId="1">'001 - Orientační soupis p...'!$C$82:$J$103,'001 - Orientační soupis p...'!$C$109:$K$177</definedName>
    <definedName name="_xlnm.Print_Titles" localSheetId="0">'Rekapitulace stavby'!$92:$92</definedName>
    <definedName name="_xlnm.Print_Titles" localSheetId="1">'001 - Orientační soupis p...'!$121:$121</definedName>
  </definedNames>
  <calcPr fullCalcOnLoad="1"/>
</workbook>
</file>

<file path=xl/sharedStrings.xml><?xml version="1.0" encoding="utf-8"?>
<sst xmlns="http://schemas.openxmlformats.org/spreadsheetml/2006/main" count="861" uniqueCount="235">
  <si>
    <t>Export Komplet</t>
  </si>
  <si>
    <t/>
  </si>
  <si>
    <t>2.0</t>
  </si>
  <si>
    <t>ZAMOK</t>
  </si>
  <si>
    <t>False</t>
  </si>
  <si>
    <t>{581d3040-236c-49b0-bd51-93f600d6a225}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</si>
  <si>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</si>
  <si>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</si>
  <si>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</si>
  <si>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</si>
  <si>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</si>
  <si>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</si>
  <si>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</si>
  <si>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</si>
  <si>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001789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</si>
  <si>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</si>
  <si>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</si>
  <si>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laviček v amfiteatru PKS Bojiště Trutnov</t>
  </si>
  <si>
    <t>KSO:</t>
  </si>
  <si>
    <t>CC-CZ:</t>
  </si>
  <si>
    <t>Místo:</t>
  </si>
  <si>
    <t xml:space="preserve"> </t>
  </si>
  <si>
    <t>Datum:</t>
  </si>
  <si>
    <t>4. 3. 2019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</si>
  <si>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</si>
  <si>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</si>
  <si>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</si>
  <si>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</si>
  <si>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</si>
  <si>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</si>
  <si>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</si>
  <si>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</si>
  <si>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</si>
  <si>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</si>
  <si>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</si>
  <si>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</si>
  <si>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</si>
  <si>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</si>
  <si>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</si>
  <si>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</si>
  <si>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</si>
  <si>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</si>
  <si>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</si>
  <si>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</si>
  <si>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</si>
  <si>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</si>
  <si>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</si>
  <si>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</si>
  <si>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</si>
  <si>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</si>
  <si>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</si>
  <si>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</si>
  <si>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</si>
  <si>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</si>
  <si>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</si>
  <si>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</si>
  <si>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</si>
  <si>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</si>
  <si>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</si>
  <si>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</si>
  <si>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</si>
  <si>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</si>
  <si>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</si>
  <si>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</si>
  <si>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</si>
  <si>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</si>
  <si>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</si>
  <si>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</si>
  <si>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</si>
  <si>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</si>
  <si>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</si>
  <si>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</si>
  <si>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</si>
  <si>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</si>
  <si>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</si>
  <si>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</si>
  <si>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</si>
  <si>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</si>
  <si>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</si>
  <si>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</si>
  <si>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</si>
  <si>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Orientační soupis prací</t>
  </si>
  <si>
    <t>STA</t>
  </si>
  <si>
    <t>1</t>
  </si>
  <si>
    <t>{4585fc75-2c8b-4bf7-8bb3-072bd0cfde61}</t>
  </si>
  <si>
    <t>2</t>
  </si>
  <si>
    <t>nátěr</t>
  </si>
  <si>
    <t>991,2</t>
  </si>
  <si>
    <t>lavička</t>
  </si>
  <si>
    <t>délka laviček výpočet</t>
  </si>
  <si>
    <t>m</t>
  </si>
  <si>
    <t>826</t>
  </si>
  <si>
    <t>3</t>
  </si>
  <si>
    <t>KRYCÍ LIST SOUPISU PRACÍ</t>
  </si>
  <si>
    <t>Objekt:</t>
  </si>
  <si>
    <t>001 - Orientační soupis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</si>
  <si>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</si>
  <si>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</si>
  <si>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</si>
  <si>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</si>
  <si>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</si>
  <si>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</si>
  <si>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</si>
  <si>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</si>
  <si>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</si>
  <si>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</si>
  <si>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</si>
  <si>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</si>
  <si>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</si>
  <si>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</si>
  <si>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</si>
  <si>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</si>
  <si>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</si>
  <si>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</si>
  <si>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</si>
  <si>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</si>
  <si>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</si>
  <si>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</si>
  <si>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</si>
  <si>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</si>
  <si>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</si>
  <si>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</si>
  <si>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</si>
  <si>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</si>
  <si>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</si>
  <si>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</si>
  <si>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997013211R</t>
  </si>
  <si>
    <t>Vnitrostaveništní doprava suti a vybouraných hmot  ručně</t>
  </si>
  <si>
    <t>t</t>
  </si>
  <si>
    <t>4</t>
  </si>
  <si>
    <t>620034443</t>
  </si>
  <si>
    <t>997013501</t>
  </si>
  <si>
    <t>Odvoz suti a vybouraných hmot na skládku nebo meziskládku do 1 km se složením</t>
  </si>
  <si>
    <t>CS ÚRS 2019 01</t>
  </si>
  <si>
    <t>987645468</t>
  </si>
  <si>
    <t>997013509</t>
  </si>
  <si>
    <t>Příplatek k odvozu suti a vybouraných hmot na skládku ZKD 1 km přes 1 km</t>
  </si>
  <si>
    <t>1447012305</t>
  </si>
  <si>
    <t>VV</t>
  </si>
  <si>
    <t>2,891*9 'Přepočtené koeficientem množství</t>
  </si>
  <si>
    <t>997013813</t>
  </si>
  <si>
    <t>Poplatek za uložení na skládce (skládkovné) stavebního odpadu z plastických hmot kód odpadu 170 203</t>
  </si>
  <si>
    <t>1731609153</t>
  </si>
  <si>
    <t>PSV</t>
  </si>
  <si>
    <t>Práce a dodávky PSV</t>
  </si>
  <si>
    <t>766</t>
  </si>
  <si>
    <t>Konstrukce truhlářské</t>
  </si>
  <si>
    <t>5</t>
  </si>
  <si>
    <t>766001</t>
  </si>
  <si>
    <t>Montáž nových dřevěných konstrukcí (opěradlo + sedák)</t>
  </si>
  <si>
    <t>HZS</t>
  </si>
  <si>
    <t>16</t>
  </si>
  <si>
    <t>2094792755</t>
  </si>
  <si>
    <t>"předpoklad průměrně 1,5 HZS na 1 mb lavičky"</t>
  </si>
  <si>
    <t>lavička*1,5</t>
  </si>
  <si>
    <t>"odpočet lavičky bez opěradel - boční sekce první 3 řady"</t>
  </si>
  <si>
    <t>-3*9*2*0,5</t>
  </si>
  <si>
    <t>Součet</t>
  </si>
  <si>
    <t>6</t>
  </si>
  <si>
    <t>M</t>
  </si>
  <si>
    <t>766002</t>
  </si>
  <si>
    <t>spojovací materiál</t>
  </si>
  <si>
    <t>mb</t>
  </si>
  <si>
    <t>32</t>
  </si>
  <si>
    <t>1619374045</t>
  </si>
  <si>
    <t>7</t>
  </si>
  <si>
    <t>766003</t>
  </si>
  <si>
    <t>THEROWOOD hranol 68 x 42</t>
  </si>
  <si>
    <t>2108600666</t>
  </si>
  <si>
    <t>lavička*4*1,1</t>
  </si>
  <si>
    <t>8</t>
  </si>
  <si>
    <t>766004</t>
  </si>
  <si>
    <t>THEROWOOD hranol 110 x 26</t>
  </si>
  <si>
    <t>-938933712</t>
  </si>
  <si>
    <t>lavička*1,1</t>
  </si>
  <si>
    <t>-3*9*2*1,1</t>
  </si>
  <si>
    <t>9</t>
  </si>
  <si>
    <t>766005</t>
  </si>
  <si>
    <t>THEROWOOD hranol 140 x 26</t>
  </si>
  <si>
    <t>-1697249097</t>
  </si>
  <si>
    <t>lavička*3*1,1</t>
  </si>
  <si>
    <t>-3*9*2*3*1,1</t>
  </si>
  <si>
    <t>10</t>
  </si>
  <si>
    <t>998766201</t>
  </si>
  <si>
    <t>Přesun hmot procentní pro konstrukce truhlářské v objektech v do 6 m</t>
  </si>
  <si>
    <t>%</t>
  </si>
  <si>
    <t>1795474319</t>
  </si>
  <si>
    <t>767</t>
  </si>
  <si>
    <t>Konstrukce zámečnické</t>
  </si>
  <si>
    <t>11</t>
  </si>
  <si>
    <t>767001</t>
  </si>
  <si>
    <t>Oprava, případné doplnění nosných ocelových konstrukcí vč. dodávky potřebného materiálu</t>
  </si>
  <si>
    <t>kg</t>
  </si>
  <si>
    <t>622255308</t>
  </si>
  <si>
    <t>"předpoklad 10% konstrukcí"</t>
  </si>
  <si>
    <t>lavička*19*0,1</t>
  </si>
  <si>
    <t>12</t>
  </si>
  <si>
    <t>767392802R</t>
  </si>
  <si>
    <t>Demontáž sedáků a opěradel šroubovaných</t>
  </si>
  <si>
    <t>m2</t>
  </si>
  <si>
    <t>-2049713287</t>
  </si>
  <si>
    <t>lavička*(0,4+0,3)</t>
  </si>
  <si>
    <t>13</t>
  </si>
  <si>
    <t>998767201</t>
  </si>
  <si>
    <t>Přesun hmot procentní pro zámečnické konstrukce v objektech v do 6 m</t>
  </si>
  <si>
    <t>-1885082488</t>
  </si>
  <si>
    <t>783</t>
  </si>
  <si>
    <t>Dokončovací práce - nátěry</t>
  </si>
  <si>
    <t>14</t>
  </si>
  <si>
    <t>783168101</t>
  </si>
  <si>
    <t>Lazurovací jednonásobný olejový nátěr truhlářských konstrukcí</t>
  </si>
  <si>
    <t>-622321481</t>
  </si>
  <si>
    <t>lavička*(0,068+0,042)*2*4</t>
  </si>
  <si>
    <t>(lavička-3*9*2)*(0,11+0,026)*2*1</t>
  </si>
  <si>
    <t>(lavička-3*9*2)*(0,14+0,026)*2*3</t>
  </si>
  <si>
    <t>783301303</t>
  </si>
  <si>
    <t>Bezoplachové odrezivění zámečnických konstrukcí</t>
  </si>
  <si>
    <t>543656155</t>
  </si>
  <si>
    <t>783306809</t>
  </si>
  <si>
    <t>Odstranění nátěru ze zámečnických konstrukcí okartáčováním</t>
  </si>
  <si>
    <t>869698798</t>
  </si>
  <si>
    <t>17</t>
  </si>
  <si>
    <t>783314201</t>
  </si>
  <si>
    <t>Základní antikorozní jednonásobný syntetický standardní nátěr zámečnických konstrukcí</t>
  </si>
  <si>
    <t>-655577604</t>
  </si>
  <si>
    <t>18</t>
  </si>
  <si>
    <t>783315101</t>
  </si>
  <si>
    <t>Mezinátěr jednonásobný syntetický standardní zámečnických konstrukcí</t>
  </si>
  <si>
    <t>1572008708</t>
  </si>
  <si>
    <t>19</t>
  </si>
  <si>
    <t>783317101</t>
  </si>
  <si>
    <t>Krycí jednonásobný syntetický standardní nátěr zámečnických konstrukcí</t>
  </si>
  <si>
    <t>968936347</t>
  </si>
  <si>
    <t>"předpoklad 1,2 m2 na 1mb laviček"</t>
  </si>
  <si>
    <t>lavička*1,2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</si>
</sst>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39</v>
      </c>
      <c r="E29" s="45"/>
      <c r="F29" s="31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50</v>
      </c>
      <c r="AI60" s="40"/>
      <c r="AJ60" s="40"/>
      <c r="AK60" s="40"/>
      <c r="AL60" s="40"/>
      <c r="AM60" s="59" t="s">
        <v>51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53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50</v>
      </c>
      <c r="AI75" s="40"/>
      <c r="AJ75" s="40"/>
      <c r="AK75" s="40"/>
      <c r="AL75" s="40"/>
      <c r="AM75" s="59" t="s">
        <v>51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001789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Rekonstrukce laviček v amfiteatru PKS Bojiště Trutnov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4. 3. 2019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Město Trutnov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>Ing. Lenka Kasperová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56</v>
      </c>
      <c r="D92" s="88"/>
      <c r="E92" s="88"/>
      <c r="F92" s="88"/>
      <c r="G92" s="88"/>
      <c r="H92" s="89"/>
      <c r="I92" s="90" t="s">
        <v>57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58</v>
      </c>
      <c r="AH92" s="88"/>
      <c r="AI92" s="88"/>
      <c r="AJ92" s="88"/>
      <c r="AK92" s="88"/>
      <c r="AL92" s="88"/>
      <c r="AM92" s="88"/>
      <c r="AN92" s="90" t="s">
        <v>59</v>
      </c>
      <c r="AO92" s="88"/>
      <c r="AP92" s="92"/>
      <c r="AQ92" s="93" t="s">
        <v>60</v>
      </c>
      <c r="AR92" s="42"/>
      <c r="AS92" s="94" t="s">
        <v>61</v>
      </c>
      <c r="AT92" s="95" t="s">
        <v>62</v>
      </c>
      <c r="AU92" s="95" t="s">
        <v>63</v>
      </c>
      <c r="AV92" s="95" t="s">
        <v>64</v>
      </c>
      <c r="AW92" s="95" t="s">
        <v>65</v>
      </c>
      <c r="AX92" s="95" t="s">
        <v>66</v>
      </c>
      <c r="AY92" s="95" t="s">
        <v>67</v>
      </c>
      <c r="AZ92" s="95" t="s">
        <v>68</v>
      </c>
      <c r="BA92" s="95" t="s">
        <v>69</v>
      </c>
      <c r="BB92" s="95" t="s">
        <v>70</v>
      </c>
      <c r="BC92" s="95" t="s">
        <v>71</v>
      </c>
      <c r="BD92" s="96" t="s">
        <v>72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74</v>
      </c>
      <c r="BT94" s="111" t="s">
        <v>75</v>
      </c>
      <c r="BU94" s="112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1" s="6" customFormat="1" ht="16.5" customHeight="1">
      <c r="A95" s="113" t="s">
        <v>79</v>
      </c>
      <c r="B95" s="114"/>
      <c r="C95" s="115"/>
      <c r="D95" s="116" t="s">
        <v>80</v>
      </c>
      <c r="E95" s="116"/>
      <c r="F95" s="116"/>
      <c r="G95" s="116"/>
      <c r="H95" s="116"/>
      <c r="I95" s="117"/>
      <c r="J95" s="116" t="s">
        <v>81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'001 - Orientační soupis p...'!J30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82</v>
      </c>
      <c r="AR95" s="120"/>
      <c r="AS95" s="121">
        <v>0</v>
      </c>
      <c r="AT95" s="122">
        <f>ROUND(SUM(AV95:AW95),2)</f>
        <v>0</v>
      </c>
      <c r="AU95" s="123">
        <f>'001 - Orientační soupis p...'!P122</f>
        <v>0</v>
      </c>
      <c r="AV95" s="122">
        <f>'001 - Orientační soupis p...'!J33</f>
        <v>0</v>
      </c>
      <c r="AW95" s="122">
        <f>'001 - Orientační soupis p...'!J34</f>
        <v>0</v>
      </c>
      <c r="AX95" s="122">
        <f>'001 - Orientační soupis p...'!J35</f>
        <v>0</v>
      </c>
      <c r="AY95" s="122">
        <f>'001 - Orientační soupis p...'!J36</f>
        <v>0</v>
      </c>
      <c r="AZ95" s="122">
        <f>'001 - Orientační soupis p...'!F33</f>
        <v>0</v>
      </c>
      <c r="BA95" s="122">
        <f>'001 - Orientační soupis p...'!F34</f>
        <v>0</v>
      </c>
      <c r="BB95" s="122">
        <f>'001 - Orientační soupis p...'!F35</f>
        <v>0</v>
      </c>
      <c r="BC95" s="122">
        <f>'001 - Orientační soupis p...'!F36</f>
        <v>0</v>
      </c>
      <c r="BD95" s="124">
        <f>'001 - Orientační soupis p...'!F37</f>
        <v>0</v>
      </c>
      <c r="BT95" s="125" t="s">
        <v>83</v>
      </c>
      <c r="BV95" s="125" t="s">
        <v>77</v>
      </c>
      <c r="BW95" s="125" t="s">
        <v>84</v>
      </c>
      <c r="BX95" s="125" t="s">
        <v>5</v>
      </c>
      <c r="CL95" s="125" t="s">
        <v>1</v>
      </c>
      <c r="CM95" s="125" t="s">
        <v>85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01 - Orientační soupis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84</v>
      </c>
      <c r="AZ2" s="127" t="s">
        <v>86</v>
      </c>
      <c r="BA2" s="127" t="s">
        <v>1</v>
      </c>
      <c r="BB2" s="127" t="s">
        <v>1</v>
      </c>
      <c r="BC2" s="127" t="s">
        <v>87</v>
      </c>
      <c r="BD2" s="127" t="s">
        <v>85</v>
      </c>
    </row>
    <row r="3" spans="2:56" ht="6.95" customHeight="1" hidden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85</v>
      </c>
      <c r="AZ3" s="127" t="s">
        <v>88</v>
      </c>
      <c r="BA3" s="127" t="s">
        <v>89</v>
      </c>
      <c r="BB3" s="127" t="s">
        <v>90</v>
      </c>
      <c r="BC3" s="127" t="s">
        <v>91</v>
      </c>
      <c r="BD3" s="127" t="s">
        <v>92</v>
      </c>
    </row>
    <row r="4" spans="2:46" ht="24.95" customHeight="1" hidden="1">
      <c r="B4" s="19"/>
      <c r="D4" s="131" t="s">
        <v>93</v>
      </c>
      <c r="L4" s="19"/>
      <c r="M4" s="132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33" t="s">
        <v>16</v>
      </c>
      <c r="L6" s="19"/>
    </row>
    <row r="7" spans="2:12" ht="16.5" customHeight="1" hidden="1">
      <c r="B7" s="19"/>
      <c r="E7" s="134" t="str">
        <f>'Rekapitulace stavby'!K6</f>
        <v>Rekonstrukce laviček v amfiteatru PKS Bojiště Trutnov</v>
      </c>
      <c r="F7" s="133"/>
      <c r="G7" s="133"/>
      <c r="H7" s="133"/>
      <c r="L7" s="19"/>
    </row>
    <row r="8" spans="2:12" s="1" customFormat="1" ht="12" customHeight="1" hidden="1">
      <c r="B8" s="42"/>
      <c r="D8" s="133" t="s">
        <v>94</v>
      </c>
      <c r="I8" s="135"/>
      <c r="L8" s="42"/>
    </row>
    <row r="9" spans="2:12" s="1" customFormat="1" ht="36.95" customHeight="1" hidden="1">
      <c r="B9" s="42"/>
      <c r="E9" s="136" t="s">
        <v>95</v>
      </c>
      <c r="F9" s="1"/>
      <c r="G9" s="1"/>
      <c r="H9" s="1"/>
      <c r="I9" s="135"/>
      <c r="L9" s="42"/>
    </row>
    <row r="10" spans="2:12" s="1" customFormat="1" ht="12" hidden="1">
      <c r="B10" s="42"/>
      <c r="I10" s="135"/>
      <c r="L10" s="42"/>
    </row>
    <row r="11" spans="2:12" s="1" customFormat="1" ht="12" customHeight="1" hidden="1">
      <c r="B11" s="42"/>
      <c r="D11" s="133" t="s">
        <v>18</v>
      </c>
      <c r="F11" s="137" t="s">
        <v>1</v>
      </c>
      <c r="I11" s="138" t="s">
        <v>19</v>
      </c>
      <c r="J11" s="137" t="s">
        <v>1</v>
      </c>
      <c r="L11" s="42"/>
    </row>
    <row r="12" spans="2:12" s="1" customFormat="1" ht="12" customHeight="1" hidden="1">
      <c r="B12" s="42"/>
      <c r="D12" s="133" t="s">
        <v>20</v>
      </c>
      <c r="F12" s="137" t="s">
        <v>21</v>
      </c>
      <c r="I12" s="138" t="s">
        <v>22</v>
      </c>
      <c r="J12" s="139" t="str">
        <f>'Rekapitulace stavby'!AN8</f>
        <v>4. 3. 2019</v>
      </c>
      <c r="L12" s="42"/>
    </row>
    <row r="13" spans="2:12" s="1" customFormat="1" ht="10.8" customHeight="1" hidden="1">
      <c r="B13" s="42"/>
      <c r="I13" s="135"/>
      <c r="L13" s="42"/>
    </row>
    <row r="14" spans="2:12" s="1" customFormat="1" ht="12" customHeight="1" hidden="1">
      <c r="B14" s="42"/>
      <c r="D14" s="133" t="s">
        <v>24</v>
      </c>
      <c r="I14" s="138" t="s">
        <v>25</v>
      </c>
      <c r="J14" s="137" t="s">
        <v>1</v>
      </c>
      <c r="L14" s="42"/>
    </row>
    <row r="15" spans="2:12" s="1" customFormat="1" ht="18" customHeight="1" hidden="1">
      <c r="B15" s="42"/>
      <c r="E15" s="137" t="s">
        <v>26</v>
      </c>
      <c r="I15" s="138" t="s">
        <v>27</v>
      </c>
      <c r="J15" s="137" t="s">
        <v>1</v>
      </c>
      <c r="L15" s="42"/>
    </row>
    <row r="16" spans="2:12" s="1" customFormat="1" ht="6.95" customHeight="1" hidden="1">
      <c r="B16" s="42"/>
      <c r="I16" s="135"/>
      <c r="L16" s="42"/>
    </row>
    <row r="17" spans="2:12" s="1" customFormat="1" ht="12" customHeight="1" hidden="1">
      <c r="B17" s="42"/>
      <c r="D17" s="133" t="s">
        <v>28</v>
      </c>
      <c r="I17" s="138" t="s">
        <v>25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37"/>
      <c r="G18" s="137"/>
      <c r="H18" s="137"/>
      <c r="I18" s="138" t="s">
        <v>27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5"/>
      <c r="L19" s="42"/>
    </row>
    <row r="20" spans="2:12" s="1" customFormat="1" ht="12" customHeight="1" hidden="1">
      <c r="B20" s="42"/>
      <c r="D20" s="133" t="s">
        <v>30</v>
      </c>
      <c r="I20" s="138" t="s">
        <v>25</v>
      </c>
      <c r="J20" s="137" t="str">
        <f>IF('Rekapitulace stavby'!AN16="","",'Rekapitulace stavby'!AN16)</f>
        <v/>
      </c>
      <c r="L20" s="42"/>
    </row>
    <row r="21" spans="2:12" s="1" customFormat="1" ht="18" customHeight="1" hidden="1">
      <c r="B21" s="42"/>
      <c r="E21" s="137" t="str">
        <f>IF('Rekapitulace stavby'!E17="","",'Rekapitulace stavby'!E17)</f>
        <v xml:space="preserve"> </v>
      </c>
      <c r="I21" s="138" t="s">
        <v>27</v>
      </c>
      <c r="J21" s="137" t="str">
        <f>IF('Rekapitulace stavby'!AN17="","",'Rekapitulace stavby'!AN17)</f>
        <v/>
      </c>
      <c r="L21" s="42"/>
    </row>
    <row r="22" spans="2:12" s="1" customFormat="1" ht="6.95" customHeight="1" hidden="1">
      <c r="B22" s="42"/>
      <c r="I22" s="135"/>
      <c r="L22" s="42"/>
    </row>
    <row r="23" spans="2:12" s="1" customFormat="1" ht="12" customHeight="1" hidden="1">
      <c r="B23" s="42"/>
      <c r="D23" s="133" t="s">
        <v>32</v>
      </c>
      <c r="I23" s="138" t="s">
        <v>25</v>
      </c>
      <c r="J23" s="137" t="s">
        <v>1</v>
      </c>
      <c r="L23" s="42"/>
    </row>
    <row r="24" spans="2:12" s="1" customFormat="1" ht="18" customHeight="1" hidden="1">
      <c r="B24" s="42"/>
      <c r="E24" s="137" t="s">
        <v>33</v>
      </c>
      <c r="I24" s="138" t="s">
        <v>27</v>
      </c>
      <c r="J24" s="137" t="s">
        <v>1</v>
      </c>
      <c r="L24" s="42"/>
    </row>
    <row r="25" spans="2:12" s="1" customFormat="1" ht="6.95" customHeight="1" hidden="1">
      <c r="B25" s="42"/>
      <c r="I25" s="135"/>
      <c r="L25" s="42"/>
    </row>
    <row r="26" spans="2:12" s="1" customFormat="1" ht="12" customHeight="1" hidden="1">
      <c r="B26" s="42"/>
      <c r="D26" s="133" t="s">
        <v>34</v>
      </c>
      <c r="I26" s="135"/>
      <c r="L26" s="42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2"/>
      <c r="I28" s="135"/>
      <c r="L28" s="42"/>
    </row>
    <row r="29" spans="2:12" s="1" customFormat="1" ht="6.95" customHeight="1" hidden="1">
      <c r="B29" s="42"/>
      <c r="D29" s="77"/>
      <c r="E29" s="77"/>
      <c r="F29" s="77"/>
      <c r="G29" s="77"/>
      <c r="H29" s="77"/>
      <c r="I29" s="143"/>
      <c r="J29" s="77"/>
      <c r="K29" s="77"/>
      <c r="L29" s="42"/>
    </row>
    <row r="30" spans="2:12" s="1" customFormat="1" ht="25.4" customHeight="1" hidden="1">
      <c r="B30" s="42"/>
      <c r="D30" s="144" t="s">
        <v>35</v>
      </c>
      <c r="I30" s="135"/>
      <c r="J30" s="145">
        <f>ROUND(J122,2)</f>
        <v>0</v>
      </c>
      <c r="L30" s="42"/>
    </row>
    <row r="31" spans="2:12" s="1" customFormat="1" ht="6.95" customHeight="1" hidden="1">
      <c r="B31" s="42"/>
      <c r="D31" s="77"/>
      <c r="E31" s="77"/>
      <c r="F31" s="77"/>
      <c r="G31" s="77"/>
      <c r="H31" s="77"/>
      <c r="I31" s="143"/>
      <c r="J31" s="77"/>
      <c r="K31" s="77"/>
      <c r="L31" s="42"/>
    </row>
    <row r="32" spans="2:12" s="1" customFormat="1" ht="14.4" customHeight="1" hidden="1">
      <c r="B32" s="42"/>
      <c r="F32" s="146" t="s">
        <v>37</v>
      </c>
      <c r="I32" s="147" t="s">
        <v>36</v>
      </c>
      <c r="J32" s="146" t="s">
        <v>38</v>
      </c>
      <c r="L32" s="42"/>
    </row>
    <row r="33" spans="2:12" s="1" customFormat="1" ht="14.4" customHeight="1" hidden="1">
      <c r="B33" s="42"/>
      <c r="D33" s="148" t="s">
        <v>39</v>
      </c>
      <c r="E33" s="133" t="s">
        <v>40</v>
      </c>
      <c r="F33" s="149">
        <f>ROUND((SUM(BE122:BE177)),2)</f>
        <v>0</v>
      </c>
      <c r="I33" s="150">
        <v>0.21</v>
      </c>
      <c r="J33" s="149">
        <f>ROUND(((SUM(BE122:BE177))*I33),2)</f>
        <v>0</v>
      </c>
      <c r="L33" s="42"/>
    </row>
    <row r="34" spans="2:12" s="1" customFormat="1" ht="14.4" customHeight="1" hidden="1">
      <c r="B34" s="42"/>
      <c r="E34" s="133" t="s">
        <v>41</v>
      </c>
      <c r="F34" s="149">
        <f>ROUND((SUM(BF122:BF177)),2)</f>
        <v>0</v>
      </c>
      <c r="I34" s="150">
        <v>0.15</v>
      </c>
      <c r="J34" s="149">
        <f>ROUND(((SUM(BF122:BF177))*I34),2)</f>
        <v>0</v>
      </c>
      <c r="L34" s="42"/>
    </row>
    <row r="35" spans="2:12" s="1" customFormat="1" ht="14.4" customHeight="1" hidden="1">
      <c r="B35" s="42"/>
      <c r="E35" s="133" t="s">
        <v>42</v>
      </c>
      <c r="F35" s="149">
        <f>ROUND((SUM(BG122:BG177)),2)</f>
        <v>0</v>
      </c>
      <c r="I35" s="150">
        <v>0.21</v>
      </c>
      <c r="J35" s="149">
        <f>0</f>
        <v>0</v>
      </c>
      <c r="L35" s="42"/>
    </row>
    <row r="36" spans="2:12" s="1" customFormat="1" ht="14.4" customHeight="1" hidden="1">
      <c r="B36" s="42"/>
      <c r="E36" s="133" t="s">
        <v>43</v>
      </c>
      <c r="F36" s="149">
        <f>ROUND((SUM(BH122:BH177)),2)</f>
        <v>0</v>
      </c>
      <c r="I36" s="150">
        <v>0.15</v>
      </c>
      <c r="J36" s="149">
        <f>0</f>
        <v>0</v>
      </c>
      <c r="L36" s="42"/>
    </row>
    <row r="37" spans="2:12" s="1" customFormat="1" ht="14.4" customHeight="1" hidden="1">
      <c r="B37" s="42"/>
      <c r="E37" s="133" t="s">
        <v>44</v>
      </c>
      <c r="F37" s="149">
        <f>ROUND((SUM(BI122:BI177)),2)</f>
        <v>0</v>
      </c>
      <c r="I37" s="150">
        <v>0</v>
      </c>
      <c r="J37" s="149">
        <f>0</f>
        <v>0</v>
      </c>
      <c r="L37" s="42"/>
    </row>
    <row r="38" spans="2:12" s="1" customFormat="1" ht="6.95" customHeight="1" hidden="1">
      <c r="B38" s="42"/>
      <c r="I38" s="135"/>
      <c r="L38" s="42"/>
    </row>
    <row r="39" spans="2:12" s="1" customFormat="1" ht="25.4" customHeight="1" hidden="1">
      <c r="B39" s="42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6"/>
      <c r="J39" s="157">
        <f>SUM(J30:J37)</f>
        <v>0</v>
      </c>
      <c r="K39" s="158"/>
      <c r="L39" s="42"/>
    </row>
    <row r="40" spans="2:12" s="1" customFormat="1" ht="14.4" customHeight="1" hidden="1">
      <c r="B40" s="42"/>
      <c r="I40" s="135"/>
      <c r="L40" s="42"/>
    </row>
    <row r="41" spans="2:12" ht="14.4" customHeight="1" hidden="1">
      <c r="B41" s="19"/>
      <c r="L41" s="19"/>
    </row>
    <row r="42" spans="2:12" ht="14.4" customHeight="1" hidden="1">
      <c r="B42" s="19"/>
      <c r="L42" s="19"/>
    </row>
    <row r="43" spans="2:12" ht="14.4" customHeight="1" hidden="1">
      <c r="B43" s="19"/>
      <c r="L43" s="19"/>
    </row>
    <row r="44" spans="2:12" ht="14.4" customHeight="1" hidden="1">
      <c r="B44" s="19"/>
      <c r="L44" s="19"/>
    </row>
    <row r="45" spans="2:12" ht="14.4" customHeight="1" hidden="1">
      <c r="B45" s="19"/>
      <c r="L45" s="19"/>
    </row>
    <row r="46" spans="2:12" ht="14.4" customHeight="1" hidden="1">
      <c r="B46" s="19"/>
      <c r="L46" s="19"/>
    </row>
    <row r="47" spans="2:12" ht="14.4" customHeight="1" hidden="1">
      <c r="B47" s="19"/>
      <c r="L47" s="19"/>
    </row>
    <row r="48" spans="2:12" ht="14.4" customHeight="1" hidden="1">
      <c r="B48" s="19"/>
      <c r="L48" s="19"/>
    </row>
    <row r="49" spans="2:12" ht="14.4" customHeight="1" hidden="1">
      <c r="B49" s="19"/>
      <c r="L49" s="19"/>
    </row>
    <row r="50" spans="2:12" s="1" customFormat="1" ht="14.4" customHeight="1" hidden="1">
      <c r="B50" s="42"/>
      <c r="D50" s="159" t="s">
        <v>48</v>
      </c>
      <c r="E50" s="160"/>
      <c r="F50" s="160"/>
      <c r="G50" s="159" t="s">
        <v>49</v>
      </c>
      <c r="H50" s="160"/>
      <c r="I50" s="161"/>
      <c r="J50" s="160"/>
      <c r="K50" s="160"/>
      <c r="L50" s="4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" hidden="1">
      <c r="B61" s="42"/>
      <c r="D61" s="162" t="s">
        <v>50</v>
      </c>
      <c r="E61" s="163"/>
      <c r="F61" s="164" t="s">
        <v>51</v>
      </c>
      <c r="G61" s="162" t="s">
        <v>50</v>
      </c>
      <c r="H61" s="163"/>
      <c r="I61" s="165"/>
      <c r="J61" s="166" t="s">
        <v>51</v>
      </c>
      <c r="K61" s="163"/>
      <c r="L61" s="42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" hidden="1">
      <c r="B65" s="42"/>
      <c r="D65" s="159" t="s">
        <v>52</v>
      </c>
      <c r="E65" s="160"/>
      <c r="F65" s="160"/>
      <c r="G65" s="159" t="s">
        <v>53</v>
      </c>
      <c r="H65" s="160"/>
      <c r="I65" s="161"/>
      <c r="J65" s="160"/>
      <c r="K65" s="160"/>
      <c r="L65" s="42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" hidden="1">
      <c r="B76" s="42"/>
      <c r="D76" s="162" t="s">
        <v>50</v>
      </c>
      <c r="E76" s="163"/>
      <c r="F76" s="164" t="s">
        <v>51</v>
      </c>
      <c r="G76" s="162" t="s">
        <v>50</v>
      </c>
      <c r="H76" s="163"/>
      <c r="I76" s="165"/>
      <c r="J76" s="166" t="s">
        <v>51</v>
      </c>
      <c r="K76" s="163"/>
      <c r="L76" s="42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2"/>
    </row>
    <row r="78" ht="12" hidden="1"/>
    <row r="79" ht="12" hidden="1"/>
    <row r="80" ht="12" hidden="1"/>
    <row r="81" spans="2:12" s="1" customFormat="1" ht="6.95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2"/>
    </row>
    <row r="82" spans="2:12" s="1" customFormat="1" ht="24.95" customHeight="1">
      <c r="B82" s="37"/>
      <c r="C82" s="22" t="s">
        <v>96</v>
      </c>
      <c r="D82" s="38"/>
      <c r="E82" s="38"/>
      <c r="F82" s="38"/>
      <c r="G82" s="38"/>
      <c r="H82" s="38"/>
      <c r="I82" s="135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5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5"/>
      <c r="J84" s="38"/>
      <c r="K84" s="38"/>
      <c r="L84" s="42"/>
    </row>
    <row r="85" spans="2:12" s="1" customFormat="1" ht="16.5" customHeight="1">
      <c r="B85" s="37"/>
      <c r="C85" s="38"/>
      <c r="D85" s="38"/>
      <c r="E85" s="173" t="str">
        <f>E7</f>
        <v>Rekonstrukce laviček v amfiteatru PKS Bojiště Trutnov</v>
      </c>
      <c r="F85" s="31"/>
      <c r="G85" s="31"/>
      <c r="H85" s="31"/>
      <c r="I85" s="135"/>
      <c r="J85" s="38"/>
      <c r="K85" s="38"/>
      <c r="L85" s="42"/>
    </row>
    <row r="86" spans="2:12" s="1" customFormat="1" ht="12" customHeight="1">
      <c r="B86" s="37"/>
      <c r="C86" s="31" t="s">
        <v>94</v>
      </c>
      <c r="D86" s="38"/>
      <c r="E86" s="38"/>
      <c r="F86" s="38"/>
      <c r="G86" s="38"/>
      <c r="H86" s="38"/>
      <c r="I86" s="135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001 - Orientační soupis prací</v>
      </c>
      <c r="F87" s="38"/>
      <c r="G87" s="38"/>
      <c r="H87" s="38"/>
      <c r="I87" s="135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5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38" t="s">
        <v>22</v>
      </c>
      <c r="J89" s="73" t="str">
        <f>IF(J12="","",J12)</f>
        <v>4. 3. 2019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5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>Město Trutnov</v>
      </c>
      <c r="G91" s="38"/>
      <c r="H91" s="38"/>
      <c r="I91" s="138" t="s">
        <v>30</v>
      </c>
      <c r="J91" s="35" t="str">
        <f>E21</f>
        <v xml:space="preserve"> </v>
      </c>
      <c r="K91" s="38"/>
      <c r="L91" s="42"/>
    </row>
    <row r="92" spans="2:12" s="1" customFormat="1" ht="27.9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38" t="s">
        <v>32</v>
      </c>
      <c r="J92" s="35" t="str">
        <f>E24</f>
        <v>Ing. Lenka Kasperová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5"/>
      <c r="J93" s="38"/>
      <c r="K93" s="38"/>
      <c r="L93" s="42"/>
    </row>
    <row r="94" spans="2:12" s="1" customFormat="1" ht="29.25" customHeight="1">
      <c r="B94" s="37"/>
      <c r="C94" s="174" t="s">
        <v>97</v>
      </c>
      <c r="D94" s="175"/>
      <c r="E94" s="175"/>
      <c r="F94" s="175"/>
      <c r="G94" s="175"/>
      <c r="H94" s="175"/>
      <c r="I94" s="176"/>
      <c r="J94" s="177" t="s">
        <v>98</v>
      </c>
      <c r="K94" s="175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5"/>
      <c r="J95" s="38"/>
      <c r="K95" s="38"/>
      <c r="L95" s="42"/>
    </row>
    <row r="96" spans="2:47" s="1" customFormat="1" ht="22.8" customHeight="1">
      <c r="B96" s="37"/>
      <c r="C96" s="178" t="s">
        <v>99</v>
      </c>
      <c r="D96" s="38"/>
      <c r="E96" s="38"/>
      <c r="F96" s="38"/>
      <c r="G96" s="38"/>
      <c r="H96" s="38"/>
      <c r="I96" s="135"/>
      <c r="J96" s="104">
        <f>J122</f>
        <v>0</v>
      </c>
      <c r="K96" s="38"/>
      <c r="L96" s="42"/>
      <c r="AU96" s="16" t="s">
        <v>100</v>
      </c>
    </row>
    <row r="97" spans="2:12" s="8" customFormat="1" ht="24.95" customHeight="1">
      <c r="B97" s="179"/>
      <c r="C97" s="180"/>
      <c r="D97" s="181" t="s">
        <v>101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pans="2:12" s="9" customFormat="1" ht="19.9" customHeight="1">
      <c r="B98" s="186"/>
      <c r="C98" s="187"/>
      <c r="D98" s="188" t="s">
        <v>102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pans="2:12" s="8" customFormat="1" ht="24.95" customHeight="1">
      <c r="B99" s="179"/>
      <c r="C99" s="180"/>
      <c r="D99" s="181" t="s">
        <v>103</v>
      </c>
      <c r="E99" s="182"/>
      <c r="F99" s="182"/>
      <c r="G99" s="182"/>
      <c r="H99" s="182"/>
      <c r="I99" s="183"/>
      <c r="J99" s="184">
        <f>J130</f>
        <v>0</v>
      </c>
      <c r="K99" s="180"/>
      <c r="L99" s="185"/>
    </row>
    <row r="100" spans="2:12" s="9" customFormat="1" ht="19.9" customHeight="1">
      <c r="B100" s="186"/>
      <c r="C100" s="187"/>
      <c r="D100" s="188" t="s">
        <v>104</v>
      </c>
      <c r="E100" s="189"/>
      <c r="F100" s="189"/>
      <c r="G100" s="189"/>
      <c r="H100" s="189"/>
      <c r="I100" s="190"/>
      <c r="J100" s="191">
        <f>J131</f>
        <v>0</v>
      </c>
      <c r="K100" s="187"/>
      <c r="L100" s="192"/>
    </row>
    <row r="101" spans="2:12" s="9" customFormat="1" ht="19.9" customHeight="1">
      <c r="B101" s="186"/>
      <c r="C101" s="187"/>
      <c r="D101" s="188" t="s">
        <v>105</v>
      </c>
      <c r="E101" s="189"/>
      <c r="F101" s="189"/>
      <c r="G101" s="189"/>
      <c r="H101" s="189"/>
      <c r="I101" s="190"/>
      <c r="J101" s="191">
        <f>J153</f>
        <v>0</v>
      </c>
      <c r="K101" s="187"/>
      <c r="L101" s="192"/>
    </row>
    <row r="102" spans="2:12" s="9" customFormat="1" ht="19.9" customHeight="1">
      <c r="B102" s="186"/>
      <c r="C102" s="187"/>
      <c r="D102" s="188" t="s">
        <v>106</v>
      </c>
      <c r="E102" s="189"/>
      <c r="F102" s="189"/>
      <c r="G102" s="189"/>
      <c r="H102" s="189"/>
      <c r="I102" s="190"/>
      <c r="J102" s="191">
        <f>J160</f>
        <v>0</v>
      </c>
      <c r="K102" s="187"/>
      <c r="L102" s="192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35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69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72"/>
      <c r="J108" s="63"/>
      <c r="K108" s="63"/>
      <c r="L108" s="42"/>
    </row>
    <row r="109" spans="2:12" s="1" customFormat="1" ht="24.95" customHeight="1">
      <c r="B109" s="37"/>
      <c r="C109" s="22" t="s">
        <v>107</v>
      </c>
      <c r="D109" s="38"/>
      <c r="E109" s="38"/>
      <c r="F109" s="38"/>
      <c r="G109" s="38"/>
      <c r="H109" s="38"/>
      <c r="I109" s="135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5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35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73" t="str">
        <f>E7</f>
        <v>Rekonstrukce laviček v amfiteatru PKS Bojiště Trutnov</v>
      </c>
      <c r="F112" s="31"/>
      <c r="G112" s="31"/>
      <c r="H112" s="31"/>
      <c r="I112" s="135"/>
      <c r="J112" s="38"/>
      <c r="K112" s="38"/>
      <c r="L112" s="42"/>
    </row>
    <row r="113" spans="2:12" s="1" customFormat="1" ht="12" customHeight="1">
      <c r="B113" s="37"/>
      <c r="C113" s="31" t="s">
        <v>94</v>
      </c>
      <c r="D113" s="38"/>
      <c r="E113" s="38"/>
      <c r="F113" s="38"/>
      <c r="G113" s="38"/>
      <c r="H113" s="38"/>
      <c r="I113" s="135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E9</f>
        <v>001 - Orientační soupis prací</v>
      </c>
      <c r="F114" s="38"/>
      <c r="G114" s="38"/>
      <c r="H114" s="38"/>
      <c r="I114" s="135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5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F12</f>
        <v xml:space="preserve"> </v>
      </c>
      <c r="G116" s="38"/>
      <c r="H116" s="38"/>
      <c r="I116" s="138" t="s">
        <v>22</v>
      </c>
      <c r="J116" s="73" t="str">
        <f>IF(J12="","",J12)</f>
        <v>4. 3. 2019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5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E15</f>
        <v>Město Trutnov</v>
      </c>
      <c r="G118" s="38"/>
      <c r="H118" s="38"/>
      <c r="I118" s="138" t="s">
        <v>30</v>
      </c>
      <c r="J118" s="35" t="str">
        <f>E21</f>
        <v xml:space="preserve"> </v>
      </c>
      <c r="K118" s="38"/>
      <c r="L118" s="42"/>
    </row>
    <row r="119" spans="2:12" s="1" customFormat="1" ht="27.9" customHeight="1">
      <c r="B119" s="37"/>
      <c r="C119" s="31" t="s">
        <v>28</v>
      </c>
      <c r="D119" s="38"/>
      <c r="E119" s="38"/>
      <c r="F119" s="26" t="str">
        <f>IF(E18="","",E18)</f>
        <v>Vyplň údaj</v>
      </c>
      <c r="G119" s="38"/>
      <c r="H119" s="38"/>
      <c r="I119" s="138" t="s">
        <v>32</v>
      </c>
      <c r="J119" s="35" t="str">
        <f>E24</f>
        <v>Ing. Lenka Kasperová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35"/>
      <c r="J120" s="38"/>
      <c r="K120" s="38"/>
      <c r="L120" s="42"/>
    </row>
    <row r="121" spans="2:20" s="10" customFormat="1" ht="29.25" customHeight="1">
      <c r="B121" s="193"/>
      <c r="C121" s="194" t="s">
        <v>108</v>
      </c>
      <c r="D121" s="195" t="s">
        <v>60</v>
      </c>
      <c r="E121" s="195" t="s">
        <v>56</v>
      </c>
      <c r="F121" s="195" t="s">
        <v>57</v>
      </c>
      <c r="G121" s="195" t="s">
        <v>109</v>
      </c>
      <c r="H121" s="195" t="s">
        <v>110</v>
      </c>
      <c r="I121" s="196" t="s">
        <v>111</v>
      </c>
      <c r="J121" s="195" t="s">
        <v>98</v>
      </c>
      <c r="K121" s="197" t="s">
        <v>112</v>
      </c>
      <c r="L121" s="198"/>
      <c r="M121" s="94" t="s">
        <v>1</v>
      </c>
      <c r="N121" s="95" t="s">
        <v>39</v>
      </c>
      <c r="O121" s="95" t="s">
        <v>113</v>
      </c>
      <c r="P121" s="95" t="s">
        <v>114</v>
      </c>
      <c r="Q121" s="95" t="s">
        <v>115</v>
      </c>
      <c r="R121" s="95" t="s">
        <v>116</v>
      </c>
      <c r="S121" s="95" t="s">
        <v>117</v>
      </c>
      <c r="T121" s="96" t="s">
        <v>118</v>
      </c>
    </row>
    <row r="122" spans="2:63" s="1" customFormat="1" ht="22.8" customHeight="1">
      <c r="B122" s="37"/>
      <c r="C122" s="101" t="s">
        <v>119</v>
      </c>
      <c r="D122" s="38"/>
      <c r="E122" s="38"/>
      <c r="F122" s="38"/>
      <c r="G122" s="38"/>
      <c r="H122" s="38"/>
      <c r="I122" s="135"/>
      <c r="J122" s="199">
        <f>BK122</f>
        <v>0</v>
      </c>
      <c r="K122" s="38"/>
      <c r="L122" s="42"/>
      <c r="M122" s="97"/>
      <c r="N122" s="98"/>
      <c r="O122" s="98"/>
      <c r="P122" s="200">
        <f>P123+P130</f>
        <v>0</v>
      </c>
      <c r="Q122" s="98"/>
      <c r="R122" s="200">
        <f>R123+R130</f>
        <v>0.61223808</v>
      </c>
      <c r="S122" s="98"/>
      <c r="T122" s="201">
        <f>T123+T130</f>
        <v>2.8910000000000005</v>
      </c>
      <c r="AT122" s="16" t="s">
        <v>74</v>
      </c>
      <c r="AU122" s="16" t="s">
        <v>100</v>
      </c>
      <c r="BK122" s="202">
        <f>BK123+BK130</f>
        <v>0</v>
      </c>
    </row>
    <row r="123" spans="2:63" s="11" customFormat="1" ht="25.9" customHeight="1">
      <c r="B123" s="203"/>
      <c r="C123" s="204"/>
      <c r="D123" s="205" t="s">
        <v>74</v>
      </c>
      <c r="E123" s="206" t="s">
        <v>120</v>
      </c>
      <c r="F123" s="206" t="s">
        <v>121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0</v>
      </c>
      <c r="S123" s="211"/>
      <c r="T123" s="213">
        <f>T124</f>
        <v>0</v>
      </c>
      <c r="AR123" s="214" t="s">
        <v>83</v>
      </c>
      <c r="AT123" s="215" t="s">
        <v>74</v>
      </c>
      <c r="AU123" s="215" t="s">
        <v>75</v>
      </c>
      <c r="AY123" s="214" t="s">
        <v>122</v>
      </c>
      <c r="BK123" s="216">
        <f>BK124</f>
        <v>0</v>
      </c>
    </row>
    <row r="124" spans="2:63" s="11" customFormat="1" ht="22.8" customHeight="1">
      <c r="B124" s="203"/>
      <c r="C124" s="204"/>
      <c r="D124" s="205" t="s">
        <v>74</v>
      </c>
      <c r="E124" s="217" t="s">
        <v>123</v>
      </c>
      <c r="F124" s="217" t="s">
        <v>124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SUM(P125:P129)</f>
        <v>0</v>
      </c>
      <c r="Q124" s="211"/>
      <c r="R124" s="212">
        <f>SUM(R125:R129)</f>
        <v>0</v>
      </c>
      <c r="S124" s="211"/>
      <c r="T124" s="213">
        <f>SUM(T125:T129)</f>
        <v>0</v>
      </c>
      <c r="AR124" s="214" t="s">
        <v>83</v>
      </c>
      <c r="AT124" s="215" t="s">
        <v>74</v>
      </c>
      <c r="AU124" s="215" t="s">
        <v>83</v>
      </c>
      <c r="AY124" s="214" t="s">
        <v>122</v>
      </c>
      <c r="BK124" s="216">
        <f>SUM(BK125:BK129)</f>
        <v>0</v>
      </c>
    </row>
    <row r="125" spans="2:65" s="1" customFormat="1" ht="24" customHeight="1">
      <c r="B125" s="37"/>
      <c r="C125" s="219" t="s">
        <v>83</v>
      </c>
      <c r="D125" s="219" t="s">
        <v>125</v>
      </c>
      <c r="E125" s="220" t="s">
        <v>126</v>
      </c>
      <c r="F125" s="221" t="s">
        <v>127</v>
      </c>
      <c r="G125" s="222" t="s">
        <v>128</v>
      </c>
      <c r="H125" s="223">
        <v>2.891</v>
      </c>
      <c r="I125" s="224"/>
      <c r="J125" s="225">
        <f>ROUND(I125*H125,2)</f>
        <v>0</v>
      </c>
      <c r="K125" s="221" t="s">
        <v>1</v>
      </c>
      <c r="L125" s="42"/>
      <c r="M125" s="226" t="s">
        <v>1</v>
      </c>
      <c r="N125" s="227" t="s">
        <v>40</v>
      </c>
      <c r="O125" s="8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129</v>
      </c>
      <c r="AT125" s="230" t="s">
        <v>125</v>
      </c>
      <c r="AU125" s="230" t="s">
        <v>85</v>
      </c>
      <c r="AY125" s="16" t="s">
        <v>122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83</v>
      </c>
      <c r="BK125" s="231">
        <f>ROUND(I125*H125,2)</f>
        <v>0</v>
      </c>
      <c r="BL125" s="16" t="s">
        <v>129</v>
      </c>
      <c r="BM125" s="230" t="s">
        <v>130</v>
      </c>
    </row>
    <row r="126" spans="2:65" s="1" customFormat="1" ht="24" customHeight="1">
      <c r="B126" s="37"/>
      <c r="C126" s="219" t="s">
        <v>85</v>
      </c>
      <c r="D126" s="219" t="s">
        <v>125</v>
      </c>
      <c r="E126" s="220" t="s">
        <v>131</v>
      </c>
      <c r="F126" s="221" t="s">
        <v>132</v>
      </c>
      <c r="G126" s="222" t="s">
        <v>128</v>
      </c>
      <c r="H126" s="223">
        <v>2.891</v>
      </c>
      <c r="I126" s="224"/>
      <c r="J126" s="225">
        <f>ROUND(I126*H126,2)</f>
        <v>0</v>
      </c>
      <c r="K126" s="221" t="s">
        <v>133</v>
      </c>
      <c r="L126" s="42"/>
      <c r="M126" s="226" t="s">
        <v>1</v>
      </c>
      <c r="N126" s="227" t="s">
        <v>40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0" t="s">
        <v>129</v>
      </c>
      <c r="AT126" s="230" t="s">
        <v>125</v>
      </c>
      <c r="AU126" s="230" t="s">
        <v>85</v>
      </c>
      <c r="AY126" s="16" t="s">
        <v>122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83</v>
      </c>
      <c r="BK126" s="231">
        <f>ROUND(I126*H126,2)</f>
        <v>0</v>
      </c>
      <c r="BL126" s="16" t="s">
        <v>129</v>
      </c>
      <c r="BM126" s="230" t="s">
        <v>134</v>
      </c>
    </row>
    <row r="127" spans="2:65" s="1" customFormat="1" ht="24" customHeight="1">
      <c r="B127" s="37"/>
      <c r="C127" s="219" t="s">
        <v>92</v>
      </c>
      <c r="D127" s="219" t="s">
        <v>125</v>
      </c>
      <c r="E127" s="220" t="s">
        <v>135</v>
      </c>
      <c r="F127" s="221" t="s">
        <v>136</v>
      </c>
      <c r="G127" s="222" t="s">
        <v>128</v>
      </c>
      <c r="H127" s="223">
        <v>26.019</v>
      </c>
      <c r="I127" s="224"/>
      <c r="J127" s="225">
        <f>ROUND(I127*H127,2)</f>
        <v>0</v>
      </c>
      <c r="K127" s="221" t="s">
        <v>133</v>
      </c>
      <c r="L127" s="42"/>
      <c r="M127" s="226" t="s">
        <v>1</v>
      </c>
      <c r="N127" s="227" t="s">
        <v>40</v>
      </c>
      <c r="O127" s="8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129</v>
      </c>
      <c r="AT127" s="230" t="s">
        <v>125</v>
      </c>
      <c r="AU127" s="230" t="s">
        <v>85</v>
      </c>
      <c r="AY127" s="16" t="s">
        <v>122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83</v>
      </c>
      <c r="BK127" s="231">
        <f>ROUND(I127*H127,2)</f>
        <v>0</v>
      </c>
      <c r="BL127" s="16" t="s">
        <v>129</v>
      </c>
      <c r="BM127" s="230" t="s">
        <v>137</v>
      </c>
    </row>
    <row r="128" spans="2:51" s="12" customFormat="1" ht="12">
      <c r="B128" s="232"/>
      <c r="C128" s="233"/>
      <c r="D128" s="234" t="s">
        <v>138</v>
      </c>
      <c r="E128" s="233"/>
      <c r="F128" s="235" t="s">
        <v>139</v>
      </c>
      <c r="G128" s="233"/>
      <c r="H128" s="236">
        <v>26.019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138</v>
      </c>
      <c r="AU128" s="242" t="s">
        <v>85</v>
      </c>
      <c r="AV128" s="12" t="s">
        <v>85</v>
      </c>
      <c r="AW128" s="12" t="s">
        <v>4</v>
      </c>
      <c r="AX128" s="12" t="s">
        <v>83</v>
      </c>
      <c r="AY128" s="242" t="s">
        <v>122</v>
      </c>
    </row>
    <row r="129" spans="2:65" s="1" customFormat="1" ht="36" customHeight="1">
      <c r="B129" s="37"/>
      <c r="C129" s="219" t="s">
        <v>129</v>
      </c>
      <c r="D129" s="219" t="s">
        <v>125</v>
      </c>
      <c r="E129" s="220" t="s">
        <v>140</v>
      </c>
      <c r="F129" s="221" t="s">
        <v>141</v>
      </c>
      <c r="G129" s="222" t="s">
        <v>128</v>
      </c>
      <c r="H129" s="223">
        <v>2.891</v>
      </c>
      <c r="I129" s="224"/>
      <c r="J129" s="225">
        <f>ROUND(I129*H129,2)</f>
        <v>0</v>
      </c>
      <c r="K129" s="221" t="s">
        <v>133</v>
      </c>
      <c r="L129" s="42"/>
      <c r="M129" s="226" t="s">
        <v>1</v>
      </c>
      <c r="N129" s="227" t="s">
        <v>40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0" t="s">
        <v>129</v>
      </c>
      <c r="AT129" s="230" t="s">
        <v>125</v>
      </c>
      <c r="AU129" s="230" t="s">
        <v>85</v>
      </c>
      <c r="AY129" s="16" t="s">
        <v>122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83</v>
      </c>
      <c r="BK129" s="231">
        <f>ROUND(I129*H129,2)</f>
        <v>0</v>
      </c>
      <c r="BL129" s="16" t="s">
        <v>129</v>
      </c>
      <c r="BM129" s="230" t="s">
        <v>142</v>
      </c>
    </row>
    <row r="130" spans="2:63" s="11" customFormat="1" ht="25.9" customHeight="1">
      <c r="B130" s="203"/>
      <c r="C130" s="204"/>
      <c r="D130" s="205" t="s">
        <v>74</v>
      </c>
      <c r="E130" s="206" t="s">
        <v>143</v>
      </c>
      <c r="F130" s="206" t="s">
        <v>144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P131+P153+P160</f>
        <v>0</v>
      </c>
      <c r="Q130" s="211"/>
      <c r="R130" s="212">
        <f>R131+R153+R160</f>
        <v>0.61223808</v>
      </c>
      <c r="S130" s="211"/>
      <c r="T130" s="213">
        <f>T131+T153+T160</f>
        <v>2.8910000000000005</v>
      </c>
      <c r="AR130" s="214" t="s">
        <v>85</v>
      </c>
      <c r="AT130" s="215" t="s">
        <v>74</v>
      </c>
      <c r="AU130" s="215" t="s">
        <v>75</v>
      </c>
      <c r="AY130" s="214" t="s">
        <v>122</v>
      </c>
      <c r="BK130" s="216">
        <f>BK131+BK153+BK160</f>
        <v>0</v>
      </c>
    </row>
    <row r="131" spans="2:63" s="11" customFormat="1" ht="22.8" customHeight="1">
      <c r="B131" s="203"/>
      <c r="C131" s="204"/>
      <c r="D131" s="205" t="s">
        <v>74</v>
      </c>
      <c r="E131" s="217" t="s">
        <v>145</v>
      </c>
      <c r="F131" s="217" t="s">
        <v>146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SUM(P132:P152)</f>
        <v>0</v>
      </c>
      <c r="Q131" s="211"/>
      <c r="R131" s="212">
        <f>SUM(R132:R152)</f>
        <v>0</v>
      </c>
      <c r="S131" s="211"/>
      <c r="T131" s="213">
        <f>SUM(T132:T152)</f>
        <v>0</v>
      </c>
      <c r="AR131" s="214" t="s">
        <v>85</v>
      </c>
      <c r="AT131" s="215" t="s">
        <v>74</v>
      </c>
      <c r="AU131" s="215" t="s">
        <v>83</v>
      </c>
      <c r="AY131" s="214" t="s">
        <v>122</v>
      </c>
      <c r="BK131" s="216">
        <f>SUM(BK132:BK152)</f>
        <v>0</v>
      </c>
    </row>
    <row r="132" spans="2:65" s="1" customFormat="1" ht="24" customHeight="1">
      <c r="B132" s="37"/>
      <c r="C132" s="219" t="s">
        <v>147</v>
      </c>
      <c r="D132" s="219" t="s">
        <v>125</v>
      </c>
      <c r="E132" s="220" t="s">
        <v>148</v>
      </c>
      <c r="F132" s="221" t="s">
        <v>149</v>
      </c>
      <c r="G132" s="222" t="s">
        <v>150</v>
      </c>
      <c r="H132" s="223">
        <v>1212</v>
      </c>
      <c r="I132" s="224"/>
      <c r="J132" s="225">
        <f>ROUND(I132*H132,2)</f>
        <v>0</v>
      </c>
      <c r="K132" s="221" t="s">
        <v>1</v>
      </c>
      <c r="L132" s="42"/>
      <c r="M132" s="226" t="s">
        <v>1</v>
      </c>
      <c r="N132" s="227" t="s">
        <v>40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30" t="s">
        <v>151</v>
      </c>
      <c r="AT132" s="230" t="s">
        <v>125</v>
      </c>
      <c r="AU132" s="230" t="s">
        <v>85</v>
      </c>
      <c r="AY132" s="16" t="s">
        <v>122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83</v>
      </c>
      <c r="BK132" s="231">
        <f>ROUND(I132*H132,2)</f>
        <v>0</v>
      </c>
      <c r="BL132" s="16" t="s">
        <v>151</v>
      </c>
      <c r="BM132" s="230" t="s">
        <v>152</v>
      </c>
    </row>
    <row r="133" spans="2:51" s="13" customFormat="1" ht="12">
      <c r="B133" s="243"/>
      <c r="C133" s="244"/>
      <c r="D133" s="234" t="s">
        <v>138</v>
      </c>
      <c r="E133" s="245" t="s">
        <v>1</v>
      </c>
      <c r="F133" s="246" t="s">
        <v>153</v>
      </c>
      <c r="G133" s="244"/>
      <c r="H133" s="245" t="s">
        <v>1</v>
      </c>
      <c r="I133" s="247"/>
      <c r="J133" s="244"/>
      <c r="K133" s="244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138</v>
      </c>
      <c r="AU133" s="252" t="s">
        <v>85</v>
      </c>
      <c r="AV133" s="13" t="s">
        <v>83</v>
      </c>
      <c r="AW133" s="13" t="s">
        <v>31</v>
      </c>
      <c r="AX133" s="13" t="s">
        <v>75</v>
      </c>
      <c r="AY133" s="252" t="s">
        <v>122</v>
      </c>
    </row>
    <row r="134" spans="2:51" s="12" customFormat="1" ht="12">
      <c r="B134" s="232"/>
      <c r="C134" s="233"/>
      <c r="D134" s="234" t="s">
        <v>138</v>
      </c>
      <c r="E134" s="253" t="s">
        <v>1</v>
      </c>
      <c r="F134" s="235" t="s">
        <v>154</v>
      </c>
      <c r="G134" s="233"/>
      <c r="H134" s="236">
        <v>1239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138</v>
      </c>
      <c r="AU134" s="242" t="s">
        <v>85</v>
      </c>
      <c r="AV134" s="12" t="s">
        <v>85</v>
      </c>
      <c r="AW134" s="12" t="s">
        <v>31</v>
      </c>
      <c r="AX134" s="12" t="s">
        <v>75</v>
      </c>
      <c r="AY134" s="242" t="s">
        <v>122</v>
      </c>
    </row>
    <row r="135" spans="2:51" s="13" customFormat="1" ht="12">
      <c r="B135" s="243"/>
      <c r="C135" s="244"/>
      <c r="D135" s="234" t="s">
        <v>138</v>
      </c>
      <c r="E135" s="245" t="s">
        <v>1</v>
      </c>
      <c r="F135" s="246" t="s">
        <v>155</v>
      </c>
      <c r="G135" s="244"/>
      <c r="H135" s="245" t="s">
        <v>1</v>
      </c>
      <c r="I135" s="247"/>
      <c r="J135" s="244"/>
      <c r="K135" s="244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138</v>
      </c>
      <c r="AU135" s="252" t="s">
        <v>85</v>
      </c>
      <c r="AV135" s="13" t="s">
        <v>83</v>
      </c>
      <c r="AW135" s="13" t="s">
        <v>31</v>
      </c>
      <c r="AX135" s="13" t="s">
        <v>75</v>
      </c>
      <c r="AY135" s="252" t="s">
        <v>122</v>
      </c>
    </row>
    <row r="136" spans="2:51" s="12" customFormat="1" ht="12">
      <c r="B136" s="232"/>
      <c r="C136" s="233"/>
      <c r="D136" s="234" t="s">
        <v>138</v>
      </c>
      <c r="E136" s="253" t="s">
        <v>1</v>
      </c>
      <c r="F136" s="235" t="s">
        <v>156</v>
      </c>
      <c r="G136" s="233"/>
      <c r="H136" s="236">
        <v>-27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138</v>
      </c>
      <c r="AU136" s="242" t="s">
        <v>85</v>
      </c>
      <c r="AV136" s="12" t="s">
        <v>85</v>
      </c>
      <c r="AW136" s="12" t="s">
        <v>31</v>
      </c>
      <c r="AX136" s="12" t="s">
        <v>75</v>
      </c>
      <c r="AY136" s="242" t="s">
        <v>122</v>
      </c>
    </row>
    <row r="137" spans="2:51" s="14" customFormat="1" ht="12">
      <c r="B137" s="254"/>
      <c r="C137" s="255"/>
      <c r="D137" s="234" t="s">
        <v>138</v>
      </c>
      <c r="E137" s="256" t="s">
        <v>1</v>
      </c>
      <c r="F137" s="257" t="s">
        <v>157</v>
      </c>
      <c r="G137" s="255"/>
      <c r="H137" s="258">
        <v>1212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138</v>
      </c>
      <c r="AU137" s="264" t="s">
        <v>85</v>
      </c>
      <c r="AV137" s="14" t="s">
        <v>129</v>
      </c>
      <c r="AW137" s="14" t="s">
        <v>31</v>
      </c>
      <c r="AX137" s="14" t="s">
        <v>83</v>
      </c>
      <c r="AY137" s="264" t="s">
        <v>122</v>
      </c>
    </row>
    <row r="138" spans="2:65" s="1" customFormat="1" ht="16.5" customHeight="1">
      <c r="B138" s="37"/>
      <c r="C138" s="265" t="s">
        <v>158</v>
      </c>
      <c r="D138" s="265" t="s">
        <v>159</v>
      </c>
      <c r="E138" s="266" t="s">
        <v>160</v>
      </c>
      <c r="F138" s="267" t="s">
        <v>161</v>
      </c>
      <c r="G138" s="268" t="s">
        <v>162</v>
      </c>
      <c r="H138" s="269">
        <v>826</v>
      </c>
      <c r="I138" s="270"/>
      <c r="J138" s="271">
        <f>ROUND(I138*H138,2)</f>
        <v>0</v>
      </c>
      <c r="K138" s="267" t="s">
        <v>1</v>
      </c>
      <c r="L138" s="272"/>
      <c r="M138" s="273" t="s">
        <v>1</v>
      </c>
      <c r="N138" s="274" t="s">
        <v>40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163</v>
      </c>
      <c r="AT138" s="230" t="s">
        <v>159</v>
      </c>
      <c r="AU138" s="230" t="s">
        <v>85</v>
      </c>
      <c r="AY138" s="16" t="s">
        <v>122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83</v>
      </c>
      <c r="BK138" s="231">
        <f>ROUND(I138*H138,2)</f>
        <v>0</v>
      </c>
      <c r="BL138" s="16" t="s">
        <v>151</v>
      </c>
      <c r="BM138" s="230" t="s">
        <v>164</v>
      </c>
    </row>
    <row r="139" spans="2:51" s="12" customFormat="1" ht="12">
      <c r="B139" s="232"/>
      <c r="C139" s="233"/>
      <c r="D139" s="234" t="s">
        <v>138</v>
      </c>
      <c r="E139" s="253" t="s">
        <v>1</v>
      </c>
      <c r="F139" s="235" t="s">
        <v>88</v>
      </c>
      <c r="G139" s="233"/>
      <c r="H139" s="236">
        <v>826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138</v>
      </c>
      <c r="AU139" s="242" t="s">
        <v>85</v>
      </c>
      <c r="AV139" s="12" t="s">
        <v>85</v>
      </c>
      <c r="AW139" s="12" t="s">
        <v>31</v>
      </c>
      <c r="AX139" s="12" t="s">
        <v>83</v>
      </c>
      <c r="AY139" s="242" t="s">
        <v>122</v>
      </c>
    </row>
    <row r="140" spans="2:65" s="1" customFormat="1" ht="16.5" customHeight="1">
      <c r="B140" s="37"/>
      <c r="C140" s="265" t="s">
        <v>165</v>
      </c>
      <c r="D140" s="265" t="s">
        <v>159</v>
      </c>
      <c r="E140" s="266" t="s">
        <v>166</v>
      </c>
      <c r="F140" s="267" t="s">
        <v>167</v>
      </c>
      <c r="G140" s="268" t="s">
        <v>90</v>
      </c>
      <c r="H140" s="269">
        <v>3634.4</v>
      </c>
      <c r="I140" s="270"/>
      <c r="J140" s="271">
        <f>ROUND(I140*H140,2)</f>
        <v>0</v>
      </c>
      <c r="K140" s="267" t="s">
        <v>1</v>
      </c>
      <c r="L140" s="272"/>
      <c r="M140" s="273" t="s">
        <v>1</v>
      </c>
      <c r="N140" s="274" t="s">
        <v>40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163</v>
      </c>
      <c r="AT140" s="230" t="s">
        <v>159</v>
      </c>
      <c r="AU140" s="230" t="s">
        <v>85</v>
      </c>
      <c r="AY140" s="16" t="s">
        <v>122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83</v>
      </c>
      <c r="BK140" s="231">
        <f>ROUND(I140*H140,2)</f>
        <v>0</v>
      </c>
      <c r="BL140" s="16" t="s">
        <v>151</v>
      </c>
      <c r="BM140" s="230" t="s">
        <v>168</v>
      </c>
    </row>
    <row r="141" spans="2:51" s="12" customFormat="1" ht="12">
      <c r="B141" s="232"/>
      <c r="C141" s="233"/>
      <c r="D141" s="234" t="s">
        <v>138</v>
      </c>
      <c r="E141" s="253" t="s">
        <v>1</v>
      </c>
      <c r="F141" s="235" t="s">
        <v>169</v>
      </c>
      <c r="G141" s="233"/>
      <c r="H141" s="236">
        <v>3634.4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138</v>
      </c>
      <c r="AU141" s="242" t="s">
        <v>85</v>
      </c>
      <c r="AV141" s="12" t="s">
        <v>85</v>
      </c>
      <c r="AW141" s="12" t="s">
        <v>31</v>
      </c>
      <c r="AX141" s="12" t="s">
        <v>83</v>
      </c>
      <c r="AY141" s="242" t="s">
        <v>122</v>
      </c>
    </row>
    <row r="142" spans="2:65" s="1" customFormat="1" ht="16.5" customHeight="1">
      <c r="B142" s="37"/>
      <c r="C142" s="265" t="s">
        <v>170</v>
      </c>
      <c r="D142" s="265" t="s">
        <v>159</v>
      </c>
      <c r="E142" s="266" t="s">
        <v>171</v>
      </c>
      <c r="F142" s="267" t="s">
        <v>172</v>
      </c>
      <c r="G142" s="268" t="s">
        <v>90</v>
      </c>
      <c r="H142" s="269">
        <v>849.2</v>
      </c>
      <c r="I142" s="270"/>
      <c r="J142" s="271">
        <f>ROUND(I142*H142,2)</f>
        <v>0</v>
      </c>
      <c r="K142" s="267" t="s">
        <v>1</v>
      </c>
      <c r="L142" s="272"/>
      <c r="M142" s="273" t="s">
        <v>1</v>
      </c>
      <c r="N142" s="274" t="s">
        <v>40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163</v>
      </c>
      <c r="AT142" s="230" t="s">
        <v>159</v>
      </c>
      <c r="AU142" s="230" t="s">
        <v>85</v>
      </c>
      <c r="AY142" s="16" t="s">
        <v>122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83</v>
      </c>
      <c r="BK142" s="231">
        <f>ROUND(I142*H142,2)</f>
        <v>0</v>
      </c>
      <c r="BL142" s="16" t="s">
        <v>151</v>
      </c>
      <c r="BM142" s="230" t="s">
        <v>173</v>
      </c>
    </row>
    <row r="143" spans="2:51" s="12" customFormat="1" ht="12">
      <c r="B143" s="232"/>
      <c r="C143" s="233"/>
      <c r="D143" s="234" t="s">
        <v>138</v>
      </c>
      <c r="E143" s="253" t="s">
        <v>1</v>
      </c>
      <c r="F143" s="235" t="s">
        <v>174</v>
      </c>
      <c r="G143" s="233"/>
      <c r="H143" s="236">
        <v>908.6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138</v>
      </c>
      <c r="AU143" s="242" t="s">
        <v>85</v>
      </c>
      <c r="AV143" s="12" t="s">
        <v>85</v>
      </c>
      <c r="AW143" s="12" t="s">
        <v>31</v>
      </c>
      <c r="AX143" s="12" t="s">
        <v>75</v>
      </c>
      <c r="AY143" s="242" t="s">
        <v>122</v>
      </c>
    </row>
    <row r="144" spans="2:51" s="13" customFormat="1" ht="12">
      <c r="B144" s="243"/>
      <c r="C144" s="244"/>
      <c r="D144" s="234" t="s">
        <v>138</v>
      </c>
      <c r="E144" s="245" t="s">
        <v>1</v>
      </c>
      <c r="F144" s="246" t="s">
        <v>155</v>
      </c>
      <c r="G144" s="244"/>
      <c r="H144" s="245" t="s">
        <v>1</v>
      </c>
      <c r="I144" s="247"/>
      <c r="J144" s="244"/>
      <c r="K144" s="244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138</v>
      </c>
      <c r="AU144" s="252" t="s">
        <v>85</v>
      </c>
      <c r="AV144" s="13" t="s">
        <v>83</v>
      </c>
      <c r="AW144" s="13" t="s">
        <v>31</v>
      </c>
      <c r="AX144" s="13" t="s">
        <v>75</v>
      </c>
      <c r="AY144" s="252" t="s">
        <v>122</v>
      </c>
    </row>
    <row r="145" spans="2:51" s="12" customFormat="1" ht="12">
      <c r="B145" s="232"/>
      <c r="C145" s="233"/>
      <c r="D145" s="234" t="s">
        <v>138</v>
      </c>
      <c r="E145" s="253" t="s">
        <v>1</v>
      </c>
      <c r="F145" s="235" t="s">
        <v>175</v>
      </c>
      <c r="G145" s="233"/>
      <c r="H145" s="236">
        <v>-59.4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138</v>
      </c>
      <c r="AU145" s="242" t="s">
        <v>85</v>
      </c>
      <c r="AV145" s="12" t="s">
        <v>85</v>
      </c>
      <c r="AW145" s="12" t="s">
        <v>31</v>
      </c>
      <c r="AX145" s="12" t="s">
        <v>75</v>
      </c>
      <c r="AY145" s="242" t="s">
        <v>122</v>
      </c>
    </row>
    <row r="146" spans="2:51" s="14" customFormat="1" ht="12">
      <c r="B146" s="254"/>
      <c r="C146" s="255"/>
      <c r="D146" s="234" t="s">
        <v>138</v>
      </c>
      <c r="E146" s="256" t="s">
        <v>1</v>
      </c>
      <c r="F146" s="257" t="s">
        <v>157</v>
      </c>
      <c r="G146" s="255"/>
      <c r="H146" s="258">
        <v>849.2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138</v>
      </c>
      <c r="AU146" s="264" t="s">
        <v>85</v>
      </c>
      <c r="AV146" s="14" t="s">
        <v>129</v>
      </c>
      <c r="AW146" s="14" t="s">
        <v>31</v>
      </c>
      <c r="AX146" s="14" t="s">
        <v>83</v>
      </c>
      <c r="AY146" s="264" t="s">
        <v>122</v>
      </c>
    </row>
    <row r="147" spans="2:65" s="1" customFormat="1" ht="16.5" customHeight="1">
      <c r="B147" s="37"/>
      <c r="C147" s="265" t="s">
        <v>176</v>
      </c>
      <c r="D147" s="265" t="s">
        <v>159</v>
      </c>
      <c r="E147" s="266" t="s">
        <v>177</v>
      </c>
      <c r="F147" s="267" t="s">
        <v>178</v>
      </c>
      <c r="G147" s="268" t="s">
        <v>90</v>
      </c>
      <c r="H147" s="269">
        <v>2547.6</v>
      </c>
      <c r="I147" s="270"/>
      <c r="J147" s="271">
        <f>ROUND(I147*H147,2)</f>
        <v>0</v>
      </c>
      <c r="K147" s="267" t="s">
        <v>1</v>
      </c>
      <c r="L147" s="272"/>
      <c r="M147" s="273" t="s">
        <v>1</v>
      </c>
      <c r="N147" s="274" t="s">
        <v>40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163</v>
      </c>
      <c r="AT147" s="230" t="s">
        <v>159</v>
      </c>
      <c r="AU147" s="230" t="s">
        <v>85</v>
      </c>
      <c r="AY147" s="16" t="s">
        <v>122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83</v>
      </c>
      <c r="BK147" s="231">
        <f>ROUND(I147*H147,2)</f>
        <v>0</v>
      </c>
      <c r="BL147" s="16" t="s">
        <v>151</v>
      </c>
      <c r="BM147" s="230" t="s">
        <v>179</v>
      </c>
    </row>
    <row r="148" spans="2:51" s="12" customFormat="1" ht="12">
      <c r="B148" s="232"/>
      <c r="C148" s="233"/>
      <c r="D148" s="234" t="s">
        <v>138</v>
      </c>
      <c r="E148" s="253" t="s">
        <v>1</v>
      </c>
      <c r="F148" s="235" t="s">
        <v>180</v>
      </c>
      <c r="G148" s="233"/>
      <c r="H148" s="236">
        <v>2725.8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138</v>
      </c>
      <c r="AU148" s="242" t="s">
        <v>85</v>
      </c>
      <c r="AV148" s="12" t="s">
        <v>85</v>
      </c>
      <c r="AW148" s="12" t="s">
        <v>31</v>
      </c>
      <c r="AX148" s="12" t="s">
        <v>75</v>
      </c>
      <c r="AY148" s="242" t="s">
        <v>122</v>
      </c>
    </row>
    <row r="149" spans="2:51" s="13" customFormat="1" ht="12">
      <c r="B149" s="243"/>
      <c r="C149" s="244"/>
      <c r="D149" s="234" t="s">
        <v>138</v>
      </c>
      <c r="E149" s="245" t="s">
        <v>1</v>
      </c>
      <c r="F149" s="246" t="s">
        <v>155</v>
      </c>
      <c r="G149" s="244"/>
      <c r="H149" s="245" t="s">
        <v>1</v>
      </c>
      <c r="I149" s="247"/>
      <c r="J149" s="244"/>
      <c r="K149" s="244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138</v>
      </c>
      <c r="AU149" s="252" t="s">
        <v>85</v>
      </c>
      <c r="AV149" s="13" t="s">
        <v>83</v>
      </c>
      <c r="AW149" s="13" t="s">
        <v>31</v>
      </c>
      <c r="AX149" s="13" t="s">
        <v>75</v>
      </c>
      <c r="AY149" s="252" t="s">
        <v>122</v>
      </c>
    </row>
    <row r="150" spans="2:51" s="12" customFormat="1" ht="12">
      <c r="B150" s="232"/>
      <c r="C150" s="233"/>
      <c r="D150" s="234" t="s">
        <v>138</v>
      </c>
      <c r="E150" s="253" t="s">
        <v>1</v>
      </c>
      <c r="F150" s="235" t="s">
        <v>181</v>
      </c>
      <c r="G150" s="233"/>
      <c r="H150" s="236">
        <v>-178.2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138</v>
      </c>
      <c r="AU150" s="242" t="s">
        <v>85</v>
      </c>
      <c r="AV150" s="12" t="s">
        <v>85</v>
      </c>
      <c r="AW150" s="12" t="s">
        <v>31</v>
      </c>
      <c r="AX150" s="12" t="s">
        <v>75</v>
      </c>
      <c r="AY150" s="242" t="s">
        <v>122</v>
      </c>
    </row>
    <row r="151" spans="2:51" s="14" customFormat="1" ht="12">
      <c r="B151" s="254"/>
      <c r="C151" s="255"/>
      <c r="D151" s="234" t="s">
        <v>138</v>
      </c>
      <c r="E151" s="256" t="s">
        <v>1</v>
      </c>
      <c r="F151" s="257" t="s">
        <v>157</v>
      </c>
      <c r="G151" s="255"/>
      <c r="H151" s="258">
        <v>2547.6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138</v>
      </c>
      <c r="AU151" s="264" t="s">
        <v>85</v>
      </c>
      <c r="AV151" s="14" t="s">
        <v>129</v>
      </c>
      <c r="AW151" s="14" t="s">
        <v>31</v>
      </c>
      <c r="AX151" s="14" t="s">
        <v>83</v>
      </c>
      <c r="AY151" s="264" t="s">
        <v>122</v>
      </c>
    </row>
    <row r="152" spans="2:65" s="1" customFormat="1" ht="24" customHeight="1">
      <c r="B152" s="37"/>
      <c r="C152" s="219" t="s">
        <v>182</v>
      </c>
      <c r="D152" s="219" t="s">
        <v>125</v>
      </c>
      <c r="E152" s="220" t="s">
        <v>183</v>
      </c>
      <c r="F152" s="221" t="s">
        <v>184</v>
      </c>
      <c r="G152" s="222" t="s">
        <v>185</v>
      </c>
      <c r="H152" s="275"/>
      <c r="I152" s="224"/>
      <c r="J152" s="225">
        <f>ROUND(I152*H152,2)</f>
        <v>0</v>
      </c>
      <c r="K152" s="221" t="s">
        <v>133</v>
      </c>
      <c r="L152" s="42"/>
      <c r="M152" s="226" t="s">
        <v>1</v>
      </c>
      <c r="N152" s="227" t="s">
        <v>40</v>
      </c>
      <c r="O152" s="8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151</v>
      </c>
      <c r="AT152" s="230" t="s">
        <v>125</v>
      </c>
      <c r="AU152" s="230" t="s">
        <v>85</v>
      </c>
      <c r="AY152" s="16" t="s">
        <v>122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83</v>
      </c>
      <c r="BK152" s="231">
        <f>ROUND(I152*H152,2)</f>
        <v>0</v>
      </c>
      <c r="BL152" s="16" t="s">
        <v>151</v>
      </c>
      <c r="BM152" s="230" t="s">
        <v>186</v>
      </c>
    </row>
    <row r="153" spans="2:63" s="11" customFormat="1" ht="22.8" customHeight="1">
      <c r="B153" s="203"/>
      <c r="C153" s="204"/>
      <c r="D153" s="205" t="s">
        <v>74</v>
      </c>
      <c r="E153" s="217" t="s">
        <v>187</v>
      </c>
      <c r="F153" s="217" t="s">
        <v>188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SUM(P154:P159)</f>
        <v>0</v>
      </c>
      <c r="Q153" s="211"/>
      <c r="R153" s="212">
        <f>SUM(R154:R159)</f>
        <v>0</v>
      </c>
      <c r="S153" s="211"/>
      <c r="T153" s="213">
        <f>SUM(T154:T159)</f>
        <v>2.8910000000000005</v>
      </c>
      <c r="AR153" s="214" t="s">
        <v>85</v>
      </c>
      <c r="AT153" s="215" t="s">
        <v>74</v>
      </c>
      <c r="AU153" s="215" t="s">
        <v>83</v>
      </c>
      <c r="AY153" s="214" t="s">
        <v>122</v>
      </c>
      <c r="BK153" s="216">
        <f>SUM(BK154:BK159)</f>
        <v>0</v>
      </c>
    </row>
    <row r="154" spans="2:65" s="1" customFormat="1" ht="24" customHeight="1">
      <c r="B154" s="37"/>
      <c r="C154" s="219" t="s">
        <v>189</v>
      </c>
      <c r="D154" s="219" t="s">
        <v>125</v>
      </c>
      <c r="E154" s="220" t="s">
        <v>190</v>
      </c>
      <c r="F154" s="221" t="s">
        <v>191</v>
      </c>
      <c r="G154" s="222" t="s">
        <v>192</v>
      </c>
      <c r="H154" s="223">
        <v>1569.4</v>
      </c>
      <c r="I154" s="224"/>
      <c r="J154" s="225">
        <f>ROUND(I154*H154,2)</f>
        <v>0</v>
      </c>
      <c r="K154" s="221" t="s">
        <v>1</v>
      </c>
      <c r="L154" s="42"/>
      <c r="M154" s="226" t="s">
        <v>1</v>
      </c>
      <c r="N154" s="227" t="s">
        <v>40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151</v>
      </c>
      <c r="AT154" s="230" t="s">
        <v>125</v>
      </c>
      <c r="AU154" s="230" t="s">
        <v>85</v>
      </c>
      <c r="AY154" s="16" t="s">
        <v>122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83</v>
      </c>
      <c r="BK154" s="231">
        <f>ROUND(I154*H154,2)</f>
        <v>0</v>
      </c>
      <c r="BL154" s="16" t="s">
        <v>151</v>
      </c>
      <c r="BM154" s="230" t="s">
        <v>193</v>
      </c>
    </row>
    <row r="155" spans="2:51" s="13" customFormat="1" ht="12">
      <c r="B155" s="243"/>
      <c r="C155" s="244"/>
      <c r="D155" s="234" t="s">
        <v>138</v>
      </c>
      <c r="E155" s="245" t="s">
        <v>1</v>
      </c>
      <c r="F155" s="246" t="s">
        <v>194</v>
      </c>
      <c r="G155" s="244"/>
      <c r="H155" s="245" t="s">
        <v>1</v>
      </c>
      <c r="I155" s="247"/>
      <c r="J155" s="244"/>
      <c r="K155" s="244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138</v>
      </c>
      <c r="AU155" s="252" t="s">
        <v>85</v>
      </c>
      <c r="AV155" s="13" t="s">
        <v>83</v>
      </c>
      <c r="AW155" s="13" t="s">
        <v>31</v>
      </c>
      <c r="AX155" s="13" t="s">
        <v>75</v>
      </c>
      <c r="AY155" s="252" t="s">
        <v>122</v>
      </c>
    </row>
    <row r="156" spans="2:51" s="12" customFormat="1" ht="12">
      <c r="B156" s="232"/>
      <c r="C156" s="233"/>
      <c r="D156" s="234" t="s">
        <v>138</v>
      </c>
      <c r="E156" s="253" t="s">
        <v>1</v>
      </c>
      <c r="F156" s="235" t="s">
        <v>195</v>
      </c>
      <c r="G156" s="233"/>
      <c r="H156" s="236">
        <v>1569.4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138</v>
      </c>
      <c r="AU156" s="242" t="s">
        <v>85</v>
      </c>
      <c r="AV156" s="12" t="s">
        <v>85</v>
      </c>
      <c r="AW156" s="12" t="s">
        <v>31</v>
      </c>
      <c r="AX156" s="12" t="s">
        <v>83</v>
      </c>
      <c r="AY156" s="242" t="s">
        <v>122</v>
      </c>
    </row>
    <row r="157" spans="2:65" s="1" customFormat="1" ht="16.5" customHeight="1">
      <c r="B157" s="37"/>
      <c r="C157" s="219" t="s">
        <v>196</v>
      </c>
      <c r="D157" s="219" t="s">
        <v>125</v>
      </c>
      <c r="E157" s="220" t="s">
        <v>197</v>
      </c>
      <c r="F157" s="221" t="s">
        <v>198</v>
      </c>
      <c r="G157" s="222" t="s">
        <v>199</v>
      </c>
      <c r="H157" s="223">
        <v>578.2</v>
      </c>
      <c r="I157" s="224"/>
      <c r="J157" s="225">
        <f>ROUND(I157*H157,2)</f>
        <v>0</v>
      </c>
      <c r="K157" s="221" t="s">
        <v>1</v>
      </c>
      <c r="L157" s="42"/>
      <c r="M157" s="226" t="s">
        <v>1</v>
      </c>
      <c r="N157" s="227" t="s">
        <v>40</v>
      </c>
      <c r="O157" s="85"/>
      <c r="P157" s="228">
        <f>O157*H157</f>
        <v>0</v>
      </c>
      <c r="Q157" s="228">
        <v>0</v>
      </c>
      <c r="R157" s="228">
        <f>Q157*H157</f>
        <v>0</v>
      </c>
      <c r="S157" s="228">
        <v>0.005</v>
      </c>
      <c r="T157" s="229">
        <f>S157*H157</f>
        <v>2.8910000000000005</v>
      </c>
      <c r="AR157" s="230" t="s">
        <v>151</v>
      </c>
      <c r="AT157" s="230" t="s">
        <v>125</v>
      </c>
      <c r="AU157" s="230" t="s">
        <v>85</v>
      </c>
      <c r="AY157" s="16" t="s">
        <v>122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83</v>
      </c>
      <c r="BK157" s="231">
        <f>ROUND(I157*H157,2)</f>
        <v>0</v>
      </c>
      <c r="BL157" s="16" t="s">
        <v>151</v>
      </c>
      <c r="BM157" s="230" t="s">
        <v>200</v>
      </c>
    </row>
    <row r="158" spans="2:51" s="12" customFormat="1" ht="12">
      <c r="B158" s="232"/>
      <c r="C158" s="233"/>
      <c r="D158" s="234" t="s">
        <v>138</v>
      </c>
      <c r="E158" s="253" t="s">
        <v>1</v>
      </c>
      <c r="F158" s="235" t="s">
        <v>201</v>
      </c>
      <c r="G158" s="233"/>
      <c r="H158" s="236">
        <v>578.2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138</v>
      </c>
      <c r="AU158" s="242" t="s">
        <v>85</v>
      </c>
      <c r="AV158" s="12" t="s">
        <v>85</v>
      </c>
      <c r="AW158" s="12" t="s">
        <v>31</v>
      </c>
      <c r="AX158" s="12" t="s">
        <v>83</v>
      </c>
      <c r="AY158" s="242" t="s">
        <v>122</v>
      </c>
    </row>
    <row r="159" spans="2:65" s="1" customFormat="1" ht="24" customHeight="1">
      <c r="B159" s="37"/>
      <c r="C159" s="219" t="s">
        <v>202</v>
      </c>
      <c r="D159" s="219" t="s">
        <v>125</v>
      </c>
      <c r="E159" s="220" t="s">
        <v>203</v>
      </c>
      <c r="F159" s="221" t="s">
        <v>204</v>
      </c>
      <c r="G159" s="222" t="s">
        <v>185</v>
      </c>
      <c r="H159" s="275"/>
      <c r="I159" s="224"/>
      <c r="J159" s="225">
        <f>ROUND(I159*H159,2)</f>
        <v>0</v>
      </c>
      <c r="K159" s="221" t="s">
        <v>133</v>
      </c>
      <c r="L159" s="42"/>
      <c r="M159" s="226" t="s">
        <v>1</v>
      </c>
      <c r="N159" s="227" t="s">
        <v>40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151</v>
      </c>
      <c r="AT159" s="230" t="s">
        <v>125</v>
      </c>
      <c r="AU159" s="230" t="s">
        <v>85</v>
      </c>
      <c r="AY159" s="16" t="s">
        <v>122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83</v>
      </c>
      <c r="BK159" s="231">
        <f>ROUND(I159*H159,2)</f>
        <v>0</v>
      </c>
      <c r="BL159" s="16" t="s">
        <v>151</v>
      </c>
      <c r="BM159" s="230" t="s">
        <v>205</v>
      </c>
    </row>
    <row r="160" spans="2:63" s="11" customFormat="1" ht="22.8" customHeight="1">
      <c r="B160" s="203"/>
      <c r="C160" s="204"/>
      <c r="D160" s="205" t="s">
        <v>74</v>
      </c>
      <c r="E160" s="217" t="s">
        <v>206</v>
      </c>
      <c r="F160" s="217" t="s">
        <v>207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SUM(P161:P177)</f>
        <v>0</v>
      </c>
      <c r="Q160" s="211"/>
      <c r="R160" s="212">
        <f>SUM(R161:R177)</f>
        <v>0.61223808</v>
      </c>
      <c r="S160" s="211"/>
      <c r="T160" s="213">
        <f>SUM(T161:T177)</f>
        <v>0</v>
      </c>
      <c r="AR160" s="214" t="s">
        <v>85</v>
      </c>
      <c r="AT160" s="215" t="s">
        <v>74</v>
      </c>
      <c r="AU160" s="215" t="s">
        <v>83</v>
      </c>
      <c r="AY160" s="214" t="s">
        <v>122</v>
      </c>
      <c r="BK160" s="216">
        <f>SUM(BK161:BK177)</f>
        <v>0</v>
      </c>
    </row>
    <row r="161" spans="2:65" s="1" customFormat="1" ht="24" customHeight="1">
      <c r="B161" s="37"/>
      <c r="C161" s="219" t="s">
        <v>208</v>
      </c>
      <c r="D161" s="219" t="s">
        <v>125</v>
      </c>
      <c r="E161" s="220" t="s">
        <v>209</v>
      </c>
      <c r="F161" s="221" t="s">
        <v>210</v>
      </c>
      <c r="G161" s="222" t="s">
        <v>199</v>
      </c>
      <c r="H161" s="223">
        <v>1705.776</v>
      </c>
      <c r="I161" s="224"/>
      <c r="J161" s="225">
        <f>ROUND(I161*H161,2)</f>
        <v>0</v>
      </c>
      <c r="K161" s="221" t="s">
        <v>133</v>
      </c>
      <c r="L161" s="42"/>
      <c r="M161" s="226" t="s">
        <v>1</v>
      </c>
      <c r="N161" s="227" t="s">
        <v>40</v>
      </c>
      <c r="O161" s="85"/>
      <c r="P161" s="228">
        <f>O161*H161</f>
        <v>0</v>
      </c>
      <c r="Q161" s="228">
        <v>8E-05</v>
      </c>
      <c r="R161" s="228">
        <f>Q161*H161</f>
        <v>0.13646208</v>
      </c>
      <c r="S161" s="228">
        <v>0</v>
      </c>
      <c r="T161" s="229">
        <f>S161*H161</f>
        <v>0</v>
      </c>
      <c r="AR161" s="230" t="s">
        <v>151</v>
      </c>
      <c r="AT161" s="230" t="s">
        <v>125</v>
      </c>
      <c r="AU161" s="230" t="s">
        <v>85</v>
      </c>
      <c r="AY161" s="16" t="s">
        <v>122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83</v>
      </c>
      <c r="BK161" s="231">
        <f>ROUND(I161*H161,2)</f>
        <v>0</v>
      </c>
      <c r="BL161" s="16" t="s">
        <v>151</v>
      </c>
      <c r="BM161" s="230" t="s">
        <v>211</v>
      </c>
    </row>
    <row r="162" spans="2:51" s="12" customFormat="1" ht="12">
      <c r="B162" s="232"/>
      <c r="C162" s="233"/>
      <c r="D162" s="234" t="s">
        <v>138</v>
      </c>
      <c r="E162" s="253" t="s">
        <v>1</v>
      </c>
      <c r="F162" s="235" t="s">
        <v>212</v>
      </c>
      <c r="G162" s="233"/>
      <c r="H162" s="236">
        <v>726.88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138</v>
      </c>
      <c r="AU162" s="242" t="s">
        <v>85</v>
      </c>
      <c r="AV162" s="12" t="s">
        <v>85</v>
      </c>
      <c r="AW162" s="12" t="s">
        <v>31</v>
      </c>
      <c r="AX162" s="12" t="s">
        <v>75</v>
      </c>
      <c r="AY162" s="242" t="s">
        <v>122</v>
      </c>
    </row>
    <row r="163" spans="2:51" s="12" customFormat="1" ht="12">
      <c r="B163" s="232"/>
      <c r="C163" s="233"/>
      <c r="D163" s="234" t="s">
        <v>138</v>
      </c>
      <c r="E163" s="253" t="s">
        <v>1</v>
      </c>
      <c r="F163" s="235" t="s">
        <v>213</v>
      </c>
      <c r="G163" s="233"/>
      <c r="H163" s="236">
        <v>209.984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138</v>
      </c>
      <c r="AU163" s="242" t="s">
        <v>85</v>
      </c>
      <c r="AV163" s="12" t="s">
        <v>85</v>
      </c>
      <c r="AW163" s="12" t="s">
        <v>31</v>
      </c>
      <c r="AX163" s="12" t="s">
        <v>75</v>
      </c>
      <c r="AY163" s="242" t="s">
        <v>122</v>
      </c>
    </row>
    <row r="164" spans="2:51" s="12" customFormat="1" ht="12">
      <c r="B164" s="232"/>
      <c r="C164" s="233"/>
      <c r="D164" s="234" t="s">
        <v>138</v>
      </c>
      <c r="E164" s="253" t="s">
        <v>1</v>
      </c>
      <c r="F164" s="235" t="s">
        <v>214</v>
      </c>
      <c r="G164" s="233"/>
      <c r="H164" s="236">
        <v>768.912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138</v>
      </c>
      <c r="AU164" s="242" t="s">
        <v>85</v>
      </c>
      <c r="AV164" s="12" t="s">
        <v>85</v>
      </c>
      <c r="AW164" s="12" t="s">
        <v>31</v>
      </c>
      <c r="AX164" s="12" t="s">
        <v>75</v>
      </c>
      <c r="AY164" s="242" t="s">
        <v>122</v>
      </c>
    </row>
    <row r="165" spans="2:51" s="14" customFormat="1" ht="12">
      <c r="B165" s="254"/>
      <c r="C165" s="255"/>
      <c r="D165" s="234" t="s">
        <v>138</v>
      </c>
      <c r="E165" s="256" t="s">
        <v>1</v>
      </c>
      <c r="F165" s="257" t="s">
        <v>157</v>
      </c>
      <c r="G165" s="255"/>
      <c r="H165" s="258">
        <v>1705.776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138</v>
      </c>
      <c r="AU165" s="264" t="s">
        <v>85</v>
      </c>
      <c r="AV165" s="14" t="s">
        <v>129</v>
      </c>
      <c r="AW165" s="14" t="s">
        <v>31</v>
      </c>
      <c r="AX165" s="14" t="s">
        <v>83</v>
      </c>
      <c r="AY165" s="264" t="s">
        <v>122</v>
      </c>
    </row>
    <row r="166" spans="2:65" s="1" customFormat="1" ht="16.5" customHeight="1">
      <c r="B166" s="37"/>
      <c r="C166" s="219" t="s">
        <v>8</v>
      </c>
      <c r="D166" s="219" t="s">
        <v>125</v>
      </c>
      <c r="E166" s="220" t="s">
        <v>215</v>
      </c>
      <c r="F166" s="221" t="s">
        <v>216</v>
      </c>
      <c r="G166" s="222" t="s">
        <v>199</v>
      </c>
      <c r="H166" s="223">
        <v>991.2</v>
      </c>
      <c r="I166" s="224"/>
      <c r="J166" s="225">
        <f>ROUND(I166*H166,2)</f>
        <v>0</v>
      </c>
      <c r="K166" s="221" t="s">
        <v>133</v>
      </c>
      <c r="L166" s="42"/>
      <c r="M166" s="226" t="s">
        <v>1</v>
      </c>
      <c r="N166" s="227" t="s">
        <v>40</v>
      </c>
      <c r="O166" s="85"/>
      <c r="P166" s="228">
        <f>O166*H166</f>
        <v>0</v>
      </c>
      <c r="Q166" s="228">
        <v>7E-05</v>
      </c>
      <c r="R166" s="228">
        <f>Q166*H166</f>
        <v>0.069384</v>
      </c>
      <c r="S166" s="228">
        <v>0</v>
      </c>
      <c r="T166" s="229">
        <f>S166*H166</f>
        <v>0</v>
      </c>
      <c r="AR166" s="230" t="s">
        <v>151</v>
      </c>
      <c r="AT166" s="230" t="s">
        <v>125</v>
      </c>
      <c r="AU166" s="230" t="s">
        <v>85</v>
      </c>
      <c r="AY166" s="16" t="s">
        <v>122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83</v>
      </c>
      <c r="BK166" s="231">
        <f>ROUND(I166*H166,2)</f>
        <v>0</v>
      </c>
      <c r="BL166" s="16" t="s">
        <v>151</v>
      </c>
      <c r="BM166" s="230" t="s">
        <v>217</v>
      </c>
    </row>
    <row r="167" spans="2:51" s="12" customFormat="1" ht="12">
      <c r="B167" s="232"/>
      <c r="C167" s="233"/>
      <c r="D167" s="234" t="s">
        <v>138</v>
      </c>
      <c r="E167" s="253" t="s">
        <v>1</v>
      </c>
      <c r="F167" s="235" t="s">
        <v>86</v>
      </c>
      <c r="G167" s="233"/>
      <c r="H167" s="236">
        <v>991.2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138</v>
      </c>
      <c r="AU167" s="242" t="s">
        <v>85</v>
      </c>
      <c r="AV167" s="12" t="s">
        <v>85</v>
      </c>
      <c r="AW167" s="12" t="s">
        <v>31</v>
      </c>
      <c r="AX167" s="12" t="s">
        <v>83</v>
      </c>
      <c r="AY167" s="242" t="s">
        <v>122</v>
      </c>
    </row>
    <row r="168" spans="2:65" s="1" customFormat="1" ht="24" customHeight="1">
      <c r="B168" s="37"/>
      <c r="C168" s="219" t="s">
        <v>151</v>
      </c>
      <c r="D168" s="219" t="s">
        <v>125</v>
      </c>
      <c r="E168" s="220" t="s">
        <v>218</v>
      </c>
      <c r="F168" s="221" t="s">
        <v>219</v>
      </c>
      <c r="G168" s="222" t="s">
        <v>199</v>
      </c>
      <c r="H168" s="223">
        <v>991.2</v>
      </c>
      <c r="I168" s="224"/>
      <c r="J168" s="225">
        <f>ROUND(I168*H168,2)</f>
        <v>0</v>
      </c>
      <c r="K168" s="221" t="s">
        <v>133</v>
      </c>
      <c r="L168" s="42"/>
      <c r="M168" s="226" t="s">
        <v>1</v>
      </c>
      <c r="N168" s="227" t="s">
        <v>40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151</v>
      </c>
      <c r="AT168" s="230" t="s">
        <v>125</v>
      </c>
      <c r="AU168" s="230" t="s">
        <v>85</v>
      </c>
      <c r="AY168" s="16" t="s">
        <v>122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83</v>
      </c>
      <c r="BK168" s="231">
        <f>ROUND(I168*H168,2)</f>
        <v>0</v>
      </c>
      <c r="BL168" s="16" t="s">
        <v>151</v>
      </c>
      <c r="BM168" s="230" t="s">
        <v>220</v>
      </c>
    </row>
    <row r="169" spans="2:51" s="12" customFormat="1" ht="12">
      <c r="B169" s="232"/>
      <c r="C169" s="233"/>
      <c r="D169" s="234" t="s">
        <v>138</v>
      </c>
      <c r="E169" s="253" t="s">
        <v>1</v>
      </c>
      <c r="F169" s="235" t="s">
        <v>86</v>
      </c>
      <c r="G169" s="233"/>
      <c r="H169" s="236">
        <v>991.2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138</v>
      </c>
      <c r="AU169" s="242" t="s">
        <v>85</v>
      </c>
      <c r="AV169" s="12" t="s">
        <v>85</v>
      </c>
      <c r="AW169" s="12" t="s">
        <v>31</v>
      </c>
      <c r="AX169" s="12" t="s">
        <v>83</v>
      </c>
      <c r="AY169" s="242" t="s">
        <v>122</v>
      </c>
    </row>
    <row r="170" spans="2:65" s="1" customFormat="1" ht="24" customHeight="1">
      <c r="B170" s="37"/>
      <c r="C170" s="219" t="s">
        <v>221</v>
      </c>
      <c r="D170" s="219" t="s">
        <v>125</v>
      </c>
      <c r="E170" s="220" t="s">
        <v>222</v>
      </c>
      <c r="F170" s="221" t="s">
        <v>223</v>
      </c>
      <c r="G170" s="222" t="s">
        <v>199</v>
      </c>
      <c r="H170" s="223">
        <v>991.2</v>
      </c>
      <c r="I170" s="224"/>
      <c r="J170" s="225">
        <f>ROUND(I170*H170,2)</f>
        <v>0</v>
      </c>
      <c r="K170" s="221" t="s">
        <v>133</v>
      </c>
      <c r="L170" s="42"/>
      <c r="M170" s="226" t="s">
        <v>1</v>
      </c>
      <c r="N170" s="227" t="s">
        <v>40</v>
      </c>
      <c r="O170" s="85"/>
      <c r="P170" s="228">
        <f>O170*H170</f>
        <v>0</v>
      </c>
      <c r="Q170" s="228">
        <v>0.00017</v>
      </c>
      <c r="R170" s="228">
        <f>Q170*H170</f>
        <v>0.16850400000000001</v>
      </c>
      <c r="S170" s="228">
        <v>0</v>
      </c>
      <c r="T170" s="229">
        <f>S170*H170</f>
        <v>0</v>
      </c>
      <c r="AR170" s="230" t="s">
        <v>151</v>
      </c>
      <c r="AT170" s="230" t="s">
        <v>125</v>
      </c>
      <c r="AU170" s="230" t="s">
        <v>85</v>
      </c>
      <c r="AY170" s="16" t="s">
        <v>122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83</v>
      </c>
      <c r="BK170" s="231">
        <f>ROUND(I170*H170,2)</f>
        <v>0</v>
      </c>
      <c r="BL170" s="16" t="s">
        <v>151</v>
      </c>
      <c r="BM170" s="230" t="s">
        <v>224</v>
      </c>
    </row>
    <row r="171" spans="2:51" s="12" customFormat="1" ht="12">
      <c r="B171" s="232"/>
      <c r="C171" s="233"/>
      <c r="D171" s="234" t="s">
        <v>138</v>
      </c>
      <c r="E171" s="253" t="s">
        <v>1</v>
      </c>
      <c r="F171" s="235" t="s">
        <v>86</v>
      </c>
      <c r="G171" s="233"/>
      <c r="H171" s="236">
        <v>991.2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138</v>
      </c>
      <c r="AU171" s="242" t="s">
        <v>85</v>
      </c>
      <c r="AV171" s="12" t="s">
        <v>85</v>
      </c>
      <c r="AW171" s="12" t="s">
        <v>31</v>
      </c>
      <c r="AX171" s="12" t="s">
        <v>83</v>
      </c>
      <c r="AY171" s="242" t="s">
        <v>122</v>
      </c>
    </row>
    <row r="172" spans="2:65" s="1" customFormat="1" ht="24" customHeight="1">
      <c r="B172" s="37"/>
      <c r="C172" s="219" t="s">
        <v>225</v>
      </c>
      <c r="D172" s="219" t="s">
        <v>125</v>
      </c>
      <c r="E172" s="220" t="s">
        <v>226</v>
      </c>
      <c r="F172" s="221" t="s">
        <v>227</v>
      </c>
      <c r="G172" s="222" t="s">
        <v>199</v>
      </c>
      <c r="H172" s="223">
        <v>991.2</v>
      </c>
      <c r="I172" s="224"/>
      <c r="J172" s="225">
        <f>ROUND(I172*H172,2)</f>
        <v>0</v>
      </c>
      <c r="K172" s="221" t="s">
        <v>133</v>
      </c>
      <c r="L172" s="42"/>
      <c r="M172" s="226" t="s">
        <v>1</v>
      </c>
      <c r="N172" s="227" t="s">
        <v>40</v>
      </c>
      <c r="O172" s="85"/>
      <c r="P172" s="228">
        <f>O172*H172</f>
        <v>0</v>
      </c>
      <c r="Q172" s="228">
        <v>0.00012</v>
      </c>
      <c r="R172" s="228">
        <f>Q172*H172</f>
        <v>0.11894400000000001</v>
      </c>
      <c r="S172" s="228">
        <v>0</v>
      </c>
      <c r="T172" s="229">
        <f>S172*H172</f>
        <v>0</v>
      </c>
      <c r="AR172" s="230" t="s">
        <v>151</v>
      </c>
      <c r="AT172" s="230" t="s">
        <v>125</v>
      </c>
      <c r="AU172" s="230" t="s">
        <v>85</v>
      </c>
      <c r="AY172" s="16" t="s">
        <v>122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83</v>
      </c>
      <c r="BK172" s="231">
        <f>ROUND(I172*H172,2)</f>
        <v>0</v>
      </c>
      <c r="BL172" s="16" t="s">
        <v>151</v>
      </c>
      <c r="BM172" s="230" t="s">
        <v>228</v>
      </c>
    </row>
    <row r="173" spans="2:51" s="12" customFormat="1" ht="12">
      <c r="B173" s="232"/>
      <c r="C173" s="233"/>
      <c r="D173" s="234" t="s">
        <v>138</v>
      </c>
      <c r="E173" s="253" t="s">
        <v>1</v>
      </c>
      <c r="F173" s="235" t="s">
        <v>86</v>
      </c>
      <c r="G173" s="233"/>
      <c r="H173" s="236">
        <v>991.2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138</v>
      </c>
      <c r="AU173" s="242" t="s">
        <v>85</v>
      </c>
      <c r="AV173" s="12" t="s">
        <v>85</v>
      </c>
      <c r="AW173" s="12" t="s">
        <v>31</v>
      </c>
      <c r="AX173" s="12" t="s">
        <v>83</v>
      </c>
      <c r="AY173" s="242" t="s">
        <v>122</v>
      </c>
    </row>
    <row r="174" spans="2:65" s="1" customFormat="1" ht="24" customHeight="1">
      <c r="B174" s="37"/>
      <c r="C174" s="219" t="s">
        <v>229</v>
      </c>
      <c r="D174" s="219" t="s">
        <v>125</v>
      </c>
      <c r="E174" s="220" t="s">
        <v>230</v>
      </c>
      <c r="F174" s="221" t="s">
        <v>231</v>
      </c>
      <c r="G174" s="222" t="s">
        <v>199</v>
      </c>
      <c r="H174" s="223">
        <v>991.2</v>
      </c>
      <c r="I174" s="224"/>
      <c r="J174" s="225">
        <f>ROUND(I174*H174,2)</f>
        <v>0</v>
      </c>
      <c r="K174" s="221" t="s">
        <v>133</v>
      </c>
      <c r="L174" s="42"/>
      <c r="M174" s="226" t="s">
        <v>1</v>
      </c>
      <c r="N174" s="227" t="s">
        <v>40</v>
      </c>
      <c r="O174" s="85"/>
      <c r="P174" s="228">
        <f>O174*H174</f>
        <v>0</v>
      </c>
      <c r="Q174" s="228">
        <v>0.00012</v>
      </c>
      <c r="R174" s="228">
        <f>Q174*H174</f>
        <v>0.11894400000000001</v>
      </c>
      <c r="S174" s="228">
        <v>0</v>
      </c>
      <c r="T174" s="229">
        <f>S174*H174</f>
        <v>0</v>
      </c>
      <c r="AR174" s="230" t="s">
        <v>151</v>
      </c>
      <c r="AT174" s="230" t="s">
        <v>125</v>
      </c>
      <c r="AU174" s="230" t="s">
        <v>85</v>
      </c>
      <c r="AY174" s="16" t="s">
        <v>122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83</v>
      </c>
      <c r="BK174" s="231">
        <f>ROUND(I174*H174,2)</f>
        <v>0</v>
      </c>
      <c r="BL174" s="16" t="s">
        <v>151</v>
      </c>
      <c r="BM174" s="230" t="s">
        <v>232</v>
      </c>
    </row>
    <row r="175" spans="2:51" s="13" customFormat="1" ht="12">
      <c r="B175" s="243"/>
      <c r="C175" s="244"/>
      <c r="D175" s="234" t="s">
        <v>138</v>
      </c>
      <c r="E175" s="245" t="s">
        <v>1</v>
      </c>
      <c r="F175" s="246" t="s">
        <v>233</v>
      </c>
      <c r="G175" s="244"/>
      <c r="H175" s="245" t="s">
        <v>1</v>
      </c>
      <c r="I175" s="247"/>
      <c r="J175" s="244"/>
      <c r="K175" s="244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138</v>
      </c>
      <c r="AU175" s="252" t="s">
        <v>85</v>
      </c>
      <c r="AV175" s="13" t="s">
        <v>83</v>
      </c>
      <c r="AW175" s="13" t="s">
        <v>31</v>
      </c>
      <c r="AX175" s="13" t="s">
        <v>75</v>
      </c>
      <c r="AY175" s="252" t="s">
        <v>122</v>
      </c>
    </row>
    <row r="176" spans="2:51" s="12" customFormat="1" ht="12">
      <c r="B176" s="232"/>
      <c r="C176" s="233"/>
      <c r="D176" s="234" t="s">
        <v>138</v>
      </c>
      <c r="E176" s="253" t="s">
        <v>1</v>
      </c>
      <c r="F176" s="235" t="s">
        <v>234</v>
      </c>
      <c r="G176" s="233"/>
      <c r="H176" s="236">
        <v>991.2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138</v>
      </c>
      <c r="AU176" s="242" t="s">
        <v>85</v>
      </c>
      <c r="AV176" s="12" t="s">
        <v>85</v>
      </c>
      <c r="AW176" s="12" t="s">
        <v>31</v>
      </c>
      <c r="AX176" s="12" t="s">
        <v>75</v>
      </c>
      <c r="AY176" s="242" t="s">
        <v>122</v>
      </c>
    </row>
    <row r="177" spans="2:51" s="14" customFormat="1" ht="12">
      <c r="B177" s="254"/>
      <c r="C177" s="255"/>
      <c r="D177" s="234" t="s">
        <v>138</v>
      </c>
      <c r="E177" s="256" t="s">
        <v>86</v>
      </c>
      <c r="F177" s="257" t="s">
        <v>157</v>
      </c>
      <c r="G177" s="255"/>
      <c r="H177" s="258">
        <v>991.2</v>
      </c>
      <c r="I177" s="259"/>
      <c r="J177" s="255"/>
      <c r="K177" s="255"/>
      <c r="L177" s="260"/>
      <c r="M177" s="276"/>
      <c r="N177" s="277"/>
      <c r="O177" s="277"/>
      <c r="P177" s="277"/>
      <c r="Q177" s="277"/>
      <c r="R177" s="277"/>
      <c r="S177" s="277"/>
      <c r="T177" s="278"/>
      <c r="AT177" s="264" t="s">
        <v>138</v>
      </c>
      <c r="AU177" s="264" t="s">
        <v>85</v>
      </c>
      <c r="AV177" s="14" t="s">
        <v>129</v>
      </c>
      <c r="AW177" s="14" t="s">
        <v>31</v>
      </c>
      <c r="AX177" s="14" t="s">
        <v>83</v>
      </c>
      <c r="AY177" s="264" t="s">
        <v>122</v>
      </c>
    </row>
    <row r="178" spans="2:12" s="1" customFormat="1" ht="6.95" customHeight="1">
      <c r="B178" s="60"/>
      <c r="C178" s="61"/>
      <c r="D178" s="61"/>
      <c r="E178" s="61"/>
      <c r="F178" s="61"/>
      <c r="G178" s="61"/>
      <c r="H178" s="61"/>
      <c r="I178" s="169"/>
      <c r="J178" s="61"/>
      <c r="K178" s="61"/>
      <c r="L178" s="42"/>
    </row>
  </sheetData>
  <sheetProtection password="CC35" sheet="1" objects="1" scenarios="1" formatColumns="0" formatRows="0" autoFilter="0"/>
  <autoFilter ref="C121:K17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2019-03-05T07:25:03Z</dcterms:created>
  <dcterms:modified xsi:type="dcterms:W3CDTF">2019-03-05T07:25:05Z</dcterms:modified>
  <cp:category/>
  <cp:version/>
  <cp:contentType/>
  <cp:contentStatus/>
</cp:coreProperties>
</file>